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xl/attachedToolbars.bin" ContentType="application/vnd.ms-excel.attachedToolbar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-1905" yWindow="21300" windowWidth="11715" windowHeight="1110" firstSheet="1" activeTab="2"/>
  </bookViews>
  <sheets>
    <sheet name="Graph2" sheetId="371" r:id="rId1"/>
    <sheet name="Modèle" sheetId="438" r:id="rId2"/>
    <sheet name="S07" sheetId="445" r:id="rId3"/>
    <sheet name="S06" sheetId="444" r:id="rId4"/>
    <sheet name="Base" sheetId="9" r:id="rId5"/>
    <sheet name="Stock projeté à coller ici" sheetId="434" r:id="rId6"/>
  </sheets>
  <definedNames>
    <definedName name="RH">Base!$A$18:$A$24</definedName>
    <definedName name="Secteurs">Base!$A$2:$A$17</definedName>
    <definedName name="solver_adj" localSheetId="4" hidden="1">Base!#REF!</definedName>
    <definedName name="solver_cvg" localSheetId="4" hidden="1">0.001</definedName>
    <definedName name="solver_drv" localSheetId="4" hidden="1">1</definedName>
    <definedName name="solver_est" localSheetId="4" hidden="1">1</definedName>
    <definedName name="solver_itr" localSheetId="4" hidden="1">100</definedName>
    <definedName name="solver_lin" localSheetId="4" hidden="1">2</definedName>
    <definedName name="solver_neg" localSheetId="4" hidden="1">2</definedName>
    <definedName name="solver_num" localSheetId="4" hidden="1">0</definedName>
    <definedName name="solver_nwt" localSheetId="4" hidden="1">1</definedName>
    <definedName name="solver_opt" localSheetId="4" hidden="1">Base!#REF!</definedName>
    <definedName name="solver_pre" localSheetId="4" hidden="1">0.000001</definedName>
    <definedName name="solver_scl" localSheetId="4" hidden="1">2</definedName>
    <definedName name="solver_sho" localSheetId="4" hidden="1">2</definedName>
    <definedName name="solver_tim" localSheetId="4" hidden="1">100</definedName>
    <definedName name="solver_tol" localSheetId="4" hidden="1">0.05</definedName>
    <definedName name="solver_typ" localSheetId="4" hidden="1">3</definedName>
    <definedName name="solver_val" localSheetId="4" hidden="1">240000</definedName>
    <definedName name="_xlnm.Print_Area" localSheetId="1">Modèle!$A$1:$FS$192</definedName>
    <definedName name="_xlnm.Print_Area" localSheetId="3">'S06'!$A$1:$FS$192</definedName>
    <definedName name="_xlnm.Print_Area" localSheetId="2">'S07'!$A$1:$FS$192</definedName>
  </definedNames>
  <calcPr calcId="145621"/>
</workbook>
</file>

<file path=xl/calcChain.xml><?xml version="1.0" encoding="utf-8"?>
<calcChain xmlns="http://schemas.openxmlformats.org/spreadsheetml/2006/main">
  <c r="GD328" i="445" l="1"/>
  <c r="GC328" i="445"/>
  <c r="GB328" i="445"/>
  <c r="GA328" i="445"/>
  <c r="FZ328" i="445"/>
  <c r="HL326" i="445"/>
  <c r="HK326" i="445"/>
  <c r="HJ326" i="445"/>
  <c r="HI326" i="445" s="1"/>
  <c r="HH326" i="445"/>
  <c r="HG326" i="445" s="1"/>
  <c r="HF326" i="445"/>
  <c r="HE326" i="445"/>
  <c r="HL325" i="445"/>
  <c r="HK325" i="445"/>
  <c r="HJ325" i="445"/>
  <c r="HI325" i="445" s="1"/>
  <c r="HH325" i="445"/>
  <c r="HG325" i="445"/>
  <c r="HF325" i="445"/>
  <c r="HE325" i="445" s="1"/>
  <c r="HL324" i="445"/>
  <c r="HK324" i="445"/>
  <c r="HJ324" i="445"/>
  <c r="HI324" i="445" s="1"/>
  <c r="HH324" i="445"/>
  <c r="HG324" i="445"/>
  <c r="HF324" i="445"/>
  <c r="HE324" i="445" s="1"/>
  <c r="HL323" i="445"/>
  <c r="HK323" i="445"/>
  <c r="HJ323" i="445"/>
  <c r="HI323" i="445"/>
  <c r="HH323" i="445"/>
  <c r="HG323" i="445"/>
  <c r="HF323" i="445"/>
  <c r="HE323" i="445"/>
  <c r="GT323" i="445"/>
  <c r="HL322" i="445"/>
  <c r="HK322" i="445"/>
  <c r="HJ322" i="445"/>
  <c r="HI322" i="445" s="1"/>
  <c r="HH322" i="445"/>
  <c r="HG322" i="445" s="1"/>
  <c r="HF322" i="445"/>
  <c r="HE322" i="445"/>
  <c r="HL321" i="445"/>
  <c r="HK321" i="445"/>
  <c r="HJ321" i="445"/>
  <c r="HI321" i="445" s="1"/>
  <c r="HH321" i="445"/>
  <c r="HG321" i="445"/>
  <c r="HF321" i="445"/>
  <c r="HE321" i="445" s="1"/>
  <c r="HL320" i="445"/>
  <c r="HK320" i="445"/>
  <c r="HJ320" i="445"/>
  <c r="HI320" i="445" s="1"/>
  <c r="HH320" i="445"/>
  <c r="HG320" i="445" s="1"/>
  <c r="HF320" i="445"/>
  <c r="HE320" i="445" s="1"/>
  <c r="GY320" i="445"/>
  <c r="HL319" i="445"/>
  <c r="HK319" i="445"/>
  <c r="HJ319" i="445"/>
  <c r="HI319" i="445"/>
  <c r="HH319" i="445"/>
  <c r="HG319" i="445"/>
  <c r="HF319" i="445"/>
  <c r="HE319" i="445"/>
  <c r="GT319" i="445"/>
  <c r="HL318" i="445"/>
  <c r="HK318" i="445"/>
  <c r="HJ318" i="445"/>
  <c r="HI318" i="445" s="1"/>
  <c r="HH318" i="445"/>
  <c r="HG318" i="445" s="1"/>
  <c r="HF318" i="445"/>
  <c r="HE318" i="445" s="1"/>
  <c r="HL317" i="445"/>
  <c r="HK317" i="445"/>
  <c r="HJ317" i="445"/>
  <c r="HI317" i="445"/>
  <c r="HH317" i="445"/>
  <c r="HG317" i="445"/>
  <c r="HF317" i="445"/>
  <c r="HE317" i="445"/>
  <c r="GV317" i="445"/>
  <c r="GT317" i="445"/>
  <c r="HL316" i="445"/>
  <c r="HK316" i="445"/>
  <c r="HJ316" i="445"/>
  <c r="HI316" i="445" s="1"/>
  <c r="HH316" i="445"/>
  <c r="HG316" i="445" s="1"/>
  <c r="HF316" i="445"/>
  <c r="HE316" i="445" s="1"/>
  <c r="GV316" i="445"/>
  <c r="GT316" i="445"/>
  <c r="HL315" i="445"/>
  <c r="HK315" i="445"/>
  <c r="HJ315" i="445"/>
  <c r="HI315" i="445" s="1"/>
  <c r="HH315" i="445"/>
  <c r="HG315" i="445" s="1"/>
  <c r="HF315" i="445"/>
  <c r="HE315" i="445" s="1"/>
  <c r="HL314" i="445"/>
  <c r="HK314" i="445"/>
  <c r="HJ314" i="445"/>
  <c r="HI314" i="445"/>
  <c r="HH314" i="445"/>
  <c r="HG314" i="445"/>
  <c r="HF314" i="445"/>
  <c r="HE314" i="445"/>
  <c r="GZ314" i="445"/>
  <c r="GV314" i="445"/>
  <c r="HL313" i="445"/>
  <c r="HK313" i="445"/>
  <c r="HJ313" i="445"/>
  <c r="HI313" i="445" s="1"/>
  <c r="HH313" i="445"/>
  <c r="HG313" i="445" s="1"/>
  <c r="HF313" i="445"/>
  <c r="HE313" i="445" s="1"/>
  <c r="HL312" i="445"/>
  <c r="HK312" i="445"/>
  <c r="HJ312" i="445"/>
  <c r="HI312" i="445"/>
  <c r="HH312" i="445"/>
  <c r="HG312" i="445"/>
  <c r="HF312" i="445"/>
  <c r="HE312" i="445"/>
  <c r="HL311" i="445"/>
  <c r="HK311" i="445"/>
  <c r="HJ311" i="445"/>
  <c r="HI311" i="445"/>
  <c r="HH311" i="445"/>
  <c r="HG311" i="445"/>
  <c r="HF311" i="445"/>
  <c r="HE311" i="445"/>
  <c r="GZ311" i="445"/>
  <c r="HL310" i="445"/>
  <c r="HK310" i="445"/>
  <c r="HJ310" i="445"/>
  <c r="HI310" i="445" s="1"/>
  <c r="HH310" i="445"/>
  <c r="HG310" i="445" s="1"/>
  <c r="HF310" i="445"/>
  <c r="HE310" i="445" s="1"/>
  <c r="HL309" i="445"/>
  <c r="HK309" i="445"/>
  <c r="HJ309" i="445"/>
  <c r="HI309" i="445"/>
  <c r="HH309" i="445"/>
  <c r="HG309" i="445"/>
  <c r="HF309" i="445"/>
  <c r="HE309" i="445"/>
  <c r="GZ309" i="445"/>
  <c r="GV309" i="445"/>
  <c r="HL308" i="445"/>
  <c r="HK308" i="445"/>
  <c r="HJ308" i="445"/>
  <c r="HI308" i="445" s="1"/>
  <c r="HH308" i="445"/>
  <c r="HG308" i="445" s="1"/>
  <c r="HF308" i="445"/>
  <c r="HE308" i="445" s="1"/>
  <c r="GV308" i="445"/>
  <c r="HL307" i="445"/>
  <c r="HK307" i="445"/>
  <c r="HJ307" i="445"/>
  <c r="HI307" i="445"/>
  <c r="HH307" i="445"/>
  <c r="HG307" i="445" s="1"/>
  <c r="HF307" i="445"/>
  <c r="HE307" i="445" s="1"/>
  <c r="HL306" i="445"/>
  <c r="HK306" i="445"/>
  <c r="HJ306" i="445"/>
  <c r="HI306" i="445" s="1"/>
  <c r="HH306" i="445"/>
  <c r="HG306" i="445"/>
  <c r="HF306" i="445"/>
  <c r="HE306" i="445" s="1"/>
  <c r="GZ306" i="445"/>
  <c r="GV306" i="445"/>
  <c r="GU306" i="445" s="1"/>
  <c r="GD306" i="445"/>
  <c r="GC306" i="445"/>
  <c r="GB306" i="445"/>
  <c r="GA306" i="445"/>
  <c r="FZ306" i="445"/>
  <c r="HL305" i="445"/>
  <c r="HK305" i="445"/>
  <c r="HJ305" i="445"/>
  <c r="HI305" i="445" s="1"/>
  <c r="HH305" i="445"/>
  <c r="HG305" i="445" s="1"/>
  <c r="HF305" i="445"/>
  <c r="HE305" i="445"/>
  <c r="GD305" i="445"/>
  <c r="GY323" i="445" s="1"/>
  <c r="GC305" i="445"/>
  <c r="GB305" i="445"/>
  <c r="GA305" i="445"/>
  <c r="FZ305" i="445"/>
  <c r="HL304" i="445"/>
  <c r="HK304" i="445"/>
  <c r="HJ304" i="445"/>
  <c r="HI304" i="445" s="1"/>
  <c r="HH304" i="445"/>
  <c r="HG304" i="445" s="1"/>
  <c r="HF304" i="445"/>
  <c r="HE304" i="445" s="1"/>
  <c r="GZ304" i="445"/>
  <c r="GD304" i="445"/>
  <c r="GC304" i="445"/>
  <c r="GB304" i="445"/>
  <c r="GX317" i="445" s="1"/>
  <c r="GA304" i="445"/>
  <c r="FZ304" i="445"/>
  <c r="HL303" i="445"/>
  <c r="HK303" i="445"/>
  <c r="HJ303" i="445"/>
  <c r="HI303" i="445"/>
  <c r="HH303" i="445"/>
  <c r="HG303" i="445" s="1"/>
  <c r="HF303" i="445"/>
  <c r="HE303" i="445"/>
  <c r="GZ303" i="445"/>
  <c r="GD303" i="445"/>
  <c r="GC303" i="445"/>
  <c r="GZ313" i="445" s="1"/>
  <c r="GB303" i="445"/>
  <c r="GX311" i="445" s="1"/>
  <c r="GA303" i="445"/>
  <c r="FZ303" i="445"/>
  <c r="HL302" i="445"/>
  <c r="HK302" i="445"/>
  <c r="HJ302" i="445"/>
  <c r="HI302" i="445" s="1"/>
  <c r="D199" i="445" s="1"/>
  <c r="HH302" i="445"/>
  <c r="HG302" i="445"/>
  <c r="HF302" i="445"/>
  <c r="HE302" i="445" s="1"/>
  <c r="D195" i="445" s="1"/>
  <c r="GY302" i="445"/>
  <c r="GX302" i="445"/>
  <c r="GD302" i="445"/>
  <c r="GC302" i="445"/>
  <c r="GB302" i="445"/>
  <c r="GA302" i="445"/>
  <c r="GU309" i="445" s="1"/>
  <c r="FZ302" i="445"/>
  <c r="GT308" i="445" s="1"/>
  <c r="HL301" i="445"/>
  <c r="HK301" i="445"/>
  <c r="HJ301" i="445"/>
  <c r="HI301" i="445"/>
  <c r="HH301" i="445"/>
  <c r="HG301" i="445"/>
  <c r="HF301" i="445"/>
  <c r="HE301" i="445"/>
  <c r="GX301" i="445"/>
  <c r="GW301" i="445" s="1"/>
  <c r="GT301" i="445"/>
  <c r="GS301" i="445" s="1"/>
  <c r="GD301" i="445"/>
  <c r="GY303" i="445" s="1"/>
  <c r="GC301" i="445"/>
  <c r="GZ305" i="445" s="1"/>
  <c r="GB301" i="445"/>
  <c r="GX305" i="445" s="1"/>
  <c r="GA301" i="445"/>
  <c r="FZ301" i="445"/>
  <c r="HL300" i="445"/>
  <c r="HK300" i="445"/>
  <c r="HJ300" i="445"/>
  <c r="HI300" i="445"/>
  <c r="HH300" i="445"/>
  <c r="HG300" i="445"/>
  <c r="HF300" i="445"/>
  <c r="HE300" i="445"/>
  <c r="GY300" i="445"/>
  <c r="GX300" i="445"/>
  <c r="GW300" i="445" s="1"/>
  <c r="GT300" i="445"/>
  <c r="GS300" i="445"/>
  <c r="GD300" i="445"/>
  <c r="GY301" i="445" s="1"/>
  <c r="GC300" i="445"/>
  <c r="GZ300" i="445" s="1"/>
  <c r="GB300" i="445"/>
  <c r="GA300" i="445"/>
  <c r="GV299" i="445" s="1"/>
  <c r="GU299" i="445" s="1"/>
  <c r="FZ300" i="445"/>
  <c r="HL299" i="445"/>
  <c r="HL327" i="445" s="1"/>
  <c r="HK299" i="445"/>
  <c r="HJ299" i="445"/>
  <c r="HI299" i="445" s="1"/>
  <c r="HH299" i="445"/>
  <c r="HG299" i="445"/>
  <c r="HF299" i="445"/>
  <c r="HE299" i="445" s="1"/>
  <c r="GZ299" i="445"/>
  <c r="GY299" i="445"/>
  <c r="GX299" i="445"/>
  <c r="GW299" i="445"/>
  <c r="GT299" i="445"/>
  <c r="GS299" i="445"/>
  <c r="GD299" i="445"/>
  <c r="GC299" i="445"/>
  <c r="GZ327" i="445" s="1"/>
  <c r="GB299" i="445"/>
  <c r="GA299" i="445"/>
  <c r="GA307" i="445" s="1"/>
  <c r="FZ299" i="445"/>
  <c r="EZ210" i="445"/>
  <c r="EU210" i="445"/>
  <c r="EA210" i="445"/>
  <c r="EC210" i="445" s="1"/>
  <c r="DV210" i="445"/>
  <c r="DB210" i="445"/>
  <c r="CW210" i="445"/>
  <c r="CC210" i="445"/>
  <c r="CE210" i="445" s="1"/>
  <c r="BX210" i="445"/>
  <c r="BD210" i="445"/>
  <c r="AY210" i="445"/>
  <c r="AE210" i="445"/>
  <c r="AG210" i="445" s="1"/>
  <c r="AB210" i="445"/>
  <c r="Z210" i="445"/>
  <c r="F210" i="445"/>
  <c r="E210" i="445"/>
  <c r="A210" i="445"/>
  <c r="FB210" i="445" s="1"/>
  <c r="EZ209" i="445"/>
  <c r="FB209" i="445" s="1"/>
  <c r="EW209" i="445"/>
  <c r="EU209" i="445"/>
  <c r="EC209" i="445"/>
  <c r="EA209" i="445"/>
  <c r="DZ209" i="445"/>
  <c r="DV209" i="445"/>
  <c r="DB209" i="445"/>
  <c r="DD209" i="445" s="1"/>
  <c r="CY209" i="445"/>
  <c r="CW209" i="445"/>
  <c r="CE209" i="445"/>
  <c r="CC209" i="445"/>
  <c r="CB209" i="445"/>
  <c r="BX209" i="445"/>
  <c r="BD209" i="445"/>
  <c r="BF209" i="445" s="1"/>
  <c r="BA209" i="445"/>
  <c r="AY209" i="445"/>
  <c r="AG209" i="445"/>
  <c r="AE209" i="445"/>
  <c r="AD209" i="445"/>
  <c r="Z209" i="445"/>
  <c r="F209" i="445"/>
  <c r="H209" i="445" s="1"/>
  <c r="C209" i="445"/>
  <c r="A209" i="445"/>
  <c r="EY209" i="445" s="1"/>
  <c r="EZ208" i="445"/>
  <c r="EW208" i="445"/>
  <c r="EU208" i="445"/>
  <c r="EA208" i="445"/>
  <c r="DX208" i="445"/>
  <c r="DV208" i="445"/>
  <c r="DB208" i="445"/>
  <c r="CY208" i="445"/>
  <c r="CW208" i="445"/>
  <c r="CC208" i="445"/>
  <c r="BZ208" i="445"/>
  <c r="BX208" i="445"/>
  <c r="BD208" i="445"/>
  <c r="BA208" i="445"/>
  <c r="AY208" i="445"/>
  <c r="AE208" i="445"/>
  <c r="AB208" i="445"/>
  <c r="Z208" i="445"/>
  <c r="F208" i="445"/>
  <c r="C208" i="445"/>
  <c r="A208" i="445"/>
  <c r="EY208" i="445" s="1"/>
  <c r="EV207" i="445"/>
  <c r="EU207" i="445"/>
  <c r="DW207" i="445"/>
  <c r="DX207" i="445" s="1"/>
  <c r="DV207" i="445"/>
  <c r="CX207" i="445"/>
  <c r="CW207" i="445"/>
  <c r="BY207" i="445"/>
  <c r="BZ207" i="445" s="1"/>
  <c r="BX207" i="445"/>
  <c r="AZ207" i="445"/>
  <c r="AY207" i="445"/>
  <c r="AA207" i="445"/>
  <c r="AB207" i="445" s="1"/>
  <c r="Z207" i="445"/>
  <c r="B207" i="445"/>
  <c r="A207" i="445"/>
  <c r="CY207" i="445" s="1"/>
  <c r="EW206" i="445"/>
  <c r="EV206" i="445"/>
  <c r="EU206" i="445"/>
  <c r="DW206" i="445"/>
  <c r="DZ206" i="445" s="1"/>
  <c r="DV206" i="445"/>
  <c r="CY206" i="445"/>
  <c r="CX206" i="445"/>
  <c r="CW206" i="445"/>
  <c r="BY206" i="445"/>
  <c r="CB206" i="445" s="1"/>
  <c r="BX206" i="445"/>
  <c r="BA206" i="445"/>
  <c r="AZ206" i="445"/>
  <c r="AY206" i="445"/>
  <c r="AA206" i="445"/>
  <c r="AD206" i="445" s="1"/>
  <c r="Z206" i="445"/>
  <c r="C206" i="445"/>
  <c r="B206" i="445"/>
  <c r="A206" i="445"/>
  <c r="DX206" i="445" s="1"/>
  <c r="EX205" i="445"/>
  <c r="EY205" i="445" s="1"/>
  <c r="EW205" i="445"/>
  <c r="DZ205" i="445"/>
  <c r="DY205" i="445"/>
  <c r="DX205" i="445"/>
  <c r="CZ205" i="445"/>
  <c r="DA205" i="445" s="1"/>
  <c r="CY205" i="445"/>
  <c r="CB205" i="445"/>
  <c r="CA205" i="445"/>
  <c r="BZ205" i="445"/>
  <c r="BB205" i="445"/>
  <c r="BC205" i="445" s="1"/>
  <c r="BA205" i="445"/>
  <c r="AD205" i="445"/>
  <c r="AC205" i="445"/>
  <c r="AB205" i="445"/>
  <c r="F205" i="445"/>
  <c r="E205" i="445"/>
  <c r="D205" i="445"/>
  <c r="C205" i="445"/>
  <c r="EY204" i="445"/>
  <c r="EX204" i="445"/>
  <c r="EW204" i="445"/>
  <c r="EU204" i="445"/>
  <c r="EZ204" i="445" s="1"/>
  <c r="DZ204" i="445"/>
  <c r="DY204" i="445"/>
  <c r="DV204" i="445"/>
  <c r="EA204" i="445" s="1"/>
  <c r="DA204" i="445"/>
  <c r="CZ204" i="445"/>
  <c r="CY204" i="445"/>
  <c r="CW204" i="445"/>
  <c r="DB204" i="445" s="1"/>
  <c r="CA204" i="445"/>
  <c r="BZ204" i="445"/>
  <c r="BX204" i="445"/>
  <c r="CC204" i="445" s="1"/>
  <c r="BC204" i="445"/>
  <c r="BB204" i="445"/>
  <c r="BA204" i="445"/>
  <c r="AY204" i="445"/>
  <c r="BD204" i="445" s="1"/>
  <c r="AD204" i="445"/>
  <c r="AC204" i="445"/>
  <c r="Z204" i="445"/>
  <c r="AE204" i="445" s="1"/>
  <c r="K204" i="445"/>
  <c r="E204" i="445"/>
  <c r="D204" i="445"/>
  <c r="C204" i="445"/>
  <c r="A204" i="445"/>
  <c r="DX204" i="445" s="1"/>
  <c r="EX203" i="445"/>
  <c r="EU203" i="445"/>
  <c r="EZ203" i="445" s="1"/>
  <c r="EZ206" i="445" s="1"/>
  <c r="FB206" i="445" s="1"/>
  <c r="DZ203" i="445"/>
  <c r="DY203" i="445"/>
  <c r="DV203" i="445"/>
  <c r="EA203" i="445" s="1"/>
  <c r="EA206" i="445" s="1"/>
  <c r="EC206" i="445" s="1"/>
  <c r="CZ203" i="445"/>
  <c r="CW203" i="445"/>
  <c r="DB203" i="445" s="1"/>
  <c r="DB206" i="445" s="1"/>
  <c r="DD206" i="445" s="1"/>
  <c r="CA203" i="445"/>
  <c r="BZ203" i="445"/>
  <c r="BX203" i="445"/>
  <c r="CC203" i="445" s="1"/>
  <c r="CC206" i="445" s="1"/>
  <c r="CE206" i="445" s="1"/>
  <c r="BB203" i="445"/>
  <c r="AY203" i="445"/>
  <c r="BD203" i="445" s="1"/>
  <c r="BD206" i="445" s="1"/>
  <c r="BF206" i="445" s="1"/>
  <c r="AD203" i="445"/>
  <c r="AC203" i="445"/>
  <c r="Z203" i="445"/>
  <c r="AE203" i="445" s="1"/>
  <c r="AE206" i="445" s="1"/>
  <c r="AG206" i="445" s="1"/>
  <c r="D203" i="445"/>
  <c r="A203" i="445"/>
  <c r="DX203" i="445" s="1"/>
  <c r="EY202" i="445"/>
  <c r="EX202" i="445"/>
  <c r="EW202" i="445"/>
  <c r="EU202" i="445"/>
  <c r="EZ202" i="445" s="1"/>
  <c r="GH363" i="445" s="1"/>
  <c r="DY202" i="445"/>
  <c r="DZ202" i="445" s="1"/>
  <c r="DV202" i="445"/>
  <c r="EA202" i="445" s="1"/>
  <c r="GH359" i="445" s="1"/>
  <c r="DA202" i="445"/>
  <c r="CZ202" i="445"/>
  <c r="CY202" i="445"/>
  <c r="CW202" i="445"/>
  <c r="DB202" i="445" s="1"/>
  <c r="GH355" i="445" s="1"/>
  <c r="CA202" i="445"/>
  <c r="CB202" i="445" s="1"/>
  <c r="BX202" i="445"/>
  <c r="CC202" i="445" s="1"/>
  <c r="GH351" i="445" s="1"/>
  <c r="GT351" i="445" s="1"/>
  <c r="BC202" i="445"/>
  <c r="BB202" i="445"/>
  <c r="BA202" i="445"/>
  <c r="AY202" i="445"/>
  <c r="BD202" i="445" s="1"/>
  <c r="GH347" i="445" s="1"/>
  <c r="AC202" i="445"/>
  <c r="AD202" i="445" s="1"/>
  <c r="Z202" i="445"/>
  <c r="AE202" i="445" s="1"/>
  <c r="GH343" i="445" s="1"/>
  <c r="GT343" i="445" s="1"/>
  <c r="E202" i="445"/>
  <c r="D202" i="445"/>
  <c r="C202" i="445"/>
  <c r="A202" i="445"/>
  <c r="DX202" i="445" s="1"/>
  <c r="EX201" i="445"/>
  <c r="EU201" i="445"/>
  <c r="EZ201" i="445" s="1"/>
  <c r="GG363" i="445" s="1"/>
  <c r="DY201" i="445"/>
  <c r="DV201" i="445"/>
  <c r="EA201" i="445" s="1"/>
  <c r="GG359" i="445" s="1"/>
  <c r="DB201" i="445"/>
  <c r="GG355" i="445" s="1"/>
  <c r="CZ201" i="445"/>
  <c r="DA201" i="445" s="1"/>
  <c r="CW201" i="445"/>
  <c r="CA201" i="445"/>
  <c r="BX201" i="445"/>
  <c r="CC201" i="445" s="1"/>
  <c r="GG351" i="445" s="1"/>
  <c r="BB201" i="445"/>
  <c r="AY201" i="445"/>
  <c r="BD201" i="445" s="1"/>
  <c r="GG347" i="445" s="1"/>
  <c r="AC201" i="445"/>
  <c r="Z201" i="445"/>
  <c r="AE201" i="445" s="1"/>
  <c r="GG343" i="445" s="1"/>
  <c r="F201" i="445"/>
  <c r="GG339" i="445" s="1"/>
  <c r="GS339" i="445" s="1"/>
  <c r="D201" i="445"/>
  <c r="A201" i="445"/>
  <c r="DX201" i="445" s="1"/>
  <c r="EY200" i="445"/>
  <c r="EX200" i="445"/>
  <c r="EW200" i="445"/>
  <c r="EU200" i="445"/>
  <c r="EZ200" i="445" s="1"/>
  <c r="GF363" i="445" s="1"/>
  <c r="DY200" i="445"/>
  <c r="DZ200" i="445" s="1"/>
  <c r="DV200" i="445"/>
  <c r="EA200" i="445" s="1"/>
  <c r="GF359" i="445" s="1"/>
  <c r="DA200" i="445"/>
  <c r="CZ200" i="445"/>
  <c r="CY200" i="445"/>
  <c r="CW200" i="445"/>
  <c r="DB200" i="445" s="1"/>
  <c r="GF355" i="445" s="1"/>
  <c r="CA200" i="445"/>
  <c r="CB200" i="445" s="1"/>
  <c r="BZ200" i="445"/>
  <c r="BX200" i="445"/>
  <c r="CC200" i="445" s="1"/>
  <c r="GF351" i="445" s="1"/>
  <c r="BC200" i="445"/>
  <c r="BB200" i="445"/>
  <c r="BA200" i="445"/>
  <c r="AY200" i="445"/>
  <c r="BD200" i="445" s="1"/>
  <c r="GF347" i="445" s="1"/>
  <c r="AC200" i="445"/>
  <c r="AD200" i="445" s="1"/>
  <c r="Z200" i="445"/>
  <c r="AE200" i="445" s="1"/>
  <c r="GF343" i="445" s="1"/>
  <c r="E200" i="445"/>
  <c r="D200" i="445"/>
  <c r="C200" i="445"/>
  <c r="A200" i="445"/>
  <c r="DX200" i="445" s="1"/>
  <c r="EY199" i="445"/>
  <c r="EX199" i="445"/>
  <c r="EW199" i="445"/>
  <c r="EU199" i="445"/>
  <c r="EZ199" i="445" s="1"/>
  <c r="GE363" i="445" s="1"/>
  <c r="DZ199" i="445"/>
  <c r="DY199" i="445"/>
  <c r="DX199" i="445"/>
  <c r="DV199" i="445"/>
  <c r="EA199" i="445" s="1"/>
  <c r="GE359" i="445" s="1"/>
  <c r="DA199" i="445"/>
  <c r="CZ199" i="445"/>
  <c r="CY199" i="445"/>
  <c r="CW199" i="445"/>
  <c r="DB199" i="445" s="1"/>
  <c r="GE355" i="445" s="1"/>
  <c r="CB199" i="445"/>
  <c r="CA199" i="445"/>
  <c r="BZ199" i="445"/>
  <c r="BX199" i="445"/>
  <c r="CC199" i="445" s="1"/>
  <c r="GE351" i="445" s="1"/>
  <c r="BC199" i="445"/>
  <c r="BB199" i="445"/>
  <c r="BA199" i="445"/>
  <c r="AY199" i="445"/>
  <c r="BD199" i="445" s="1"/>
  <c r="GE347" i="445" s="1"/>
  <c r="AD199" i="445"/>
  <c r="AC199" i="445"/>
  <c r="AB199" i="445"/>
  <c r="Z199" i="445"/>
  <c r="AE199" i="445" s="1"/>
  <c r="GE343" i="445" s="1"/>
  <c r="E199" i="445"/>
  <c r="C199" i="445"/>
  <c r="A199" i="445"/>
  <c r="F199" i="445" s="1"/>
  <c r="GE339" i="445" s="1"/>
  <c r="EX198" i="445"/>
  <c r="EU198" i="445"/>
  <c r="EZ198" i="445" s="1"/>
  <c r="GD363" i="445" s="1"/>
  <c r="DZ198" i="445"/>
  <c r="DY198" i="445"/>
  <c r="DX198" i="445"/>
  <c r="DV198" i="445"/>
  <c r="EA198" i="445" s="1"/>
  <c r="GD359" i="445" s="1"/>
  <c r="CZ198" i="445"/>
  <c r="DA198" i="445" s="1"/>
  <c r="CW198" i="445"/>
  <c r="DB198" i="445" s="1"/>
  <c r="GD355" i="445" s="1"/>
  <c r="CA198" i="445"/>
  <c r="BZ198" i="445"/>
  <c r="BX198" i="445"/>
  <c r="CC198" i="445" s="1"/>
  <c r="GD351" i="445" s="1"/>
  <c r="GP351" i="445" s="1"/>
  <c r="BD198" i="445"/>
  <c r="GD347" i="445" s="1"/>
  <c r="BB198" i="445"/>
  <c r="BC198" i="445" s="1"/>
  <c r="AY198" i="445"/>
  <c r="AD198" i="445"/>
  <c r="AC198" i="445"/>
  <c r="AB198" i="445"/>
  <c r="Z198" i="445"/>
  <c r="AE198" i="445" s="1"/>
  <c r="GD343" i="445" s="1"/>
  <c r="GP343" i="445" s="1"/>
  <c r="F198" i="445"/>
  <c r="GD339" i="445" s="1"/>
  <c r="D198" i="445"/>
  <c r="E198" i="445" s="1"/>
  <c r="A198" i="445"/>
  <c r="EZ197" i="445"/>
  <c r="EX197" i="445"/>
  <c r="EY197" i="445" s="1"/>
  <c r="EU197" i="445"/>
  <c r="EA197" i="445"/>
  <c r="DY197" i="445"/>
  <c r="DZ197" i="445" s="1"/>
  <c r="DV197" i="445"/>
  <c r="DB197" i="445"/>
  <c r="CZ197" i="445"/>
  <c r="DA197" i="445" s="1"/>
  <c r="CW197" i="445"/>
  <c r="CC197" i="445"/>
  <c r="CA197" i="445"/>
  <c r="CB197" i="445" s="1"/>
  <c r="BX197" i="445"/>
  <c r="BD197" i="445"/>
  <c r="BB197" i="445"/>
  <c r="BC197" i="445" s="1"/>
  <c r="AY197" i="445"/>
  <c r="AE197" i="445"/>
  <c r="AC197" i="445"/>
  <c r="AD197" i="445" s="1"/>
  <c r="Z197" i="445"/>
  <c r="F197" i="445"/>
  <c r="D197" i="445"/>
  <c r="E197" i="445" s="1"/>
  <c r="A197" i="445"/>
  <c r="EY196" i="445"/>
  <c r="EX196" i="445"/>
  <c r="EW196" i="445"/>
  <c r="EU196" i="445"/>
  <c r="EZ196" i="445" s="1"/>
  <c r="GB363" i="445" s="1"/>
  <c r="DY196" i="445"/>
  <c r="DV196" i="445"/>
  <c r="EA196" i="445" s="1"/>
  <c r="GB359" i="445" s="1"/>
  <c r="DA196" i="445"/>
  <c r="CZ196" i="445"/>
  <c r="CY196" i="445"/>
  <c r="CW196" i="445"/>
  <c r="DB196" i="445" s="1"/>
  <c r="GB355" i="445" s="1"/>
  <c r="CA196" i="445"/>
  <c r="BX196" i="445"/>
  <c r="CC196" i="445" s="1"/>
  <c r="GB351" i="445" s="1"/>
  <c r="BC196" i="445"/>
  <c r="BB196" i="445"/>
  <c r="BA196" i="445"/>
  <c r="AY196" i="445"/>
  <c r="BD196" i="445" s="1"/>
  <c r="GB347" i="445" s="1"/>
  <c r="AC196" i="445"/>
  <c r="Z196" i="445"/>
  <c r="AE196" i="445" s="1"/>
  <c r="GB343" i="445" s="1"/>
  <c r="E196" i="445"/>
  <c r="D196" i="445"/>
  <c r="C196" i="445"/>
  <c r="A196" i="445"/>
  <c r="DX196" i="445" s="1"/>
  <c r="EY195" i="445"/>
  <c r="EX195" i="445"/>
  <c r="EW195" i="445"/>
  <c r="EU195" i="445"/>
  <c r="EZ195" i="445" s="1"/>
  <c r="GA363" i="445" s="1"/>
  <c r="DZ195" i="445"/>
  <c r="DY195" i="445"/>
  <c r="DX195" i="445"/>
  <c r="DV195" i="445"/>
  <c r="EA195" i="445" s="1"/>
  <c r="GA359" i="445" s="1"/>
  <c r="DA195" i="445"/>
  <c r="CZ195" i="445"/>
  <c r="CY195" i="445"/>
  <c r="CW195" i="445"/>
  <c r="DB195" i="445" s="1"/>
  <c r="GA355" i="445" s="1"/>
  <c r="CB195" i="445"/>
  <c r="CA195" i="445"/>
  <c r="BZ195" i="445"/>
  <c r="BX195" i="445"/>
  <c r="CC195" i="445" s="1"/>
  <c r="GA351" i="445" s="1"/>
  <c r="BC195" i="445"/>
  <c r="BB195" i="445"/>
  <c r="BA195" i="445"/>
  <c r="AY195" i="445"/>
  <c r="BD195" i="445" s="1"/>
  <c r="GA347" i="445" s="1"/>
  <c r="AD195" i="445"/>
  <c r="AC195" i="445"/>
  <c r="AB195" i="445"/>
  <c r="Z195" i="445"/>
  <c r="AE195" i="445" s="1"/>
  <c r="GA343" i="445" s="1"/>
  <c r="E195" i="445"/>
  <c r="C195" i="445"/>
  <c r="A195" i="445"/>
  <c r="F195" i="445" s="1"/>
  <c r="GA339" i="445" s="1"/>
  <c r="FR192" i="445"/>
  <c r="ES192" i="445"/>
  <c r="DT192" i="445"/>
  <c r="CU192" i="445"/>
  <c r="BV192" i="445"/>
  <c r="AW192" i="445"/>
  <c r="X192" i="445"/>
  <c r="FV191" i="445"/>
  <c r="FU191" i="445"/>
  <c r="FR191" i="445"/>
  <c r="FQ191" i="445"/>
  <c r="FP191" i="445"/>
  <c r="FO191" i="445"/>
  <c r="FN191" i="445"/>
  <c r="FM191" i="445"/>
  <c r="FB191" i="445"/>
  <c r="EZ191" i="445"/>
  <c r="EY191" i="445"/>
  <c r="EX191" i="445"/>
  <c r="ES191" i="445"/>
  <c r="ER191" i="445"/>
  <c r="EQ191" i="445"/>
  <c r="EP191" i="445"/>
  <c r="EO191" i="445"/>
  <c r="EN191" i="445"/>
  <c r="EC191" i="445"/>
  <c r="EA191" i="445"/>
  <c r="DZ191" i="445"/>
  <c r="DY191" i="445"/>
  <c r="DT191" i="445"/>
  <c r="DS191" i="445"/>
  <c r="DR191" i="445"/>
  <c r="DQ191" i="445"/>
  <c r="DP191" i="445"/>
  <c r="DO191" i="445"/>
  <c r="DD191" i="445"/>
  <c r="DB191" i="445"/>
  <c r="DA191" i="445"/>
  <c r="CZ191" i="445"/>
  <c r="CU191" i="445"/>
  <c r="CT191" i="445"/>
  <c r="CS191" i="445"/>
  <c r="CR191" i="445"/>
  <c r="CQ191" i="445"/>
  <c r="CP191" i="445"/>
  <c r="CE191" i="445"/>
  <c r="CC191" i="445"/>
  <c r="CB191" i="445"/>
  <c r="CA191" i="445"/>
  <c r="BV191" i="445"/>
  <c r="BU191" i="445"/>
  <c r="BT191" i="445"/>
  <c r="BS191" i="445"/>
  <c r="BR191" i="445"/>
  <c r="BQ191" i="445"/>
  <c r="BF191" i="445"/>
  <c r="BD191" i="445"/>
  <c r="BC191" i="445"/>
  <c r="BB191" i="445"/>
  <c r="AW191" i="445"/>
  <c r="AV191" i="445"/>
  <c r="AU191" i="445"/>
  <c r="AT191" i="445"/>
  <c r="AS191" i="445"/>
  <c r="AR191" i="445"/>
  <c r="AG191" i="445"/>
  <c r="AE191" i="445"/>
  <c r="AD191" i="445"/>
  <c r="AC191" i="445"/>
  <c r="X191" i="445"/>
  <c r="W191" i="445"/>
  <c r="V191" i="445"/>
  <c r="U191" i="445"/>
  <c r="T191" i="445"/>
  <c r="S191" i="445"/>
  <c r="H191" i="445"/>
  <c r="FY191" i="445" s="1"/>
  <c r="F191" i="445"/>
  <c r="E191" i="445"/>
  <c r="D191" i="445"/>
  <c r="FV190" i="445"/>
  <c r="FU190" i="445"/>
  <c r="FR190" i="445"/>
  <c r="FQ190" i="445"/>
  <c r="FP190" i="445"/>
  <c r="FO190" i="445"/>
  <c r="FN190" i="445"/>
  <c r="FM190" i="445"/>
  <c r="FB190" i="445"/>
  <c r="EZ190" i="445"/>
  <c r="EY190" i="445"/>
  <c r="EX190" i="445"/>
  <c r="ES190" i="445"/>
  <c r="ER190" i="445"/>
  <c r="EQ190" i="445"/>
  <c r="EP190" i="445"/>
  <c r="EO190" i="445"/>
  <c r="EN190" i="445"/>
  <c r="EC190" i="445"/>
  <c r="EA190" i="445"/>
  <c r="DZ190" i="445"/>
  <c r="DY190" i="445"/>
  <c r="DT190" i="445"/>
  <c r="DS190" i="445"/>
  <c r="DR190" i="445"/>
  <c r="DQ190" i="445"/>
  <c r="DP190" i="445"/>
  <c r="DO190" i="445"/>
  <c r="DD190" i="445"/>
  <c r="DB190" i="445"/>
  <c r="DA190" i="445"/>
  <c r="CZ190" i="445"/>
  <c r="CU190" i="445"/>
  <c r="CT190" i="445"/>
  <c r="CS190" i="445"/>
  <c r="CR190" i="445"/>
  <c r="CQ190" i="445"/>
  <c r="CP190" i="445"/>
  <c r="CE190" i="445"/>
  <c r="CC190" i="445"/>
  <c r="CB190" i="445"/>
  <c r="CA190" i="445"/>
  <c r="BV190" i="445"/>
  <c r="BU190" i="445"/>
  <c r="BT190" i="445"/>
  <c r="BS190" i="445"/>
  <c r="BR190" i="445"/>
  <c r="BQ190" i="445"/>
  <c r="BF190" i="445"/>
  <c r="BD190" i="445"/>
  <c r="BC190" i="445"/>
  <c r="BB190" i="445"/>
  <c r="AW190" i="445"/>
  <c r="AV190" i="445"/>
  <c r="AU190" i="445"/>
  <c r="AT190" i="445"/>
  <c r="AS190" i="445"/>
  <c r="AR190" i="445"/>
  <c r="AG190" i="445"/>
  <c r="AE190" i="445"/>
  <c r="AD190" i="445"/>
  <c r="AC190" i="445"/>
  <c r="X190" i="445"/>
  <c r="W190" i="445"/>
  <c r="V190" i="445"/>
  <c r="U190" i="445"/>
  <c r="T190" i="445"/>
  <c r="S190" i="445"/>
  <c r="H190" i="445"/>
  <c r="FY190" i="445" s="1"/>
  <c r="F190" i="445"/>
  <c r="E190" i="445"/>
  <c r="D190" i="445"/>
  <c r="FY189" i="445"/>
  <c r="FV189" i="445"/>
  <c r="FU189" i="445"/>
  <c r="FR189" i="445"/>
  <c r="FQ189" i="445"/>
  <c r="FP189" i="445"/>
  <c r="FO189" i="445"/>
  <c r="FN189" i="445"/>
  <c r="FM189" i="445"/>
  <c r="FB189" i="445"/>
  <c r="EZ189" i="445"/>
  <c r="EY189" i="445"/>
  <c r="EX189" i="445"/>
  <c r="ES189" i="445"/>
  <c r="ER189" i="445"/>
  <c r="EQ189" i="445"/>
  <c r="EP189" i="445"/>
  <c r="EO189" i="445"/>
  <c r="EN189" i="445"/>
  <c r="EC189" i="445"/>
  <c r="EA189" i="445"/>
  <c r="DZ189" i="445"/>
  <c r="DY189" i="445"/>
  <c r="DT189" i="445"/>
  <c r="DS189" i="445"/>
  <c r="DR189" i="445"/>
  <c r="DQ189" i="445"/>
  <c r="DP189" i="445"/>
  <c r="DO189" i="445"/>
  <c r="DD189" i="445"/>
  <c r="DB189" i="445"/>
  <c r="DA189" i="445"/>
  <c r="CZ189" i="445"/>
  <c r="CU189" i="445"/>
  <c r="CT189" i="445"/>
  <c r="CS189" i="445"/>
  <c r="CR189" i="445"/>
  <c r="CQ189" i="445"/>
  <c r="CP189" i="445"/>
  <c r="CE189" i="445"/>
  <c r="CC189" i="445"/>
  <c r="CB189" i="445"/>
  <c r="CA189" i="445"/>
  <c r="BV189" i="445"/>
  <c r="BU189" i="445"/>
  <c r="BT189" i="445"/>
  <c r="BS189" i="445"/>
  <c r="BR189" i="445"/>
  <c r="BQ189" i="445"/>
  <c r="BF189" i="445"/>
  <c r="BD189" i="445"/>
  <c r="BC189" i="445"/>
  <c r="BB189" i="445"/>
  <c r="AW189" i="445"/>
  <c r="AV189" i="445"/>
  <c r="AU189" i="445"/>
  <c r="AT189" i="445"/>
  <c r="AS189" i="445"/>
  <c r="AR189" i="445"/>
  <c r="AG189" i="445"/>
  <c r="AE189" i="445"/>
  <c r="AD189" i="445"/>
  <c r="AC189" i="445"/>
  <c r="X189" i="445"/>
  <c r="W189" i="445"/>
  <c r="V189" i="445"/>
  <c r="U189" i="445"/>
  <c r="T189" i="445"/>
  <c r="S189" i="445"/>
  <c r="H189" i="445"/>
  <c r="F189" i="445"/>
  <c r="E189" i="445"/>
  <c r="FW189" i="445" s="1"/>
  <c r="D189" i="445"/>
  <c r="FV188" i="445"/>
  <c r="FU188" i="445"/>
  <c r="FR188" i="445"/>
  <c r="FQ188" i="445"/>
  <c r="FP188" i="445"/>
  <c r="FO188" i="445"/>
  <c r="FN188" i="445"/>
  <c r="FM188" i="445"/>
  <c r="FB188" i="445"/>
  <c r="EZ188" i="445"/>
  <c r="EY188" i="445"/>
  <c r="EX188" i="445"/>
  <c r="ES188" i="445"/>
  <c r="ER188" i="445"/>
  <c r="EQ188" i="445"/>
  <c r="EP188" i="445"/>
  <c r="EO188" i="445"/>
  <c r="EN188" i="445"/>
  <c r="EC188" i="445"/>
  <c r="EA188" i="445"/>
  <c r="DZ188" i="445"/>
  <c r="DY188" i="445"/>
  <c r="DT188" i="445"/>
  <c r="DS188" i="445"/>
  <c r="DR188" i="445"/>
  <c r="DQ188" i="445"/>
  <c r="DP188" i="445"/>
  <c r="DO188" i="445"/>
  <c r="DD188" i="445"/>
  <c r="DB188" i="445"/>
  <c r="DA188" i="445"/>
  <c r="CZ188" i="445"/>
  <c r="CU188" i="445"/>
  <c r="CT188" i="445"/>
  <c r="CS188" i="445"/>
  <c r="CR188" i="445"/>
  <c r="CQ188" i="445"/>
  <c r="CP188" i="445"/>
  <c r="CE188" i="445"/>
  <c r="CC188" i="445"/>
  <c r="CB188" i="445"/>
  <c r="CA188" i="445"/>
  <c r="BV188" i="445"/>
  <c r="BU188" i="445"/>
  <c r="BT188" i="445"/>
  <c r="BS188" i="445"/>
  <c r="BR188" i="445"/>
  <c r="BQ188" i="445"/>
  <c r="BF188" i="445"/>
  <c r="BD188" i="445"/>
  <c r="BC188" i="445"/>
  <c r="BB188" i="445"/>
  <c r="AW188" i="445"/>
  <c r="AV188" i="445"/>
  <c r="AU188" i="445"/>
  <c r="AT188" i="445"/>
  <c r="AS188" i="445"/>
  <c r="AR188" i="445"/>
  <c r="AG188" i="445"/>
  <c r="AE188" i="445"/>
  <c r="AD188" i="445"/>
  <c r="AC188" i="445"/>
  <c r="X188" i="445"/>
  <c r="W188" i="445"/>
  <c r="V188" i="445"/>
  <c r="U188" i="445"/>
  <c r="T188" i="445"/>
  <c r="S188" i="445"/>
  <c r="H188" i="445"/>
  <c r="FY188" i="445" s="1"/>
  <c r="F188" i="445"/>
  <c r="E188" i="445"/>
  <c r="FW188" i="445" s="1"/>
  <c r="D188" i="445"/>
  <c r="FV187" i="445"/>
  <c r="FU187" i="445"/>
  <c r="FR187" i="445"/>
  <c r="FQ187" i="445"/>
  <c r="FP187" i="445"/>
  <c r="FO187" i="445"/>
  <c r="FN187" i="445"/>
  <c r="FM187" i="445"/>
  <c r="FB187" i="445"/>
  <c r="EZ187" i="445"/>
  <c r="EY187" i="445"/>
  <c r="EX187" i="445"/>
  <c r="ES187" i="445"/>
  <c r="ER187" i="445"/>
  <c r="EQ187" i="445"/>
  <c r="EP187" i="445"/>
  <c r="EO187" i="445"/>
  <c r="EN187" i="445"/>
  <c r="EC187" i="445"/>
  <c r="EA187" i="445"/>
  <c r="DZ187" i="445"/>
  <c r="DY187" i="445"/>
  <c r="DT187" i="445"/>
  <c r="DS187" i="445"/>
  <c r="DR187" i="445"/>
  <c r="DQ187" i="445"/>
  <c r="DP187" i="445"/>
  <c r="DO187" i="445"/>
  <c r="DD187" i="445"/>
  <c r="DB187" i="445"/>
  <c r="DA187" i="445"/>
  <c r="CZ187" i="445"/>
  <c r="CU187" i="445"/>
  <c r="CT187" i="445"/>
  <c r="CS187" i="445"/>
  <c r="CR187" i="445"/>
  <c r="CQ187" i="445"/>
  <c r="CP187" i="445"/>
  <c r="CC187" i="445"/>
  <c r="CE187" i="445" s="1"/>
  <c r="CB187" i="445"/>
  <c r="CA187" i="445"/>
  <c r="BV187" i="445"/>
  <c r="BU187" i="445"/>
  <c r="BT187" i="445"/>
  <c r="BS187" i="445"/>
  <c r="BR187" i="445"/>
  <c r="BQ187" i="445"/>
  <c r="BF187" i="445"/>
  <c r="BD187" i="445"/>
  <c r="BB187" i="445"/>
  <c r="BC187" i="445" s="1"/>
  <c r="AW187" i="445"/>
  <c r="AV187" i="445"/>
  <c r="AU187" i="445"/>
  <c r="AT187" i="445"/>
  <c r="AS187" i="445"/>
  <c r="AR187" i="445"/>
  <c r="AE187" i="445"/>
  <c r="AG187" i="445" s="1"/>
  <c r="AD187" i="445"/>
  <c r="AC187" i="445"/>
  <c r="X187" i="445"/>
  <c r="W187" i="445"/>
  <c r="V187" i="445"/>
  <c r="U187" i="445"/>
  <c r="T187" i="445"/>
  <c r="S187" i="445"/>
  <c r="H187" i="445"/>
  <c r="F187" i="445"/>
  <c r="D187" i="445"/>
  <c r="E187" i="445" s="1"/>
  <c r="FU186" i="445"/>
  <c r="FV186" i="445" s="1"/>
  <c r="FR186" i="445"/>
  <c r="FQ186" i="445"/>
  <c r="FP186" i="445"/>
  <c r="FO186" i="445"/>
  <c r="FN186" i="445"/>
  <c r="FM186" i="445"/>
  <c r="EZ186" i="445"/>
  <c r="FB186" i="445" s="1"/>
  <c r="EY186" i="445"/>
  <c r="EX186" i="445"/>
  <c r="ES186" i="445"/>
  <c r="ER186" i="445"/>
  <c r="EQ186" i="445"/>
  <c r="EP186" i="445"/>
  <c r="EO186" i="445"/>
  <c r="EN186" i="445"/>
  <c r="EC186" i="445"/>
  <c r="EA186" i="445"/>
  <c r="DY186" i="445"/>
  <c r="DZ186" i="445" s="1"/>
  <c r="DT186" i="445"/>
  <c r="DS186" i="445"/>
  <c r="DR186" i="445"/>
  <c r="DQ186" i="445"/>
  <c r="DP186" i="445"/>
  <c r="DO186" i="445"/>
  <c r="DB186" i="445"/>
  <c r="DD186" i="445" s="1"/>
  <c r="DA186" i="445"/>
  <c r="CZ186" i="445"/>
  <c r="CU186" i="445"/>
  <c r="CT186" i="445"/>
  <c r="CS186" i="445"/>
  <c r="CR186" i="445"/>
  <c r="CQ186" i="445"/>
  <c r="CP186" i="445"/>
  <c r="CE186" i="445"/>
  <c r="CC186" i="445"/>
  <c r="CA186" i="445"/>
  <c r="CB186" i="445" s="1"/>
  <c r="BV186" i="445"/>
  <c r="BU186" i="445"/>
  <c r="BT186" i="445"/>
  <c r="BS186" i="445"/>
  <c r="BR186" i="445"/>
  <c r="BQ186" i="445"/>
  <c r="BD186" i="445"/>
  <c r="BF186" i="445" s="1"/>
  <c r="FY186" i="445" s="1"/>
  <c r="BC186" i="445"/>
  <c r="BB186" i="445"/>
  <c r="AW186" i="445"/>
  <c r="AV186" i="445"/>
  <c r="AU186" i="445"/>
  <c r="AT186" i="445"/>
  <c r="AS186" i="445"/>
  <c r="AR186" i="445"/>
  <c r="AG186" i="445"/>
  <c r="AE186" i="445"/>
  <c r="AC186" i="445"/>
  <c r="AD186" i="445" s="1"/>
  <c r="X186" i="445"/>
  <c r="W186" i="445"/>
  <c r="V186" i="445"/>
  <c r="U186" i="445"/>
  <c r="T186" i="445"/>
  <c r="S186" i="445"/>
  <c r="F186" i="445"/>
  <c r="H186" i="445" s="1"/>
  <c r="E186" i="445"/>
  <c r="D186" i="445"/>
  <c r="FV185" i="445"/>
  <c r="FU185" i="445"/>
  <c r="FR185" i="445"/>
  <c r="FQ185" i="445"/>
  <c r="FP185" i="445"/>
  <c r="FO185" i="445"/>
  <c r="FN185" i="445"/>
  <c r="FM185" i="445"/>
  <c r="FB185" i="445"/>
  <c r="EZ185" i="445"/>
  <c r="EX185" i="445"/>
  <c r="EY185" i="445" s="1"/>
  <c r="ES185" i="445"/>
  <c r="ER185" i="445"/>
  <c r="EQ185" i="445"/>
  <c r="EP185" i="445"/>
  <c r="EO185" i="445"/>
  <c r="EN185" i="445"/>
  <c r="EA185" i="445"/>
  <c r="EC185" i="445" s="1"/>
  <c r="DZ185" i="445"/>
  <c r="DY185" i="445"/>
  <c r="DT185" i="445"/>
  <c r="DS185" i="445"/>
  <c r="DR185" i="445"/>
  <c r="DQ185" i="445"/>
  <c r="DP185" i="445"/>
  <c r="DO185" i="445"/>
  <c r="DD185" i="445"/>
  <c r="DB185" i="445"/>
  <c r="CZ185" i="445"/>
  <c r="DA185" i="445" s="1"/>
  <c r="CU185" i="445"/>
  <c r="CT185" i="445"/>
  <c r="CS185" i="445"/>
  <c r="CR185" i="445"/>
  <c r="CQ185" i="445"/>
  <c r="CP185" i="445"/>
  <c r="CC185" i="445"/>
  <c r="CE185" i="445" s="1"/>
  <c r="CB185" i="445"/>
  <c r="CA185" i="445"/>
  <c r="BV185" i="445"/>
  <c r="BU185" i="445"/>
  <c r="BT185" i="445"/>
  <c r="BS185" i="445"/>
  <c r="BR185" i="445"/>
  <c r="BQ185" i="445"/>
  <c r="BF185" i="445"/>
  <c r="BD185" i="445"/>
  <c r="BB185" i="445"/>
  <c r="BC185" i="445" s="1"/>
  <c r="AW185" i="445"/>
  <c r="AV185" i="445"/>
  <c r="AU185" i="445"/>
  <c r="AT185" i="445"/>
  <c r="AS185" i="445"/>
  <c r="AR185" i="445"/>
  <c r="AE185" i="445"/>
  <c r="AG185" i="445" s="1"/>
  <c r="AD185" i="445"/>
  <c r="AC185" i="445"/>
  <c r="X185" i="445"/>
  <c r="W185" i="445"/>
  <c r="V185" i="445"/>
  <c r="U185" i="445"/>
  <c r="T185" i="445"/>
  <c r="S185" i="445"/>
  <c r="H185" i="445"/>
  <c r="F185" i="445"/>
  <c r="FY185" i="445" s="1"/>
  <c r="D185" i="445"/>
  <c r="E185" i="445" s="1"/>
  <c r="FU184" i="445"/>
  <c r="FV184" i="445" s="1"/>
  <c r="FR184" i="445"/>
  <c r="FQ184" i="445"/>
  <c r="FP184" i="445"/>
  <c r="FO184" i="445"/>
  <c r="FN184" i="445"/>
  <c r="FM184" i="445"/>
  <c r="EZ184" i="445"/>
  <c r="FB184" i="445" s="1"/>
  <c r="EY184" i="445"/>
  <c r="EX184" i="445"/>
  <c r="ES184" i="445"/>
  <c r="ER184" i="445"/>
  <c r="EQ184" i="445"/>
  <c r="EP184" i="445"/>
  <c r="EO184" i="445"/>
  <c r="EN184" i="445"/>
  <c r="EC184" i="445"/>
  <c r="EA184" i="445"/>
  <c r="DY184" i="445"/>
  <c r="DZ184" i="445" s="1"/>
  <c r="DT184" i="445"/>
  <c r="DS184" i="445"/>
  <c r="DR184" i="445"/>
  <c r="DQ184" i="445"/>
  <c r="DP184" i="445"/>
  <c r="DO184" i="445"/>
  <c r="DB184" i="445"/>
  <c r="DD184" i="445" s="1"/>
  <c r="DA184" i="445"/>
  <c r="CZ184" i="445"/>
  <c r="CU184" i="445"/>
  <c r="CT184" i="445"/>
  <c r="CS184" i="445"/>
  <c r="CR184" i="445"/>
  <c r="CQ184" i="445"/>
  <c r="CP184" i="445"/>
  <c r="CE184" i="445"/>
  <c r="CC184" i="445"/>
  <c r="CA184" i="445"/>
  <c r="CB184" i="445" s="1"/>
  <c r="BV184" i="445"/>
  <c r="BU184" i="445"/>
  <c r="BT184" i="445"/>
  <c r="BS184" i="445"/>
  <c r="BR184" i="445"/>
  <c r="BQ184" i="445"/>
  <c r="BD184" i="445"/>
  <c r="BF184" i="445" s="1"/>
  <c r="BC184" i="445"/>
  <c r="BB184" i="445"/>
  <c r="AW184" i="445"/>
  <c r="AV184" i="445"/>
  <c r="AU184" i="445"/>
  <c r="AT184" i="445"/>
  <c r="AS184" i="445"/>
  <c r="AR184" i="445"/>
  <c r="AG184" i="445"/>
  <c r="AE184" i="445"/>
  <c r="AC184" i="445"/>
  <c r="AD184" i="445" s="1"/>
  <c r="X184" i="445"/>
  <c r="W184" i="445"/>
  <c r="V184" i="445"/>
  <c r="U184" i="445"/>
  <c r="T184" i="445"/>
  <c r="S184" i="445"/>
  <c r="F184" i="445"/>
  <c r="H184" i="445" s="1"/>
  <c r="FY184" i="445" s="1"/>
  <c r="E184" i="445"/>
  <c r="D184" i="445"/>
  <c r="FV183" i="445"/>
  <c r="FU183" i="445"/>
  <c r="FR183" i="445"/>
  <c r="FQ183" i="445"/>
  <c r="FP183" i="445"/>
  <c r="FO183" i="445"/>
  <c r="FN183" i="445"/>
  <c r="FM183" i="445"/>
  <c r="FB183" i="445"/>
  <c r="EZ183" i="445"/>
  <c r="EX183" i="445"/>
  <c r="EY183" i="445" s="1"/>
  <c r="ES183" i="445"/>
  <c r="ER183" i="445"/>
  <c r="EQ183" i="445"/>
  <c r="EP183" i="445"/>
  <c r="EO183" i="445"/>
  <c r="EN183" i="445"/>
  <c r="EA183" i="445"/>
  <c r="EC183" i="445" s="1"/>
  <c r="DZ183" i="445"/>
  <c r="DY183" i="445"/>
  <c r="DT183" i="445"/>
  <c r="DS183" i="445"/>
  <c r="DR183" i="445"/>
  <c r="DQ183" i="445"/>
  <c r="DP183" i="445"/>
  <c r="DO183" i="445"/>
  <c r="DD183" i="445"/>
  <c r="DB183" i="445"/>
  <c r="CZ183" i="445"/>
  <c r="DA183" i="445" s="1"/>
  <c r="CU183" i="445"/>
  <c r="CT183" i="445"/>
  <c r="CS183" i="445"/>
  <c r="CR183" i="445"/>
  <c r="CQ183" i="445"/>
  <c r="CP183" i="445"/>
  <c r="CC183" i="445"/>
  <c r="CE183" i="445" s="1"/>
  <c r="CB183" i="445"/>
  <c r="CA183" i="445"/>
  <c r="BV183" i="445"/>
  <c r="BU183" i="445"/>
  <c r="BT183" i="445"/>
  <c r="BS183" i="445"/>
  <c r="BR183" i="445"/>
  <c r="BQ183" i="445"/>
  <c r="BF183" i="445"/>
  <c r="BD183" i="445"/>
  <c r="BB183" i="445"/>
  <c r="BC183" i="445" s="1"/>
  <c r="AW183" i="445"/>
  <c r="AV183" i="445"/>
  <c r="AU183" i="445"/>
  <c r="AT183" i="445"/>
  <c r="AS183" i="445"/>
  <c r="AR183" i="445"/>
  <c r="AE183" i="445"/>
  <c r="AG183" i="445" s="1"/>
  <c r="AD183" i="445"/>
  <c r="AC183" i="445"/>
  <c r="X183" i="445"/>
  <c r="W183" i="445"/>
  <c r="V183" i="445"/>
  <c r="U183" i="445"/>
  <c r="T183" i="445"/>
  <c r="S183" i="445"/>
  <c r="H183" i="445"/>
  <c r="F183" i="445"/>
  <c r="D183" i="445"/>
  <c r="E183" i="445" s="1"/>
  <c r="FU182" i="445"/>
  <c r="FV182" i="445" s="1"/>
  <c r="FR182" i="445"/>
  <c r="FQ182" i="445"/>
  <c r="FP182" i="445"/>
  <c r="FO182" i="445"/>
  <c r="FN182" i="445"/>
  <c r="FM182" i="445"/>
  <c r="EZ182" i="445"/>
  <c r="FB182" i="445" s="1"/>
  <c r="EY182" i="445"/>
  <c r="EX182" i="445"/>
  <c r="ES182" i="445"/>
  <c r="ER182" i="445"/>
  <c r="EQ182" i="445"/>
  <c r="EP182" i="445"/>
  <c r="EO182" i="445"/>
  <c r="EN182" i="445"/>
  <c r="EC182" i="445"/>
  <c r="EA182" i="445"/>
  <c r="DY182" i="445"/>
  <c r="DZ182" i="445" s="1"/>
  <c r="DT182" i="445"/>
  <c r="DS182" i="445"/>
  <c r="DR182" i="445"/>
  <c r="DQ182" i="445"/>
  <c r="DP182" i="445"/>
  <c r="DO182" i="445"/>
  <c r="DB182" i="445"/>
  <c r="DD182" i="445" s="1"/>
  <c r="DA182" i="445"/>
  <c r="CZ182" i="445"/>
  <c r="CU182" i="445"/>
  <c r="CT182" i="445"/>
  <c r="CS182" i="445"/>
  <c r="CR182" i="445"/>
  <c r="CQ182" i="445"/>
  <c r="CP182" i="445"/>
  <c r="CE182" i="445"/>
  <c r="CC182" i="445"/>
  <c r="CA182" i="445"/>
  <c r="CB182" i="445" s="1"/>
  <c r="BV182" i="445"/>
  <c r="BU182" i="445"/>
  <c r="BT182" i="445"/>
  <c r="BS182" i="445"/>
  <c r="BR182" i="445"/>
  <c r="BQ182" i="445"/>
  <c r="BD182" i="445"/>
  <c r="BF182" i="445" s="1"/>
  <c r="FY182" i="445" s="1"/>
  <c r="BC182" i="445"/>
  <c r="BB182" i="445"/>
  <c r="AW182" i="445"/>
  <c r="AV182" i="445"/>
  <c r="AU182" i="445"/>
  <c r="AT182" i="445"/>
  <c r="AS182" i="445"/>
  <c r="AR182" i="445"/>
  <c r="AG182" i="445"/>
  <c r="AE182" i="445"/>
  <c r="AC182" i="445"/>
  <c r="AD182" i="445" s="1"/>
  <c r="X182" i="445"/>
  <c r="W182" i="445"/>
  <c r="V182" i="445"/>
  <c r="U182" i="445"/>
  <c r="T182" i="445"/>
  <c r="S182" i="445"/>
  <c r="F182" i="445"/>
  <c r="H182" i="445" s="1"/>
  <c r="E182" i="445"/>
  <c r="D182" i="445"/>
  <c r="FU181" i="445"/>
  <c r="FV181" i="445" s="1"/>
  <c r="FR181" i="445"/>
  <c r="FQ181" i="445"/>
  <c r="FP181" i="445"/>
  <c r="FO181" i="445"/>
  <c r="FN181" i="445"/>
  <c r="FM181" i="445"/>
  <c r="EZ181" i="445"/>
  <c r="FB181" i="445" s="1"/>
  <c r="EY181" i="445"/>
  <c r="EX181" i="445"/>
  <c r="ES181" i="445"/>
  <c r="ER181" i="445"/>
  <c r="EQ181" i="445"/>
  <c r="EP181" i="445"/>
  <c r="EO181" i="445"/>
  <c r="EN181" i="445"/>
  <c r="EC181" i="445"/>
  <c r="EA181" i="445"/>
  <c r="DY181" i="445"/>
  <c r="DZ181" i="445" s="1"/>
  <c r="DT181" i="445"/>
  <c r="DS181" i="445"/>
  <c r="DR181" i="445"/>
  <c r="DQ181" i="445"/>
  <c r="DP181" i="445"/>
  <c r="DO181" i="445"/>
  <c r="DB181" i="445"/>
  <c r="DD181" i="445" s="1"/>
  <c r="DA181" i="445"/>
  <c r="CZ181" i="445"/>
  <c r="CU181" i="445"/>
  <c r="CT181" i="445"/>
  <c r="CS181" i="445"/>
  <c r="CR181" i="445"/>
  <c r="CQ181" i="445"/>
  <c r="CP181" i="445"/>
  <c r="CE181" i="445"/>
  <c r="CC181" i="445"/>
  <c r="CA181" i="445"/>
  <c r="CB181" i="445" s="1"/>
  <c r="BV181" i="445"/>
  <c r="BU181" i="445"/>
  <c r="BT181" i="445"/>
  <c r="BS181" i="445"/>
  <c r="BR181" i="445"/>
  <c r="BQ181" i="445"/>
  <c r="BD181" i="445"/>
  <c r="BF181" i="445" s="1"/>
  <c r="BC181" i="445"/>
  <c r="BB181" i="445"/>
  <c r="AW181" i="445"/>
  <c r="AV181" i="445"/>
  <c r="AU181" i="445"/>
  <c r="AT181" i="445"/>
  <c r="AS181" i="445"/>
  <c r="AR181" i="445"/>
  <c r="AG181" i="445"/>
  <c r="AE181" i="445"/>
  <c r="AC181" i="445"/>
  <c r="AD181" i="445" s="1"/>
  <c r="X181" i="445"/>
  <c r="W181" i="445"/>
  <c r="V181" i="445"/>
  <c r="U181" i="445"/>
  <c r="T181" i="445"/>
  <c r="S181" i="445"/>
  <c r="F181" i="445"/>
  <c r="H181" i="445" s="1"/>
  <c r="E181" i="445"/>
  <c r="D181" i="445"/>
  <c r="FV180" i="445"/>
  <c r="FU180" i="445"/>
  <c r="FR180" i="445"/>
  <c r="FQ180" i="445"/>
  <c r="FP180" i="445"/>
  <c r="FO180" i="445"/>
  <c r="FN180" i="445"/>
  <c r="FM180" i="445"/>
  <c r="FB180" i="445"/>
  <c r="EZ180" i="445"/>
  <c r="EX180" i="445"/>
  <c r="EY180" i="445" s="1"/>
  <c r="ES180" i="445"/>
  <c r="ER180" i="445"/>
  <c r="EQ180" i="445"/>
  <c r="EP180" i="445"/>
  <c r="EO180" i="445"/>
  <c r="EN180" i="445"/>
  <c r="EA180" i="445"/>
  <c r="EC180" i="445" s="1"/>
  <c r="DZ180" i="445"/>
  <c r="DY180" i="445"/>
  <c r="DT180" i="445"/>
  <c r="DS180" i="445"/>
  <c r="DR180" i="445"/>
  <c r="DQ180" i="445"/>
  <c r="DP180" i="445"/>
  <c r="DO180" i="445"/>
  <c r="DD180" i="445"/>
  <c r="DB180" i="445"/>
  <c r="CZ180" i="445"/>
  <c r="DA180" i="445" s="1"/>
  <c r="CU180" i="445"/>
  <c r="CT180" i="445"/>
  <c r="CS180" i="445"/>
  <c r="CR180" i="445"/>
  <c r="CQ180" i="445"/>
  <c r="CP180" i="445"/>
  <c r="CC180" i="445"/>
  <c r="CE180" i="445" s="1"/>
  <c r="CB180" i="445"/>
  <c r="CA180" i="445"/>
  <c r="BV180" i="445"/>
  <c r="BU180" i="445"/>
  <c r="BT180" i="445"/>
  <c r="BS180" i="445"/>
  <c r="BR180" i="445"/>
  <c r="BQ180" i="445"/>
  <c r="BF180" i="445"/>
  <c r="BD180" i="445"/>
  <c r="BB180" i="445"/>
  <c r="BC180" i="445" s="1"/>
  <c r="AW180" i="445"/>
  <c r="AV180" i="445"/>
  <c r="AU180" i="445"/>
  <c r="AT180" i="445"/>
  <c r="AS180" i="445"/>
  <c r="AR180" i="445"/>
  <c r="AE180" i="445"/>
  <c r="AG180" i="445" s="1"/>
  <c r="AD180" i="445"/>
  <c r="AC180" i="445"/>
  <c r="X180" i="445"/>
  <c r="W180" i="445"/>
  <c r="V180" i="445"/>
  <c r="U180" i="445"/>
  <c r="T180" i="445"/>
  <c r="S180" i="445"/>
  <c r="H180" i="445"/>
  <c r="F180" i="445"/>
  <c r="D180" i="445"/>
  <c r="E180" i="445" s="1"/>
  <c r="FU179" i="445"/>
  <c r="FR179" i="445"/>
  <c r="FQ179" i="445"/>
  <c r="FP179" i="445"/>
  <c r="FO179" i="445"/>
  <c r="FN179" i="445"/>
  <c r="FM179" i="445"/>
  <c r="FB179" i="445"/>
  <c r="EZ179" i="445"/>
  <c r="EY179" i="445"/>
  <c r="EX179" i="445"/>
  <c r="ES179" i="445"/>
  <c r="ER179" i="445"/>
  <c r="EQ179" i="445"/>
  <c r="EP179" i="445"/>
  <c r="EO179" i="445"/>
  <c r="EN179" i="445"/>
  <c r="EC179" i="445"/>
  <c r="EA179" i="445"/>
  <c r="DZ179" i="445"/>
  <c r="DY179" i="445"/>
  <c r="DT179" i="445"/>
  <c r="DS179" i="445"/>
  <c r="DR179" i="445"/>
  <c r="DQ179" i="445"/>
  <c r="DP179" i="445"/>
  <c r="DO179" i="445"/>
  <c r="DD179" i="445"/>
  <c r="DB179" i="445"/>
  <c r="DA179" i="445"/>
  <c r="CZ179" i="445"/>
  <c r="CU179" i="445"/>
  <c r="CT179" i="445"/>
  <c r="CS179" i="445"/>
  <c r="CR179" i="445"/>
  <c r="CQ179" i="445"/>
  <c r="CP179" i="445"/>
  <c r="CE179" i="445"/>
  <c r="CC179" i="445"/>
  <c r="CB179" i="445"/>
  <c r="CA179" i="445"/>
  <c r="BV179" i="445"/>
  <c r="BU179" i="445"/>
  <c r="BT179" i="445"/>
  <c r="BS179" i="445"/>
  <c r="BR179" i="445"/>
  <c r="BQ179" i="445"/>
  <c r="BF179" i="445"/>
  <c r="BD179" i="445"/>
  <c r="BC179" i="445"/>
  <c r="BB179" i="445"/>
  <c r="AW179" i="445"/>
  <c r="AV179" i="445"/>
  <c r="AU179" i="445"/>
  <c r="AT179" i="445"/>
  <c r="AS179" i="445"/>
  <c r="AR179" i="445"/>
  <c r="AG179" i="445"/>
  <c r="AE179" i="445"/>
  <c r="AD179" i="445"/>
  <c r="AC179" i="445"/>
  <c r="X179" i="445"/>
  <c r="W179" i="445"/>
  <c r="V179" i="445"/>
  <c r="U179" i="445"/>
  <c r="T179" i="445"/>
  <c r="S179" i="445"/>
  <c r="H179" i="445"/>
  <c r="F179" i="445"/>
  <c r="E179" i="445"/>
  <c r="FW179" i="445" s="1"/>
  <c r="D179" i="445"/>
  <c r="FU178" i="445"/>
  <c r="FR178" i="445"/>
  <c r="FQ178" i="445"/>
  <c r="FP178" i="445"/>
  <c r="FO178" i="445"/>
  <c r="FN178" i="445"/>
  <c r="FM178" i="445"/>
  <c r="EZ178" i="445"/>
  <c r="FB178" i="445" s="1"/>
  <c r="EY178" i="445"/>
  <c r="EX178" i="445"/>
  <c r="ES178" i="445"/>
  <c r="ER178" i="445"/>
  <c r="EQ178" i="445"/>
  <c r="EP178" i="445"/>
  <c r="EO178" i="445"/>
  <c r="EN178" i="445"/>
  <c r="EC178" i="445"/>
  <c r="EA178" i="445"/>
  <c r="DY178" i="445"/>
  <c r="DZ178" i="445" s="1"/>
  <c r="DT178" i="445"/>
  <c r="DS178" i="445"/>
  <c r="DR178" i="445"/>
  <c r="DQ178" i="445"/>
  <c r="DP178" i="445"/>
  <c r="DO178" i="445"/>
  <c r="DB178" i="445"/>
  <c r="DD178" i="445" s="1"/>
  <c r="DA178" i="445"/>
  <c r="CZ178" i="445"/>
  <c r="CU178" i="445"/>
  <c r="CT178" i="445"/>
  <c r="CS178" i="445"/>
  <c r="CR178" i="445"/>
  <c r="CQ178" i="445"/>
  <c r="CP178" i="445"/>
  <c r="CE178" i="445"/>
  <c r="CC178" i="445"/>
  <c r="CA178" i="445"/>
  <c r="CB178" i="445" s="1"/>
  <c r="BV178" i="445"/>
  <c r="BU178" i="445"/>
  <c r="BT178" i="445"/>
  <c r="BS178" i="445"/>
  <c r="BR178" i="445"/>
  <c r="BQ178" i="445"/>
  <c r="BD178" i="445"/>
  <c r="BF178" i="445" s="1"/>
  <c r="BC178" i="445"/>
  <c r="BB178" i="445"/>
  <c r="AW178" i="445"/>
  <c r="AV178" i="445"/>
  <c r="AU178" i="445"/>
  <c r="AT178" i="445"/>
  <c r="AS178" i="445"/>
  <c r="AR178" i="445"/>
  <c r="AG178" i="445"/>
  <c r="AE178" i="445"/>
  <c r="AC178" i="445"/>
  <c r="AD178" i="445" s="1"/>
  <c r="X178" i="445"/>
  <c r="W178" i="445"/>
  <c r="V178" i="445"/>
  <c r="U178" i="445"/>
  <c r="T178" i="445"/>
  <c r="S178" i="445"/>
  <c r="F178" i="445"/>
  <c r="H178" i="445" s="1"/>
  <c r="E178" i="445"/>
  <c r="FW178" i="445" s="1"/>
  <c r="D178" i="445"/>
  <c r="FU177" i="445"/>
  <c r="FR177" i="445"/>
  <c r="FQ177" i="445"/>
  <c r="FP177" i="445"/>
  <c r="FO177" i="445"/>
  <c r="FN177" i="445"/>
  <c r="FM177" i="445"/>
  <c r="FB177" i="445"/>
  <c r="EZ177" i="445"/>
  <c r="EY177" i="445"/>
  <c r="EX177" i="445"/>
  <c r="ES177" i="445"/>
  <c r="ER177" i="445"/>
  <c r="EQ177" i="445"/>
  <c r="EP177" i="445"/>
  <c r="EO177" i="445"/>
  <c r="EN177" i="445"/>
  <c r="EC177" i="445"/>
  <c r="EA177" i="445"/>
  <c r="DZ177" i="445"/>
  <c r="DY177" i="445"/>
  <c r="DT177" i="445"/>
  <c r="DS177" i="445"/>
  <c r="DR177" i="445"/>
  <c r="DQ177" i="445"/>
  <c r="DP177" i="445"/>
  <c r="DO177" i="445"/>
  <c r="DD177" i="445"/>
  <c r="DB177" i="445"/>
  <c r="DA177" i="445"/>
  <c r="CZ177" i="445"/>
  <c r="CU177" i="445"/>
  <c r="CT177" i="445"/>
  <c r="CS177" i="445"/>
  <c r="CR177" i="445"/>
  <c r="CQ177" i="445"/>
  <c r="CP177" i="445"/>
  <c r="CE177" i="445"/>
  <c r="CC177" i="445"/>
  <c r="CB177" i="445"/>
  <c r="CA177" i="445"/>
  <c r="BV177" i="445"/>
  <c r="BU177" i="445"/>
  <c r="BT177" i="445"/>
  <c r="BS177" i="445"/>
  <c r="BR177" i="445"/>
  <c r="BQ177" i="445"/>
  <c r="BF177" i="445"/>
  <c r="BD177" i="445"/>
  <c r="BC177" i="445"/>
  <c r="BB177" i="445"/>
  <c r="AW177" i="445"/>
  <c r="AV177" i="445"/>
  <c r="AU177" i="445"/>
  <c r="AT177" i="445"/>
  <c r="AS177" i="445"/>
  <c r="AR177" i="445"/>
  <c r="AG177" i="445"/>
  <c r="AE177" i="445"/>
  <c r="AD177" i="445"/>
  <c r="AC177" i="445"/>
  <c r="X177" i="445"/>
  <c r="W177" i="445"/>
  <c r="V177" i="445"/>
  <c r="U177" i="445"/>
  <c r="T177" i="445"/>
  <c r="S177" i="445"/>
  <c r="H177" i="445"/>
  <c r="F177" i="445"/>
  <c r="E177" i="445"/>
  <c r="FW177" i="445" s="1"/>
  <c r="D177" i="445"/>
  <c r="FU176" i="445"/>
  <c r="FR176" i="445"/>
  <c r="FQ176" i="445"/>
  <c r="FP176" i="445"/>
  <c r="FO176" i="445"/>
  <c r="FN176" i="445"/>
  <c r="FM176" i="445"/>
  <c r="EZ176" i="445"/>
  <c r="FB176" i="445" s="1"/>
  <c r="EX176" i="445"/>
  <c r="EY176" i="445" s="1"/>
  <c r="ES176" i="445"/>
  <c r="ER176" i="445"/>
  <c r="EQ176" i="445"/>
  <c r="EP176" i="445"/>
  <c r="EO176" i="445"/>
  <c r="EN176" i="445"/>
  <c r="EA176" i="445"/>
  <c r="EC176" i="445" s="1"/>
  <c r="DY176" i="445"/>
  <c r="DZ176" i="445" s="1"/>
  <c r="DT176" i="445"/>
  <c r="DS176" i="445"/>
  <c r="DR176" i="445"/>
  <c r="DQ176" i="445"/>
  <c r="DP176" i="445"/>
  <c r="DO176" i="445"/>
  <c r="DB176" i="445"/>
  <c r="DD176" i="445" s="1"/>
  <c r="CZ176" i="445"/>
  <c r="DA176" i="445" s="1"/>
  <c r="CU176" i="445"/>
  <c r="CT176" i="445"/>
  <c r="CS176" i="445"/>
  <c r="CR176" i="445"/>
  <c r="CQ176" i="445"/>
  <c r="CP176" i="445"/>
  <c r="CC176" i="445"/>
  <c r="CE176" i="445" s="1"/>
  <c r="CA176" i="445"/>
  <c r="CB176" i="445" s="1"/>
  <c r="BV176" i="445"/>
  <c r="BU176" i="445"/>
  <c r="BT176" i="445"/>
  <c r="BS176" i="445"/>
  <c r="BR176" i="445"/>
  <c r="BQ176" i="445"/>
  <c r="BD176" i="445"/>
  <c r="BF176" i="445" s="1"/>
  <c r="BB176" i="445"/>
  <c r="BC176" i="445" s="1"/>
  <c r="AW176" i="445"/>
  <c r="AV176" i="445"/>
  <c r="AU176" i="445"/>
  <c r="AT176" i="445"/>
  <c r="AS176" i="445"/>
  <c r="AR176" i="445"/>
  <c r="AE176" i="445"/>
  <c r="AG176" i="445" s="1"/>
  <c r="AC176" i="445"/>
  <c r="AD176" i="445" s="1"/>
  <c r="FW176" i="445" s="1"/>
  <c r="X176" i="445"/>
  <c r="W176" i="445"/>
  <c r="V176" i="445"/>
  <c r="U176" i="445"/>
  <c r="T176" i="445"/>
  <c r="S176" i="445"/>
  <c r="F176" i="445"/>
  <c r="H176" i="445" s="1"/>
  <c r="D176" i="445"/>
  <c r="E176" i="445" s="1"/>
  <c r="FU175" i="445"/>
  <c r="FR175" i="445"/>
  <c r="FQ175" i="445"/>
  <c r="FP175" i="445"/>
  <c r="FO175" i="445"/>
  <c r="FN175" i="445"/>
  <c r="FM175" i="445"/>
  <c r="FB175" i="445"/>
  <c r="EZ175" i="445"/>
  <c r="EX175" i="445"/>
  <c r="EY175" i="445" s="1"/>
  <c r="ES175" i="445"/>
  <c r="ER175" i="445"/>
  <c r="EQ175" i="445"/>
  <c r="EP175" i="445"/>
  <c r="EO175" i="445"/>
  <c r="EN175" i="445"/>
  <c r="EA175" i="445"/>
  <c r="EC175" i="445" s="1"/>
  <c r="DZ175" i="445"/>
  <c r="DY175" i="445"/>
  <c r="DT175" i="445"/>
  <c r="DS175" i="445"/>
  <c r="DR175" i="445"/>
  <c r="DQ175" i="445"/>
  <c r="DP175" i="445"/>
  <c r="DO175" i="445"/>
  <c r="DD175" i="445"/>
  <c r="DB175" i="445"/>
  <c r="CZ175" i="445"/>
  <c r="DA175" i="445" s="1"/>
  <c r="CU175" i="445"/>
  <c r="CT175" i="445"/>
  <c r="CS175" i="445"/>
  <c r="CR175" i="445"/>
  <c r="CQ175" i="445"/>
  <c r="CP175" i="445"/>
  <c r="CC175" i="445"/>
  <c r="CE175" i="445" s="1"/>
  <c r="CB175" i="445"/>
  <c r="CA175" i="445"/>
  <c r="BV175" i="445"/>
  <c r="BU175" i="445"/>
  <c r="BT175" i="445"/>
  <c r="BS175" i="445"/>
  <c r="BR175" i="445"/>
  <c r="BQ175" i="445"/>
  <c r="BF175" i="445"/>
  <c r="BD175" i="445"/>
  <c r="BB175" i="445"/>
  <c r="BC175" i="445" s="1"/>
  <c r="AW175" i="445"/>
  <c r="AV175" i="445"/>
  <c r="AU175" i="445"/>
  <c r="AT175" i="445"/>
  <c r="AS175" i="445"/>
  <c r="AR175" i="445"/>
  <c r="AE175" i="445"/>
  <c r="AG175" i="445" s="1"/>
  <c r="AD175" i="445"/>
  <c r="AC175" i="445"/>
  <c r="X175" i="445"/>
  <c r="W175" i="445"/>
  <c r="V175" i="445"/>
  <c r="U175" i="445"/>
  <c r="T175" i="445"/>
  <c r="S175" i="445"/>
  <c r="H175" i="445"/>
  <c r="F175" i="445"/>
  <c r="D175" i="445"/>
  <c r="FU174" i="445"/>
  <c r="FR174" i="445"/>
  <c r="FQ174" i="445"/>
  <c r="FP174" i="445"/>
  <c r="FO174" i="445"/>
  <c r="FN174" i="445"/>
  <c r="FM174" i="445"/>
  <c r="EZ174" i="445"/>
  <c r="FB174" i="445" s="1"/>
  <c r="EY174" i="445"/>
  <c r="EX174" i="445"/>
  <c r="ES174" i="445"/>
  <c r="ER174" i="445"/>
  <c r="EQ174" i="445"/>
  <c r="EP174" i="445"/>
  <c r="EO174" i="445"/>
  <c r="EN174" i="445"/>
  <c r="EC174" i="445"/>
  <c r="EA174" i="445"/>
  <c r="DY174" i="445"/>
  <c r="DZ174" i="445" s="1"/>
  <c r="DT174" i="445"/>
  <c r="DS174" i="445"/>
  <c r="DR174" i="445"/>
  <c r="DQ174" i="445"/>
  <c r="DP174" i="445"/>
  <c r="DO174" i="445"/>
  <c r="DB174" i="445"/>
  <c r="DD174" i="445" s="1"/>
  <c r="DA174" i="445"/>
  <c r="CZ174" i="445"/>
  <c r="CU174" i="445"/>
  <c r="CT174" i="445"/>
  <c r="CS174" i="445"/>
  <c r="CR174" i="445"/>
  <c r="CQ174" i="445"/>
  <c r="CP174" i="445"/>
  <c r="CE174" i="445"/>
  <c r="CC174" i="445"/>
  <c r="CA174" i="445"/>
  <c r="CB174" i="445" s="1"/>
  <c r="BV174" i="445"/>
  <c r="BU174" i="445"/>
  <c r="BT174" i="445"/>
  <c r="BS174" i="445"/>
  <c r="BR174" i="445"/>
  <c r="BQ174" i="445"/>
  <c r="BD174" i="445"/>
  <c r="BF174" i="445" s="1"/>
  <c r="BC174" i="445"/>
  <c r="BB174" i="445"/>
  <c r="AW174" i="445"/>
  <c r="AV174" i="445"/>
  <c r="AU174" i="445"/>
  <c r="AT174" i="445"/>
  <c r="AS174" i="445"/>
  <c r="AR174" i="445"/>
  <c r="AG174" i="445"/>
  <c r="AE174" i="445"/>
  <c r="AC174" i="445"/>
  <c r="AD174" i="445" s="1"/>
  <c r="X174" i="445"/>
  <c r="W174" i="445"/>
  <c r="V174" i="445"/>
  <c r="U174" i="445"/>
  <c r="T174" i="445"/>
  <c r="S174" i="445"/>
  <c r="F174" i="445"/>
  <c r="H174" i="445" s="1"/>
  <c r="E174" i="445"/>
  <c r="FW174" i="445" s="1"/>
  <c r="D174" i="445"/>
  <c r="FU173" i="445"/>
  <c r="FR173" i="445"/>
  <c r="FQ173" i="445"/>
  <c r="FP173" i="445"/>
  <c r="FO173" i="445"/>
  <c r="FN173" i="445"/>
  <c r="FM173" i="445"/>
  <c r="FB173" i="445"/>
  <c r="EZ173" i="445"/>
  <c r="EY173" i="445"/>
  <c r="EX173" i="445"/>
  <c r="ES173" i="445"/>
  <c r="ER173" i="445"/>
  <c r="EQ173" i="445"/>
  <c r="EP173" i="445"/>
  <c r="EO173" i="445"/>
  <c r="EN173" i="445"/>
  <c r="EC173" i="445"/>
  <c r="EA173" i="445"/>
  <c r="DZ173" i="445"/>
  <c r="DY173" i="445"/>
  <c r="DT173" i="445"/>
  <c r="DS173" i="445"/>
  <c r="DR173" i="445"/>
  <c r="DQ173" i="445"/>
  <c r="DP173" i="445"/>
  <c r="DO173" i="445"/>
  <c r="DD173" i="445"/>
  <c r="DB173" i="445"/>
  <c r="DA173" i="445"/>
  <c r="CZ173" i="445"/>
  <c r="CU173" i="445"/>
  <c r="CT173" i="445"/>
  <c r="CS173" i="445"/>
  <c r="CR173" i="445"/>
  <c r="CQ173" i="445"/>
  <c r="CP173" i="445"/>
  <c r="CE173" i="445"/>
  <c r="CC173" i="445"/>
  <c r="CB173" i="445"/>
  <c r="CA173" i="445"/>
  <c r="BV173" i="445"/>
  <c r="BU173" i="445"/>
  <c r="BT173" i="445"/>
  <c r="BS173" i="445"/>
  <c r="BR173" i="445"/>
  <c r="BQ173" i="445"/>
  <c r="BF173" i="445"/>
  <c r="BD173" i="445"/>
  <c r="BC173" i="445"/>
  <c r="BB173" i="445"/>
  <c r="AW173" i="445"/>
  <c r="AV173" i="445"/>
  <c r="AU173" i="445"/>
  <c r="AT173" i="445"/>
  <c r="AS173" i="445"/>
  <c r="AR173" i="445"/>
  <c r="AG173" i="445"/>
  <c r="AE173" i="445"/>
  <c r="AD173" i="445"/>
  <c r="AC173" i="445"/>
  <c r="X173" i="445"/>
  <c r="W173" i="445"/>
  <c r="V173" i="445"/>
  <c r="U173" i="445"/>
  <c r="T173" i="445"/>
  <c r="S173" i="445"/>
  <c r="H173" i="445"/>
  <c r="F173" i="445"/>
  <c r="E173" i="445"/>
  <c r="D173" i="445"/>
  <c r="FU172" i="445"/>
  <c r="FR172" i="445"/>
  <c r="FQ172" i="445"/>
  <c r="FP172" i="445"/>
  <c r="FO172" i="445"/>
  <c r="FN172" i="445"/>
  <c r="FM172" i="445"/>
  <c r="EZ172" i="445"/>
  <c r="FB172" i="445" s="1"/>
  <c r="EX172" i="445"/>
  <c r="EY172" i="445" s="1"/>
  <c r="ES172" i="445"/>
  <c r="ER172" i="445"/>
  <c r="EQ172" i="445"/>
  <c r="EP172" i="445"/>
  <c r="EO172" i="445"/>
  <c r="EN172" i="445"/>
  <c r="EA172" i="445"/>
  <c r="EC172" i="445" s="1"/>
  <c r="DY172" i="445"/>
  <c r="DZ172" i="445" s="1"/>
  <c r="DT172" i="445"/>
  <c r="DS172" i="445"/>
  <c r="DR172" i="445"/>
  <c r="DQ172" i="445"/>
  <c r="DP172" i="445"/>
  <c r="DO172" i="445"/>
  <c r="DB172" i="445"/>
  <c r="DD172" i="445" s="1"/>
  <c r="CZ172" i="445"/>
  <c r="DA172" i="445" s="1"/>
  <c r="CU172" i="445"/>
  <c r="CT172" i="445"/>
  <c r="CS172" i="445"/>
  <c r="CR172" i="445"/>
  <c r="CQ172" i="445"/>
  <c r="CP172" i="445"/>
  <c r="CC172" i="445"/>
  <c r="CE172" i="445" s="1"/>
  <c r="CA172" i="445"/>
  <c r="CB172" i="445" s="1"/>
  <c r="BV172" i="445"/>
  <c r="BU172" i="445"/>
  <c r="BT172" i="445"/>
  <c r="BS172" i="445"/>
  <c r="BR172" i="445"/>
  <c r="BQ172" i="445"/>
  <c r="BD172" i="445"/>
  <c r="BF172" i="445" s="1"/>
  <c r="BB172" i="445"/>
  <c r="BC172" i="445" s="1"/>
  <c r="AW172" i="445"/>
  <c r="AV172" i="445"/>
  <c r="AU172" i="445"/>
  <c r="AT172" i="445"/>
  <c r="AS172" i="445"/>
  <c r="AR172" i="445"/>
  <c r="AE172" i="445"/>
  <c r="AG172" i="445" s="1"/>
  <c r="AC172" i="445"/>
  <c r="AD172" i="445" s="1"/>
  <c r="X172" i="445"/>
  <c r="W172" i="445"/>
  <c r="V172" i="445"/>
  <c r="U172" i="445"/>
  <c r="T172" i="445"/>
  <c r="S172" i="445"/>
  <c r="F172" i="445"/>
  <c r="H172" i="445" s="1"/>
  <c r="D172" i="445"/>
  <c r="E172" i="445" s="1"/>
  <c r="FU171" i="445"/>
  <c r="FR171" i="445"/>
  <c r="FQ171" i="445"/>
  <c r="FP171" i="445"/>
  <c r="FO171" i="445"/>
  <c r="FN171" i="445"/>
  <c r="FM171" i="445"/>
  <c r="FB171" i="445"/>
  <c r="EZ171" i="445"/>
  <c r="EX171" i="445"/>
  <c r="EY171" i="445" s="1"/>
  <c r="ES171" i="445"/>
  <c r="ER171" i="445"/>
  <c r="EQ171" i="445"/>
  <c r="EP171" i="445"/>
  <c r="EO171" i="445"/>
  <c r="EN171" i="445"/>
  <c r="EA171" i="445"/>
  <c r="EC171" i="445" s="1"/>
  <c r="DZ171" i="445"/>
  <c r="DY171" i="445"/>
  <c r="DT171" i="445"/>
  <c r="DS171" i="445"/>
  <c r="DR171" i="445"/>
  <c r="DQ171" i="445"/>
  <c r="DP171" i="445"/>
  <c r="DO171" i="445"/>
  <c r="DD171" i="445"/>
  <c r="DB171" i="445"/>
  <c r="CZ171" i="445"/>
  <c r="DA171" i="445" s="1"/>
  <c r="CU171" i="445"/>
  <c r="CT171" i="445"/>
  <c r="CS171" i="445"/>
  <c r="CR171" i="445"/>
  <c r="CQ171" i="445"/>
  <c r="CP171" i="445"/>
  <c r="CC171" i="445"/>
  <c r="CE171" i="445" s="1"/>
  <c r="CB171" i="445"/>
  <c r="CA171" i="445"/>
  <c r="BV171" i="445"/>
  <c r="BU171" i="445"/>
  <c r="BT171" i="445"/>
  <c r="BS171" i="445"/>
  <c r="BR171" i="445"/>
  <c r="BQ171" i="445"/>
  <c r="BF171" i="445"/>
  <c r="BD171" i="445"/>
  <c r="BB171" i="445"/>
  <c r="BC171" i="445" s="1"/>
  <c r="AW171" i="445"/>
  <c r="AV171" i="445"/>
  <c r="AU171" i="445"/>
  <c r="AT171" i="445"/>
  <c r="AS171" i="445"/>
  <c r="AR171" i="445"/>
  <c r="AE171" i="445"/>
  <c r="AG171" i="445" s="1"/>
  <c r="AD171" i="445"/>
  <c r="AC171" i="445"/>
  <c r="X171" i="445"/>
  <c r="W171" i="445"/>
  <c r="V171" i="445"/>
  <c r="U171" i="445"/>
  <c r="T171" i="445"/>
  <c r="S171" i="445"/>
  <c r="H171" i="445"/>
  <c r="F171" i="445"/>
  <c r="D171" i="445"/>
  <c r="FU170" i="445"/>
  <c r="FR170" i="445"/>
  <c r="FQ170" i="445"/>
  <c r="FP170" i="445"/>
  <c r="FO170" i="445"/>
  <c r="FN170" i="445"/>
  <c r="FM170" i="445"/>
  <c r="EZ170" i="445"/>
  <c r="FB170" i="445" s="1"/>
  <c r="EY170" i="445"/>
  <c r="EX170" i="445"/>
  <c r="ES170" i="445"/>
  <c r="ER170" i="445"/>
  <c r="EQ170" i="445"/>
  <c r="EP170" i="445"/>
  <c r="EO170" i="445"/>
  <c r="EN170" i="445"/>
  <c r="EC170" i="445"/>
  <c r="EA170" i="445"/>
  <c r="DY170" i="445"/>
  <c r="DZ170" i="445" s="1"/>
  <c r="DT170" i="445"/>
  <c r="DS170" i="445"/>
  <c r="DR170" i="445"/>
  <c r="DQ170" i="445"/>
  <c r="DP170" i="445"/>
  <c r="DO170" i="445"/>
  <c r="DB170" i="445"/>
  <c r="DD170" i="445" s="1"/>
  <c r="DA170" i="445"/>
  <c r="CZ170" i="445"/>
  <c r="CU170" i="445"/>
  <c r="CT170" i="445"/>
  <c r="CS170" i="445"/>
  <c r="CR170" i="445"/>
  <c r="CQ170" i="445"/>
  <c r="CP170" i="445"/>
  <c r="CE170" i="445"/>
  <c r="CC170" i="445"/>
  <c r="CA170" i="445"/>
  <c r="CB170" i="445" s="1"/>
  <c r="BV170" i="445"/>
  <c r="BU170" i="445"/>
  <c r="BT170" i="445"/>
  <c r="BS170" i="445"/>
  <c r="BR170" i="445"/>
  <c r="BQ170" i="445"/>
  <c r="BD170" i="445"/>
  <c r="BF170" i="445" s="1"/>
  <c r="BC170" i="445"/>
  <c r="BB170" i="445"/>
  <c r="AW170" i="445"/>
  <c r="AV170" i="445"/>
  <c r="AU170" i="445"/>
  <c r="AT170" i="445"/>
  <c r="AS170" i="445"/>
  <c r="AR170" i="445"/>
  <c r="AG170" i="445"/>
  <c r="AE170" i="445"/>
  <c r="AC170" i="445"/>
  <c r="AD170" i="445" s="1"/>
  <c r="X170" i="445"/>
  <c r="W170" i="445"/>
  <c r="V170" i="445"/>
  <c r="U170" i="445"/>
  <c r="T170" i="445"/>
  <c r="S170" i="445"/>
  <c r="F170" i="445"/>
  <c r="H170" i="445" s="1"/>
  <c r="E170" i="445"/>
  <c r="FW170" i="445" s="1"/>
  <c r="D170" i="445"/>
  <c r="FU169" i="445"/>
  <c r="FR169" i="445"/>
  <c r="FQ169" i="445"/>
  <c r="FP169" i="445"/>
  <c r="FO169" i="445"/>
  <c r="FN169" i="445"/>
  <c r="FM169" i="445"/>
  <c r="FB169" i="445"/>
  <c r="EZ169" i="445"/>
  <c r="EY169" i="445"/>
  <c r="EX169" i="445"/>
  <c r="ES169" i="445"/>
  <c r="ER169" i="445"/>
  <c r="EQ169" i="445"/>
  <c r="EP169" i="445"/>
  <c r="EO169" i="445"/>
  <c r="EN169" i="445"/>
  <c r="EC169" i="445"/>
  <c r="EA169" i="445"/>
  <c r="DZ169" i="445"/>
  <c r="DY169" i="445"/>
  <c r="DT169" i="445"/>
  <c r="DS169" i="445"/>
  <c r="DR169" i="445"/>
  <c r="DQ169" i="445"/>
  <c r="DP169" i="445"/>
  <c r="DO169" i="445"/>
  <c r="DD169" i="445"/>
  <c r="DB169" i="445"/>
  <c r="DA169" i="445"/>
  <c r="CZ169" i="445"/>
  <c r="CU169" i="445"/>
  <c r="CT169" i="445"/>
  <c r="CS169" i="445"/>
  <c r="CR169" i="445"/>
  <c r="CQ169" i="445"/>
  <c r="CP169" i="445"/>
  <c r="CE169" i="445"/>
  <c r="CC169" i="445"/>
  <c r="CB169" i="445"/>
  <c r="CA169" i="445"/>
  <c r="BV169" i="445"/>
  <c r="BU169" i="445"/>
  <c r="BT169" i="445"/>
  <c r="BS169" i="445"/>
  <c r="BR169" i="445"/>
  <c r="BQ169" i="445"/>
  <c r="BF169" i="445"/>
  <c r="BD169" i="445"/>
  <c r="BC169" i="445"/>
  <c r="BB169" i="445"/>
  <c r="AW169" i="445"/>
  <c r="AV169" i="445"/>
  <c r="AU169" i="445"/>
  <c r="AT169" i="445"/>
  <c r="AS169" i="445"/>
  <c r="AR169" i="445"/>
  <c r="AG169" i="445"/>
  <c r="AE169" i="445"/>
  <c r="AD169" i="445"/>
  <c r="AC169" i="445"/>
  <c r="X169" i="445"/>
  <c r="W169" i="445"/>
  <c r="V169" i="445"/>
  <c r="U169" i="445"/>
  <c r="T169" i="445"/>
  <c r="S169" i="445"/>
  <c r="H169" i="445"/>
  <c r="F169" i="445"/>
  <c r="E169" i="445"/>
  <c r="D169" i="445"/>
  <c r="FU168" i="445"/>
  <c r="FR168" i="445"/>
  <c r="FQ168" i="445"/>
  <c r="FP168" i="445"/>
  <c r="FO168" i="445"/>
  <c r="FN168" i="445"/>
  <c r="FM168" i="445"/>
  <c r="EZ168" i="445"/>
  <c r="FB168" i="445" s="1"/>
  <c r="EX168" i="445"/>
  <c r="EY168" i="445" s="1"/>
  <c r="ES168" i="445"/>
  <c r="ER168" i="445"/>
  <c r="EQ168" i="445"/>
  <c r="EP168" i="445"/>
  <c r="EO168" i="445"/>
  <c r="EN168" i="445"/>
  <c r="EA168" i="445"/>
  <c r="EC168" i="445" s="1"/>
  <c r="DY168" i="445"/>
  <c r="DZ168" i="445" s="1"/>
  <c r="DT168" i="445"/>
  <c r="DS168" i="445"/>
  <c r="DR168" i="445"/>
  <c r="DQ168" i="445"/>
  <c r="DP168" i="445"/>
  <c r="DO168" i="445"/>
  <c r="DB168" i="445"/>
  <c r="DD168" i="445" s="1"/>
  <c r="CZ168" i="445"/>
  <c r="DA168" i="445" s="1"/>
  <c r="CU168" i="445"/>
  <c r="CT168" i="445"/>
  <c r="CS168" i="445"/>
  <c r="CR168" i="445"/>
  <c r="CQ168" i="445"/>
  <c r="CP168" i="445"/>
  <c r="CC168" i="445"/>
  <c r="CE168" i="445" s="1"/>
  <c r="CA168" i="445"/>
  <c r="CB168" i="445" s="1"/>
  <c r="BV168" i="445"/>
  <c r="BU168" i="445"/>
  <c r="BT168" i="445"/>
  <c r="BS168" i="445"/>
  <c r="BR168" i="445"/>
  <c r="BQ168" i="445"/>
  <c r="BD168" i="445"/>
  <c r="BF168" i="445" s="1"/>
  <c r="BB168" i="445"/>
  <c r="BC168" i="445" s="1"/>
  <c r="AW168" i="445"/>
  <c r="AV168" i="445"/>
  <c r="AU168" i="445"/>
  <c r="AT168" i="445"/>
  <c r="AS168" i="445"/>
  <c r="AR168" i="445"/>
  <c r="AE168" i="445"/>
  <c r="AG168" i="445" s="1"/>
  <c r="AC168" i="445"/>
  <c r="AD168" i="445" s="1"/>
  <c r="X168" i="445"/>
  <c r="W168" i="445"/>
  <c r="V168" i="445"/>
  <c r="U168" i="445"/>
  <c r="T168" i="445"/>
  <c r="S168" i="445"/>
  <c r="F168" i="445"/>
  <c r="H168" i="445" s="1"/>
  <c r="D168" i="445"/>
  <c r="E168" i="445" s="1"/>
  <c r="FU167" i="445"/>
  <c r="FR167" i="445"/>
  <c r="FQ167" i="445"/>
  <c r="FP167" i="445"/>
  <c r="FO167" i="445"/>
  <c r="FN167" i="445"/>
  <c r="FM167" i="445"/>
  <c r="FB167" i="445"/>
  <c r="EZ167" i="445"/>
  <c r="EX167" i="445"/>
  <c r="EY167" i="445" s="1"/>
  <c r="ES167" i="445"/>
  <c r="ER167" i="445"/>
  <c r="EQ167" i="445"/>
  <c r="EP167" i="445"/>
  <c r="EO167" i="445"/>
  <c r="EN167" i="445"/>
  <c r="EA167" i="445"/>
  <c r="EC167" i="445" s="1"/>
  <c r="DZ167" i="445"/>
  <c r="DY167" i="445"/>
  <c r="DT167" i="445"/>
  <c r="DS167" i="445"/>
  <c r="DR167" i="445"/>
  <c r="DQ167" i="445"/>
  <c r="DP167" i="445"/>
  <c r="DO167" i="445"/>
  <c r="DD167" i="445"/>
  <c r="DB167" i="445"/>
  <c r="CZ167" i="445"/>
  <c r="DA167" i="445" s="1"/>
  <c r="CU167" i="445"/>
  <c r="CT167" i="445"/>
  <c r="CS167" i="445"/>
  <c r="CR167" i="445"/>
  <c r="CQ167" i="445"/>
  <c r="CP167" i="445"/>
  <c r="CC167" i="445"/>
  <c r="CE167" i="445" s="1"/>
  <c r="CB167" i="445"/>
  <c r="CA167" i="445"/>
  <c r="BV167" i="445"/>
  <c r="BU167" i="445"/>
  <c r="BT167" i="445"/>
  <c r="BS167" i="445"/>
  <c r="BR167" i="445"/>
  <c r="BQ167" i="445"/>
  <c r="BF167" i="445"/>
  <c r="BD167" i="445"/>
  <c r="BB167" i="445"/>
  <c r="BC167" i="445" s="1"/>
  <c r="AW167" i="445"/>
  <c r="AV167" i="445"/>
  <c r="AU167" i="445"/>
  <c r="AT167" i="445"/>
  <c r="AS167" i="445"/>
  <c r="AR167" i="445"/>
  <c r="AE167" i="445"/>
  <c r="AG167" i="445" s="1"/>
  <c r="AD167" i="445"/>
  <c r="AC167" i="445"/>
  <c r="X167" i="445"/>
  <c r="W167" i="445"/>
  <c r="V167" i="445"/>
  <c r="U167" i="445"/>
  <c r="T167" i="445"/>
  <c r="S167" i="445"/>
  <c r="H167" i="445"/>
  <c r="F167" i="445"/>
  <c r="D167" i="445"/>
  <c r="FU166" i="445"/>
  <c r="FR166" i="445"/>
  <c r="FQ166" i="445"/>
  <c r="FP166" i="445"/>
  <c r="FO166" i="445"/>
  <c r="FN166" i="445"/>
  <c r="FM166" i="445"/>
  <c r="EZ166" i="445"/>
  <c r="FB166" i="445" s="1"/>
  <c r="EY166" i="445"/>
  <c r="EX166" i="445"/>
  <c r="ES166" i="445"/>
  <c r="ER166" i="445"/>
  <c r="EQ166" i="445"/>
  <c r="EP166" i="445"/>
  <c r="EO166" i="445"/>
  <c r="EN166" i="445"/>
  <c r="EC166" i="445"/>
  <c r="EA166" i="445"/>
  <c r="DY166" i="445"/>
  <c r="DZ166" i="445" s="1"/>
  <c r="DT166" i="445"/>
  <c r="DS166" i="445"/>
  <c r="DR166" i="445"/>
  <c r="DQ166" i="445"/>
  <c r="DP166" i="445"/>
  <c r="DO166" i="445"/>
  <c r="DB166" i="445"/>
  <c r="DD166" i="445" s="1"/>
  <c r="DA166" i="445"/>
  <c r="CZ166" i="445"/>
  <c r="CU166" i="445"/>
  <c r="CT166" i="445"/>
  <c r="CS166" i="445"/>
  <c r="CR166" i="445"/>
  <c r="CQ166" i="445"/>
  <c r="CP166" i="445"/>
  <c r="CE166" i="445"/>
  <c r="CC166" i="445"/>
  <c r="CA166" i="445"/>
  <c r="CB166" i="445" s="1"/>
  <c r="BV166" i="445"/>
  <c r="BU166" i="445"/>
  <c r="BT166" i="445"/>
  <c r="BS166" i="445"/>
  <c r="BR166" i="445"/>
  <c r="BQ166" i="445"/>
  <c r="BD166" i="445"/>
  <c r="BF166" i="445" s="1"/>
  <c r="BC166" i="445"/>
  <c r="BB166" i="445"/>
  <c r="AW166" i="445"/>
  <c r="AV166" i="445"/>
  <c r="AU166" i="445"/>
  <c r="AT166" i="445"/>
  <c r="AS166" i="445"/>
  <c r="AR166" i="445"/>
  <c r="AG166" i="445"/>
  <c r="AE166" i="445"/>
  <c r="AC166" i="445"/>
  <c r="AD166" i="445" s="1"/>
  <c r="X166" i="445"/>
  <c r="W166" i="445"/>
  <c r="V166" i="445"/>
  <c r="U166" i="445"/>
  <c r="T166" i="445"/>
  <c r="S166" i="445"/>
  <c r="F166" i="445"/>
  <c r="H166" i="445" s="1"/>
  <c r="E166" i="445"/>
  <c r="D166" i="445"/>
  <c r="FU165" i="445"/>
  <c r="FR165" i="445"/>
  <c r="FQ165" i="445"/>
  <c r="FP165" i="445"/>
  <c r="FO165" i="445"/>
  <c r="FN165" i="445"/>
  <c r="FM165" i="445"/>
  <c r="FB165" i="445"/>
  <c r="EZ165" i="445"/>
  <c r="EY165" i="445"/>
  <c r="EX165" i="445"/>
  <c r="ES165" i="445"/>
  <c r="ER165" i="445"/>
  <c r="EQ165" i="445"/>
  <c r="EP165" i="445"/>
  <c r="EO165" i="445"/>
  <c r="EN165" i="445"/>
  <c r="EC165" i="445"/>
  <c r="EA165" i="445"/>
  <c r="DZ165" i="445"/>
  <c r="DY165" i="445"/>
  <c r="DT165" i="445"/>
  <c r="DS165" i="445"/>
  <c r="DR165" i="445"/>
  <c r="DQ165" i="445"/>
  <c r="DP165" i="445"/>
  <c r="DO165" i="445"/>
  <c r="DD165" i="445"/>
  <c r="DB165" i="445"/>
  <c r="DA165" i="445"/>
  <c r="CZ165" i="445"/>
  <c r="CU165" i="445"/>
  <c r="CT165" i="445"/>
  <c r="CS165" i="445"/>
  <c r="CR165" i="445"/>
  <c r="CQ165" i="445"/>
  <c r="CP165" i="445"/>
  <c r="CE165" i="445"/>
  <c r="CC165" i="445"/>
  <c r="CB165" i="445"/>
  <c r="CA165" i="445"/>
  <c r="BV165" i="445"/>
  <c r="BU165" i="445"/>
  <c r="BT165" i="445"/>
  <c r="BS165" i="445"/>
  <c r="BR165" i="445"/>
  <c r="BQ165" i="445"/>
  <c r="BF165" i="445"/>
  <c r="BD165" i="445"/>
  <c r="BC165" i="445"/>
  <c r="BB165" i="445"/>
  <c r="AW165" i="445"/>
  <c r="AV165" i="445"/>
  <c r="AU165" i="445"/>
  <c r="AT165" i="445"/>
  <c r="AS165" i="445"/>
  <c r="AR165" i="445"/>
  <c r="AG165" i="445"/>
  <c r="AE165" i="445"/>
  <c r="AD165" i="445"/>
  <c r="AC165" i="445"/>
  <c r="X165" i="445"/>
  <c r="W165" i="445"/>
  <c r="V165" i="445"/>
  <c r="U165" i="445"/>
  <c r="T165" i="445"/>
  <c r="S165" i="445"/>
  <c r="H165" i="445"/>
  <c r="FV165" i="445" s="1"/>
  <c r="F165" i="445"/>
  <c r="E165" i="445"/>
  <c r="D165" i="445"/>
  <c r="FU164" i="445"/>
  <c r="FR164" i="445"/>
  <c r="FQ164" i="445"/>
  <c r="FP164" i="445"/>
  <c r="FO164" i="445"/>
  <c r="FN164" i="445"/>
  <c r="FM164" i="445"/>
  <c r="EZ164" i="445"/>
  <c r="FB164" i="445" s="1"/>
  <c r="EX164" i="445"/>
  <c r="EY164" i="445" s="1"/>
  <c r="ES164" i="445"/>
  <c r="ER164" i="445"/>
  <c r="EQ164" i="445"/>
  <c r="EP164" i="445"/>
  <c r="EO164" i="445"/>
  <c r="EN164" i="445"/>
  <c r="EA164" i="445"/>
  <c r="EC164" i="445" s="1"/>
  <c r="DY164" i="445"/>
  <c r="DZ164" i="445" s="1"/>
  <c r="DT164" i="445"/>
  <c r="DS164" i="445"/>
  <c r="DR164" i="445"/>
  <c r="DQ164" i="445"/>
  <c r="DP164" i="445"/>
  <c r="DO164" i="445"/>
  <c r="DB164" i="445"/>
  <c r="DD164" i="445" s="1"/>
  <c r="CZ164" i="445"/>
  <c r="DA164" i="445" s="1"/>
  <c r="CU164" i="445"/>
  <c r="CT164" i="445"/>
  <c r="CS164" i="445"/>
  <c r="CR164" i="445"/>
  <c r="CQ164" i="445"/>
  <c r="CP164" i="445"/>
  <c r="CC164" i="445"/>
  <c r="CE164" i="445" s="1"/>
  <c r="CA164" i="445"/>
  <c r="CB164" i="445" s="1"/>
  <c r="BV164" i="445"/>
  <c r="BU164" i="445"/>
  <c r="BT164" i="445"/>
  <c r="BS164" i="445"/>
  <c r="BR164" i="445"/>
  <c r="BQ164" i="445"/>
  <c r="BD164" i="445"/>
  <c r="BF164" i="445" s="1"/>
  <c r="BB164" i="445"/>
  <c r="BC164" i="445" s="1"/>
  <c r="AW164" i="445"/>
  <c r="AV164" i="445"/>
  <c r="AU164" i="445"/>
  <c r="AT164" i="445"/>
  <c r="AS164" i="445"/>
  <c r="AR164" i="445"/>
  <c r="AE164" i="445"/>
  <c r="AG164" i="445" s="1"/>
  <c r="AC164" i="445"/>
  <c r="AD164" i="445" s="1"/>
  <c r="X164" i="445"/>
  <c r="W164" i="445"/>
  <c r="V164" i="445"/>
  <c r="U164" i="445"/>
  <c r="T164" i="445"/>
  <c r="S164" i="445"/>
  <c r="F164" i="445"/>
  <c r="H164" i="445" s="1"/>
  <c r="D164" i="445"/>
  <c r="E164" i="445" s="1"/>
  <c r="FU163" i="445"/>
  <c r="FR163" i="445"/>
  <c r="FQ163" i="445"/>
  <c r="FP163" i="445"/>
  <c r="FO163" i="445"/>
  <c r="FN163" i="445"/>
  <c r="FM163" i="445"/>
  <c r="FB163" i="445"/>
  <c r="EZ163" i="445"/>
  <c r="EX163" i="445"/>
  <c r="EY163" i="445" s="1"/>
  <c r="EW192" i="445" s="1"/>
  <c r="ES163" i="445"/>
  <c r="ER163" i="445"/>
  <c r="EQ163" i="445"/>
  <c r="EP163" i="445"/>
  <c r="EO163" i="445"/>
  <c r="EN163" i="445"/>
  <c r="EA163" i="445"/>
  <c r="EC163" i="445" s="1"/>
  <c r="DZ163" i="445"/>
  <c r="DY163" i="445"/>
  <c r="DT163" i="445"/>
  <c r="DS163" i="445"/>
  <c r="DR163" i="445"/>
  <c r="DQ163" i="445"/>
  <c r="DP163" i="445"/>
  <c r="DO163" i="445"/>
  <c r="DD163" i="445"/>
  <c r="DB163" i="445"/>
  <c r="CZ163" i="445"/>
  <c r="DA163" i="445" s="1"/>
  <c r="CU163" i="445"/>
  <c r="CT163" i="445"/>
  <c r="CS163" i="445"/>
  <c r="CR163" i="445"/>
  <c r="CQ163" i="445"/>
  <c r="CP163" i="445"/>
  <c r="CC163" i="445"/>
  <c r="CE163" i="445" s="1"/>
  <c r="CB163" i="445"/>
  <c r="CA163" i="445"/>
  <c r="BV163" i="445"/>
  <c r="BU163" i="445"/>
  <c r="BT163" i="445"/>
  <c r="BS163" i="445"/>
  <c r="BR163" i="445"/>
  <c r="BQ163" i="445"/>
  <c r="BF163" i="445"/>
  <c r="BD163" i="445"/>
  <c r="BB163" i="445"/>
  <c r="BC163" i="445" s="1"/>
  <c r="BA192" i="445" s="1"/>
  <c r="AW163" i="445"/>
  <c r="AV163" i="445"/>
  <c r="AU163" i="445"/>
  <c r="AT163" i="445"/>
  <c r="AS163" i="445"/>
  <c r="AR163" i="445"/>
  <c r="AE163" i="445"/>
  <c r="AG163" i="445" s="1"/>
  <c r="AD163" i="445"/>
  <c r="AB192" i="445" s="1"/>
  <c r="AC163" i="445"/>
  <c r="X163" i="445"/>
  <c r="W163" i="445"/>
  <c r="V163" i="445"/>
  <c r="U163" i="445"/>
  <c r="T163" i="445"/>
  <c r="S163" i="445"/>
  <c r="H163" i="445"/>
  <c r="F192" i="445" s="1"/>
  <c r="F163" i="445"/>
  <c r="D163" i="445"/>
  <c r="B160" i="445"/>
  <c r="A160" i="445"/>
  <c r="EZ157" i="445"/>
  <c r="EW157" i="445"/>
  <c r="EU157" i="445"/>
  <c r="EA157" i="445"/>
  <c r="DX157" i="445"/>
  <c r="DV157" i="445"/>
  <c r="DB157" i="445"/>
  <c r="DD157" i="445" s="1"/>
  <c r="DA157" i="445"/>
  <c r="CW157" i="445"/>
  <c r="CC157" i="445"/>
  <c r="CE157" i="445" s="1"/>
  <c r="BZ157" i="445"/>
  <c r="BX157" i="445"/>
  <c r="BD157" i="445"/>
  <c r="BC157" i="445"/>
  <c r="AY157" i="445"/>
  <c r="AE157" i="445"/>
  <c r="Z157" i="445"/>
  <c r="H157" i="445"/>
  <c r="F157" i="445"/>
  <c r="A157" i="445"/>
  <c r="BF157" i="445" s="1"/>
  <c r="EZ156" i="445"/>
  <c r="FB156" i="445" s="1"/>
  <c r="EU156" i="445"/>
  <c r="EC156" i="445"/>
  <c r="EA156" i="445"/>
  <c r="DX156" i="445"/>
  <c r="DV156" i="445"/>
  <c r="DB156" i="445"/>
  <c r="DD156" i="445" s="1"/>
  <c r="CY156" i="445"/>
  <c r="CW156" i="445"/>
  <c r="CC156" i="445"/>
  <c r="CB156" i="445"/>
  <c r="BX156" i="445"/>
  <c r="BD156" i="445"/>
  <c r="BC156" i="445"/>
  <c r="BA156" i="445"/>
  <c r="AY156" i="445"/>
  <c r="AE156" i="445"/>
  <c r="AG156" i="445" s="1"/>
  <c r="AD156" i="445"/>
  <c r="AB156" i="445"/>
  <c r="Z156" i="445"/>
  <c r="F156" i="445"/>
  <c r="H156" i="445" s="1"/>
  <c r="E156" i="445"/>
  <c r="A156" i="445"/>
  <c r="EZ155" i="445"/>
  <c r="EY155" i="445"/>
  <c r="EU155" i="445"/>
  <c r="EA155" i="445"/>
  <c r="DV155" i="445"/>
  <c r="DB155" i="445"/>
  <c r="CW155" i="445"/>
  <c r="CC155" i="445"/>
  <c r="CB155" i="445"/>
  <c r="BX155" i="445"/>
  <c r="BD155" i="445"/>
  <c r="BC155" i="445"/>
  <c r="AY155" i="445"/>
  <c r="Z155" i="445"/>
  <c r="AE155" i="445" s="1"/>
  <c r="F155" i="445"/>
  <c r="A155" i="445"/>
  <c r="DA155" i="445" s="1"/>
  <c r="EV154" i="445"/>
  <c r="EW154" i="445" s="1"/>
  <c r="EU154" i="445"/>
  <c r="DX154" i="445"/>
  <c r="DW154" i="445"/>
  <c r="DV154" i="445"/>
  <c r="CX154" i="445"/>
  <c r="CW154" i="445"/>
  <c r="BZ154" i="445"/>
  <c r="BY154" i="445"/>
  <c r="BX154" i="445"/>
  <c r="AZ154" i="445"/>
  <c r="BA154" i="445" s="1"/>
  <c r="AY154" i="445"/>
  <c r="AA154" i="445"/>
  <c r="AB154" i="445" s="1"/>
  <c r="Z154" i="445"/>
  <c r="B154" i="445"/>
  <c r="A154" i="445"/>
  <c r="EY153" i="445"/>
  <c r="EV153" i="445"/>
  <c r="EW153" i="445" s="1"/>
  <c r="EU153" i="445"/>
  <c r="DW153" i="445"/>
  <c r="DX153" i="445" s="1"/>
  <c r="DV153" i="445"/>
  <c r="CX153" i="445"/>
  <c r="DA153" i="445" s="1"/>
  <c r="CW153" i="445"/>
  <c r="CB153" i="445"/>
  <c r="BY153" i="445"/>
  <c r="BZ153" i="445" s="1"/>
  <c r="BX153" i="445"/>
  <c r="BC153" i="445"/>
  <c r="AZ153" i="445"/>
  <c r="BA153" i="445" s="1"/>
  <c r="AY153" i="445"/>
  <c r="AA153" i="445"/>
  <c r="AB153" i="445" s="1"/>
  <c r="Z153" i="445"/>
  <c r="B153" i="445"/>
  <c r="E153" i="445" s="1"/>
  <c r="A153" i="445"/>
  <c r="EX152" i="445"/>
  <c r="EY152" i="445" s="1"/>
  <c r="EW152" i="445"/>
  <c r="DY152" i="445"/>
  <c r="DZ152" i="445" s="1"/>
  <c r="DX152" i="445"/>
  <c r="DA152" i="445"/>
  <c r="CZ152" i="445"/>
  <c r="CY152" i="445"/>
  <c r="CA152" i="445"/>
  <c r="CB152" i="445" s="1"/>
  <c r="BZ152" i="445"/>
  <c r="BD152" i="445"/>
  <c r="BB152" i="445"/>
  <c r="BC152" i="445" s="1"/>
  <c r="BA152" i="445"/>
  <c r="AC152" i="445"/>
  <c r="AD152" i="445" s="1"/>
  <c r="AB152" i="445"/>
  <c r="D152" i="445"/>
  <c r="E152" i="445" s="1"/>
  <c r="C152" i="445"/>
  <c r="EZ151" i="445"/>
  <c r="EY151" i="445"/>
  <c r="EX151" i="445"/>
  <c r="EU151" i="445"/>
  <c r="DY151" i="445"/>
  <c r="DX151" i="445"/>
  <c r="DV151" i="445"/>
  <c r="EA151" i="445" s="1"/>
  <c r="DB151" i="445"/>
  <c r="CZ151" i="445"/>
  <c r="CW151" i="445"/>
  <c r="CA151" i="445"/>
  <c r="BZ151" i="445"/>
  <c r="BX151" i="445"/>
  <c r="CC151" i="445" s="1"/>
  <c r="BD151" i="445"/>
  <c r="BC151" i="445"/>
  <c r="BB151" i="445"/>
  <c r="AY151" i="445"/>
  <c r="AD151" i="445"/>
  <c r="AC151" i="445"/>
  <c r="AB151" i="445"/>
  <c r="Z151" i="445"/>
  <c r="AE151" i="445" s="1"/>
  <c r="K151" i="445"/>
  <c r="I204" i="445" s="1"/>
  <c r="F151" i="445"/>
  <c r="D151" i="445"/>
  <c r="C151" i="445"/>
  <c r="A151" i="445"/>
  <c r="EX150" i="445"/>
  <c r="EU150" i="445"/>
  <c r="EZ150" i="445" s="1"/>
  <c r="EZ153" i="445" s="1"/>
  <c r="FB153" i="445" s="1"/>
  <c r="DY150" i="445"/>
  <c r="DV150" i="445"/>
  <c r="EA150" i="445" s="1"/>
  <c r="EA153" i="445" s="1"/>
  <c r="EC153" i="445" s="1"/>
  <c r="CZ150" i="445"/>
  <c r="CW150" i="445"/>
  <c r="DB150" i="445" s="1"/>
  <c r="DB153" i="445" s="1"/>
  <c r="DD153" i="445" s="1"/>
  <c r="CA150" i="445"/>
  <c r="BX150" i="445"/>
  <c r="CC150" i="445" s="1"/>
  <c r="CC153" i="445" s="1"/>
  <c r="CE153" i="445" s="1"/>
  <c r="BB150" i="445"/>
  <c r="AY150" i="445"/>
  <c r="BD150" i="445" s="1"/>
  <c r="BD153" i="445" s="1"/>
  <c r="BF153" i="445" s="1"/>
  <c r="AE150" i="445"/>
  <c r="AE153" i="445" s="1"/>
  <c r="AG153" i="445" s="1"/>
  <c r="AC150" i="445"/>
  <c r="Z150" i="445"/>
  <c r="K150" i="445"/>
  <c r="I203" i="445" s="1"/>
  <c r="K203" i="445" s="1"/>
  <c r="D150" i="445"/>
  <c r="A150" i="445"/>
  <c r="CY150" i="445" s="1"/>
  <c r="EY149" i="445"/>
  <c r="EX149" i="445"/>
  <c r="EW149" i="445"/>
  <c r="EU149" i="445"/>
  <c r="EZ149" i="445" s="1"/>
  <c r="GH362" i="445" s="1"/>
  <c r="EA149" i="445"/>
  <c r="GH358" i="445" s="1"/>
  <c r="DY149" i="445"/>
  <c r="DZ149" i="445" s="1"/>
  <c r="DV149" i="445"/>
  <c r="CZ149" i="445"/>
  <c r="DA149" i="445" s="1"/>
  <c r="CY149" i="445"/>
  <c r="CW149" i="445"/>
  <c r="DB149" i="445" s="1"/>
  <c r="GH354" i="445" s="1"/>
  <c r="CC149" i="445"/>
  <c r="GH350" i="445" s="1"/>
  <c r="GT350" i="445" s="1"/>
  <c r="CA149" i="445"/>
  <c r="CB149" i="445" s="1"/>
  <c r="BZ149" i="445"/>
  <c r="BX149" i="445"/>
  <c r="BC149" i="445"/>
  <c r="BB149" i="445"/>
  <c r="BA149" i="445"/>
  <c r="AY149" i="445"/>
  <c r="BD149" i="445" s="1"/>
  <c r="GH346" i="445" s="1"/>
  <c r="GT346" i="445" s="1"/>
  <c r="AE149" i="445"/>
  <c r="GH342" i="445" s="1"/>
  <c r="GT342" i="445" s="1"/>
  <c r="AD149" i="445"/>
  <c r="AC149" i="445"/>
  <c r="Z149" i="445"/>
  <c r="D149" i="445"/>
  <c r="E149" i="445" s="1"/>
  <c r="C149" i="445"/>
  <c r="A149" i="445"/>
  <c r="DX149" i="445" s="1"/>
  <c r="EZ148" i="445"/>
  <c r="GG362" i="445" s="1"/>
  <c r="EX148" i="445"/>
  <c r="EU148" i="445"/>
  <c r="DY148" i="445"/>
  <c r="DV148" i="445"/>
  <c r="EA148" i="445" s="1"/>
  <c r="GG358" i="445" s="1"/>
  <c r="DB148" i="445"/>
  <c r="GG354" i="445" s="1"/>
  <c r="CZ148" i="445"/>
  <c r="DA148" i="445" s="1"/>
  <c r="CW148" i="445"/>
  <c r="CA148" i="445"/>
  <c r="BX148" i="445"/>
  <c r="CC148" i="445" s="1"/>
  <c r="GG350" i="445" s="1"/>
  <c r="BD148" i="445"/>
  <c r="GG346" i="445" s="1"/>
  <c r="BB148" i="445"/>
  <c r="AY148" i="445"/>
  <c r="AC148" i="445"/>
  <c r="Z148" i="445"/>
  <c r="AE148" i="445" s="1"/>
  <c r="GG342" i="445" s="1"/>
  <c r="D148" i="445"/>
  <c r="E148" i="445" s="1"/>
  <c r="A148" i="445"/>
  <c r="EW148" i="445" s="1"/>
  <c r="EX147" i="445"/>
  <c r="EY147" i="445" s="1"/>
  <c r="EU147" i="445"/>
  <c r="EZ147" i="445" s="1"/>
  <c r="GF362" i="445" s="1"/>
  <c r="DY147" i="445"/>
  <c r="DZ147" i="445" s="1"/>
  <c r="DX147" i="445"/>
  <c r="DV147" i="445"/>
  <c r="EA147" i="445" s="1"/>
  <c r="GF358" i="445" s="1"/>
  <c r="DA147" i="445"/>
  <c r="CZ147" i="445"/>
  <c r="CW147" i="445"/>
  <c r="DB147" i="445" s="1"/>
  <c r="GF354" i="445" s="1"/>
  <c r="GR354" i="445" s="1"/>
  <c r="CC147" i="445"/>
  <c r="GF350" i="445" s="1"/>
  <c r="CA147" i="445"/>
  <c r="CB147" i="445" s="1"/>
  <c r="BX147" i="445"/>
  <c r="BB147" i="445"/>
  <c r="BC147" i="445" s="1"/>
  <c r="BA147" i="445"/>
  <c r="AY147" i="445"/>
  <c r="BD147" i="445" s="1"/>
  <c r="GF346" i="445" s="1"/>
  <c r="AE147" i="445"/>
  <c r="GF342" i="445" s="1"/>
  <c r="GR342" i="445" s="1"/>
  <c r="AC147" i="445"/>
  <c r="AB147" i="445"/>
  <c r="Z147" i="445"/>
  <c r="E147" i="445"/>
  <c r="D147" i="445"/>
  <c r="C147" i="445"/>
  <c r="A147" i="445"/>
  <c r="BZ147" i="445" s="1"/>
  <c r="EX146" i="445"/>
  <c r="EW146" i="445"/>
  <c r="EU146" i="445"/>
  <c r="EZ146" i="445" s="1"/>
  <c r="DZ146" i="445"/>
  <c r="DY146" i="445"/>
  <c r="DV146" i="445"/>
  <c r="EA146" i="445" s="1"/>
  <c r="DA146" i="445"/>
  <c r="CZ146" i="445"/>
  <c r="CW146" i="445"/>
  <c r="DB146" i="445" s="1"/>
  <c r="CA146" i="445"/>
  <c r="BZ146" i="445"/>
  <c r="BX146" i="445"/>
  <c r="CC146" i="445" s="1"/>
  <c r="BB146" i="445"/>
  <c r="BA146" i="445"/>
  <c r="AY146" i="445"/>
  <c r="BD146" i="445" s="1"/>
  <c r="AD146" i="445"/>
  <c r="AC146" i="445"/>
  <c r="Z146" i="445"/>
  <c r="AE146" i="445" s="1"/>
  <c r="E146" i="445"/>
  <c r="D146" i="445"/>
  <c r="A146" i="445"/>
  <c r="DX146" i="445" s="1"/>
  <c r="EZ145" i="445"/>
  <c r="GD362" i="445" s="1"/>
  <c r="EX145" i="445"/>
  <c r="EY145" i="445" s="1"/>
  <c r="EU145" i="445"/>
  <c r="DY145" i="445"/>
  <c r="DZ145" i="445" s="1"/>
  <c r="DX145" i="445"/>
  <c r="DV145" i="445"/>
  <c r="EA145" i="445" s="1"/>
  <c r="GD358" i="445" s="1"/>
  <c r="DB145" i="445"/>
  <c r="GD354" i="445" s="1"/>
  <c r="GP354" i="445" s="1"/>
  <c r="CZ145" i="445"/>
  <c r="CW145" i="445"/>
  <c r="CA145" i="445"/>
  <c r="BZ145" i="445"/>
  <c r="BX145" i="445"/>
  <c r="CC145" i="445" s="1"/>
  <c r="GD350" i="445" s="1"/>
  <c r="BD145" i="445"/>
  <c r="GD346" i="445" s="1"/>
  <c r="GP346" i="445" s="1"/>
  <c r="BC145" i="445"/>
  <c r="BB145" i="445"/>
  <c r="AY145" i="445"/>
  <c r="AC145" i="445"/>
  <c r="AD145" i="445" s="1"/>
  <c r="AB145" i="445"/>
  <c r="Z145" i="445"/>
  <c r="AE145" i="445" s="1"/>
  <c r="GD342" i="445" s="1"/>
  <c r="F145" i="445"/>
  <c r="GD338" i="445" s="1"/>
  <c r="D145" i="445"/>
  <c r="E145" i="445" s="1"/>
  <c r="A145" i="445"/>
  <c r="C145" i="445" s="1"/>
  <c r="EX144" i="445"/>
  <c r="EU144" i="445"/>
  <c r="EZ144" i="445" s="1"/>
  <c r="EA144" i="445"/>
  <c r="GC358" i="445" s="1"/>
  <c r="DY144" i="445"/>
  <c r="DV144" i="445"/>
  <c r="CZ144" i="445"/>
  <c r="CW144" i="445"/>
  <c r="DB144" i="445" s="1"/>
  <c r="CC144" i="445"/>
  <c r="GC350" i="445" s="1"/>
  <c r="CA144" i="445"/>
  <c r="BX144" i="445"/>
  <c r="BB144" i="445"/>
  <c r="AY144" i="445"/>
  <c r="BD144" i="445" s="1"/>
  <c r="AE144" i="445"/>
  <c r="GC342" i="445" s="1"/>
  <c r="AC144" i="445"/>
  <c r="Z144" i="445"/>
  <c r="D144" i="445"/>
  <c r="A144" i="445"/>
  <c r="EW144" i="445" s="1"/>
  <c r="EY143" i="445"/>
  <c r="EX143" i="445"/>
  <c r="EU143" i="445"/>
  <c r="EZ143" i="445" s="1"/>
  <c r="GB362" i="445" s="1"/>
  <c r="EA143" i="445"/>
  <c r="GB358" i="445" s="1"/>
  <c r="DY143" i="445"/>
  <c r="DZ143" i="445" s="1"/>
  <c r="DV143" i="445"/>
  <c r="CZ143" i="445"/>
  <c r="DA143" i="445" s="1"/>
  <c r="CY143" i="445"/>
  <c r="CW143" i="445"/>
  <c r="DB143" i="445" s="1"/>
  <c r="GB354" i="445" s="1"/>
  <c r="GN354" i="445" s="1"/>
  <c r="CC143" i="445"/>
  <c r="GB350" i="445" s="1"/>
  <c r="CA143" i="445"/>
  <c r="BZ143" i="445"/>
  <c r="BX143" i="445"/>
  <c r="BC143" i="445"/>
  <c r="BB143" i="445"/>
  <c r="BA143" i="445"/>
  <c r="AY143" i="445"/>
  <c r="BD143" i="445" s="1"/>
  <c r="GB346" i="445" s="1"/>
  <c r="AE143" i="445"/>
  <c r="GB342" i="445" s="1"/>
  <c r="AD143" i="445"/>
  <c r="AC143" i="445"/>
  <c r="Z143" i="445"/>
  <c r="D143" i="445"/>
  <c r="E143" i="445" s="1"/>
  <c r="C143" i="445"/>
  <c r="A143" i="445"/>
  <c r="EX142" i="445"/>
  <c r="EY142" i="445" s="1"/>
  <c r="EW142" i="445"/>
  <c r="EU142" i="445"/>
  <c r="EZ142" i="445" s="1"/>
  <c r="DY142" i="445"/>
  <c r="DX142" i="445"/>
  <c r="DV142" i="445"/>
  <c r="EA142" i="445" s="1"/>
  <c r="CZ142" i="445"/>
  <c r="DA142" i="445" s="1"/>
  <c r="CY142" i="445"/>
  <c r="CW142" i="445"/>
  <c r="DB142" i="445" s="1"/>
  <c r="CA142" i="445"/>
  <c r="CA154" i="445" s="1"/>
  <c r="CB154" i="445" s="1"/>
  <c r="BZ142" i="445"/>
  <c r="BX142" i="445"/>
  <c r="CC142" i="445" s="1"/>
  <c r="BB142" i="445"/>
  <c r="BC142" i="445" s="1"/>
  <c r="BA142" i="445"/>
  <c r="AY142" i="445"/>
  <c r="BD142" i="445" s="1"/>
  <c r="AC142" i="445"/>
  <c r="AB142" i="445"/>
  <c r="Z142" i="445"/>
  <c r="AE142" i="445" s="1"/>
  <c r="D142" i="445"/>
  <c r="E142" i="445" s="1"/>
  <c r="C142" i="445"/>
  <c r="A142" i="445"/>
  <c r="F142" i="445" s="1"/>
  <c r="FR139" i="445"/>
  <c r="ES139" i="445"/>
  <c r="DT139" i="445"/>
  <c r="CU139" i="445"/>
  <c r="BV139" i="445"/>
  <c r="AW139" i="445"/>
  <c r="X139" i="445"/>
  <c r="FU138" i="445"/>
  <c r="FV138" i="445" s="1"/>
  <c r="FR138" i="445"/>
  <c r="FQ138" i="445"/>
  <c r="FP138" i="445"/>
  <c r="FO138" i="445"/>
  <c r="FN138" i="445"/>
  <c r="FM138" i="445"/>
  <c r="EZ138" i="445"/>
  <c r="FB138" i="445" s="1"/>
  <c r="EY138" i="445"/>
  <c r="EX138" i="445"/>
  <c r="ES138" i="445"/>
  <c r="ER138" i="445"/>
  <c r="EQ138" i="445"/>
  <c r="EP138" i="445"/>
  <c r="EO138" i="445"/>
  <c r="EN138" i="445"/>
  <c r="EC138" i="445"/>
  <c r="EA138" i="445"/>
  <c r="DY138" i="445"/>
  <c r="DZ138" i="445" s="1"/>
  <c r="DT138" i="445"/>
  <c r="DS138" i="445"/>
  <c r="DR138" i="445"/>
  <c r="DQ138" i="445"/>
  <c r="DP138" i="445"/>
  <c r="DO138" i="445"/>
  <c r="DB138" i="445"/>
  <c r="DD138" i="445" s="1"/>
  <c r="DA138" i="445"/>
  <c r="CZ138" i="445"/>
  <c r="CU138" i="445"/>
  <c r="CT138" i="445"/>
  <c r="CS138" i="445"/>
  <c r="CR138" i="445"/>
  <c r="CQ138" i="445"/>
  <c r="CP138" i="445"/>
  <c r="CE138" i="445"/>
  <c r="CC138" i="445"/>
  <c r="CA138" i="445"/>
  <c r="CB138" i="445" s="1"/>
  <c r="BV138" i="445"/>
  <c r="BU138" i="445"/>
  <c r="BT138" i="445"/>
  <c r="BS138" i="445"/>
  <c r="BR138" i="445"/>
  <c r="BQ138" i="445"/>
  <c r="BD138" i="445"/>
  <c r="BF138" i="445" s="1"/>
  <c r="BC138" i="445"/>
  <c r="BB138" i="445"/>
  <c r="AW138" i="445"/>
  <c r="AV138" i="445"/>
  <c r="AU138" i="445"/>
  <c r="AT138" i="445"/>
  <c r="AS138" i="445"/>
  <c r="AR138" i="445"/>
  <c r="AG138" i="445"/>
  <c r="AE138" i="445"/>
  <c r="AC138" i="445"/>
  <c r="AD138" i="445" s="1"/>
  <c r="X138" i="445"/>
  <c r="W138" i="445"/>
  <c r="V138" i="445"/>
  <c r="U138" i="445"/>
  <c r="T138" i="445"/>
  <c r="S138" i="445"/>
  <c r="F138" i="445"/>
  <c r="H138" i="445" s="1"/>
  <c r="E138" i="445"/>
  <c r="FW138" i="445" s="1"/>
  <c r="D138" i="445"/>
  <c r="FU137" i="445"/>
  <c r="FV137" i="445" s="1"/>
  <c r="FR137" i="445"/>
  <c r="FQ137" i="445"/>
  <c r="FP137" i="445"/>
  <c r="FO137" i="445"/>
  <c r="FN137" i="445"/>
  <c r="FM137" i="445"/>
  <c r="EZ137" i="445"/>
  <c r="FB137" i="445" s="1"/>
  <c r="EX137" i="445"/>
  <c r="EY137" i="445" s="1"/>
  <c r="ES137" i="445"/>
  <c r="ER137" i="445"/>
  <c r="EQ137" i="445"/>
  <c r="EP137" i="445"/>
  <c r="EO137" i="445"/>
  <c r="EN137" i="445"/>
  <c r="EA137" i="445"/>
  <c r="EC137" i="445" s="1"/>
  <c r="DY137" i="445"/>
  <c r="DZ137" i="445" s="1"/>
  <c r="DT137" i="445"/>
  <c r="DS137" i="445"/>
  <c r="DR137" i="445"/>
  <c r="DQ137" i="445"/>
  <c r="DP137" i="445"/>
  <c r="DO137" i="445"/>
  <c r="DB137" i="445"/>
  <c r="DD137" i="445" s="1"/>
  <c r="CZ137" i="445"/>
  <c r="DA137" i="445" s="1"/>
  <c r="CU137" i="445"/>
  <c r="CT137" i="445"/>
  <c r="CS137" i="445"/>
  <c r="CR137" i="445"/>
  <c r="CQ137" i="445"/>
  <c r="CP137" i="445"/>
  <c r="CC137" i="445"/>
  <c r="CE137" i="445" s="1"/>
  <c r="CA137" i="445"/>
  <c r="CB137" i="445" s="1"/>
  <c r="BV137" i="445"/>
  <c r="BU137" i="445"/>
  <c r="BT137" i="445"/>
  <c r="BS137" i="445"/>
  <c r="BR137" i="445"/>
  <c r="BQ137" i="445"/>
  <c r="BD137" i="445"/>
  <c r="BF137" i="445" s="1"/>
  <c r="BB137" i="445"/>
  <c r="BC137" i="445" s="1"/>
  <c r="AW137" i="445"/>
  <c r="AV137" i="445"/>
  <c r="AU137" i="445"/>
  <c r="AT137" i="445"/>
  <c r="AS137" i="445"/>
  <c r="AR137" i="445"/>
  <c r="AE137" i="445"/>
  <c r="AG137" i="445" s="1"/>
  <c r="AC137" i="445"/>
  <c r="AD137" i="445" s="1"/>
  <c r="X137" i="445"/>
  <c r="W137" i="445"/>
  <c r="V137" i="445"/>
  <c r="U137" i="445"/>
  <c r="T137" i="445"/>
  <c r="S137" i="445"/>
  <c r="F137" i="445"/>
  <c r="H137" i="445" s="1"/>
  <c r="D137" i="445"/>
  <c r="E137" i="445" s="1"/>
  <c r="FV136" i="445"/>
  <c r="FU136" i="445"/>
  <c r="FR136" i="445"/>
  <c r="FQ136" i="445"/>
  <c r="FP136" i="445"/>
  <c r="FO136" i="445"/>
  <c r="FN136" i="445"/>
  <c r="FM136" i="445"/>
  <c r="FB136" i="445"/>
  <c r="EZ136" i="445"/>
  <c r="EX136" i="445"/>
  <c r="EY136" i="445" s="1"/>
  <c r="ES136" i="445"/>
  <c r="ER136" i="445"/>
  <c r="EQ136" i="445"/>
  <c r="EP136" i="445"/>
  <c r="EO136" i="445"/>
  <c r="EN136" i="445"/>
  <c r="EA136" i="445"/>
  <c r="EC136" i="445" s="1"/>
  <c r="DZ136" i="445"/>
  <c r="DY136" i="445"/>
  <c r="DT136" i="445"/>
  <c r="DS136" i="445"/>
  <c r="DR136" i="445"/>
  <c r="DQ136" i="445"/>
  <c r="DP136" i="445"/>
  <c r="DO136" i="445"/>
  <c r="DD136" i="445"/>
  <c r="DB136" i="445"/>
  <c r="CZ136" i="445"/>
  <c r="DA136" i="445" s="1"/>
  <c r="CU136" i="445"/>
  <c r="CT136" i="445"/>
  <c r="CS136" i="445"/>
  <c r="CR136" i="445"/>
  <c r="CQ136" i="445"/>
  <c r="CP136" i="445"/>
  <c r="CC136" i="445"/>
  <c r="CE136" i="445" s="1"/>
  <c r="CB136" i="445"/>
  <c r="CA136" i="445"/>
  <c r="BV136" i="445"/>
  <c r="BU136" i="445"/>
  <c r="BT136" i="445"/>
  <c r="BS136" i="445"/>
  <c r="BR136" i="445"/>
  <c r="BQ136" i="445"/>
  <c r="BF136" i="445"/>
  <c r="BD136" i="445"/>
  <c r="BB136" i="445"/>
  <c r="BC136" i="445" s="1"/>
  <c r="AW136" i="445"/>
  <c r="AV136" i="445"/>
  <c r="AU136" i="445"/>
  <c r="AT136" i="445"/>
  <c r="AS136" i="445"/>
  <c r="AR136" i="445"/>
  <c r="AE136" i="445"/>
  <c r="AG136" i="445" s="1"/>
  <c r="AD136" i="445"/>
  <c r="AC136" i="445"/>
  <c r="X136" i="445"/>
  <c r="W136" i="445"/>
  <c r="V136" i="445"/>
  <c r="U136" i="445"/>
  <c r="T136" i="445"/>
  <c r="S136" i="445"/>
  <c r="H136" i="445"/>
  <c r="F136" i="445"/>
  <c r="D136" i="445"/>
  <c r="E136" i="445" s="1"/>
  <c r="FU135" i="445"/>
  <c r="FV135" i="445" s="1"/>
  <c r="FR135" i="445"/>
  <c r="FQ135" i="445"/>
  <c r="FP135" i="445"/>
  <c r="FO135" i="445"/>
  <c r="FN135" i="445"/>
  <c r="FM135" i="445"/>
  <c r="EZ135" i="445"/>
  <c r="FB135" i="445" s="1"/>
  <c r="EX135" i="445"/>
  <c r="EY135" i="445" s="1"/>
  <c r="ES135" i="445"/>
  <c r="ER135" i="445"/>
  <c r="EQ135" i="445"/>
  <c r="EP135" i="445"/>
  <c r="EO135" i="445"/>
  <c r="EN135" i="445"/>
  <c r="EA135" i="445"/>
  <c r="EC135" i="445" s="1"/>
  <c r="DY135" i="445"/>
  <c r="DZ135" i="445" s="1"/>
  <c r="DT135" i="445"/>
  <c r="DS135" i="445"/>
  <c r="DR135" i="445"/>
  <c r="DQ135" i="445"/>
  <c r="DP135" i="445"/>
  <c r="DO135" i="445"/>
  <c r="DB135" i="445"/>
  <c r="DD135" i="445" s="1"/>
  <c r="CZ135" i="445"/>
  <c r="DA135" i="445" s="1"/>
  <c r="CU135" i="445"/>
  <c r="CT135" i="445"/>
  <c r="CS135" i="445"/>
  <c r="CR135" i="445"/>
  <c r="CQ135" i="445"/>
  <c r="CP135" i="445"/>
  <c r="CC135" i="445"/>
  <c r="CE135" i="445" s="1"/>
  <c r="CA135" i="445"/>
  <c r="CB135" i="445" s="1"/>
  <c r="BV135" i="445"/>
  <c r="BU135" i="445"/>
  <c r="BT135" i="445"/>
  <c r="BS135" i="445"/>
  <c r="BR135" i="445"/>
  <c r="BQ135" i="445"/>
  <c r="BD135" i="445"/>
  <c r="BF135" i="445" s="1"/>
  <c r="BB135" i="445"/>
  <c r="BC135" i="445" s="1"/>
  <c r="AW135" i="445"/>
  <c r="AV135" i="445"/>
  <c r="AU135" i="445"/>
  <c r="AT135" i="445"/>
  <c r="AS135" i="445"/>
  <c r="AR135" i="445"/>
  <c r="AE135" i="445"/>
  <c r="AG135" i="445" s="1"/>
  <c r="AC135" i="445"/>
  <c r="AD135" i="445" s="1"/>
  <c r="X135" i="445"/>
  <c r="W135" i="445"/>
  <c r="V135" i="445"/>
  <c r="U135" i="445"/>
  <c r="T135" i="445"/>
  <c r="S135" i="445"/>
  <c r="F135" i="445"/>
  <c r="H135" i="445" s="1"/>
  <c r="FW135" i="445" s="1"/>
  <c r="D135" i="445"/>
  <c r="E135" i="445" s="1"/>
  <c r="FU134" i="445"/>
  <c r="FV134" i="445" s="1"/>
  <c r="FR134" i="445"/>
  <c r="FQ134" i="445"/>
  <c r="FP134" i="445"/>
  <c r="FO134" i="445"/>
  <c r="FN134" i="445"/>
  <c r="FM134" i="445"/>
  <c r="EZ134" i="445"/>
  <c r="FB134" i="445" s="1"/>
  <c r="EY134" i="445"/>
  <c r="EX134" i="445"/>
  <c r="ES134" i="445"/>
  <c r="ER134" i="445"/>
  <c r="EQ134" i="445"/>
  <c r="EP134" i="445"/>
  <c r="EO134" i="445"/>
  <c r="EN134" i="445"/>
  <c r="EC134" i="445"/>
  <c r="EA134" i="445"/>
  <c r="DY134" i="445"/>
  <c r="DZ134" i="445" s="1"/>
  <c r="DT134" i="445"/>
  <c r="DS134" i="445"/>
  <c r="DR134" i="445"/>
  <c r="DQ134" i="445"/>
  <c r="DP134" i="445"/>
  <c r="DO134" i="445"/>
  <c r="DB134" i="445"/>
  <c r="DD134" i="445" s="1"/>
  <c r="DA134" i="445"/>
  <c r="CZ134" i="445"/>
  <c r="CU134" i="445"/>
  <c r="CT134" i="445"/>
  <c r="CS134" i="445"/>
  <c r="CR134" i="445"/>
  <c r="CQ134" i="445"/>
  <c r="CP134" i="445"/>
  <c r="CE134" i="445"/>
  <c r="CC134" i="445"/>
  <c r="CA134" i="445"/>
  <c r="CB134" i="445" s="1"/>
  <c r="BV134" i="445"/>
  <c r="BU134" i="445"/>
  <c r="BT134" i="445"/>
  <c r="BS134" i="445"/>
  <c r="BR134" i="445"/>
  <c r="BQ134" i="445"/>
  <c r="BD134" i="445"/>
  <c r="BF134" i="445" s="1"/>
  <c r="BC134" i="445"/>
  <c r="BB134" i="445"/>
  <c r="AW134" i="445"/>
  <c r="AV134" i="445"/>
  <c r="AU134" i="445"/>
  <c r="AT134" i="445"/>
  <c r="AS134" i="445"/>
  <c r="AR134" i="445"/>
  <c r="AG134" i="445"/>
  <c r="AE134" i="445"/>
  <c r="AC134" i="445"/>
  <c r="AD134" i="445" s="1"/>
  <c r="X134" i="445"/>
  <c r="W134" i="445"/>
  <c r="V134" i="445"/>
  <c r="U134" i="445"/>
  <c r="T134" i="445"/>
  <c r="S134" i="445"/>
  <c r="F134" i="445"/>
  <c r="H134" i="445" s="1"/>
  <c r="E134" i="445"/>
  <c r="FW134" i="445" s="1"/>
  <c r="D134" i="445"/>
  <c r="FU133" i="445"/>
  <c r="FV133" i="445" s="1"/>
  <c r="FR133" i="445"/>
  <c r="FQ133" i="445"/>
  <c r="FP133" i="445"/>
  <c r="FO133" i="445"/>
  <c r="FN133" i="445"/>
  <c r="FM133" i="445"/>
  <c r="EZ133" i="445"/>
  <c r="FB133" i="445" s="1"/>
  <c r="EX133" i="445"/>
  <c r="EY133" i="445" s="1"/>
  <c r="ES133" i="445"/>
  <c r="ER133" i="445"/>
  <c r="EQ133" i="445"/>
  <c r="EP133" i="445"/>
  <c r="EO133" i="445"/>
  <c r="EN133" i="445"/>
  <c r="EA133" i="445"/>
  <c r="EC133" i="445" s="1"/>
  <c r="DY133" i="445"/>
  <c r="DZ133" i="445" s="1"/>
  <c r="DT133" i="445"/>
  <c r="DS133" i="445"/>
  <c r="DR133" i="445"/>
  <c r="DQ133" i="445"/>
  <c r="DP133" i="445"/>
  <c r="DO133" i="445"/>
  <c r="DB133" i="445"/>
  <c r="DD133" i="445" s="1"/>
  <c r="CZ133" i="445"/>
  <c r="DA133" i="445" s="1"/>
  <c r="CU133" i="445"/>
  <c r="CT133" i="445"/>
  <c r="CS133" i="445"/>
  <c r="CR133" i="445"/>
  <c r="CQ133" i="445"/>
  <c r="CP133" i="445"/>
  <c r="CC133" i="445"/>
  <c r="CE133" i="445" s="1"/>
  <c r="CA133" i="445"/>
  <c r="CB133" i="445" s="1"/>
  <c r="BV133" i="445"/>
  <c r="BU133" i="445"/>
  <c r="BT133" i="445"/>
  <c r="BS133" i="445"/>
  <c r="BR133" i="445"/>
  <c r="BQ133" i="445"/>
  <c r="BD133" i="445"/>
  <c r="BF133" i="445" s="1"/>
  <c r="BB133" i="445"/>
  <c r="BC133" i="445" s="1"/>
  <c r="AW133" i="445"/>
  <c r="AV133" i="445"/>
  <c r="AU133" i="445"/>
  <c r="AT133" i="445"/>
  <c r="AS133" i="445"/>
  <c r="AR133" i="445"/>
  <c r="AE133" i="445"/>
  <c r="AG133" i="445" s="1"/>
  <c r="AC133" i="445"/>
  <c r="AD133" i="445" s="1"/>
  <c r="X133" i="445"/>
  <c r="W133" i="445"/>
  <c r="V133" i="445"/>
  <c r="U133" i="445"/>
  <c r="T133" i="445"/>
  <c r="S133" i="445"/>
  <c r="F133" i="445"/>
  <c r="H133" i="445" s="1"/>
  <c r="D133" i="445"/>
  <c r="E133" i="445" s="1"/>
  <c r="FV132" i="445"/>
  <c r="FU132" i="445"/>
  <c r="FR132" i="445"/>
  <c r="FQ132" i="445"/>
  <c r="FP132" i="445"/>
  <c r="FO132" i="445"/>
  <c r="FN132" i="445"/>
  <c r="FM132" i="445"/>
  <c r="FB132" i="445"/>
  <c r="EZ132" i="445"/>
  <c r="EX132" i="445"/>
  <c r="EY132" i="445" s="1"/>
  <c r="ES132" i="445"/>
  <c r="ER132" i="445"/>
  <c r="EQ132" i="445"/>
  <c r="EP132" i="445"/>
  <c r="EO132" i="445"/>
  <c r="EN132" i="445"/>
  <c r="EA132" i="445"/>
  <c r="EC132" i="445" s="1"/>
  <c r="DZ132" i="445"/>
  <c r="DY132" i="445"/>
  <c r="DT132" i="445"/>
  <c r="DS132" i="445"/>
  <c r="DR132" i="445"/>
  <c r="DQ132" i="445"/>
  <c r="DP132" i="445"/>
  <c r="DO132" i="445"/>
  <c r="DD132" i="445"/>
  <c r="DB132" i="445"/>
  <c r="CZ132" i="445"/>
  <c r="DA132" i="445" s="1"/>
  <c r="CU132" i="445"/>
  <c r="CT132" i="445"/>
  <c r="CS132" i="445"/>
  <c r="CR132" i="445"/>
  <c r="CQ132" i="445"/>
  <c r="CP132" i="445"/>
  <c r="CC132" i="445"/>
  <c r="CE132" i="445" s="1"/>
  <c r="CB132" i="445"/>
  <c r="CA132" i="445"/>
  <c r="BV132" i="445"/>
  <c r="BU132" i="445"/>
  <c r="BT132" i="445"/>
  <c r="BS132" i="445"/>
  <c r="BR132" i="445"/>
  <c r="BQ132" i="445"/>
  <c r="BF132" i="445"/>
  <c r="BD132" i="445"/>
  <c r="BB132" i="445"/>
  <c r="BC132" i="445" s="1"/>
  <c r="AW132" i="445"/>
  <c r="AV132" i="445"/>
  <c r="AU132" i="445"/>
  <c r="AT132" i="445"/>
  <c r="AS132" i="445"/>
  <c r="AR132" i="445"/>
  <c r="AE132" i="445"/>
  <c r="AG132" i="445" s="1"/>
  <c r="AD132" i="445"/>
  <c r="AC132" i="445"/>
  <c r="X132" i="445"/>
  <c r="W132" i="445"/>
  <c r="V132" i="445"/>
  <c r="U132" i="445"/>
  <c r="T132" i="445"/>
  <c r="S132" i="445"/>
  <c r="H132" i="445"/>
  <c r="F132" i="445"/>
  <c r="D132" i="445"/>
  <c r="E132" i="445" s="1"/>
  <c r="FU131" i="445"/>
  <c r="FV131" i="445" s="1"/>
  <c r="FR131" i="445"/>
  <c r="FQ131" i="445"/>
  <c r="FP131" i="445"/>
  <c r="FO131" i="445"/>
  <c r="FN131" i="445"/>
  <c r="FM131" i="445"/>
  <c r="EZ131" i="445"/>
  <c r="FB131" i="445" s="1"/>
  <c r="EX131" i="445"/>
  <c r="EY131" i="445" s="1"/>
  <c r="ES131" i="445"/>
  <c r="ER131" i="445"/>
  <c r="EQ131" i="445"/>
  <c r="EP131" i="445"/>
  <c r="EO131" i="445"/>
  <c r="EN131" i="445"/>
  <c r="EA131" i="445"/>
  <c r="EC131" i="445" s="1"/>
  <c r="DY131" i="445"/>
  <c r="DZ131" i="445" s="1"/>
  <c r="DT131" i="445"/>
  <c r="DS131" i="445"/>
  <c r="DR131" i="445"/>
  <c r="DQ131" i="445"/>
  <c r="DP131" i="445"/>
  <c r="DO131" i="445"/>
  <c r="DB131" i="445"/>
  <c r="DD131" i="445" s="1"/>
  <c r="CZ131" i="445"/>
  <c r="DA131" i="445" s="1"/>
  <c r="CU131" i="445"/>
  <c r="CT131" i="445"/>
  <c r="CS131" i="445"/>
  <c r="CR131" i="445"/>
  <c r="CQ131" i="445"/>
  <c r="CP131" i="445"/>
  <c r="CC131" i="445"/>
  <c r="CE131" i="445" s="1"/>
  <c r="CA131" i="445"/>
  <c r="CB131" i="445" s="1"/>
  <c r="BV131" i="445"/>
  <c r="BU131" i="445"/>
  <c r="BT131" i="445"/>
  <c r="BS131" i="445"/>
  <c r="BR131" i="445"/>
  <c r="BQ131" i="445"/>
  <c r="BD131" i="445"/>
  <c r="BF131" i="445" s="1"/>
  <c r="BB131" i="445"/>
  <c r="BC131" i="445" s="1"/>
  <c r="AW131" i="445"/>
  <c r="AV131" i="445"/>
  <c r="AU131" i="445"/>
  <c r="AT131" i="445"/>
  <c r="AS131" i="445"/>
  <c r="AR131" i="445"/>
  <c r="AE131" i="445"/>
  <c r="AG131" i="445" s="1"/>
  <c r="AC131" i="445"/>
  <c r="AD131" i="445" s="1"/>
  <c r="X131" i="445"/>
  <c r="W131" i="445"/>
  <c r="V131" i="445"/>
  <c r="U131" i="445"/>
  <c r="T131" i="445"/>
  <c r="S131" i="445"/>
  <c r="F131" i="445"/>
  <c r="H131" i="445" s="1"/>
  <c r="FW131" i="445" s="1"/>
  <c r="D131" i="445"/>
  <c r="E131" i="445" s="1"/>
  <c r="FU130" i="445"/>
  <c r="FV130" i="445" s="1"/>
  <c r="FR130" i="445"/>
  <c r="FQ130" i="445"/>
  <c r="FP130" i="445"/>
  <c r="FO130" i="445"/>
  <c r="FN130" i="445"/>
  <c r="FM130" i="445"/>
  <c r="EZ130" i="445"/>
  <c r="FB130" i="445" s="1"/>
  <c r="EY130" i="445"/>
  <c r="EX130" i="445"/>
  <c r="ES130" i="445"/>
  <c r="ER130" i="445"/>
  <c r="EQ130" i="445"/>
  <c r="EP130" i="445"/>
  <c r="EO130" i="445"/>
  <c r="EN130" i="445"/>
  <c r="EC130" i="445"/>
  <c r="EA130" i="445"/>
  <c r="DY130" i="445"/>
  <c r="DZ130" i="445" s="1"/>
  <c r="DT130" i="445"/>
  <c r="DS130" i="445"/>
  <c r="DR130" i="445"/>
  <c r="DQ130" i="445"/>
  <c r="DP130" i="445"/>
  <c r="DO130" i="445"/>
  <c r="DB130" i="445"/>
  <c r="DD130" i="445" s="1"/>
  <c r="DA130" i="445"/>
  <c r="CZ130" i="445"/>
  <c r="CU130" i="445"/>
  <c r="CT130" i="445"/>
  <c r="CS130" i="445"/>
  <c r="CR130" i="445"/>
  <c r="CQ130" i="445"/>
  <c r="CP130" i="445"/>
  <c r="CE130" i="445"/>
  <c r="CC130" i="445"/>
  <c r="CA130" i="445"/>
  <c r="CB130" i="445" s="1"/>
  <c r="BV130" i="445"/>
  <c r="BU130" i="445"/>
  <c r="BT130" i="445"/>
  <c r="BS130" i="445"/>
  <c r="BR130" i="445"/>
  <c r="BQ130" i="445"/>
  <c r="BD130" i="445"/>
  <c r="BF130" i="445" s="1"/>
  <c r="BC130" i="445"/>
  <c r="BB130" i="445"/>
  <c r="AW130" i="445"/>
  <c r="AV130" i="445"/>
  <c r="AU130" i="445"/>
  <c r="AT130" i="445"/>
  <c r="AS130" i="445"/>
  <c r="AR130" i="445"/>
  <c r="AG130" i="445"/>
  <c r="AE130" i="445"/>
  <c r="AC130" i="445"/>
  <c r="AD130" i="445" s="1"/>
  <c r="X130" i="445"/>
  <c r="W130" i="445"/>
  <c r="V130" i="445"/>
  <c r="U130" i="445"/>
  <c r="T130" i="445"/>
  <c r="S130" i="445"/>
  <c r="F130" i="445"/>
  <c r="H130" i="445" s="1"/>
  <c r="E130" i="445"/>
  <c r="FW130" i="445" s="1"/>
  <c r="D130" i="445"/>
  <c r="FU129" i="445"/>
  <c r="FV129" i="445" s="1"/>
  <c r="FR129" i="445"/>
  <c r="FQ129" i="445"/>
  <c r="FP129" i="445"/>
  <c r="FO129" i="445"/>
  <c r="FN129" i="445"/>
  <c r="FM129" i="445"/>
  <c r="EZ129" i="445"/>
  <c r="FB129" i="445" s="1"/>
  <c r="EX129" i="445"/>
  <c r="EY129" i="445" s="1"/>
  <c r="ES129" i="445"/>
  <c r="ER129" i="445"/>
  <c r="EQ129" i="445"/>
  <c r="EP129" i="445"/>
  <c r="EO129" i="445"/>
  <c r="EN129" i="445"/>
  <c r="EA129" i="445"/>
  <c r="EC129" i="445" s="1"/>
  <c r="DY129" i="445"/>
  <c r="DZ129" i="445" s="1"/>
  <c r="DT129" i="445"/>
  <c r="DS129" i="445"/>
  <c r="DR129" i="445"/>
  <c r="DQ129" i="445"/>
  <c r="DP129" i="445"/>
  <c r="DO129" i="445"/>
  <c r="DB129" i="445"/>
  <c r="DD129" i="445" s="1"/>
  <c r="CZ129" i="445"/>
  <c r="DA129" i="445" s="1"/>
  <c r="CU129" i="445"/>
  <c r="CT129" i="445"/>
  <c r="CS129" i="445"/>
  <c r="CR129" i="445"/>
  <c r="CQ129" i="445"/>
  <c r="CP129" i="445"/>
  <c r="CC129" i="445"/>
  <c r="CE129" i="445" s="1"/>
  <c r="CB129" i="445"/>
  <c r="CA129" i="445"/>
  <c r="BV129" i="445"/>
  <c r="BU129" i="445"/>
  <c r="BT129" i="445"/>
  <c r="BS129" i="445"/>
  <c r="BR129" i="445"/>
  <c r="BQ129" i="445"/>
  <c r="BF129" i="445"/>
  <c r="BD129" i="445"/>
  <c r="BB129" i="445"/>
  <c r="BC129" i="445" s="1"/>
  <c r="AW129" i="445"/>
  <c r="AV129" i="445"/>
  <c r="AU129" i="445"/>
  <c r="AT129" i="445"/>
  <c r="AS129" i="445"/>
  <c r="AR129" i="445"/>
  <c r="AE129" i="445"/>
  <c r="AG129" i="445" s="1"/>
  <c r="AC129" i="445"/>
  <c r="AD129" i="445" s="1"/>
  <c r="X129" i="445"/>
  <c r="W129" i="445"/>
  <c r="V129" i="445"/>
  <c r="U129" i="445"/>
  <c r="T129" i="445"/>
  <c r="S129" i="445"/>
  <c r="F129" i="445"/>
  <c r="H129" i="445" s="1"/>
  <c r="D129" i="445"/>
  <c r="E129" i="445" s="1"/>
  <c r="FV128" i="445"/>
  <c r="FU128" i="445"/>
  <c r="FR128" i="445"/>
  <c r="FQ128" i="445"/>
  <c r="FP128" i="445"/>
  <c r="FO128" i="445"/>
  <c r="FN128" i="445"/>
  <c r="FM128" i="445"/>
  <c r="FB128" i="445"/>
  <c r="EZ128" i="445"/>
  <c r="EX128" i="445"/>
  <c r="EY128" i="445" s="1"/>
  <c r="ES128" i="445"/>
  <c r="ER128" i="445"/>
  <c r="EQ128" i="445"/>
  <c r="EP128" i="445"/>
  <c r="EO128" i="445"/>
  <c r="EN128" i="445"/>
  <c r="EA128" i="445"/>
  <c r="EC128" i="445" s="1"/>
  <c r="DZ128" i="445"/>
  <c r="DY128" i="445"/>
  <c r="DT128" i="445"/>
  <c r="DS128" i="445"/>
  <c r="DR128" i="445"/>
  <c r="DQ128" i="445"/>
  <c r="DP128" i="445"/>
  <c r="DO128" i="445"/>
  <c r="DD128" i="445"/>
  <c r="DB128" i="445"/>
  <c r="CZ128" i="445"/>
  <c r="DA128" i="445" s="1"/>
  <c r="CU128" i="445"/>
  <c r="CT128" i="445"/>
  <c r="CS128" i="445"/>
  <c r="CR128" i="445"/>
  <c r="CQ128" i="445"/>
  <c r="CP128" i="445"/>
  <c r="CC128" i="445"/>
  <c r="CE128" i="445" s="1"/>
  <c r="CB128" i="445"/>
  <c r="CA128" i="445"/>
  <c r="BV128" i="445"/>
  <c r="BU128" i="445"/>
  <c r="BT128" i="445"/>
  <c r="BS128" i="445"/>
  <c r="BR128" i="445"/>
  <c r="BQ128" i="445"/>
  <c r="BF128" i="445"/>
  <c r="BD128" i="445"/>
  <c r="BB128" i="445"/>
  <c r="BC128" i="445" s="1"/>
  <c r="AW128" i="445"/>
  <c r="AV128" i="445"/>
  <c r="AU128" i="445"/>
  <c r="AT128" i="445"/>
  <c r="AS128" i="445"/>
  <c r="AR128" i="445"/>
  <c r="AE128" i="445"/>
  <c r="AG128" i="445" s="1"/>
  <c r="AD128" i="445"/>
  <c r="FW128" i="445" s="1"/>
  <c r="AC128" i="445"/>
  <c r="X128" i="445"/>
  <c r="W128" i="445"/>
  <c r="V128" i="445"/>
  <c r="U128" i="445"/>
  <c r="T128" i="445"/>
  <c r="S128" i="445"/>
  <c r="H128" i="445"/>
  <c r="F128" i="445"/>
  <c r="D128" i="445"/>
  <c r="E128" i="445" s="1"/>
  <c r="FU127" i="445"/>
  <c r="FR127" i="445"/>
  <c r="FQ127" i="445"/>
  <c r="FP127" i="445"/>
  <c r="FO127" i="445"/>
  <c r="FN127" i="445"/>
  <c r="FM127" i="445"/>
  <c r="EZ127" i="445"/>
  <c r="FB127" i="445" s="1"/>
  <c r="EY127" i="445"/>
  <c r="EX127" i="445"/>
  <c r="ES127" i="445"/>
  <c r="ER127" i="445"/>
  <c r="EQ127" i="445"/>
  <c r="EP127" i="445"/>
  <c r="EO127" i="445"/>
  <c r="EN127" i="445"/>
  <c r="EC127" i="445"/>
  <c r="EA127" i="445"/>
  <c r="DY127" i="445"/>
  <c r="DZ127" i="445" s="1"/>
  <c r="DT127" i="445"/>
  <c r="DS127" i="445"/>
  <c r="DR127" i="445"/>
  <c r="DQ127" i="445"/>
  <c r="DP127" i="445"/>
  <c r="DO127" i="445"/>
  <c r="DB127" i="445"/>
  <c r="DD127" i="445" s="1"/>
  <c r="CZ127" i="445"/>
  <c r="DA127" i="445" s="1"/>
  <c r="CU127" i="445"/>
  <c r="CT127" i="445"/>
  <c r="CS127" i="445"/>
  <c r="CR127" i="445"/>
  <c r="CQ127" i="445"/>
  <c r="CP127" i="445"/>
  <c r="CC127" i="445"/>
  <c r="CE127" i="445" s="1"/>
  <c r="CA127" i="445"/>
  <c r="CB127" i="445" s="1"/>
  <c r="BV127" i="445"/>
  <c r="BU127" i="445"/>
  <c r="BT127" i="445"/>
  <c r="BS127" i="445"/>
  <c r="BR127" i="445"/>
  <c r="BQ127" i="445"/>
  <c r="BD127" i="445"/>
  <c r="BF127" i="445" s="1"/>
  <c r="BC127" i="445"/>
  <c r="BB127" i="445"/>
  <c r="AW127" i="445"/>
  <c r="AV127" i="445"/>
  <c r="AU127" i="445"/>
  <c r="AT127" i="445"/>
  <c r="AS127" i="445"/>
  <c r="AR127" i="445"/>
  <c r="AG127" i="445"/>
  <c r="AE127" i="445"/>
  <c r="AC127" i="445"/>
  <c r="AD127" i="445" s="1"/>
  <c r="X127" i="445"/>
  <c r="W127" i="445"/>
  <c r="V127" i="445"/>
  <c r="U127" i="445"/>
  <c r="T127" i="445"/>
  <c r="S127" i="445"/>
  <c r="F127" i="445"/>
  <c r="H127" i="445" s="1"/>
  <c r="D127" i="445"/>
  <c r="E127" i="445" s="1"/>
  <c r="FW127" i="445" s="1"/>
  <c r="FU126" i="445"/>
  <c r="FR126" i="445"/>
  <c r="FQ126" i="445"/>
  <c r="FP126" i="445"/>
  <c r="FO126" i="445"/>
  <c r="FN126" i="445"/>
  <c r="FM126" i="445"/>
  <c r="EZ126" i="445"/>
  <c r="FB126" i="445" s="1"/>
  <c r="EY126" i="445"/>
  <c r="EX126" i="445"/>
  <c r="ES126" i="445"/>
  <c r="ER126" i="445"/>
  <c r="EQ126" i="445"/>
  <c r="EP126" i="445"/>
  <c r="EO126" i="445"/>
  <c r="EN126" i="445"/>
  <c r="EC126" i="445"/>
  <c r="EA126" i="445"/>
  <c r="DY126" i="445"/>
  <c r="DZ126" i="445" s="1"/>
  <c r="DT126" i="445"/>
  <c r="DS126" i="445"/>
  <c r="DR126" i="445"/>
  <c r="DQ126" i="445"/>
  <c r="DP126" i="445"/>
  <c r="DO126" i="445"/>
  <c r="DB126" i="445"/>
  <c r="DD126" i="445" s="1"/>
  <c r="DA126" i="445"/>
  <c r="CZ126" i="445"/>
  <c r="CU126" i="445"/>
  <c r="CT126" i="445"/>
  <c r="CS126" i="445"/>
  <c r="CR126" i="445"/>
  <c r="CQ126" i="445"/>
  <c r="CP126" i="445"/>
  <c r="CE126" i="445"/>
  <c r="CC126" i="445"/>
  <c r="CA126" i="445"/>
  <c r="CB126" i="445" s="1"/>
  <c r="BV126" i="445"/>
  <c r="BU126" i="445"/>
  <c r="BT126" i="445"/>
  <c r="BS126" i="445"/>
  <c r="BR126" i="445"/>
  <c r="BQ126" i="445"/>
  <c r="BD126" i="445"/>
  <c r="BF126" i="445" s="1"/>
  <c r="BC126" i="445"/>
  <c r="BB126" i="445"/>
  <c r="AW126" i="445"/>
  <c r="AV126" i="445"/>
  <c r="AU126" i="445"/>
  <c r="AT126" i="445"/>
  <c r="AS126" i="445"/>
  <c r="AR126" i="445"/>
  <c r="AG126" i="445"/>
  <c r="AE126" i="445"/>
  <c r="AC126" i="445"/>
  <c r="AD126" i="445" s="1"/>
  <c r="X126" i="445"/>
  <c r="W126" i="445"/>
  <c r="V126" i="445"/>
  <c r="U126" i="445"/>
  <c r="T126" i="445"/>
  <c r="S126" i="445"/>
  <c r="F126" i="445"/>
  <c r="H126" i="445" s="1"/>
  <c r="E126" i="445"/>
  <c r="D126" i="445"/>
  <c r="FU125" i="445"/>
  <c r="FR125" i="445"/>
  <c r="FQ125" i="445"/>
  <c r="FP125" i="445"/>
  <c r="FO125" i="445"/>
  <c r="FN125" i="445"/>
  <c r="FM125" i="445"/>
  <c r="FB125" i="445"/>
  <c r="EZ125" i="445"/>
  <c r="EX125" i="445"/>
  <c r="EY125" i="445" s="1"/>
  <c r="ES125" i="445"/>
  <c r="ER125" i="445"/>
  <c r="EQ125" i="445"/>
  <c r="EP125" i="445"/>
  <c r="EO125" i="445"/>
  <c r="EN125" i="445"/>
  <c r="EA125" i="445"/>
  <c r="EC125" i="445" s="1"/>
  <c r="DY125" i="445"/>
  <c r="DZ125" i="445" s="1"/>
  <c r="DT125" i="445"/>
  <c r="DS125" i="445"/>
  <c r="DR125" i="445"/>
  <c r="DQ125" i="445"/>
  <c r="DP125" i="445"/>
  <c r="DO125" i="445"/>
  <c r="DB125" i="445"/>
  <c r="DD125" i="445" s="1"/>
  <c r="CZ125" i="445"/>
  <c r="DA125" i="445" s="1"/>
  <c r="CU125" i="445"/>
  <c r="CT125" i="445"/>
  <c r="CS125" i="445"/>
  <c r="CR125" i="445"/>
  <c r="CQ125" i="445"/>
  <c r="CP125" i="445"/>
  <c r="CC125" i="445"/>
  <c r="CE125" i="445" s="1"/>
  <c r="CB125" i="445"/>
  <c r="CA125" i="445"/>
  <c r="BV125" i="445"/>
  <c r="BU125" i="445"/>
  <c r="BT125" i="445"/>
  <c r="BS125" i="445"/>
  <c r="BR125" i="445"/>
  <c r="BQ125" i="445"/>
  <c r="BF125" i="445"/>
  <c r="BD125" i="445"/>
  <c r="BB125" i="445"/>
  <c r="BC125" i="445" s="1"/>
  <c r="AW125" i="445"/>
  <c r="AV125" i="445"/>
  <c r="AU125" i="445"/>
  <c r="AT125" i="445"/>
  <c r="AS125" i="445"/>
  <c r="AR125" i="445"/>
  <c r="AE125" i="445"/>
  <c r="AG125" i="445" s="1"/>
  <c r="AC125" i="445"/>
  <c r="AD125" i="445" s="1"/>
  <c r="X125" i="445"/>
  <c r="W125" i="445"/>
  <c r="V125" i="445"/>
  <c r="U125" i="445"/>
  <c r="T125" i="445"/>
  <c r="S125" i="445"/>
  <c r="F125" i="445"/>
  <c r="H125" i="445" s="1"/>
  <c r="D125" i="445"/>
  <c r="E125" i="445" s="1"/>
  <c r="FU124" i="445"/>
  <c r="FR124" i="445"/>
  <c r="FQ124" i="445"/>
  <c r="FP124" i="445"/>
  <c r="FO124" i="445"/>
  <c r="FN124" i="445"/>
  <c r="FM124" i="445"/>
  <c r="FB124" i="445"/>
  <c r="EZ124" i="445"/>
  <c r="EX124" i="445"/>
  <c r="EY124" i="445" s="1"/>
  <c r="ES124" i="445"/>
  <c r="ER124" i="445"/>
  <c r="EQ124" i="445"/>
  <c r="EP124" i="445"/>
  <c r="EO124" i="445"/>
  <c r="EN124" i="445"/>
  <c r="EA124" i="445"/>
  <c r="EC124" i="445" s="1"/>
  <c r="DZ124" i="445"/>
  <c r="DY124" i="445"/>
  <c r="DT124" i="445"/>
  <c r="DS124" i="445"/>
  <c r="DR124" i="445"/>
  <c r="DQ124" i="445"/>
  <c r="DP124" i="445"/>
  <c r="DO124" i="445"/>
  <c r="DD124" i="445"/>
  <c r="DB124" i="445"/>
  <c r="CZ124" i="445"/>
  <c r="DA124" i="445" s="1"/>
  <c r="CU124" i="445"/>
  <c r="CT124" i="445"/>
  <c r="CS124" i="445"/>
  <c r="CR124" i="445"/>
  <c r="CQ124" i="445"/>
  <c r="CP124" i="445"/>
  <c r="CC124" i="445"/>
  <c r="CE124" i="445" s="1"/>
  <c r="CB124" i="445"/>
  <c r="CA124" i="445"/>
  <c r="BV124" i="445"/>
  <c r="BU124" i="445"/>
  <c r="BT124" i="445"/>
  <c r="BS124" i="445"/>
  <c r="BR124" i="445"/>
  <c r="BQ124" i="445"/>
  <c r="BF124" i="445"/>
  <c r="BD124" i="445"/>
  <c r="BB124" i="445"/>
  <c r="BC124" i="445" s="1"/>
  <c r="AW124" i="445"/>
  <c r="AV124" i="445"/>
  <c r="AU124" i="445"/>
  <c r="AT124" i="445"/>
  <c r="AS124" i="445"/>
  <c r="AR124" i="445"/>
  <c r="AE124" i="445"/>
  <c r="AG124" i="445" s="1"/>
  <c r="AD124" i="445"/>
  <c r="FW124" i="445" s="1"/>
  <c r="AC124" i="445"/>
  <c r="X124" i="445"/>
  <c r="W124" i="445"/>
  <c r="V124" i="445"/>
  <c r="U124" i="445"/>
  <c r="T124" i="445"/>
  <c r="S124" i="445"/>
  <c r="H124" i="445"/>
  <c r="F124" i="445"/>
  <c r="D124" i="445"/>
  <c r="E124" i="445" s="1"/>
  <c r="FU123" i="445"/>
  <c r="FR123" i="445"/>
  <c r="FQ123" i="445"/>
  <c r="FP123" i="445"/>
  <c r="FO123" i="445"/>
  <c r="FN123" i="445"/>
  <c r="FM123" i="445"/>
  <c r="EZ123" i="445"/>
  <c r="FB123" i="445" s="1"/>
  <c r="EY123" i="445"/>
  <c r="EX123" i="445"/>
  <c r="ES123" i="445"/>
  <c r="ER123" i="445"/>
  <c r="EQ123" i="445"/>
  <c r="EP123" i="445"/>
  <c r="EO123" i="445"/>
  <c r="EN123" i="445"/>
  <c r="EC123" i="445"/>
  <c r="EA123" i="445"/>
  <c r="DY123" i="445"/>
  <c r="DZ123" i="445" s="1"/>
  <c r="DT123" i="445"/>
  <c r="DS123" i="445"/>
  <c r="DR123" i="445"/>
  <c r="DQ123" i="445"/>
  <c r="DP123" i="445"/>
  <c r="DO123" i="445"/>
  <c r="DB123" i="445"/>
  <c r="DD123" i="445" s="1"/>
  <c r="CZ123" i="445"/>
  <c r="DA123" i="445" s="1"/>
  <c r="CU123" i="445"/>
  <c r="CT123" i="445"/>
  <c r="CS123" i="445"/>
  <c r="CR123" i="445"/>
  <c r="CQ123" i="445"/>
  <c r="CP123" i="445"/>
  <c r="CC123" i="445"/>
  <c r="CE123" i="445" s="1"/>
  <c r="CA123" i="445"/>
  <c r="CB123" i="445" s="1"/>
  <c r="BV123" i="445"/>
  <c r="BU123" i="445"/>
  <c r="BT123" i="445"/>
  <c r="BS123" i="445"/>
  <c r="BR123" i="445"/>
  <c r="BQ123" i="445"/>
  <c r="BD123" i="445"/>
  <c r="BF123" i="445" s="1"/>
  <c r="BC123" i="445"/>
  <c r="BB123" i="445"/>
  <c r="AW123" i="445"/>
  <c r="AV123" i="445"/>
  <c r="AU123" i="445"/>
  <c r="AT123" i="445"/>
  <c r="AS123" i="445"/>
  <c r="AR123" i="445"/>
  <c r="AG123" i="445"/>
  <c r="AE123" i="445"/>
  <c r="AC123" i="445"/>
  <c r="AD123" i="445" s="1"/>
  <c r="X123" i="445"/>
  <c r="W123" i="445"/>
  <c r="V123" i="445"/>
  <c r="U123" i="445"/>
  <c r="T123" i="445"/>
  <c r="S123" i="445"/>
  <c r="F123" i="445"/>
  <c r="H123" i="445" s="1"/>
  <c r="D123" i="445"/>
  <c r="E123" i="445" s="1"/>
  <c r="FU122" i="445"/>
  <c r="FR122" i="445"/>
  <c r="FQ122" i="445"/>
  <c r="FP122" i="445"/>
  <c r="FO122" i="445"/>
  <c r="FN122" i="445"/>
  <c r="FM122" i="445"/>
  <c r="EZ122" i="445"/>
  <c r="FB122" i="445" s="1"/>
  <c r="EY122" i="445"/>
  <c r="EX122" i="445"/>
  <c r="ES122" i="445"/>
  <c r="ER122" i="445"/>
  <c r="EQ122" i="445"/>
  <c r="EP122" i="445"/>
  <c r="EO122" i="445"/>
  <c r="EN122" i="445"/>
  <c r="EC122" i="445"/>
  <c r="EA122" i="445"/>
  <c r="DY122" i="445"/>
  <c r="DZ122" i="445" s="1"/>
  <c r="DT122" i="445"/>
  <c r="DS122" i="445"/>
  <c r="DR122" i="445"/>
  <c r="DQ122" i="445"/>
  <c r="DP122" i="445"/>
  <c r="DO122" i="445"/>
  <c r="DB122" i="445"/>
  <c r="DD122" i="445" s="1"/>
  <c r="DA122" i="445"/>
  <c r="CZ122" i="445"/>
  <c r="CU122" i="445"/>
  <c r="CT122" i="445"/>
  <c r="CS122" i="445"/>
  <c r="CR122" i="445"/>
  <c r="CQ122" i="445"/>
  <c r="CP122" i="445"/>
  <c r="CE122" i="445"/>
  <c r="CC122" i="445"/>
  <c r="CA122" i="445"/>
  <c r="CB122" i="445" s="1"/>
  <c r="BV122" i="445"/>
  <c r="BU122" i="445"/>
  <c r="BT122" i="445"/>
  <c r="BS122" i="445"/>
  <c r="BR122" i="445"/>
  <c r="BQ122" i="445"/>
  <c r="BD122" i="445"/>
  <c r="BF122" i="445" s="1"/>
  <c r="BC122" i="445"/>
  <c r="BB122" i="445"/>
  <c r="AW122" i="445"/>
  <c r="AV122" i="445"/>
  <c r="AU122" i="445"/>
  <c r="AT122" i="445"/>
  <c r="AS122" i="445"/>
  <c r="AR122" i="445"/>
  <c r="AG122" i="445"/>
  <c r="AE122" i="445"/>
  <c r="AC122" i="445"/>
  <c r="AD122" i="445" s="1"/>
  <c r="X122" i="445"/>
  <c r="W122" i="445"/>
  <c r="V122" i="445"/>
  <c r="U122" i="445"/>
  <c r="T122" i="445"/>
  <c r="S122" i="445"/>
  <c r="F122" i="445"/>
  <c r="H122" i="445" s="1"/>
  <c r="E122" i="445"/>
  <c r="D122" i="445"/>
  <c r="FU121" i="445"/>
  <c r="FR121" i="445"/>
  <c r="FQ121" i="445"/>
  <c r="FP121" i="445"/>
  <c r="FO121" i="445"/>
  <c r="FN121" i="445"/>
  <c r="FM121" i="445"/>
  <c r="FB121" i="445"/>
  <c r="EZ121" i="445"/>
  <c r="EX121" i="445"/>
  <c r="EY121" i="445" s="1"/>
  <c r="ES121" i="445"/>
  <c r="ER121" i="445"/>
  <c r="EQ121" i="445"/>
  <c r="EP121" i="445"/>
  <c r="EO121" i="445"/>
  <c r="EN121" i="445"/>
  <c r="EA121" i="445"/>
  <c r="EC121" i="445" s="1"/>
  <c r="DY121" i="445"/>
  <c r="DZ121" i="445" s="1"/>
  <c r="DT121" i="445"/>
  <c r="DS121" i="445"/>
  <c r="DR121" i="445"/>
  <c r="DQ121" i="445"/>
  <c r="DP121" i="445"/>
  <c r="DO121" i="445"/>
  <c r="DB121" i="445"/>
  <c r="DD121" i="445" s="1"/>
  <c r="CZ121" i="445"/>
  <c r="DA121" i="445" s="1"/>
  <c r="CU121" i="445"/>
  <c r="CT121" i="445"/>
  <c r="CS121" i="445"/>
  <c r="CR121" i="445"/>
  <c r="CQ121" i="445"/>
  <c r="CP121" i="445"/>
  <c r="CC121" i="445"/>
  <c r="CE121" i="445" s="1"/>
  <c r="CB121" i="445"/>
  <c r="CA121" i="445"/>
  <c r="BV121" i="445"/>
  <c r="BU121" i="445"/>
  <c r="BT121" i="445"/>
  <c r="BS121" i="445"/>
  <c r="BR121" i="445"/>
  <c r="BQ121" i="445"/>
  <c r="BF121" i="445"/>
  <c r="BD121" i="445"/>
  <c r="BB121" i="445"/>
  <c r="BC121" i="445" s="1"/>
  <c r="AW121" i="445"/>
  <c r="AV121" i="445"/>
  <c r="AU121" i="445"/>
  <c r="AT121" i="445"/>
  <c r="AS121" i="445"/>
  <c r="AR121" i="445"/>
  <c r="AE121" i="445"/>
  <c r="AG121" i="445" s="1"/>
  <c r="AC121" i="445"/>
  <c r="AD121" i="445" s="1"/>
  <c r="X121" i="445"/>
  <c r="W121" i="445"/>
  <c r="V121" i="445"/>
  <c r="U121" i="445"/>
  <c r="T121" i="445"/>
  <c r="S121" i="445"/>
  <c r="F121" i="445"/>
  <c r="H121" i="445" s="1"/>
  <c r="D121" i="445"/>
  <c r="E121" i="445" s="1"/>
  <c r="FU120" i="445"/>
  <c r="FR120" i="445"/>
  <c r="FQ120" i="445"/>
  <c r="FP120" i="445"/>
  <c r="FO120" i="445"/>
  <c r="FN120" i="445"/>
  <c r="FM120" i="445"/>
  <c r="FB120" i="445"/>
  <c r="EZ120" i="445"/>
  <c r="EX120" i="445"/>
  <c r="EY120" i="445" s="1"/>
  <c r="ES120" i="445"/>
  <c r="ER120" i="445"/>
  <c r="EQ120" i="445"/>
  <c r="EP120" i="445"/>
  <c r="EO120" i="445"/>
  <c r="EN120" i="445"/>
  <c r="EA120" i="445"/>
  <c r="EC120" i="445" s="1"/>
  <c r="DZ120" i="445"/>
  <c r="DY120" i="445"/>
  <c r="DT120" i="445"/>
  <c r="DS120" i="445"/>
  <c r="DR120" i="445"/>
  <c r="DQ120" i="445"/>
  <c r="DP120" i="445"/>
  <c r="DO120" i="445"/>
  <c r="DD120" i="445"/>
  <c r="DB120" i="445"/>
  <c r="CZ120" i="445"/>
  <c r="DA120" i="445" s="1"/>
  <c r="CU120" i="445"/>
  <c r="CT120" i="445"/>
  <c r="CS120" i="445"/>
  <c r="CR120" i="445"/>
  <c r="CQ120" i="445"/>
  <c r="CP120" i="445"/>
  <c r="CC120" i="445"/>
  <c r="CE120" i="445" s="1"/>
  <c r="CB120" i="445"/>
  <c r="CA120" i="445"/>
  <c r="BV120" i="445"/>
  <c r="BU120" i="445"/>
  <c r="BT120" i="445"/>
  <c r="BS120" i="445"/>
  <c r="BR120" i="445"/>
  <c r="BQ120" i="445"/>
  <c r="BF120" i="445"/>
  <c r="BD120" i="445"/>
  <c r="BB120" i="445"/>
  <c r="BC120" i="445" s="1"/>
  <c r="AW120" i="445"/>
  <c r="AV120" i="445"/>
  <c r="AU120" i="445"/>
  <c r="AT120" i="445"/>
  <c r="AS120" i="445"/>
  <c r="AR120" i="445"/>
  <c r="AE120" i="445"/>
  <c r="AG120" i="445" s="1"/>
  <c r="AD120" i="445"/>
  <c r="FW120" i="445" s="1"/>
  <c r="AC120" i="445"/>
  <c r="X120" i="445"/>
  <c r="W120" i="445"/>
  <c r="V120" i="445"/>
  <c r="U120" i="445"/>
  <c r="T120" i="445"/>
  <c r="S120" i="445"/>
  <c r="H120" i="445"/>
  <c r="F120" i="445"/>
  <c r="D120" i="445"/>
  <c r="E120" i="445" s="1"/>
  <c r="FU119" i="445"/>
  <c r="FR119" i="445"/>
  <c r="FQ119" i="445"/>
  <c r="FP119" i="445"/>
  <c r="FO119" i="445"/>
  <c r="FN119" i="445"/>
  <c r="FM119" i="445"/>
  <c r="EZ119" i="445"/>
  <c r="FB119" i="445" s="1"/>
  <c r="EY119" i="445"/>
  <c r="EX119" i="445"/>
  <c r="ES119" i="445"/>
  <c r="ER119" i="445"/>
  <c r="EQ119" i="445"/>
  <c r="EP119" i="445"/>
  <c r="EO119" i="445"/>
  <c r="EN119" i="445"/>
  <c r="EC119" i="445"/>
  <c r="EA119" i="445"/>
  <c r="DY119" i="445"/>
  <c r="DZ119" i="445" s="1"/>
  <c r="DT119" i="445"/>
  <c r="DS119" i="445"/>
  <c r="DR119" i="445"/>
  <c r="DQ119" i="445"/>
  <c r="DP119" i="445"/>
  <c r="DO119" i="445"/>
  <c r="DB119" i="445"/>
  <c r="DD119" i="445" s="1"/>
  <c r="CZ119" i="445"/>
  <c r="DA119" i="445" s="1"/>
  <c r="CU119" i="445"/>
  <c r="CT119" i="445"/>
  <c r="CS119" i="445"/>
  <c r="CR119" i="445"/>
  <c r="CQ119" i="445"/>
  <c r="CP119" i="445"/>
  <c r="CC119" i="445"/>
  <c r="CE119" i="445" s="1"/>
  <c r="CA119" i="445"/>
  <c r="CB119" i="445" s="1"/>
  <c r="BV119" i="445"/>
  <c r="BU119" i="445"/>
  <c r="BT119" i="445"/>
  <c r="BS119" i="445"/>
  <c r="BR119" i="445"/>
  <c r="BQ119" i="445"/>
  <c r="BD119" i="445"/>
  <c r="BF119" i="445" s="1"/>
  <c r="BC119" i="445"/>
  <c r="BB119" i="445"/>
  <c r="AW119" i="445"/>
  <c r="AV119" i="445"/>
  <c r="AU119" i="445"/>
  <c r="AT119" i="445"/>
  <c r="AS119" i="445"/>
  <c r="AR119" i="445"/>
  <c r="AG119" i="445"/>
  <c r="AE119" i="445"/>
  <c r="AC119" i="445"/>
  <c r="AD119" i="445" s="1"/>
  <c r="X119" i="445"/>
  <c r="W119" i="445"/>
  <c r="V119" i="445"/>
  <c r="U119" i="445"/>
  <c r="T119" i="445"/>
  <c r="S119" i="445"/>
  <c r="F119" i="445"/>
  <c r="H119" i="445" s="1"/>
  <c r="D119" i="445"/>
  <c r="E119" i="445" s="1"/>
  <c r="FU118" i="445"/>
  <c r="FR118" i="445"/>
  <c r="FQ118" i="445"/>
  <c r="FP118" i="445"/>
  <c r="FO118" i="445"/>
  <c r="FN118" i="445"/>
  <c r="FM118" i="445"/>
  <c r="EZ118" i="445"/>
  <c r="FB118" i="445" s="1"/>
  <c r="EY118" i="445"/>
  <c r="EX118" i="445"/>
  <c r="ES118" i="445"/>
  <c r="ER118" i="445"/>
  <c r="EQ118" i="445"/>
  <c r="EP118" i="445"/>
  <c r="EO118" i="445"/>
  <c r="EN118" i="445"/>
  <c r="EC118" i="445"/>
  <c r="EA118" i="445"/>
  <c r="DY118" i="445"/>
  <c r="DZ118" i="445" s="1"/>
  <c r="DT118" i="445"/>
  <c r="DS118" i="445"/>
  <c r="DR118" i="445"/>
  <c r="DQ118" i="445"/>
  <c r="DP118" i="445"/>
  <c r="DO118" i="445"/>
  <c r="DB118" i="445"/>
  <c r="DD118" i="445" s="1"/>
  <c r="DA118" i="445"/>
  <c r="CZ118" i="445"/>
  <c r="CU118" i="445"/>
  <c r="CT118" i="445"/>
  <c r="CS118" i="445"/>
  <c r="CR118" i="445"/>
  <c r="CQ118" i="445"/>
  <c r="CP118" i="445"/>
  <c r="CE118" i="445"/>
  <c r="CC118" i="445"/>
  <c r="CA118" i="445"/>
  <c r="CB118" i="445" s="1"/>
  <c r="BV118" i="445"/>
  <c r="BU118" i="445"/>
  <c r="BT118" i="445"/>
  <c r="BS118" i="445"/>
  <c r="BR118" i="445"/>
  <c r="BQ118" i="445"/>
  <c r="BD118" i="445"/>
  <c r="BF118" i="445" s="1"/>
  <c r="BC118" i="445"/>
  <c r="BB118" i="445"/>
  <c r="AW118" i="445"/>
  <c r="AV118" i="445"/>
  <c r="AU118" i="445"/>
  <c r="AT118" i="445"/>
  <c r="AS118" i="445"/>
  <c r="AR118" i="445"/>
  <c r="AG118" i="445"/>
  <c r="AE118" i="445"/>
  <c r="AC118" i="445"/>
  <c r="AD118" i="445" s="1"/>
  <c r="X118" i="445"/>
  <c r="W118" i="445"/>
  <c r="V118" i="445"/>
  <c r="U118" i="445"/>
  <c r="T118" i="445"/>
  <c r="S118" i="445"/>
  <c r="F118" i="445"/>
  <c r="H118" i="445" s="1"/>
  <c r="E118" i="445"/>
  <c r="D118" i="445"/>
  <c r="FU117" i="445"/>
  <c r="FR117" i="445"/>
  <c r="FQ117" i="445"/>
  <c r="FP117" i="445"/>
  <c r="FO117" i="445"/>
  <c r="FN117" i="445"/>
  <c r="FM117" i="445"/>
  <c r="FB117" i="445"/>
  <c r="EZ117" i="445"/>
  <c r="EX117" i="445"/>
  <c r="EY117" i="445" s="1"/>
  <c r="ES117" i="445"/>
  <c r="ER117" i="445"/>
  <c r="EQ117" i="445"/>
  <c r="EP117" i="445"/>
  <c r="EO117" i="445"/>
  <c r="EN117" i="445"/>
  <c r="EA117" i="445"/>
  <c r="EC117" i="445" s="1"/>
  <c r="DY117" i="445"/>
  <c r="DZ117" i="445" s="1"/>
  <c r="DT117" i="445"/>
  <c r="DS117" i="445"/>
  <c r="DR117" i="445"/>
  <c r="DQ117" i="445"/>
  <c r="DP117" i="445"/>
  <c r="DO117" i="445"/>
  <c r="DB117" i="445"/>
  <c r="DD117" i="445" s="1"/>
  <c r="CZ117" i="445"/>
  <c r="DA117" i="445" s="1"/>
  <c r="CU117" i="445"/>
  <c r="CT117" i="445"/>
  <c r="CS117" i="445"/>
  <c r="CR117" i="445"/>
  <c r="CQ117" i="445"/>
  <c r="CP117" i="445"/>
  <c r="CC117" i="445"/>
  <c r="CE117" i="445" s="1"/>
  <c r="CB117" i="445"/>
  <c r="CA117" i="445"/>
  <c r="BV117" i="445"/>
  <c r="BU117" i="445"/>
  <c r="BT117" i="445"/>
  <c r="BS117" i="445"/>
  <c r="BR117" i="445"/>
  <c r="BQ117" i="445"/>
  <c r="BF117" i="445"/>
  <c r="BD117" i="445"/>
  <c r="BB117" i="445"/>
  <c r="BC117" i="445" s="1"/>
  <c r="AW117" i="445"/>
  <c r="AV117" i="445"/>
  <c r="AU117" i="445"/>
  <c r="AT117" i="445"/>
  <c r="AS117" i="445"/>
  <c r="AR117" i="445"/>
  <c r="AE117" i="445"/>
  <c r="AG117" i="445" s="1"/>
  <c r="AC117" i="445"/>
  <c r="AD117" i="445" s="1"/>
  <c r="X117" i="445"/>
  <c r="W117" i="445"/>
  <c r="V117" i="445"/>
  <c r="U117" i="445"/>
  <c r="T117" i="445"/>
  <c r="S117" i="445"/>
  <c r="F117" i="445"/>
  <c r="H117" i="445" s="1"/>
  <c r="D117" i="445"/>
  <c r="E117" i="445" s="1"/>
  <c r="FU116" i="445"/>
  <c r="FR116" i="445"/>
  <c r="FQ116" i="445"/>
  <c r="FP116" i="445"/>
  <c r="FO116" i="445"/>
  <c r="FN116" i="445"/>
  <c r="FM116" i="445"/>
  <c r="FB116" i="445"/>
  <c r="EZ116" i="445"/>
  <c r="EX116" i="445"/>
  <c r="EY116" i="445" s="1"/>
  <c r="ES116" i="445"/>
  <c r="ER116" i="445"/>
  <c r="EQ116" i="445"/>
  <c r="EP116" i="445"/>
  <c r="EO116" i="445"/>
  <c r="EN116" i="445"/>
  <c r="EA116" i="445"/>
  <c r="EC116" i="445" s="1"/>
  <c r="DZ116" i="445"/>
  <c r="DY116" i="445"/>
  <c r="DT116" i="445"/>
  <c r="DS116" i="445"/>
  <c r="DR116" i="445"/>
  <c r="DQ116" i="445"/>
  <c r="DP116" i="445"/>
  <c r="DO116" i="445"/>
  <c r="DD116" i="445"/>
  <c r="DB116" i="445"/>
  <c r="CZ116" i="445"/>
  <c r="DA116" i="445" s="1"/>
  <c r="CU116" i="445"/>
  <c r="CT116" i="445"/>
  <c r="CS116" i="445"/>
  <c r="CR116" i="445"/>
  <c r="CQ116" i="445"/>
  <c r="CP116" i="445"/>
  <c r="CC116" i="445"/>
  <c r="CE116" i="445" s="1"/>
  <c r="CB116" i="445"/>
  <c r="CA116" i="445"/>
  <c r="BV116" i="445"/>
  <c r="BU116" i="445"/>
  <c r="BT116" i="445"/>
  <c r="BS116" i="445"/>
  <c r="BR116" i="445"/>
  <c r="BQ116" i="445"/>
  <c r="BF116" i="445"/>
  <c r="BD116" i="445"/>
  <c r="BB116" i="445"/>
  <c r="BC116" i="445" s="1"/>
  <c r="AW116" i="445"/>
  <c r="AV116" i="445"/>
  <c r="AU116" i="445"/>
  <c r="AT116" i="445"/>
  <c r="AS116" i="445"/>
  <c r="AR116" i="445"/>
  <c r="AE116" i="445"/>
  <c r="AG116" i="445" s="1"/>
  <c r="AD116" i="445"/>
  <c r="FW116" i="445" s="1"/>
  <c r="AC116" i="445"/>
  <c r="X116" i="445"/>
  <c r="W116" i="445"/>
  <c r="V116" i="445"/>
  <c r="U116" i="445"/>
  <c r="T116" i="445"/>
  <c r="S116" i="445"/>
  <c r="H116" i="445"/>
  <c r="F116" i="445"/>
  <c r="D116" i="445"/>
  <c r="E116" i="445" s="1"/>
  <c r="FU115" i="445"/>
  <c r="FR115" i="445"/>
  <c r="FQ115" i="445"/>
  <c r="FP115" i="445"/>
  <c r="FO115" i="445"/>
  <c r="FN115" i="445"/>
  <c r="FM115" i="445"/>
  <c r="EZ115" i="445"/>
  <c r="FB115" i="445" s="1"/>
  <c r="EY115" i="445"/>
  <c r="EX115" i="445"/>
  <c r="ES115" i="445"/>
  <c r="ER115" i="445"/>
  <c r="EQ115" i="445"/>
  <c r="EP115" i="445"/>
  <c r="EO115" i="445"/>
  <c r="EN115" i="445"/>
  <c r="EC115" i="445"/>
  <c r="EA115" i="445"/>
  <c r="DY115" i="445"/>
  <c r="DZ115" i="445" s="1"/>
  <c r="DT115" i="445"/>
  <c r="DS115" i="445"/>
  <c r="DR115" i="445"/>
  <c r="DQ115" i="445"/>
  <c r="DP115" i="445"/>
  <c r="DO115" i="445"/>
  <c r="DB115" i="445"/>
  <c r="DD115" i="445" s="1"/>
  <c r="CZ115" i="445"/>
  <c r="DA115" i="445" s="1"/>
  <c r="CU115" i="445"/>
  <c r="CT115" i="445"/>
  <c r="CS115" i="445"/>
  <c r="CR115" i="445"/>
  <c r="CQ115" i="445"/>
  <c r="CP115" i="445"/>
  <c r="CC115" i="445"/>
  <c r="CE115" i="445" s="1"/>
  <c r="CA115" i="445"/>
  <c r="CB115" i="445" s="1"/>
  <c r="BV115" i="445"/>
  <c r="BU115" i="445"/>
  <c r="BT115" i="445"/>
  <c r="BS115" i="445"/>
  <c r="BR115" i="445"/>
  <c r="BQ115" i="445"/>
  <c r="BD115" i="445"/>
  <c r="BF115" i="445" s="1"/>
  <c r="BC115" i="445"/>
  <c r="BB115" i="445"/>
  <c r="AW115" i="445"/>
  <c r="AV115" i="445"/>
  <c r="AU115" i="445"/>
  <c r="AT115" i="445"/>
  <c r="AS115" i="445"/>
  <c r="AR115" i="445"/>
  <c r="AG115" i="445"/>
  <c r="AE115" i="445"/>
  <c r="AC115" i="445"/>
  <c r="AD115" i="445" s="1"/>
  <c r="X115" i="445"/>
  <c r="W115" i="445"/>
  <c r="V115" i="445"/>
  <c r="U115" i="445"/>
  <c r="T115" i="445"/>
  <c r="S115" i="445"/>
  <c r="F115" i="445"/>
  <c r="H115" i="445" s="1"/>
  <c r="D115" i="445"/>
  <c r="E115" i="445" s="1"/>
  <c r="FW115" i="445" s="1"/>
  <c r="FU114" i="445"/>
  <c r="FR114" i="445"/>
  <c r="FQ114" i="445"/>
  <c r="FP114" i="445"/>
  <c r="FO114" i="445"/>
  <c r="FN114" i="445"/>
  <c r="FM114" i="445"/>
  <c r="EZ114" i="445"/>
  <c r="FB114" i="445" s="1"/>
  <c r="EY114" i="445"/>
  <c r="EX114" i="445"/>
  <c r="ES114" i="445"/>
  <c r="ER114" i="445"/>
  <c r="EQ114" i="445"/>
  <c r="EP114" i="445"/>
  <c r="EO114" i="445"/>
  <c r="EN114" i="445"/>
  <c r="EC114" i="445"/>
  <c r="EA114" i="445"/>
  <c r="DY114" i="445"/>
  <c r="DZ114" i="445" s="1"/>
  <c r="DT114" i="445"/>
  <c r="DS114" i="445"/>
  <c r="DR114" i="445"/>
  <c r="DQ114" i="445"/>
  <c r="DP114" i="445"/>
  <c r="DO114" i="445"/>
  <c r="DB114" i="445"/>
  <c r="DD114" i="445" s="1"/>
  <c r="DA114" i="445"/>
  <c r="CZ114" i="445"/>
  <c r="CU114" i="445"/>
  <c r="CT114" i="445"/>
  <c r="CS114" i="445"/>
  <c r="CR114" i="445"/>
  <c r="CQ114" i="445"/>
  <c r="CP114" i="445"/>
  <c r="CE114" i="445"/>
  <c r="CC114" i="445"/>
  <c r="CA114" i="445"/>
  <c r="CB114" i="445" s="1"/>
  <c r="BV114" i="445"/>
  <c r="BU114" i="445"/>
  <c r="BT114" i="445"/>
  <c r="BS114" i="445"/>
  <c r="BR114" i="445"/>
  <c r="BQ114" i="445"/>
  <c r="BD114" i="445"/>
  <c r="BF114" i="445" s="1"/>
  <c r="BC114" i="445"/>
  <c r="BB114" i="445"/>
  <c r="AW114" i="445"/>
  <c r="AV114" i="445"/>
  <c r="AU114" i="445"/>
  <c r="AT114" i="445"/>
  <c r="AS114" i="445"/>
  <c r="AR114" i="445"/>
  <c r="AG114" i="445"/>
  <c r="AE114" i="445"/>
  <c r="AC114" i="445"/>
  <c r="AD114" i="445" s="1"/>
  <c r="X114" i="445"/>
  <c r="W114" i="445"/>
  <c r="V114" i="445"/>
  <c r="U114" i="445"/>
  <c r="T114" i="445"/>
  <c r="S114" i="445"/>
  <c r="F114" i="445"/>
  <c r="H114" i="445" s="1"/>
  <c r="E114" i="445"/>
  <c r="D114" i="445"/>
  <c r="FU113" i="445"/>
  <c r="FR113" i="445"/>
  <c r="FQ113" i="445"/>
  <c r="FP113" i="445"/>
  <c r="FO113" i="445"/>
  <c r="FN113" i="445"/>
  <c r="FM113" i="445"/>
  <c r="FB113" i="445"/>
  <c r="EZ113" i="445"/>
  <c r="EX113" i="445"/>
  <c r="EY113" i="445" s="1"/>
  <c r="ES113" i="445"/>
  <c r="ER113" i="445"/>
  <c r="EQ113" i="445"/>
  <c r="EP113" i="445"/>
  <c r="EO113" i="445"/>
  <c r="EN113" i="445"/>
  <c r="EA113" i="445"/>
  <c r="EC113" i="445" s="1"/>
  <c r="DY113" i="445"/>
  <c r="DZ113" i="445" s="1"/>
  <c r="DT113" i="445"/>
  <c r="DS113" i="445"/>
  <c r="DR113" i="445"/>
  <c r="DQ113" i="445"/>
  <c r="DP113" i="445"/>
  <c r="DO113" i="445"/>
  <c r="DB113" i="445"/>
  <c r="DD113" i="445" s="1"/>
  <c r="CZ113" i="445"/>
  <c r="DA113" i="445" s="1"/>
  <c r="CU113" i="445"/>
  <c r="CT113" i="445"/>
  <c r="CS113" i="445"/>
  <c r="CR113" i="445"/>
  <c r="CQ113" i="445"/>
  <c r="CP113" i="445"/>
  <c r="CC113" i="445"/>
  <c r="CE113" i="445" s="1"/>
  <c r="CB113" i="445"/>
  <c r="CA113" i="445"/>
  <c r="BV113" i="445"/>
  <c r="BU113" i="445"/>
  <c r="BT113" i="445"/>
  <c r="BS113" i="445"/>
  <c r="BR113" i="445"/>
  <c r="BQ113" i="445"/>
  <c r="BF113" i="445"/>
  <c r="BD113" i="445"/>
  <c r="BB113" i="445"/>
  <c r="BC113" i="445" s="1"/>
  <c r="AW113" i="445"/>
  <c r="AV113" i="445"/>
  <c r="AU113" i="445"/>
  <c r="AT113" i="445"/>
  <c r="AS113" i="445"/>
  <c r="AR113" i="445"/>
  <c r="AE113" i="445"/>
  <c r="AG113" i="445" s="1"/>
  <c r="AC113" i="445"/>
  <c r="AD113" i="445" s="1"/>
  <c r="X113" i="445"/>
  <c r="W113" i="445"/>
  <c r="V113" i="445"/>
  <c r="U113" i="445"/>
  <c r="T113" i="445"/>
  <c r="S113" i="445"/>
  <c r="F113" i="445"/>
  <c r="H113" i="445" s="1"/>
  <c r="D113" i="445"/>
  <c r="E113" i="445" s="1"/>
  <c r="FU112" i="445"/>
  <c r="FR112" i="445"/>
  <c r="FQ112" i="445"/>
  <c r="FP112" i="445"/>
  <c r="FO112" i="445"/>
  <c r="FN112" i="445"/>
  <c r="FM112" i="445"/>
  <c r="FB112" i="445"/>
  <c r="EZ112" i="445"/>
  <c r="EY112" i="445"/>
  <c r="EX112" i="445"/>
  <c r="ES112" i="445"/>
  <c r="ER112" i="445"/>
  <c r="EQ112" i="445"/>
  <c r="EP112" i="445"/>
  <c r="EO112" i="445"/>
  <c r="EN112" i="445"/>
  <c r="EC112" i="445"/>
  <c r="EA112" i="445"/>
  <c r="DZ112" i="445"/>
  <c r="DY112" i="445"/>
  <c r="DT112" i="445"/>
  <c r="DS112" i="445"/>
  <c r="DR112" i="445"/>
  <c r="DQ112" i="445"/>
  <c r="DP112" i="445"/>
  <c r="DO112" i="445"/>
  <c r="DD112" i="445"/>
  <c r="DB112" i="445"/>
  <c r="DA112" i="445"/>
  <c r="CZ112" i="445"/>
  <c r="CU112" i="445"/>
  <c r="CT112" i="445"/>
  <c r="CS112" i="445"/>
  <c r="CR112" i="445"/>
  <c r="CQ112" i="445"/>
  <c r="CP112" i="445"/>
  <c r="CE112" i="445"/>
  <c r="CC112" i="445"/>
  <c r="CB112" i="445"/>
  <c r="CA112" i="445"/>
  <c r="BV112" i="445"/>
  <c r="BU112" i="445"/>
  <c r="BT112" i="445"/>
  <c r="BS112" i="445"/>
  <c r="BR112" i="445"/>
  <c r="BQ112" i="445"/>
  <c r="BF112" i="445"/>
  <c r="BD112" i="445"/>
  <c r="BC112" i="445"/>
  <c r="BB112" i="445"/>
  <c r="AW112" i="445"/>
  <c r="AV112" i="445"/>
  <c r="AU112" i="445"/>
  <c r="AT112" i="445"/>
  <c r="AS112" i="445"/>
  <c r="AR112" i="445"/>
  <c r="AG112" i="445"/>
  <c r="AE112" i="445"/>
  <c r="AD112" i="445"/>
  <c r="AC112" i="445"/>
  <c r="X112" i="445"/>
  <c r="W112" i="445"/>
  <c r="V112" i="445"/>
  <c r="U112" i="445"/>
  <c r="T112" i="445"/>
  <c r="S112" i="445"/>
  <c r="H112" i="445"/>
  <c r="F112" i="445"/>
  <c r="E112" i="445"/>
  <c r="FW112" i="445" s="1"/>
  <c r="D112" i="445"/>
  <c r="FV112" i="445" s="1"/>
  <c r="FU111" i="445"/>
  <c r="FR111" i="445"/>
  <c r="FQ111" i="445"/>
  <c r="FP111" i="445"/>
  <c r="FO111" i="445"/>
  <c r="FN111" i="445"/>
  <c r="FM111" i="445"/>
  <c r="EZ111" i="445"/>
  <c r="FB111" i="445" s="1"/>
  <c r="EX111" i="445"/>
  <c r="EY111" i="445" s="1"/>
  <c r="ES111" i="445"/>
  <c r="ER111" i="445"/>
  <c r="EQ111" i="445"/>
  <c r="EP111" i="445"/>
  <c r="EO111" i="445"/>
  <c r="EN111" i="445"/>
  <c r="EA111" i="445"/>
  <c r="EC111" i="445" s="1"/>
  <c r="DY111" i="445"/>
  <c r="DZ111" i="445" s="1"/>
  <c r="DT111" i="445"/>
  <c r="DS111" i="445"/>
  <c r="DR111" i="445"/>
  <c r="DQ111" i="445"/>
  <c r="DP111" i="445"/>
  <c r="DO111" i="445"/>
  <c r="DB111" i="445"/>
  <c r="DD111" i="445" s="1"/>
  <c r="DA111" i="445"/>
  <c r="CZ111" i="445"/>
  <c r="CU111" i="445"/>
  <c r="CT111" i="445"/>
  <c r="CS111" i="445"/>
  <c r="CR111" i="445"/>
  <c r="CQ111" i="445"/>
  <c r="CP111" i="445"/>
  <c r="CE111" i="445"/>
  <c r="CC111" i="445"/>
  <c r="CA111" i="445"/>
  <c r="CB111" i="445" s="1"/>
  <c r="BV111" i="445"/>
  <c r="BU111" i="445"/>
  <c r="BT111" i="445"/>
  <c r="BS111" i="445"/>
  <c r="BR111" i="445"/>
  <c r="BQ111" i="445"/>
  <c r="BD111" i="445"/>
  <c r="BF111" i="445" s="1"/>
  <c r="BB111" i="445"/>
  <c r="BC111" i="445" s="1"/>
  <c r="AW111" i="445"/>
  <c r="AV111" i="445"/>
  <c r="AU111" i="445"/>
  <c r="AT111" i="445"/>
  <c r="AS111" i="445"/>
  <c r="AR111" i="445"/>
  <c r="AE111" i="445"/>
  <c r="AG111" i="445" s="1"/>
  <c r="AC111" i="445"/>
  <c r="AD111" i="445" s="1"/>
  <c r="X111" i="445"/>
  <c r="W111" i="445"/>
  <c r="V111" i="445"/>
  <c r="U111" i="445"/>
  <c r="T111" i="445"/>
  <c r="S111" i="445"/>
  <c r="F111" i="445"/>
  <c r="H111" i="445" s="1"/>
  <c r="E111" i="445"/>
  <c r="D111" i="445"/>
  <c r="FU110" i="445"/>
  <c r="FR110" i="445"/>
  <c r="FQ110" i="445"/>
  <c r="FP110" i="445"/>
  <c r="FO110" i="445"/>
  <c r="FN110" i="445"/>
  <c r="FM110" i="445"/>
  <c r="EZ110" i="445"/>
  <c r="FB110" i="445" s="1"/>
  <c r="EZ139" i="445" s="1"/>
  <c r="EY110" i="445"/>
  <c r="EX110" i="445"/>
  <c r="ES110" i="445"/>
  <c r="ER110" i="445"/>
  <c r="EQ110" i="445"/>
  <c r="EP110" i="445"/>
  <c r="EO110" i="445"/>
  <c r="EN110" i="445"/>
  <c r="EC110" i="445"/>
  <c r="EA110" i="445"/>
  <c r="DY110" i="445"/>
  <c r="DZ110" i="445" s="1"/>
  <c r="DT110" i="445"/>
  <c r="DS110" i="445"/>
  <c r="DR110" i="445"/>
  <c r="DQ110" i="445"/>
  <c r="DP110" i="445"/>
  <c r="DO110" i="445"/>
  <c r="DB110" i="445"/>
  <c r="DD110" i="445" s="1"/>
  <c r="DB139" i="445" s="1"/>
  <c r="DA110" i="445"/>
  <c r="CZ110" i="445"/>
  <c r="CU110" i="445"/>
  <c r="CT110" i="445"/>
  <c r="CS110" i="445"/>
  <c r="CR110" i="445"/>
  <c r="CQ110" i="445"/>
  <c r="CP110" i="445"/>
  <c r="CE110" i="445"/>
  <c r="CC110" i="445"/>
  <c r="CA110" i="445"/>
  <c r="CB110" i="445" s="1"/>
  <c r="BZ139" i="445" s="1"/>
  <c r="BV110" i="445"/>
  <c r="BU110" i="445"/>
  <c r="BT110" i="445"/>
  <c r="BS110" i="445"/>
  <c r="BR110" i="445"/>
  <c r="BQ110" i="445"/>
  <c r="BD110" i="445"/>
  <c r="BF110" i="445" s="1"/>
  <c r="BD139" i="445" s="1"/>
  <c r="BC110" i="445"/>
  <c r="BB110" i="445"/>
  <c r="AW110" i="445"/>
  <c r="AV110" i="445"/>
  <c r="AU110" i="445"/>
  <c r="AT110" i="445"/>
  <c r="AS110" i="445"/>
  <c r="AR110" i="445"/>
  <c r="AG110" i="445"/>
  <c r="AE110" i="445"/>
  <c r="AC110" i="445"/>
  <c r="AD110" i="445" s="1"/>
  <c r="X110" i="445"/>
  <c r="W110" i="445"/>
  <c r="V110" i="445"/>
  <c r="U110" i="445"/>
  <c r="T110" i="445"/>
  <c r="S110" i="445"/>
  <c r="F110" i="445"/>
  <c r="H110" i="445" s="1"/>
  <c r="F139" i="445" s="1"/>
  <c r="E110" i="445"/>
  <c r="D110" i="445"/>
  <c r="B107" i="445"/>
  <c r="A107" i="445"/>
  <c r="FB104" i="445"/>
  <c r="EZ104" i="445"/>
  <c r="EU104" i="445"/>
  <c r="EC104" i="445"/>
  <c r="EA104" i="445"/>
  <c r="DV104" i="445"/>
  <c r="DD104" i="445"/>
  <c r="DB104" i="445"/>
  <c r="CY104" i="445"/>
  <c r="CW104" i="445"/>
  <c r="CC104" i="445"/>
  <c r="BZ104" i="445"/>
  <c r="BX104" i="445"/>
  <c r="BD104" i="445"/>
  <c r="BC104" i="445"/>
  <c r="AY104" i="445"/>
  <c r="AE104" i="445"/>
  <c r="AB104" i="445"/>
  <c r="Z104" i="445"/>
  <c r="F104" i="445"/>
  <c r="E104" i="445"/>
  <c r="C104" i="445"/>
  <c r="A104" i="445"/>
  <c r="EY104" i="445" s="1"/>
  <c r="EZ103" i="445"/>
  <c r="EY103" i="445"/>
  <c r="EW103" i="445"/>
  <c r="EU103" i="445"/>
  <c r="EA103" i="445"/>
  <c r="EC103" i="445" s="1"/>
  <c r="DZ103" i="445"/>
  <c r="DV103" i="445"/>
  <c r="DB103" i="445"/>
  <c r="DD103" i="445" s="1"/>
  <c r="CY103" i="445"/>
  <c r="CW103" i="445"/>
  <c r="CC103" i="445"/>
  <c r="CB103" i="445"/>
  <c r="BZ103" i="445"/>
  <c r="BX103" i="445"/>
  <c r="BD103" i="445"/>
  <c r="BF103" i="445" s="1"/>
  <c r="BC103" i="445"/>
  <c r="BA103" i="445"/>
  <c r="AY103" i="445"/>
  <c r="AE103" i="445"/>
  <c r="AG103" i="445" s="1"/>
  <c r="AD103" i="445"/>
  <c r="Z103" i="445"/>
  <c r="F103" i="445"/>
  <c r="H103" i="445" s="1"/>
  <c r="C103" i="445"/>
  <c r="A103" i="445"/>
  <c r="EZ102" i="445"/>
  <c r="EW102" i="445"/>
  <c r="EU102" i="445"/>
  <c r="EA102" i="445"/>
  <c r="DV102" i="445"/>
  <c r="DB102" i="445"/>
  <c r="CW102" i="445"/>
  <c r="CC102" i="445"/>
  <c r="BX102" i="445"/>
  <c r="BD102" i="445"/>
  <c r="BA102" i="445"/>
  <c r="AY102" i="445"/>
  <c r="AE102" i="445"/>
  <c r="Z102" i="445"/>
  <c r="F102" i="445"/>
  <c r="A102" i="445"/>
  <c r="BZ102" i="445" s="1"/>
  <c r="EW101" i="445"/>
  <c r="EV101" i="445"/>
  <c r="EU101" i="445"/>
  <c r="DX101" i="445"/>
  <c r="DW101" i="445"/>
  <c r="DV101" i="445"/>
  <c r="CY101" i="445"/>
  <c r="CX101" i="445"/>
  <c r="CW101" i="445"/>
  <c r="BY101" i="445"/>
  <c r="BX101" i="445"/>
  <c r="AZ101" i="445"/>
  <c r="BA101" i="445" s="1"/>
  <c r="AY101" i="445"/>
  <c r="AA101" i="445"/>
  <c r="AB101" i="445" s="1"/>
  <c r="Z101" i="445"/>
  <c r="C101" i="445"/>
  <c r="B101" i="445"/>
  <c r="A101" i="445"/>
  <c r="EV100" i="445"/>
  <c r="EU100" i="445"/>
  <c r="DW100" i="445"/>
  <c r="DV100" i="445"/>
  <c r="CY100" i="445"/>
  <c r="CW100" i="445"/>
  <c r="BX100" i="445"/>
  <c r="BC100" i="445"/>
  <c r="AY100" i="445"/>
  <c r="AB100" i="445"/>
  <c r="Z100" i="445"/>
  <c r="A100" i="445"/>
  <c r="EY100" i="445" s="1"/>
  <c r="EY99" i="445"/>
  <c r="EX99" i="445"/>
  <c r="EW99" i="445"/>
  <c r="DY99" i="445"/>
  <c r="DZ99" i="445" s="1"/>
  <c r="DX99" i="445"/>
  <c r="CZ99" i="445"/>
  <c r="DA99" i="445" s="1"/>
  <c r="CY99" i="445"/>
  <c r="CA99" i="445"/>
  <c r="CB99" i="445" s="1"/>
  <c r="BZ99" i="445"/>
  <c r="BC99" i="445"/>
  <c r="BB99" i="445"/>
  <c r="BA99" i="445"/>
  <c r="AC99" i="445"/>
  <c r="AD99" i="445" s="1"/>
  <c r="AB99" i="445"/>
  <c r="E99" i="445"/>
  <c r="D99" i="445"/>
  <c r="C99" i="445"/>
  <c r="EY98" i="445"/>
  <c r="EX98" i="445"/>
  <c r="EW98" i="445"/>
  <c r="EU98" i="445"/>
  <c r="EZ98" i="445" s="1"/>
  <c r="EA98" i="445"/>
  <c r="DZ98" i="445"/>
  <c r="DY98" i="445"/>
  <c r="DV98" i="445"/>
  <c r="DA98" i="445"/>
  <c r="CZ98" i="445"/>
  <c r="CY98" i="445"/>
  <c r="CW98" i="445"/>
  <c r="DB98" i="445" s="1"/>
  <c r="CC98" i="445"/>
  <c r="CA98" i="445"/>
  <c r="BZ98" i="445"/>
  <c r="BX98" i="445"/>
  <c r="BC98" i="445"/>
  <c r="BB98" i="445"/>
  <c r="BA98" i="445"/>
  <c r="AY98" i="445"/>
  <c r="BD98" i="445" s="1"/>
  <c r="AD98" i="445"/>
  <c r="AC98" i="445"/>
  <c r="Z98" i="445"/>
  <c r="AE98" i="445" s="1"/>
  <c r="K98" i="445"/>
  <c r="I151" i="445" s="1"/>
  <c r="E98" i="445"/>
  <c r="D98" i="445"/>
  <c r="C98" i="445"/>
  <c r="A98" i="445"/>
  <c r="DX98" i="445" s="1"/>
  <c r="EX97" i="445"/>
  <c r="EW97" i="445"/>
  <c r="EU97" i="445"/>
  <c r="EZ97" i="445" s="1"/>
  <c r="EZ100" i="445" s="1"/>
  <c r="FB100" i="445" s="1"/>
  <c r="DZ97" i="445"/>
  <c r="DY97" i="445"/>
  <c r="DX97" i="445"/>
  <c r="DV97" i="445"/>
  <c r="EA97" i="445" s="1"/>
  <c r="EA100" i="445" s="1"/>
  <c r="DA97" i="445"/>
  <c r="CZ97" i="445"/>
  <c r="CW97" i="445"/>
  <c r="DB97" i="445" s="1"/>
  <c r="CB97" i="445"/>
  <c r="CA97" i="445"/>
  <c r="BZ97" i="445"/>
  <c r="BX97" i="445"/>
  <c r="CC97" i="445" s="1"/>
  <c r="BB97" i="445"/>
  <c r="BA97" i="445"/>
  <c r="AY97" i="445"/>
  <c r="BD97" i="445" s="1"/>
  <c r="AD97" i="445"/>
  <c r="AC97" i="445"/>
  <c r="AB97" i="445"/>
  <c r="Z97" i="445"/>
  <c r="AE97" i="445" s="1"/>
  <c r="K97" i="445"/>
  <c r="E97" i="445"/>
  <c r="D97" i="445"/>
  <c r="C97" i="445"/>
  <c r="A97" i="445"/>
  <c r="EY97" i="445" s="1"/>
  <c r="EX96" i="445"/>
  <c r="EW96" i="445"/>
  <c r="EU96" i="445"/>
  <c r="EZ96" i="445" s="1"/>
  <c r="GH361" i="445" s="1"/>
  <c r="DZ96" i="445"/>
  <c r="DY96" i="445"/>
  <c r="DV96" i="445"/>
  <c r="EA96" i="445" s="1"/>
  <c r="GH357" i="445" s="1"/>
  <c r="CZ96" i="445"/>
  <c r="DA96" i="445" s="1"/>
  <c r="CW96" i="445"/>
  <c r="DB96" i="445" s="1"/>
  <c r="GH353" i="445" s="1"/>
  <c r="CA96" i="445"/>
  <c r="CB96" i="445" s="1"/>
  <c r="BX96" i="445"/>
  <c r="CC96" i="445" s="1"/>
  <c r="GH349" i="445" s="1"/>
  <c r="BB96" i="445"/>
  <c r="AY96" i="445"/>
  <c r="BD96" i="445" s="1"/>
  <c r="GH345" i="445" s="1"/>
  <c r="AC96" i="445"/>
  <c r="Z96" i="445"/>
  <c r="AE96" i="445" s="1"/>
  <c r="GH341" i="445" s="1"/>
  <c r="GT341" i="445" s="1"/>
  <c r="F96" i="445"/>
  <c r="GH337" i="445" s="1"/>
  <c r="GT337" i="445" s="1"/>
  <c r="D96" i="445"/>
  <c r="A96" i="445"/>
  <c r="BZ96" i="445" s="1"/>
  <c r="EX95" i="445"/>
  <c r="EY95" i="445" s="1"/>
  <c r="EU95" i="445"/>
  <c r="EZ95" i="445" s="1"/>
  <c r="GG361" i="445" s="1"/>
  <c r="EA95" i="445"/>
  <c r="GG357" i="445" s="1"/>
  <c r="DY95" i="445"/>
  <c r="DV95" i="445"/>
  <c r="CZ95" i="445"/>
  <c r="CW95" i="445"/>
  <c r="DB95" i="445" s="1"/>
  <c r="GG353" i="445" s="1"/>
  <c r="CC95" i="445"/>
  <c r="GG349" i="445" s="1"/>
  <c r="CA95" i="445"/>
  <c r="BX95" i="445"/>
  <c r="BB95" i="445"/>
  <c r="AY95" i="445"/>
  <c r="BD95" i="445" s="1"/>
  <c r="GG345" i="445" s="1"/>
  <c r="AE95" i="445"/>
  <c r="GG341" i="445" s="1"/>
  <c r="AC95" i="445"/>
  <c r="Z95" i="445"/>
  <c r="D95" i="445"/>
  <c r="A95" i="445"/>
  <c r="BZ95" i="445" s="1"/>
  <c r="EX94" i="445"/>
  <c r="EY94" i="445" s="1"/>
  <c r="EU94" i="445"/>
  <c r="EZ94" i="445" s="1"/>
  <c r="GF361" i="445" s="1"/>
  <c r="DY94" i="445"/>
  <c r="DV94" i="445"/>
  <c r="EA94" i="445" s="1"/>
  <c r="GF357" i="445" s="1"/>
  <c r="CZ94" i="445"/>
  <c r="CW94" i="445"/>
  <c r="DB94" i="445" s="1"/>
  <c r="GF353" i="445" s="1"/>
  <c r="CA94" i="445"/>
  <c r="BX94" i="445"/>
  <c r="CC94" i="445" s="1"/>
  <c r="GF349" i="445" s="1"/>
  <c r="BB94" i="445"/>
  <c r="BC94" i="445" s="1"/>
  <c r="AY94" i="445"/>
  <c r="BD94" i="445" s="1"/>
  <c r="GF345" i="445" s="1"/>
  <c r="AC94" i="445"/>
  <c r="AD94" i="445" s="1"/>
  <c r="Z94" i="445"/>
  <c r="AE94" i="445" s="1"/>
  <c r="GF341" i="445" s="1"/>
  <c r="D94" i="445"/>
  <c r="A94" i="445"/>
  <c r="AB94" i="445" s="1"/>
  <c r="EZ93" i="445"/>
  <c r="GE361" i="445" s="1"/>
  <c r="EX93" i="445"/>
  <c r="EY93" i="445" s="1"/>
  <c r="EW93" i="445"/>
  <c r="EU93" i="445"/>
  <c r="DY93" i="445"/>
  <c r="DX93" i="445"/>
  <c r="DV93" i="445"/>
  <c r="EA93" i="445" s="1"/>
  <c r="DB93" i="445"/>
  <c r="GE353" i="445" s="1"/>
  <c r="CZ93" i="445"/>
  <c r="DA93" i="445" s="1"/>
  <c r="CY93" i="445"/>
  <c r="CW93" i="445"/>
  <c r="CA93" i="445"/>
  <c r="BZ93" i="445"/>
  <c r="BX93" i="445"/>
  <c r="CC93" i="445" s="1"/>
  <c r="BD93" i="445"/>
  <c r="GE345" i="445" s="1"/>
  <c r="BB93" i="445"/>
  <c r="BC93" i="445" s="1"/>
  <c r="BA93" i="445"/>
  <c r="AY93" i="445"/>
  <c r="AC93" i="445"/>
  <c r="AB93" i="445"/>
  <c r="Z93" i="445"/>
  <c r="AE93" i="445" s="1"/>
  <c r="F93" i="445"/>
  <c r="GE337" i="445" s="1"/>
  <c r="GQ337" i="445" s="1"/>
  <c r="D93" i="445"/>
  <c r="E93" i="445" s="1"/>
  <c r="C93" i="445"/>
  <c r="A93" i="445"/>
  <c r="EY92" i="445"/>
  <c r="EX92" i="445"/>
  <c r="EW92" i="445"/>
  <c r="EU92" i="445"/>
  <c r="EZ92" i="445" s="1"/>
  <c r="GD361" i="445" s="1"/>
  <c r="DY92" i="445"/>
  <c r="DZ92" i="445" s="1"/>
  <c r="DV92" i="445"/>
  <c r="EA92" i="445" s="1"/>
  <c r="GD357" i="445" s="1"/>
  <c r="DA92" i="445"/>
  <c r="CZ92" i="445"/>
  <c r="CY92" i="445"/>
  <c r="CW92" i="445"/>
  <c r="DB92" i="445" s="1"/>
  <c r="GD353" i="445" s="1"/>
  <c r="GP353" i="445" s="1"/>
  <c r="CA92" i="445"/>
  <c r="CB92" i="445" s="1"/>
  <c r="BZ92" i="445"/>
  <c r="BX92" i="445"/>
  <c r="CC92" i="445" s="1"/>
  <c r="GD349" i="445" s="1"/>
  <c r="BC92" i="445"/>
  <c r="BB92" i="445"/>
  <c r="BA92" i="445"/>
  <c r="AY92" i="445"/>
  <c r="BD92" i="445" s="1"/>
  <c r="GD345" i="445" s="1"/>
  <c r="GP345" i="445" s="1"/>
  <c r="AC92" i="445"/>
  <c r="AD92" i="445" s="1"/>
  <c r="Z92" i="445"/>
  <c r="AE92" i="445" s="1"/>
  <c r="GD341" i="445" s="1"/>
  <c r="D92" i="445"/>
  <c r="E92" i="445" s="1"/>
  <c r="C92" i="445"/>
  <c r="A92" i="445"/>
  <c r="DX92" i="445" s="1"/>
  <c r="EX91" i="445"/>
  <c r="EY91" i="445" s="1"/>
  <c r="EU91" i="445"/>
  <c r="EZ91" i="445" s="1"/>
  <c r="GC361" i="445" s="1"/>
  <c r="DY91" i="445"/>
  <c r="DV91" i="445"/>
  <c r="EA91" i="445" s="1"/>
  <c r="GC357" i="445" s="1"/>
  <c r="CZ91" i="445"/>
  <c r="CW91" i="445"/>
  <c r="DB91" i="445" s="1"/>
  <c r="GC353" i="445" s="1"/>
  <c r="CA91" i="445"/>
  <c r="CB91" i="445" s="1"/>
  <c r="BX91" i="445"/>
  <c r="CC91" i="445" s="1"/>
  <c r="GC349" i="445" s="1"/>
  <c r="BB91" i="445"/>
  <c r="BC91" i="445" s="1"/>
  <c r="AY91" i="445"/>
  <c r="BD91" i="445" s="1"/>
  <c r="GC345" i="445" s="1"/>
  <c r="AC91" i="445"/>
  <c r="Z91" i="445"/>
  <c r="AE91" i="445" s="1"/>
  <c r="GC341" i="445" s="1"/>
  <c r="D91" i="445"/>
  <c r="A91" i="445"/>
  <c r="DX91" i="445" s="1"/>
  <c r="EY90" i="445"/>
  <c r="EX90" i="445"/>
  <c r="EU90" i="445"/>
  <c r="EZ90" i="445" s="1"/>
  <c r="GB361" i="445" s="1"/>
  <c r="DY90" i="445"/>
  <c r="DZ90" i="445" s="1"/>
  <c r="DV90" i="445"/>
  <c r="EA90" i="445" s="1"/>
  <c r="GB357" i="445" s="1"/>
  <c r="CZ90" i="445"/>
  <c r="DA90" i="445" s="1"/>
  <c r="CY90" i="445"/>
  <c r="CW90" i="445"/>
  <c r="DB90" i="445" s="1"/>
  <c r="GB353" i="445" s="1"/>
  <c r="GN353" i="445" s="1"/>
  <c r="CA90" i="445"/>
  <c r="BZ90" i="445"/>
  <c r="BX90" i="445"/>
  <c r="CC90" i="445" s="1"/>
  <c r="GB349" i="445" s="1"/>
  <c r="BC90" i="445"/>
  <c r="BB90" i="445"/>
  <c r="AY90" i="445"/>
  <c r="BD90" i="445" s="1"/>
  <c r="GB345" i="445" s="1"/>
  <c r="GN345" i="445" s="1"/>
  <c r="AC90" i="445"/>
  <c r="AD90" i="445" s="1"/>
  <c r="Z90" i="445"/>
  <c r="AE90" i="445" s="1"/>
  <c r="GB341" i="445" s="1"/>
  <c r="D90" i="445"/>
  <c r="E90" i="445" s="1"/>
  <c r="C90" i="445"/>
  <c r="A90" i="445"/>
  <c r="DX90" i="445" s="1"/>
  <c r="EX89" i="445"/>
  <c r="EX101" i="445" s="1"/>
  <c r="EY101" i="445" s="1"/>
  <c r="EW89" i="445"/>
  <c r="EU89" i="445"/>
  <c r="EZ89" i="445" s="1"/>
  <c r="DY89" i="445"/>
  <c r="DZ89" i="445" s="1"/>
  <c r="DX89" i="445"/>
  <c r="DV89" i="445"/>
  <c r="EA89" i="445" s="1"/>
  <c r="CZ89" i="445"/>
  <c r="CZ101" i="445" s="1"/>
  <c r="DA101" i="445" s="1"/>
  <c r="CY89" i="445"/>
  <c r="CW89" i="445"/>
  <c r="DB89" i="445" s="1"/>
  <c r="CA89" i="445"/>
  <c r="CA101" i="445" s="1"/>
  <c r="CB101" i="445" s="1"/>
  <c r="BZ89" i="445"/>
  <c r="BX89" i="445"/>
  <c r="CC89" i="445" s="1"/>
  <c r="BB89" i="445"/>
  <c r="BB101" i="445" s="1"/>
  <c r="BC101" i="445" s="1"/>
  <c r="BA89" i="445"/>
  <c r="AY89" i="445"/>
  <c r="BD89" i="445" s="1"/>
  <c r="AC89" i="445"/>
  <c r="AC101" i="445" s="1"/>
  <c r="AD101" i="445" s="1"/>
  <c r="AB89" i="445"/>
  <c r="Z89" i="445"/>
  <c r="AE89" i="445" s="1"/>
  <c r="D89" i="445"/>
  <c r="D101" i="445" s="1"/>
  <c r="E101" i="445" s="1"/>
  <c r="C89" i="445"/>
  <c r="A89" i="445"/>
  <c r="F89" i="445" s="1"/>
  <c r="FR86" i="445"/>
  <c r="ES86" i="445"/>
  <c r="DT86" i="445"/>
  <c r="CU86" i="445"/>
  <c r="BV86" i="445"/>
  <c r="AW86" i="445"/>
  <c r="X86" i="445"/>
  <c r="FU85" i="445"/>
  <c r="FV85" i="445" s="1"/>
  <c r="FR85" i="445"/>
  <c r="FQ85" i="445"/>
  <c r="FP85" i="445"/>
  <c r="FO85" i="445"/>
  <c r="FN85" i="445"/>
  <c r="FM85" i="445"/>
  <c r="EZ85" i="445"/>
  <c r="FB85" i="445" s="1"/>
  <c r="EY85" i="445"/>
  <c r="EX85" i="445"/>
  <c r="ES85" i="445"/>
  <c r="ER85" i="445"/>
  <c r="EQ85" i="445"/>
  <c r="EP85" i="445"/>
  <c r="EO85" i="445"/>
  <c r="EN85" i="445"/>
  <c r="EC85" i="445"/>
  <c r="EA85" i="445"/>
  <c r="DY85" i="445"/>
  <c r="DZ85" i="445" s="1"/>
  <c r="DT85" i="445"/>
  <c r="DS85" i="445"/>
  <c r="DR85" i="445"/>
  <c r="DQ85" i="445"/>
  <c r="DP85" i="445"/>
  <c r="DO85" i="445"/>
  <c r="DB85" i="445"/>
  <c r="DD85" i="445" s="1"/>
  <c r="DA85" i="445"/>
  <c r="CZ85" i="445"/>
  <c r="CU85" i="445"/>
  <c r="CT85" i="445"/>
  <c r="CS85" i="445"/>
  <c r="CR85" i="445"/>
  <c r="CQ85" i="445"/>
  <c r="CP85" i="445"/>
  <c r="CE85" i="445"/>
  <c r="CC85" i="445"/>
  <c r="CA85" i="445"/>
  <c r="CB85" i="445" s="1"/>
  <c r="BV85" i="445"/>
  <c r="BU85" i="445"/>
  <c r="BT85" i="445"/>
  <c r="BS85" i="445"/>
  <c r="BR85" i="445"/>
  <c r="BQ85" i="445"/>
  <c r="BD85" i="445"/>
  <c r="BF85" i="445" s="1"/>
  <c r="BC85" i="445"/>
  <c r="BB85" i="445"/>
  <c r="AW85" i="445"/>
  <c r="AV85" i="445"/>
  <c r="AU85" i="445"/>
  <c r="AT85" i="445"/>
  <c r="AS85" i="445"/>
  <c r="AE85" i="445"/>
  <c r="AG85" i="445" s="1"/>
  <c r="AD85" i="445"/>
  <c r="AC85" i="445"/>
  <c r="X85" i="445"/>
  <c r="W85" i="445"/>
  <c r="V85" i="445"/>
  <c r="U85" i="445"/>
  <c r="T85" i="445"/>
  <c r="S85" i="445"/>
  <c r="H85" i="445"/>
  <c r="F85" i="445"/>
  <c r="D85" i="445"/>
  <c r="E85" i="445" s="1"/>
  <c r="FU84" i="445"/>
  <c r="FV84" i="445" s="1"/>
  <c r="FR84" i="445"/>
  <c r="FQ84" i="445"/>
  <c r="FP84" i="445"/>
  <c r="FO84" i="445"/>
  <c r="FN84" i="445"/>
  <c r="FM84" i="445"/>
  <c r="EZ84" i="445"/>
  <c r="FB84" i="445" s="1"/>
  <c r="EY84" i="445"/>
  <c r="EX84" i="445"/>
  <c r="ES84" i="445"/>
  <c r="ER84" i="445"/>
  <c r="EQ84" i="445"/>
  <c r="EP84" i="445"/>
  <c r="EO84" i="445"/>
  <c r="EN84" i="445"/>
  <c r="EC84" i="445"/>
  <c r="EA84" i="445"/>
  <c r="DY84" i="445"/>
  <c r="DZ84" i="445" s="1"/>
  <c r="DT84" i="445"/>
  <c r="DS84" i="445"/>
  <c r="DR84" i="445"/>
  <c r="DQ84" i="445"/>
  <c r="DP84" i="445"/>
  <c r="DO84" i="445"/>
  <c r="DB84" i="445"/>
  <c r="DD84" i="445" s="1"/>
  <c r="DA84" i="445"/>
  <c r="CZ84" i="445"/>
  <c r="CU84" i="445"/>
  <c r="CT84" i="445"/>
  <c r="CS84" i="445"/>
  <c r="CR84" i="445"/>
  <c r="CQ84" i="445"/>
  <c r="CP84" i="445"/>
  <c r="CE84" i="445"/>
  <c r="CC84" i="445"/>
  <c r="CA84" i="445"/>
  <c r="CB84" i="445" s="1"/>
  <c r="BV84" i="445"/>
  <c r="BU84" i="445"/>
  <c r="BT84" i="445"/>
  <c r="BS84" i="445"/>
  <c r="BR84" i="445"/>
  <c r="BQ84" i="445"/>
  <c r="BD84" i="445"/>
  <c r="BF84" i="445" s="1"/>
  <c r="BC84" i="445"/>
  <c r="BB84" i="445"/>
  <c r="AW84" i="445"/>
  <c r="AV84" i="445"/>
  <c r="AU84" i="445"/>
  <c r="AT84" i="445"/>
  <c r="AS84" i="445"/>
  <c r="AR84" i="445"/>
  <c r="AG84" i="445"/>
  <c r="AE84" i="445"/>
  <c r="AC84" i="445"/>
  <c r="AD84" i="445" s="1"/>
  <c r="X84" i="445"/>
  <c r="W84" i="445"/>
  <c r="V84" i="445"/>
  <c r="U84" i="445"/>
  <c r="T84" i="445"/>
  <c r="S84" i="445"/>
  <c r="F84" i="445"/>
  <c r="H84" i="445" s="1"/>
  <c r="E84" i="445"/>
  <c r="D84" i="445"/>
  <c r="FU83" i="445"/>
  <c r="FV83" i="445" s="1"/>
  <c r="FR83" i="445"/>
  <c r="FQ83" i="445"/>
  <c r="FP83" i="445"/>
  <c r="FO83" i="445"/>
  <c r="FN83" i="445"/>
  <c r="FM83" i="445"/>
  <c r="EZ83" i="445"/>
  <c r="FB83" i="445" s="1"/>
  <c r="EY83" i="445"/>
  <c r="EX83" i="445"/>
  <c r="ES83" i="445"/>
  <c r="ER83" i="445"/>
  <c r="EQ83" i="445"/>
  <c r="EP83" i="445"/>
  <c r="EO83" i="445"/>
  <c r="EN83" i="445"/>
  <c r="EC83" i="445"/>
  <c r="EA83" i="445"/>
  <c r="DY83" i="445"/>
  <c r="DZ83" i="445" s="1"/>
  <c r="DT83" i="445"/>
  <c r="DS83" i="445"/>
  <c r="DR83" i="445"/>
  <c r="DQ83" i="445"/>
  <c r="DP83" i="445"/>
  <c r="DO83" i="445"/>
  <c r="DB83" i="445"/>
  <c r="DD83" i="445" s="1"/>
  <c r="DA83" i="445"/>
  <c r="CZ83" i="445"/>
  <c r="CU83" i="445"/>
  <c r="CT83" i="445"/>
  <c r="CS83" i="445"/>
  <c r="CR83" i="445"/>
  <c r="CQ83" i="445"/>
  <c r="CP83" i="445"/>
  <c r="CE83" i="445"/>
  <c r="CC83" i="445"/>
  <c r="CA83" i="445"/>
  <c r="CB83" i="445" s="1"/>
  <c r="BV83" i="445"/>
  <c r="BU83" i="445"/>
  <c r="BT83" i="445"/>
  <c r="BS83" i="445"/>
  <c r="BR83" i="445"/>
  <c r="BQ83" i="445"/>
  <c r="BD83" i="445"/>
  <c r="BF83" i="445" s="1"/>
  <c r="BC83" i="445"/>
  <c r="BB83" i="445"/>
  <c r="AW83" i="445"/>
  <c r="AV83" i="445"/>
  <c r="AU83" i="445"/>
  <c r="AT83" i="445"/>
  <c r="AS83" i="445"/>
  <c r="AR83" i="445"/>
  <c r="AG83" i="445"/>
  <c r="AE83" i="445"/>
  <c r="AC83" i="445"/>
  <c r="AD83" i="445" s="1"/>
  <c r="X83" i="445"/>
  <c r="W83" i="445"/>
  <c r="V83" i="445"/>
  <c r="U83" i="445"/>
  <c r="T83" i="445"/>
  <c r="S83" i="445"/>
  <c r="F83" i="445"/>
  <c r="H83" i="445" s="1"/>
  <c r="E83" i="445"/>
  <c r="D83" i="445"/>
  <c r="FV82" i="445"/>
  <c r="FU82" i="445"/>
  <c r="FR82" i="445"/>
  <c r="FQ82" i="445"/>
  <c r="FP82" i="445"/>
  <c r="FO82" i="445"/>
  <c r="FN82" i="445"/>
  <c r="FM82" i="445"/>
  <c r="FB82" i="445"/>
  <c r="EZ82" i="445"/>
  <c r="EX82" i="445"/>
  <c r="EY82" i="445" s="1"/>
  <c r="ES82" i="445"/>
  <c r="ER82" i="445"/>
  <c r="EQ82" i="445"/>
  <c r="EP82" i="445"/>
  <c r="EO82" i="445"/>
  <c r="EN82" i="445"/>
  <c r="EA82" i="445"/>
  <c r="EC82" i="445" s="1"/>
  <c r="DZ82" i="445"/>
  <c r="DY82" i="445"/>
  <c r="DT82" i="445"/>
  <c r="DS82" i="445"/>
  <c r="DR82" i="445"/>
  <c r="DQ82" i="445"/>
  <c r="DP82" i="445"/>
  <c r="DO82" i="445"/>
  <c r="DD82" i="445"/>
  <c r="DB82" i="445"/>
  <c r="CZ82" i="445"/>
  <c r="DA82" i="445" s="1"/>
  <c r="CU82" i="445"/>
  <c r="CT82" i="445"/>
  <c r="CS82" i="445"/>
  <c r="CR82" i="445"/>
  <c r="CQ82" i="445"/>
  <c r="CP82" i="445"/>
  <c r="CC82" i="445"/>
  <c r="CE82" i="445" s="1"/>
  <c r="CB82" i="445"/>
  <c r="CA82" i="445"/>
  <c r="BV82" i="445"/>
  <c r="BU82" i="445"/>
  <c r="BT82" i="445"/>
  <c r="BS82" i="445"/>
  <c r="BR82" i="445"/>
  <c r="BQ82" i="445"/>
  <c r="BF82" i="445"/>
  <c r="BD82" i="445"/>
  <c r="BB82" i="445"/>
  <c r="BC82" i="445" s="1"/>
  <c r="AW82" i="445"/>
  <c r="AV82" i="445"/>
  <c r="AU82" i="445"/>
  <c r="AT82" i="445"/>
  <c r="AS82" i="445"/>
  <c r="AR82" i="445"/>
  <c r="AE82" i="445"/>
  <c r="AG82" i="445" s="1"/>
  <c r="AD82" i="445"/>
  <c r="AC82" i="445"/>
  <c r="X82" i="445"/>
  <c r="W82" i="445"/>
  <c r="V82" i="445"/>
  <c r="U82" i="445"/>
  <c r="T82" i="445"/>
  <c r="S82" i="445"/>
  <c r="H82" i="445"/>
  <c r="F82" i="445"/>
  <c r="D82" i="445"/>
  <c r="E82" i="445" s="1"/>
  <c r="FW82" i="445" s="1"/>
  <c r="FV81" i="445"/>
  <c r="FU81" i="445"/>
  <c r="FR81" i="445"/>
  <c r="FQ81" i="445"/>
  <c r="FP81" i="445"/>
  <c r="FO81" i="445"/>
  <c r="FN81" i="445"/>
  <c r="FM81" i="445"/>
  <c r="FB81" i="445"/>
  <c r="EZ81" i="445"/>
  <c r="EX81" i="445"/>
  <c r="EY81" i="445" s="1"/>
  <c r="ES81" i="445"/>
  <c r="ER81" i="445"/>
  <c r="EQ81" i="445"/>
  <c r="EP81" i="445"/>
  <c r="EO81" i="445"/>
  <c r="EN81" i="445"/>
  <c r="EA81" i="445"/>
  <c r="EC81" i="445" s="1"/>
  <c r="DZ81" i="445"/>
  <c r="DY81" i="445"/>
  <c r="DT81" i="445"/>
  <c r="DS81" i="445"/>
  <c r="DR81" i="445"/>
  <c r="DQ81" i="445"/>
  <c r="DP81" i="445"/>
  <c r="DO81" i="445"/>
  <c r="DD81" i="445"/>
  <c r="DB81" i="445"/>
  <c r="CZ81" i="445"/>
  <c r="DA81" i="445" s="1"/>
  <c r="CU81" i="445"/>
  <c r="CT81" i="445"/>
  <c r="CS81" i="445"/>
  <c r="CR81" i="445"/>
  <c r="CQ81" i="445"/>
  <c r="CP81" i="445"/>
  <c r="CC81" i="445"/>
  <c r="CE81" i="445" s="1"/>
  <c r="CB81" i="445"/>
  <c r="CA81" i="445"/>
  <c r="BV81" i="445"/>
  <c r="BU81" i="445"/>
  <c r="BT81" i="445"/>
  <c r="BS81" i="445"/>
  <c r="BR81" i="445"/>
  <c r="BQ81" i="445"/>
  <c r="BF81" i="445"/>
  <c r="BD81" i="445"/>
  <c r="BB81" i="445"/>
  <c r="BC81" i="445" s="1"/>
  <c r="AW81" i="445"/>
  <c r="AV81" i="445"/>
  <c r="AU81" i="445"/>
  <c r="AT81" i="445"/>
  <c r="AS81" i="445"/>
  <c r="AR81" i="445"/>
  <c r="AE81" i="445"/>
  <c r="AG81" i="445" s="1"/>
  <c r="AD81" i="445"/>
  <c r="AC81" i="445"/>
  <c r="X81" i="445"/>
  <c r="W81" i="445"/>
  <c r="V81" i="445"/>
  <c r="U81" i="445"/>
  <c r="T81" i="445"/>
  <c r="S81" i="445"/>
  <c r="H81" i="445"/>
  <c r="F81" i="445"/>
  <c r="D81" i="445"/>
  <c r="E81" i="445" s="1"/>
  <c r="FU80" i="445"/>
  <c r="FV80" i="445" s="1"/>
  <c r="FR80" i="445"/>
  <c r="FQ80" i="445"/>
  <c r="FP80" i="445"/>
  <c r="FO80" i="445"/>
  <c r="FN80" i="445"/>
  <c r="FM80" i="445"/>
  <c r="EZ80" i="445"/>
  <c r="FB80" i="445" s="1"/>
  <c r="EY80" i="445"/>
  <c r="EX80" i="445"/>
  <c r="ES80" i="445"/>
  <c r="ER80" i="445"/>
  <c r="EQ80" i="445"/>
  <c r="EP80" i="445"/>
  <c r="EO80" i="445"/>
  <c r="EN80" i="445"/>
  <c r="EC80" i="445"/>
  <c r="EA80" i="445"/>
  <c r="DY80" i="445"/>
  <c r="DZ80" i="445" s="1"/>
  <c r="DT80" i="445"/>
  <c r="DS80" i="445"/>
  <c r="DR80" i="445"/>
  <c r="DQ80" i="445"/>
  <c r="DP80" i="445"/>
  <c r="DO80" i="445"/>
  <c r="DB80" i="445"/>
  <c r="DD80" i="445" s="1"/>
  <c r="DA80" i="445"/>
  <c r="CZ80" i="445"/>
  <c r="CU80" i="445"/>
  <c r="CT80" i="445"/>
  <c r="CS80" i="445"/>
  <c r="CR80" i="445"/>
  <c r="CQ80" i="445"/>
  <c r="CP80" i="445"/>
  <c r="CE80" i="445"/>
  <c r="CC80" i="445"/>
  <c r="CA80" i="445"/>
  <c r="CB80" i="445" s="1"/>
  <c r="BV80" i="445"/>
  <c r="BU80" i="445"/>
  <c r="BT80" i="445"/>
  <c r="BS80" i="445"/>
  <c r="BR80" i="445"/>
  <c r="BQ80" i="445"/>
  <c r="BD80" i="445"/>
  <c r="BF80" i="445" s="1"/>
  <c r="BC80" i="445"/>
  <c r="BB80" i="445"/>
  <c r="AW80" i="445"/>
  <c r="AV80" i="445"/>
  <c r="AU80" i="445"/>
  <c r="AT80" i="445"/>
  <c r="AS80" i="445"/>
  <c r="AR80" i="445"/>
  <c r="AG80" i="445"/>
  <c r="AE80" i="445"/>
  <c r="AC80" i="445"/>
  <c r="AD80" i="445" s="1"/>
  <c r="X80" i="445"/>
  <c r="W80" i="445"/>
  <c r="V80" i="445"/>
  <c r="U80" i="445"/>
  <c r="T80" i="445"/>
  <c r="S80" i="445"/>
  <c r="F80" i="445"/>
  <c r="H80" i="445" s="1"/>
  <c r="E80" i="445"/>
  <c r="FW80" i="445" s="1"/>
  <c r="D80" i="445"/>
  <c r="FU79" i="445"/>
  <c r="FV79" i="445" s="1"/>
  <c r="FR79" i="445"/>
  <c r="FQ79" i="445"/>
  <c r="FP79" i="445"/>
  <c r="FO79" i="445"/>
  <c r="FN79" i="445"/>
  <c r="FM79" i="445"/>
  <c r="EZ79" i="445"/>
  <c r="FB79" i="445" s="1"/>
  <c r="EY79" i="445"/>
  <c r="EX79" i="445"/>
  <c r="ES79" i="445"/>
  <c r="ER79" i="445"/>
  <c r="EQ79" i="445"/>
  <c r="EP79" i="445"/>
  <c r="EO79" i="445"/>
  <c r="EN79" i="445"/>
  <c r="EC79" i="445"/>
  <c r="EA79" i="445"/>
  <c r="DY79" i="445"/>
  <c r="DZ79" i="445" s="1"/>
  <c r="DT79" i="445"/>
  <c r="DS79" i="445"/>
  <c r="DR79" i="445"/>
  <c r="DQ79" i="445"/>
  <c r="DP79" i="445"/>
  <c r="DO79" i="445"/>
  <c r="DB79" i="445"/>
  <c r="DD79" i="445" s="1"/>
  <c r="DA79" i="445"/>
  <c r="CZ79" i="445"/>
  <c r="CU79" i="445"/>
  <c r="CT79" i="445"/>
  <c r="CS79" i="445"/>
  <c r="CR79" i="445"/>
  <c r="CQ79" i="445"/>
  <c r="CP79" i="445"/>
  <c r="CE79" i="445"/>
  <c r="CC79" i="445"/>
  <c r="CA79" i="445"/>
  <c r="CB79" i="445" s="1"/>
  <c r="BV79" i="445"/>
  <c r="BU79" i="445"/>
  <c r="BT79" i="445"/>
  <c r="BS79" i="445"/>
  <c r="BR79" i="445"/>
  <c r="BQ79" i="445"/>
  <c r="BD79" i="445"/>
  <c r="BF79" i="445" s="1"/>
  <c r="BC79" i="445"/>
  <c r="BB79" i="445"/>
  <c r="AW79" i="445"/>
  <c r="AV79" i="445"/>
  <c r="AU79" i="445"/>
  <c r="AT79" i="445"/>
  <c r="AS79" i="445"/>
  <c r="AR79" i="445"/>
  <c r="AG79" i="445"/>
  <c r="AE79" i="445"/>
  <c r="AC79" i="445"/>
  <c r="AD79" i="445" s="1"/>
  <c r="X79" i="445"/>
  <c r="W79" i="445"/>
  <c r="V79" i="445"/>
  <c r="U79" i="445"/>
  <c r="T79" i="445"/>
  <c r="S79" i="445"/>
  <c r="F79" i="445"/>
  <c r="H79" i="445" s="1"/>
  <c r="E79" i="445"/>
  <c r="FW79" i="445" s="1"/>
  <c r="D79" i="445"/>
  <c r="FV78" i="445"/>
  <c r="FU78" i="445"/>
  <c r="FR78" i="445"/>
  <c r="FQ78" i="445"/>
  <c r="FP78" i="445"/>
  <c r="FO78" i="445"/>
  <c r="FN78" i="445"/>
  <c r="FM78" i="445"/>
  <c r="FB78" i="445"/>
  <c r="EZ78" i="445"/>
  <c r="EX78" i="445"/>
  <c r="EY78" i="445" s="1"/>
  <c r="ES78" i="445"/>
  <c r="ER78" i="445"/>
  <c r="EQ78" i="445"/>
  <c r="EP78" i="445"/>
  <c r="EO78" i="445"/>
  <c r="EN78" i="445"/>
  <c r="EA78" i="445"/>
  <c r="EC78" i="445" s="1"/>
  <c r="DZ78" i="445"/>
  <c r="DY78" i="445"/>
  <c r="DT78" i="445"/>
  <c r="DS78" i="445"/>
  <c r="DR78" i="445"/>
  <c r="DQ78" i="445"/>
  <c r="DP78" i="445"/>
  <c r="DO78" i="445"/>
  <c r="DD78" i="445"/>
  <c r="DB78" i="445"/>
  <c r="CZ78" i="445"/>
  <c r="DA78" i="445" s="1"/>
  <c r="CU78" i="445"/>
  <c r="CT78" i="445"/>
  <c r="CS78" i="445"/>
  <c r="CR78" i="445"/>
  <c r="CQ78" i="445"/>
  <c r="CP78" i="445"/>
  <c r="CC78" i="445"/>
  <c r="CE78" i="445" s="1"/>
  <c r="CB78" i="445"/>
  <c r="CA78" i="445"/>
  <c r="BV78" i="445"/>
  <c r="BU78" i="445"/>
  <c r="BT78" i="445"/>
  <c r="BS78" i="445"/>
  <c r="BR78" i="445"/>
  <c r="BQ78" i="445"/>
  <c r="BF78" i="445"/>
  <c r="BD78" i="445"/>
  <c r="BB78" i="445"/>
  <c r="BC78" i="445" s="1"/>
  <c r="AW78" i="445"/>
  <c r="AV78" i="445"/>
  <c r="AU78" i="445"/>
  <c r="AT78" i="445"/>
  <c r="AS78" i="445"/>
  <c r="AR78" i="445"/>
  <c r="AE78" i="445"/>
  <c r="AG78" i="445" s="1"/>
  <c r="AD78" i="445"/>
  <c r="AC78" i="445"/>
  <c r="X78" i="445"/>
  <c r="W78" i="445"/>
  <c r="V78" i="445"/>
  <c r="U78" i="445"/>
  <c r="T78" i="445"/>
  <c r="S78" i="445"/>
  <c r="H78" i="445"/>
  <c r="F78" i="445"/>
  <c r="D78" i="445"/>
  <c r="E78" i="445" s="1"/>
  <c r="FV77" i="445"/>
  <c r="FU77" i="445"/>
  <c r="FR77" i="445"/>
  <c r="FQ77" i="445"/>
  <c r="FP77" i="445"/>
  <c r="FO77" i="445"/>
  <c r="FN77" i="445"/>
  <c r="FM77" i="445"/>
  <c r="FB77" i="445"/>
  <c r="EZ77" i="445"/>
  <c r="EX77" i="445"/>
  <c r="EY77" i="445" s="1"/>
  <c r="ES77" i="445"/>
  <c r="ER77" i="445"/>
  <c r="EQ77" i="445"/>
  <c r="EP77" i="445"/>
  <c r="EO77" i="445"/>
  <c r="EN77" i="445"/>
  <c r="EA77" i="445"/>
  <c r="EC77" i="445" s="1"/>
  <c r="DZ77" i="445"/>
  <c r="DY77" i="445"/>
  <c r="DT77" i="445"/>
  <c r="DS77" i="445"/>
  <c r="DR77" i="445"/>
  <c r="DQ77" i="445"/>
  <c r="DP77" i="445"/>
  <c r="DO77" i="445"/>
  <c r="DD77" i="445"/>
  <c r="DB77" i="445"/>
  <c r="CZ77" i="445"/>
  <c r="DA77" i="445" s="1"/>
  <c r="CU77" i="445"/>
  <c r="CT77" i="445"/>
  <c r="CS77" i="445"/>
  <c r="CR77" i="445"/>
  <c r="CQ77" i="445"/>
  <c r="CP77" i="445"/>
  <c r="CC77" i="445"/>
  <c r="CE77" i="445" s="1"/>
  <c r="CB77" i="445"/>
  <c r="CA77" i="445"/>
  <c r="BV77" i="445"/>
  <c r="BU77" i="445"/>
  <c r="BT77" i="445"/>
  <c r="BS77" i="445"/>
  <c r="BR77" i="445"/>
  <c r="BQ77" i="445"/>
  <c r="BF77" i="445"/>
  <c r="BD77" i="445"/>
  <c r="BB77" i="445"/>
  <c r="BC77" i="445" s="1"/>
  <c r="AW77" i="445"/>
  <c r="AV77" i="445"/>
  <c r="AU77" i="445"/>
  <c r="AT77" i="445"/>
  <c r="AS77" i="445"/>
  <c r="AR77" i="445"/>
  <c r="AE77" i="445"/>
  <c r="AG77" i="445" s="1"/>
  <c r="AD77" i="445"/>
  <c r="AC77" i="445"/>
  <c r="X77" i="445"/>
  <c r="W77" i="445"/>
  <c r="V77" i="445"/>
  <c r="U77" i="445"/>
  <c r="T77" i="445"/>
  <c r="S77" i="445"/>
  <c r="H77" i="445"/>
  <c r="F77" i="445"/>
  <c r="D77" i="445"/>
  <c r="E77" i="445" s="1"/>
  <c r="FU76" i="445"/>
  <c r="FV76" i="445" s="1"/>
  <c r="FR76" i="445"/>
  <c r="FQ76" i="445"/>
  <c r="FP76" i="445"/>
  <c r="FO76" i="445"/>
  <c r="FN76" i="445"/>
  <c r="FM76" i="445"/>
  <c r="EZ76" i="445"/>
  <c r="FB76" i="445" s="1"/>
  <c r="EY76" i="445"/>
  <c r="EX76" i="445"/>
  <c r="ES76" i="445"/>
  <c r="ER76" i="445"/>
  <c r="EQ76" i="445"/>
  <c r="EP76" i="445"/>
  <c r="EO76" i="445"/>
  <c r="EN76" i="445"/>
  <c r="EC76" i="445"/>
  <c r="EA76" i="445"/>
  <c r="DY76" i="445"/>
  <c r="DZ76" i="445" s="1"/>
  <c r="DT76" i="445"/>
  <c r="DS76" i="445"/>
  <c r="DR76" i="445"/>
  <c r="DQ76" i="445"/>
  <c r="DP76" i="445"/>
  <c r="DO76" i="445"/>
  <c r="DB76" i="445"/>
  <c r="DD76" i="445" s="1"/>
  <c r="DA76" i="445"/>
  <c r="CZ76" i="445"/>
  <c r="CU76" i="445"/>
  <c r="CT76" i="445"/>
  <c r="CS76" i="445"/>
  <c r="CR76" i="445"/>
  <c r="CQ76" i="445"/>
  <c r="CP76" i="445"/>
  <c r="CE76" i="445"/>
  <c r="CC76" i="445"/>
  <c r="CA76" i="445"/>
  <c r="CB76" i="445" s="1"/>
  <c r="BV76" i="445"/>
  <c r="BU76" i="445"/>
  <c r="BT76" i="445"/>
  <c r="BS76" i="445"/>
  <c r="BR76" i="445"/>
  <c r="BQ76" i="445"/>
  <c r="BD76" i="445"/>
  <c r="BF76" i="445" s="1"/>
  <c r="BC76" i="445"/>
  <c r="BB76" i="445"/>
  <c r="AW76" i="445"/>
  <c r="AV76" i="445"/>
  <c r="AU76" i="445"/>
  <c r="AT76" i="445"/>
  <c r="AS76" i="445"/>
  <c r="AR76" i="445"/>
  <c r="AG76" i="445"/>
  <c r="AE76" i="445"/>
  <c r="AC76" i="445"/>
  <c r="AD76" i="445" s="1"/>
  <c r="X76" i="445"/>
  <c r="W76" i="445"/>
  <c r="V76" i="445"/>
  <c r="U76" i="445"/>
  <c r="T76" i="445"/>
  <c r="S76" i="445"/>
  <c r="F76" i="445"/>
  <c r="H76" i="445" s="1"/>
  <c r="E76" i="445"/>
  <c r="D76" i="445"/>
  <c r="FU75" i="445"/>
  <c r="FV75" i="445" s="1"/>
  <c r="FR75" i="445"/>
  <c r="FQ75" i="445"/>
  <c r="FP75" i="445"/>
  <c r="FO75" i="445"/>
  <c r="FN75" i="445"/>
  <c r="FM75" i="445"/>
  <c r="EZ75" i="445"/>
  <c r="FB75" i="445" s="1"/>
  <c r="EY75" i="445"/>
  <c r="EX75" i="445"/>
  <c r="ES75" i="445"/>
  <c r="ER75" i="445"/>
  <c r="EQ75" i="445"/>
  <c r="EP75" i="445"/>
  <c r="EO75" i="445"/>
  <c r="EN75" i="445"/>
  <c r="EC75" i="445"/>
  <c r="EA75" i="445"/>
  <c r="DY75" i="445"/>
  <c r="DZ75" i="445" s="1"/>
  <c r="DT75" i="445"/>
  <c r="DS75" i="445"/>
  <c r="DR75" i="445"/>
  <c r="DQ75" i="445"/>
  <c r="DP75" i="445"/>
  <c r="DO75" i="445"/>
  <c r="DB75" i="445"/>
  <c r="DD75" i="445" s="1"/>
  <c r="DA75" i="445"/>
  <c r="CZ75" i="445"/>
  <c r="CU75" i="445"/>
  <c r="CT75" i="445"/>
  <c r="CS75" i="445"/>
  <c r="CR75" i="445"/>
  <c r="CQ75" i="445"/>
  <c r="CP75" i="445"/>
  <c r="CE75" i="445"/>
  <c r="CC75" i="445"/>
  <c r="CA75" i="445"/>
  <c r="CB75" i="445" s="1"/>
  <c r="BV75" i="445"/>
  <c r="BU75" i="445"/>
  <c r="BT75" i="445"/>
  <c r="BS75" i="445"/>
  <c r="BR75" i="445"/>
  <c r="BQ75" i="445"/>
  <c r="BD75" i="445"/>
  <c r="BF75" i="445" s="1"/>
  <c r="BC75" i="445"/>
  <c r="BB75" i="445"/>
  <c r="AW75" i="445"/>
  <c r="AV75" i="445"/>
  <c r="AU75" i="445"/>
  <c r="AT75" i="445"/>
  <c r="AS75" i="445"/>
  <c r="AR75" i="445"/>
  <c r="AG75" i="445"/>
  <c r="AE75" i="445"/>
  <c r="AC75" i="445"/>
  <c r="AD75" i="445" s="1"/>
  <c r="X75" i="445"/>
  <c r="W75" i="445"/>
  <c r="V75" i="445"/>
  <c r="U75" i="445"/>
  <c r="T75" i="445"/>
  <c r="S75" i="445"/>
  <c r="F75" i="445"/>
  <c r="H75" i="445" s="1"/>
  <c r="E75" i="445"/>
  <c r="D75" i="445"/>
  <c r="FV74" i="445"/>
  <c r="FU74" i="445"/>
  <c r="FR74" i="445"/>
  <c r="FQ74" i="445"/>
  <c r="FP74" i="445"/>
  <c r="FO74" i="445"/>
  <c r="FN74" i="445"/>
  <c r="FM74" i="445"/>
  <c r="FB74" i="445"/>
  <c r="EZ74" i="445"/>
  <c r="EX74" i="445"/>
  <c r="EY74" i="445" s="1"/>
  <c r="ES74" i="445"/>
  <c r="ER74" i="445"/>
  <c r="EQ74" i="445"/>
  <c r="EP74" i="445"/>
  <c r="EO74" i="445"/>
  <c r="EN74" i="445"/>
  <c r="EA74" i="445"/>
  <c r="EC74" i="445" s="1"/>
  <c r="DZ74" i="445"/>
  <c r="DY74" i="445"/>
  <c r="DT74" i="445"/>
  <c r="DS74" i="445"/>
  <c r="DR74" i="445"/>
  <c r="DQ74" i="445"/>
  <c r="DP74" i="445"/>
  <c r="DO74" i="445"/>
  <c r="DD74" i="445"/>
  <c r="DB74" i="445"/>
  <c r="CZ74" i="445"/>
  <c r="DA74" i="445" s="1"/>
  <c r="CU74" i="445"/>
  <c r="CT74" i="445"/>
  <c r="CS74" i="445"/>
  <c r="CR74" i="445"/>
  <c r="CQ74" i="445"/>
  <c r="CP74" i="445"/>
  <c r="CC74" i="445"/>
  <c r="CE74" i="445" s="1"/>
  <c r="CB74" i="445"/>
  <c r="CA74" i="445"/>
  <c r="BV74" i="445"/>
  <c r="BU74" i="445"/>
  <c r="BT74" i="445"/>
  <c r="BS74" i="445"/>
  <c r="BR74" i="445"/>
  <c r="BQ74" i="445"/>
  <c r="BF74" i="445"/>
  <c r="BD74" i="445"/>
  <c r="BB74" i="445"/>
  <c r="BC74" i="445" s="1"/>
  <c r="AW74" i="445"/>
  <c r="AV74" i="445"/>
  <c r="AU74" i="445"/>
  <c r="AT74" i="445"/>
  <c r="AS74" i="445"/>
  <c r="AR74" i="445"/>
  <c r="AE74" i="445"/>
  <c r="AG74" i="445" s="1"/>
  <c r="AD74" i="445"/>
  <c r="AC74" i="445"/>
  <c r="X74" i="445"/>
  <c r="W74" i="445"/>
  <c r="V74" i="445"/>
  <c r="U74" i="445"/>
  <c r="T74" i="445"/>
  <c r="S74" i="445"/>
  <c r="H74" i="445"/>
  <c r="F74" i="445"/>
  <c r="D74" i="445"/>
  <c r="E74" i="445" s="1"/>
  <c r="FW74" i="445" s="1"/>
  <c r="FV73" i="445"/>
  <c r="FU73" i="445"/>
  <c r="FR73" i="445"/>
  <c r="FQ73" i="445"/>
  <c r="FP73" i="445"/>
  <c r="FO73" i="445"/>
  <c r="FN73" i="445"/>
  <c r="FM73" i="445"/>
  <c r="FB73" i="445"/>
  <c r="EZ73" i="445"/>
  <c r="EX73" i="445"/>
  <c r="EY73" i="445" s="1"/>
  <c r="ES73" i="445"/>
  <c r="ER73" i="445"/>
  <c r="EQ73" i="445"/>
  <c r="EP73" i="445"/>
  <c r="EO73" i="445"/>
  <c r="EN73" i="445"/>
  <c r="EA73" i="445"/>
  <c r="EC73" i="445" s="1"/>
  <c r="DZ73" i="445"/>
  <c r="DY73" i="445"/>
  <c r="DT73" i="445"/>
  <c r="DS73" i="445"/>
  <c r="DR73" i="445"/>
  <c r="DQ73" i="445"/>
  <c r="DP73" i="445"/>
  <c r="DO73" i="445"/>
  <c r="DD73" i="445"/>
  <c r="DB73" i="445"/>
  <c r="CZ73" i="445"/>
  <c r="DA73" i="445" s="1"/>
  <c r="CU73" i="445"/>
  <c r="CT73" i="445"/>
  <c r="CS73" i="445"/>
  <c r="CR73" i="445"/>
  <c r="CQ73" i="445"/>
  <c r="CP73" i="445"/>
  <c r="CC73" i="445"/>
  <c r="CE73" i="445" s="1"/>
  <c r="CB73" i="445"/>
  <c r="CA73" i="445"/>
  <c r="BV73" i="445"/>
  <c r="BU73" i="445"/>
  <c r="BT73" i="445"/>
  <c r="BS73" i="445"/>
  <c r="BR73" i="445"/>
  <c r="BQ73" i="445"/>
  <c r="BF73" i="445"/>
  <c r="BD73" i="445"/>
  <c r="BB73" i="445"/>
  <c r="BC73" i="445" s="1"/>
  <c r="AW73" i="445"/>
  <c r="AV73" i="445"/>
  <c r="AU73" i="445"/>
  <c r="AT73" i="445"/>
  <c r="AS73" i="445"/>
  <c r="AR73" i="445"/>
  <c r="AE73" i="445"/>
  <c r="AG73" i="445" s="1"/>
  <c r="AD73" i="445"/>
  <c r="AC73" i="445"/>
  <c r="X73" i="445"/>
  <c r="W73" i="445"/>
  <c r="V73" i="445"/>
  <c r="U73" i="445"/>
  <c r="T73" i="445"/>
  <c r="S73" i="445"/>
  <c r="H73" i="445"/>
  <c r="F73" i="445"/>
  <c r="D73" i="445"/>
  <c r="E73" i="445" s="1"/>
  <c r="FU72" i="445"/>
  <c r="FV72" i="445" s="1"/>
  <c r="FR72" i="445"/>
  <c r="FQ72" i="445"/>
  <c r="FP72" i="445"/>
  <c r="FO72" i="445"/>
  <c r="FN72" i="445"/>
  <c r="FM72" i="445"/>
  <c r="EZ72" i="445"/>
  <c r="FB72" i="445" s="1"/>
  <c r="EY72" i="445"/>
  <c r="EX72" i="445"/>
  <c r="ES72" i="445"/>
  <c r="ER72" i="445"/>
  <c r="EQ72" i="445"/>
  <c r="EP72" i="445"/>
  <c r="EO72" i="445"/>
  <c r="EN72" i="445"/>
  <c r="EC72" i="445"/>
  <c r="EA72" i="445"/>
  <c r="DY72" i="445"/>
  <c r="DZ72" i="445" s="1"/>
  <c r="DT72" i="445"/>
  <c r="DS72" i="445"/>
  <c r="DR72" i="445"/>
  <c r="DQ72" i="445"/>
  <c r="DP72" i="445"/>
  <c r="DO72" i="445"/>
  <c r="DB72" i="445"/>
  <c r="DD72" i="445" s="1"/>
  <c r="DA72" i="445"/>
  <c r="CZ72" i="445"/>
  <c r="CU72" i="445"/>
  <c r="CT72" i="445"/>
  <c r="CS72" i="445"/>
  <c r="CR72" i="445"/>
  <c r="CQ72" i="445"/>
  <c r="CP72" i="445"/>
  <c r="CE72" i="445"/>
  <c r="CC72" i="445"/>
  <c r="CA72" i="445"/>
  <c r="CB72" i="445" s="1"/>
  <c r="BV72" i="445"/>
  <c r="BU72" i="445"/>
  <c r="BT72" i="445"/>
  <c r="BS72" i="445"/>
  <c r="BR72" i="445"/>
  <c r="BQ72" i="445"/>
  <c r="BD72" i="445"/>
  <c r="BF72" i="445" s="1"/>
  <c r="BC72" i="445"/>
  <c r="BB72" i="445"/>
  <c r="AW72" i="445"/>
  <c r="AV72" i="445"/>
  <c r="AU72" i="445"/>
  <c r="AT72" i="445"/>
  <c r="AS72" i="445"/>
  <c r="AR72" i="445"/>
  <c r="AG72" i="445"/>
  <c r="AE72" i="445"/>
  <c r="AC72" i="445"/>
  <c r="AD72" i="445" s="1"/>
  <c r="X72" i="445"/>
  <c r="W72" i="445"/>
  <c r="V72" i="445"/>
  <c r="U72" i="445"/>
  <c r="T72" i="445"/>
  <c r="S72" i="445"/>
  <c r="F72" i="445"/>
  <c r="H72" i="445" s="1"/>
  <c r="E72" i="445"/>
  <c r="FW72" i="445" s="1"/>
  <c r="D72" i="445"/>
  <c r="FU71" i="445"/>
  <c r="FV71" i="445" s="1"/>
  <c r="FR71" i="445"/>
  <c r="FQ71" i="445"/>
  <c r="FP71" i="445"/>
  <c r="FO71" i="445"/>
  <c r="FN71" i="445"/>
  <c r="FM71" i="445"/>
  <c r="EZ71" i="445"/>
  <c r="FB71" i="445" s="1"/>
  <c r="EY71" i="445"/>
  <c r="EX71" i="445"/>
  <c r="ES71" i="445"/>
  <c r="ER71" i="445"/>
  <c r="EQ71" i="445"/>
  <c r="EP71" i="445"/>
  <c r="EO71" i="445"/>
  <c r="EN71" i="445"/>
  <c r="EC71" i="445"/>
  <c r="EA71" i="445"/>
  <c r="DY71" i="445"/>
  <c r="DZ71" i="445" s="1"/>
  <c r="DT71" i="445"/>
  <c r="DS71" i="445"/>
  <c r="DR71" i="445"/>
  <c r="DQ71" i="445"/>
  <c r="DP71" i="445"/>
  <c r="DO71" i="445"/>
  <c r="DB71" i="445"/>
  <c r="DD71" i="445" s="1"/>
  <c r="DA71" i="445"/>
  <c r="CZ71" i="445"/>
  <c r="CU71" i="445"/>
  <c r="CT71" i="445"/>
  <c r="CS71" i="445"/>
  <c r="CR71" i="445"/>
  <c r="CQ71" i="445"/>
  <c r="CP71" i="445"/>
  <c r="CE71" i="445"/>
  <c r="CC71" i="445"/>
  <c r="CA71" i="445"/>
  <c r="CB71" i="445" s="1"/>
  <c r="BV71" i="445"/>
  <c r="BU71" i="445"/>
  <c r="BT71" i="445"/>
  <c r="BS71" i="445"/>
  <c r="BR71" i="445"/>
  <c r="BQ71" i="445"/>
  <c r="BD71" i="445"/>
  <c r="BF71" i="445" s="1"/>
  <c r="BC71" i="445"/>
  <c r="BB71" i="445"/>
  <c r="AW71" i="445"/>
  <c r="AV71" i="445"/>
  <c r="AU71" i="445"/>
  <c r="AT71" i="445"/>
  <c r="AS71" i="445"/>
  <c r="AR71" i="445"/>
  <c r="AG71" i="445"/>
  <c r="AE71" i="445"/>
  <c r="AC71" i="445"/>
  <c r="AD71" i="445" s="1"/>
  <c r="X71" i="445"/>
  <c r="W71" i="445"/>
  <c r="V71" i="445"/>
  <c r="U71" i="445"/>
  <c r="T71" i="445"/>
  <c r="S71" i="445"/>
  <c r="F71" i="445"/>
  <c r="H71" i="445" s="1"/>
  <c r="E71" i="445"/>
  <c r="FW71" i="445" s="1"/>
  <c r="D71" i="445"/>
  <c r="FV70" i="445"/>
  <c r="FU70" i="445"/>
  <c r="FR70" i="445"/>
  <c r="FQ70" i="445"/>
  <c r="FP70" i="445"/>
  <c r="FO70" i="445"/>
  <c r="FN70" i="445"/>
  <c r="FM70" i="445"/>
  <c r="FB70" i="445"/>
  <c r="EZ70" i="445"/>
  <c r="EX70" i="445"/>
  <c r="EY70" i="445" s="1"/>
  <c r="ES70" i="445"/>
  <c r="ER70" i="445"/>
  <c r="EQ70" i="445"/>
  <c r="EP70" i="445"/>
  <c r="EO70" i="445"/>
  <c r="EN70" i="445"/>
  <c r="EA70" i="445"/>
  <c r="EC70" i="445" s="1"/>
  <c r="DZ70" i="445"/>
  <c r="DY70" i="445"/>
  <c r="DT70" i="445"/>
  <c r="DS70" i="445"/>
  <c r="DR70" i="445"/>
  <c r="DQ70" i="445"/>
  <c r="DP70" i="445"/>
  <c r="DO70" i="445"/>
  <c r="DD70" i="445"/>
  <c r="DB70" i="445"/>
  <c r="CZ70" i="445"/>
  <c r="DA70" i="445" s="1"/>
  <c r="CU70" i="445"/>
  <c r="CT70" i="445"/>
  <c r="CS70" i="445"/>
  <c r="CR70" i="445"/>
  <c r="CQ70" i="445"/>
  <c r="CP70" i="445"/>
  <c r="CC70" i="445"/>
  <c r="CE70" i="445" s="1"/>
  <c r="CB70" i="445"/>
  <c r="CA70" i="445"/>
  <c r="BV70" i="445"/>
  <c r="BU70" i="445"/>
  <c r="BT70" i="445"/>
  <c r="BS70" i="445"/>
  <c r="BR70" i="445"/>
  <c r="BQ70" i="445"/>
  <c r="BF70" i="445"/>
  <c r="BD70" i="445"/>
  <c r="BB70" i="445"/>
  <c r="BC70" i="445" s="1"/>
  <c r="AW70" i="445"/>
  <c r="AV70" i="445"/>
  <c r="AU70" i="445"/>
  <c r="AT70" i="445"/>
  <c r="AS70" i="445"/>
  <c r="AR70" i="445"/>
  <c r="AE70" i="445"/>
  <c r="AG70" i="445" s="1"/>
  <c r="AD70" i="445"/>
  <c r="AC70" i="445"/>
  <c r="X70" i="445"/>
  <c r="W70" i="445"/>
  <c r="V70" i="445"/>
  <c r="U70" i="445"/>
  <c r="T70" i="445"/>
  <c r="S70" i="445"/>
  <c r="H70" i="445"/>
  <c r="F70" i="445"/>
  <c r="D70" i="445"/>
  <c r="E70" i="445" s="1"/>
  <c r="FV69" i="445"/>
  <c r="FU69" i="445"/>
  <c r="FR69" i="445"/>
  <c r="FQ69" i="445"/>
  <c r="FP69" i="445"/>
  <c r="FO69" i="445"/>
  <c r="FN69" i="445"/>
  <c r="FM69" i="445"/>
  <c r="FB69" i="445"/>
  <c r="EZ69" i="445"/>
  <c r="EX69" i="445"/>
  <c r="EY69" i="445" s="1"/>
  <c r="ES69" i="445"/>
  <c r="ER69" i="445"/>
  <c r="EQ69" i="445"/>
  <c r="EP69" i="445"/>
  <c r="EO69" i="445"/>
  <c r="EN69" i="445"/>
  <c r="EA69" i="445"/>
  <c r="EC69" i="445" s="1"/>
  <c r="DZ69" i="445"/>
  <c r="DY69" i="445"/>
  <c r="DT69" i="445"/>
  <c r="DS69" i="445"/>
  <c r="DR69" i="445"/>
  <c r="DQ69" i="445"/>
  <c r="DP69" i="445"/>
  <c r="DO69" i="445"/>
  <c r="DD69" i="445"/>
  <c r="DB69" i="445"/>
  <c r="CZ69" i="445"/>
  <c r="DA69" i="445" s="1"/>
  <c r="CU69" i="445"/>
  <c r="CT69" i="445"/>
  <c r="CS69" i="445"/>
  <c r="CR69" i="445"/>
  <c r="CQ69" i="445"/>
  <c r="CP69" i="445"/>
  <c r="CC69" i="445"/>
  <c r="CE69" i="445" s="1"/>
  <c r="CB69" i="445"/>
  <c r="CA69" i="445"/>
  <c r="BV69" i="445"/>
  <c r="BU69" i="445"/>
  <c r="BT69" i="445"/>
  <c r="BS69" i="445"/>
  <c r="BR69" i="445"/>
  <c r="BQ69" i="445"/>
  <c r="BF69" i="445"/>
  <c r="BD69" i="445"/>
  <c r="BB69" i="445"/>
  <c r="BC69" i="445" s="1"/>
  <c r="AW69" i="445"/>
  <c r="AV69" i="445"/>
  <c r="AU69" i="445"/>
  <c r="AT69" i="445"/>
  <c r="AS69" i="445"/>
  <c r="AR69" i="445"/>
  <c r="AE69" i="445"/>
  <c r="AG69" i="445" s="1"/>
  <c r="AD69" i="445"/>
  <c r="AC69" i="445"/>
  <c r="X69" i="445"/>
  <c r="W69" i="445"/>
  <c r="V69" i="445"/>
  <c r="U69" i="445"/>
  <c r="T69" i="445"/>
  <c r="S69" i="445"/>
  <c r="H69" i="445"/>
  <c r="F69" i="445"/>
  <c r="D69" i="445"/>
  <c r="E69" i="445" s="1"/>
  <c r="FW69" i="445" s="1"/>
  <c r="FU68" i="445"/>
  <c r="FV68" i="445" s="1"/>
  <c r="FR68" i="445"/>
  <c r="FQ68" i="445"/>
  <c r="FP68" i="445"/>
  <c r="FO68" i="445"/>
  <c r="FN68" i="445"/>
  <c r="FM68" i="445"/>
  <c r="EZ68" i="445"/>
  <c r="FB68" i="445" s="1"/>
  <c r="EY68" i="445"/>
  <c r="EX68" i="445"/>
  <c r="ES68" i="445"/>
  <c r="ER68" i="445"/>
  <c r="EQ68" i="445"/>
  <c r="EP68" i="445"/>
  <c r="EO68" i="445"/>
  <c r="EN68" i="445"/>
  <c r="EC68" i="445"/>
  <c r="EA68" i="445"/>
  <c r="DY68" i="445"/>
  <c r="DZ68" i="445" s="1"/>
  <c r="DT68" i="445"/>
  <c r="DS68" i="445"/>
  <c r="DR68" i="445"/>
  <c r="DQ68" i="445"/>
  <c r="DP68" i="445"/>
  <c r="DO68" i="445"/>
  <c r="DB68" i="445"/>
  <c r="DD68" i="445" s="1"/>
  <c r="DA68" i="445"/>
  <c r="CZ68" i="445"/>
  <c r="CU68" i="445"/>
  <c r="CT68" i="445"/>
  <c r="CS68" i="445"/>
  <c r="CR68" i="445"/>
  <c r="CQ68" i="445"/>
  <c r="CP68" i="445"/>
  <c r="CE68" i="445"/>
  <c r="CC68" i="445"/>
  <c r="CA68" i="445"/>
  <c r="CB68" i="445" s="1"/>
  <c r="BV68" i="445"/>
  <c r="BU68" i="445"/>
  <c r="BT68" i="445"/>
  <c r="BS68" i="445"/>
  <c r="BR68" i="445"/>
  <c r="BQ68" i="445"/>
  <c r="BD68" i="445"/>
  <c r="BF68" i="445" s="1"/>
  <c r="BC68" i="445"/>
  <c r="BB68" i="445"/>
  <c r="AW68" i="445"/>
  <c r="AV68" i="445"/>
  <c r="AU68" i="445"/>
  <c r="AT68" i="445"/>
  <c r="AS68" i="445"/>
  <c r="AR68" i="445"/>
  <c r="AG68" i="445"/>
  <c r="AE68" i="445"/>
  <c r="AC68" i="445"/>
  <c r="AD68" i="445" s="1"/>
  <c r="X68" i="445"/>
  <c r="W68" i="445"/>
  <c r="V68" i="445"/>
  <c r="U68" i="445"/>
  <c r="T68" i="445"/>
  <c r="S68" i="445"/>
  <c r="F68" i="445"/>
  <c r="H68" i="445" s="1"/>
  <c r="E68" i="445"/>
  <c r="D68" i="445"/>
  <c r="FU67" i="445"/>
  <c r="FV67" i="445" s="1"/>
  <c r="FR67" i="445"/>
  <c r="FQ67" i="445"/>
  <c r="FP67" i="445"/>
  <c r="FO67" i="445"/>
  <c r="FN67" i="445"/>
  <c r="FM67" i="445"/>
  <c r="EZ67" i="445"/>
  <c r="FB67" i="445" s="1"/>
  <c r="EY67" i="445"/>
  <c r="EX67" i="445"/>
  <c r="ES67" i="445"/>
  <c r="ER67" i="445"/>
  <c r="EQ67" i="445"/>
  <c r="EP67" i="445"/>
  <c r="EO67" i="445"/>
  <c r="EN67" i="445"/>
  <c r="EC67" i="445"/>
  <c r="EA67" i="445"/>
  <c r="DY67" i="445"/>
  <c r="DZ67" i="445" s="1"/>
  <c r="DT67" i="445"/>
  <c r="DS67" i="445"/>
  <c r="DR67" i="445"/>
  <c r="DQ67" i="445"/>
  <c r="DP67" i="445"/>
  <c r="DO67" i="445"/>
  <c r="DB67" i="445"/>
  <c r="DD67" i="445" s="1"/>
  <c r="DA67" i="445"/>
  <c r="CZ67" i="445"/>
  <c r="CU67" i="445"/>
  <c r="CT67" i="445"/>
  <c r="CS67" i="445"/>
  <c r="CR67" i="445"/>
  <c r="CQ67" i="445"/>
  <c r="CP67" i="445"/>
  <c r="CE67" i="445"/>
  <c r="CC67" i="445"/>
  <c r="CA67" i="445"/>
  <c r="CB67" i="445" s="1"/>
  <c r="BV67" i="445"/>
  <c r="BU67" i="445"/>
  <c r="BT67" i="445"/>
  <c r="BS67" i="445"/>
  <c r="BR67" i="445"/>
  <c r="BQ67" i="445"/>
  <c r="BD67" i="445"/>
  <c r="BF67" i="445" s="1"/>
  <c r="BC67" i="445"/>
  <c r="BB67" i="445"/>
  <c r="AW67" i="445"/>
  <c r="AV67" i="445"/>
  <c r="AU67" i="445"/>
  <c r="AT67" i="445"/>
  <c r="AS67" i="445"/>
  <c r="AR67" i="445"/>
  <c r="AG67" i="445"/>
  <c r="AE67" i="445"/>
  <c r="AC67" i="445"/>
  <c r="AD67" i="445" s="1"/>
  <c r="X67" i="445"/>
  <c r="W67" i="445"/>
  <c r="V67" i="445"/>
  <c r="U67" i="445"/>
  <c r="T67" i="445"/>
  <c r="S67" i="445"/>
  <c r="F67" i="445"/>
  <c r="H67" i="445" s="1"/>
  <c r="E67" i="445"/>
  <c r="D67" i="445"/>
  <c r="FV66" i="445"/>
  <c r="FU66" i="445"/>
  <c r="FR66" i="445"/>
  <c r="FQ66" i="445"/>
  <c r="FP66" i="445"/>
  <c r="FO66" i="445"/>
  <c r="FN66" i="445"/>
  <c r="FM66" i="445"/>
  <c r="FB66" i="445"/>
  <c r="EZ66" i="445"/>
  <c r="EX66" i="445"/>
  <c r="EY66" i="445" s="1"/>
  <c r="ES66" i="445"/>
  <c r="ER66" i="445"/>
  <c r="EQ66" i="445"/>
  <c r="EP66" i="445"/>
  <c r="EO66" i="445"/>
  <c r="EN66" i="445"/>
  <c r="EA66" i="445"/>
  <c r="EC66" i="445" s="1"/>
  <c r="DZ66" i="445"/>
  <c r="DY66" i="445"/>
  <c r="DT66" i="445"/>
  <c r="DS66" i="445"/>
  <c r="DR66" i="445"/>
  <c r="DQ66" i="445"/>
  <c r="DP66" i="445"/>
  <c r="DO66" i="445"/>
  <c r="DD66" i="445"/>
  <c r="DB66" i="445"/>
  <c r="CZ66" i="445"/>
  <c r="DA66" i="445" s="1"/>
  <c r="CU66" i="445"/>
  <c r="CT66" i="445"/>
  <c r="CS66" i="445"/>
  <c r="CR66" i="445"/>
  <c r="CQ66" i="445"/>
  <c r="CP66" i="445"/>
  <c r="CC66" i="445"/>
  <c r="CE66" i="445" s="1"/>
  <c r="CB66" i="445"/>
  <c r="CA66" i="445"/>
  <c r="BV66" i="445"/>
  <c r="BU66" i="445"/>
  <c r="BT66" i="445"/>
  <c r="BS66" i="445"/>
  <c r="BR66" i="445"/>
  <c r="BQ66" i="445"/>
  <c r="BF66" i="445"/>
  <c r="BD66" i="445"/>
  <c r="BB66" i="445"/>
  <c r="BC66" i="445" s="1"/>
  <c r="AW66" i="445"/>
  <c r="AV66" i="445"/>
  <c r="AU66" i="445"/>
  <c r="AT66" i="445"/>
  <c r="AS66" i="445"/>
  <c r="AR66" i="445"/>
  <c r="AE66" i="445"/>
  <c r="AG66" i="445" s="1"/>
  <c r="AD66" i="445"/>
  <c r="AC66" i="445"/>
  <c r="X66" i="445"/>
  <c r="W66" i="445"/>
  <c r="V66" i="445"/>
  <c r="U66" i="445"/>
  <c r="T66" i="445"/>
  <c r="S66" i="445"/>
  <c r="H66" i="445"/>
  <c r="F66" i="445"/>
  <c r="D66" i="445"/>
  <c r="E66" i="445" s="1"/>
  <c r="FW66" i="445" s="1"/>
  <c r="FV65" i="445"/>
  <c r="FU65" i="445"/>
  <c r="FR65" i="445"/>
  <c r="FQ65" i="445"/>
  <c r="FP65" i="445"/>
  <c r="FO65" i="445"/>
  <c r="FN65" i="445"/>
  <c r="FM65" i="445"/>
  <c r="FB65" i="445"/>
  <c r="EZ65" i="445"/>
  <c r="EX65" i="445"/>
  <c r="EY65" i="445" s="1"/>
  <c r="ES65" i="445"/>
  <c r="ER65" i="445"/>
  <c r="EQ65" i="445"/>
  <c r="EP65" i="445"/>
  <c r="EO65" i="445"/>
  <c r="EN65" i="445"/>
  <c r="EA65" i="445"/>
  <c r="EC65" i="445" s="1"/>
  <c r="DZ65" i="445"/>
  <c r="DY65" i="445"/>
  <c r="DT65" i="445"/>
  <c r="DS65" i="445"/>
  <c r="DR65" i="445"/>
  <c r="DQ65" i="445"/>
  <c r="DP65" i="445"/>
  <c r="DO65" i="445"/>
  <c r="DD65" i="445"/>
  <c r="DB65" i="445"/>
  <c r="CZ65" i="445"/>
  <c r="DA65" i="445" s="1"/>
  <c r="CU65" i="445"/>
  <c r="CT65" i="445"/>
  <c r="CS65" i="445"/>
  <c r="CR65" i="445"/>
  <c r="CQ65" i="445"/>
  <c r="CP65" i="445"/>
  <c r="CC65" i="445"/>
  <c r="CE65" i="445" s="1"/>
  <c r="CB65" i="445"/>
  <c r="CA65" i="445"/>
  <c r="BV65" i="445"/>
  <c r="BU65" i="445"/>
  <c r="BT65" i="445"/>
  <c r="BS65" i="445"/>
  <c r="BR65" i="445"/>
  <c r="BQ65" i="445"/>
  <c r="BF65" i="445"/>
  <c r="BD65" i="445"/>
  <c r="BB65" i="445"/>
  <c r="BC65" i="445" s="1"/>
  <c r="AW65" i="445"/>
  <c r="AV65" i="445"/>
  <c r="AU65" i="445"/>
  <c r="AT65" i="445"/>
  <c r="AS65" i="445"/>
  <c r="AR65" i="445"/>
  <c r="AE65" i="445"/>
  <c r="AG65" i="445" s="1"/>
  <c r="AD65" i="445"/>
  <c r="AC65" i="445"/>
  <c r="X65" i="445"/>
  <c r="W65" i="445"/>
  <c r="V65" i="445"/>
  <c r="U65" i="445"/>
  <c r="T65" i="445"/>
  <c r="S65" i="445"/>
  <c r="H65" i="445"/>
  <c r="F65" i="445"/>
  <c r="D65" i="445"/>
  <c r="E65" i="445" s="1"/>
  <c r="FU64" i="445"/>
  <c r="FV64" i="445" s="1"/>
  <c r="FR64" i="445"/>
  <c r="FQ64" i="445"/>
  <c r="FP64" i="445"/>
  <c r="FO64" i="445"/>
  <c r="FN64" i="445"/>
  <c r="FM64" i="445"/>
  <c r="EZ64" i="445"/>
  <c r="FB64" i="445" s="1"/>
  <c r="EY64" i="445"/>
  <c r="EX64" i="445"/>
  <c r="ES64" i="445"/>
  <c r="ER64" i="445"/>
  <c r="EQ64" i="445"/>
  <c r="EP64" i="445"/>
  <c r="EO64" i="445"/>
  <c r="EN64" i="445"/>
  <c r="EC64" i="445"/>
  <c r="EA64" i="445"/>
  <c r="DY64" i="445"/>
  <c r="DZ64" i="445" s="1"/>
  <c r="DT64" i="445"/>
  <c r="DS64" i="445"/>
  <c r="DR64" i="445"/>
  <c r="DQ64" i="445"/>
  <c r="DP64" i="445"/>
  <c r="DO64" i="445"/>
  <c r="DB64" i="445"/>
  <c r="DD64" i="445" s="1"/>
  <c r="DA64" i="445"/>
  <c r="CZ64" i="445"/>
  <c r="CU64" i="445"/>
  <c r="CT64" i="445"/>
  <c r="CS64" i="445"/>
  <c r="CR64" i="445"/>
  <c r="CQ64" i="445"/>
  <c r="CP64" i="445"/>
  <c r="CE64" i="445"/>
  <c r="CC64" i="445"/>
  <c r="CA64" i="445"/>
  <c r="CB64" i="445" s="1"/>
  <c r="BV64" i="445"/>
  <c r="BU64" i="445"/>
  <c r="BT64" i="445"/>
  <c r="BS64" i="445"/>
  <c r="BR64" i="445"/>
  <c r="BQ64" i="445"/>
  <c r="BD64" i="445"/>
  <c r="BF64" i="445" s="1"/>
  <c r="BC64" i="445"/>
  <c r="BB64" i="445"/>
  <c r="AW64" i="445"/>
  <c r="AV64" i="445"/>
  <c r="AU64" i="445"/>
  <c r="AT64" i="445"/>
  <c r="AS64" i="445"/>
  <c r="AR64" i="445"/>
  <c r="AG64" i="445"/>
  <c r="AE64" i="445"/>
  <c r="AC64" i="445"/>
  <c r="AD64" i="445" s="1"/>
  <c r="X64" i="445"/>
  <c r="W64" i="445"/>
  <c r="V64" i="445"/>
  <c r="U64" i="445"/>
  <c r="T64" i="445"/>
  <c r="S64" i="445"/>
  <c r="F64" i="445"/>
  <c r="H64" i="445" s="1"/>
  <c r="E64" i="445"/>
  <c r="D64" i="445"/>
  <c r="FV63" i="445"/>
  <c r="FU63" i="445"/>
  <c r="FR63" i="445"/>
  <c r="FQ63" i="445"/>
  <c r="FP63" i="445"/>
  <c r="FO63" i="445"/>
  <c r="FN63" i="445"/>
  <c r="FM63" i="445"/>
  <c r="FB63" i="445"/>
  <c r="EZ63" i="445"/>
  <c r="EY63" i="445"/>
  <c r="EX63" i="445"/>
  <c r="ES63" i="445"/>
  <c r="ER63" i="445"/>
  <c r="EQ63" i="445"/>
  <c r="EP63" i="445"/>
  <c r="EO63" i="445"/>
  <c r="EN63" i="445"/>
  <c r="EC63" i="445"/>
  <c r="EA63" i="445"/>
  <c r="DZ63" i="445"/>
  <c r="DY63" i="445"/>
  <c r="DT63" i="445"/>
  <c r="DS63" i="445"/>
  <c r="DR63" i="445"/>
  <c r="DQ63" i="445"/>
  <c r="DP63" i="445"/>
  <c r="DO63" i="445"/>
  <c r="DD63" i="445"/>
  <c r="DB63" i="445"/>
  <c r="DA63" i="445"/>
  <c r="CZ63" i="445"/>
  <c r="CU63" i="445"/>
  <c r="CT63" i="445"/>
  <c r="CS63" i="445"/>
  <c r="CR63" i="445"/>
  <c r="CQ63" i="445"/>
  <c r="CP63" i="445"/>
  <c r="CE63" i="445"/>
  <c r="CC63" i="445"/>
  <c r="CB63" i="445"/>
  <c r="CA63" i="445"/>
  <c r="BV63" i="445"/>
  <c r="BU63" i="445"/>
  <c r="BT63" i="445"/>
  <c r="BS63" i="445"/>
  <c r="BR63" i="445"/>
  <c r="BQ63" i="445"/>
  <c r="BF63" i="445"/>
  <c r="BD63" i="445"/>
  <c r="BC63" i="445"/>
  <c r="BB63" i="445"/>
  <c r="AW63" i="445"/>
  <c r="AV63" i="445"/>
  <c r="AU63" i="445"/>
  <c r="AT63" i="445"/>
  <c r="AS63" i="445"/>
  <c r="AR63" i="445"/>
  <c r="AG63" i="445"/>
  <c r="AE63" i="445"/>
  <c r="AD63" i="445"/>
  <c r="AC63" i="445"/>
  <c r="X63" i="445"/>
  <c r="W63" i="445"/>
  <c r="V63" i="445"/>
  <c r="U63" i="445"/>
  <c r="T63" i="445"/>
  <c r="S63" i="445"/>
  <c r="H63" i="445"/>
  <c r="F63" i="445"/>
  <c r="E63" i="445"/>
  <c r="D63" i="445"/>
  <c r="FU62" i="445"/>
  <c r="FR62" i="445"/>
  <c r="FQ62" i="445"/>
  <c r="FP62" i="445"/>
  <c r="FO62" i="445"/>
  <c r="FN62" i="445"/>
  <c r="FM62" i="445"/>
  <c r="FB62" i="445"/>
  <c r="EZ62" i="445"/>
  <c r="EX62" i="445"/>
  <c r="EY62" i="445" s="1"/>
  <c r="ES62" i="445"/>
  <c r="ER62" i="445"/>
  <c r="EQ62" i="445"/>
  <c r="EP62" i="445"/>
  <c r="EO62" i="445"/>
  <c r="EN62" i="445"/>
  <c r="EA62" i="445"/>
  <c r="EC62" i="445" s="1"/>
  <c r="DZ62" i="445"/>
  <c r="DY62" i="445"/>
  <c r="DT62" i="445"/>
  <c r="DS62" i="445"/>
  <c r="DR62" i="445"/>
  <c r="DQ62" i="445"/>
  <c r="DP62" i="445"/>
  <c r="DO62" i="445"/>
  <c r="DD62" i="445"/>
  <c r="DB62" i="445"/>
  <c r="CZ62" i="445"/>
  <c r="DA62" i="445" s="1"/>
  <c r="CU62" i="445"/>
  <c r="CT62" i="445"/>
  <c r="CS62" i="445"/>
  <c r="CR62" i="445"/>
  <c r="CQ62" i="445"/>
  <c r="CP62" i="445"/>
  <c r="CC62" i="445"/>
  <c r="CE62" i="445" s="1"/>
  <c r="CB62" i="445"/>
  <c r="CA62" i="445"/>
  <c r="BV62" i="445"/>
  <c r="BU62" i="445"/>
  <c r="BT62" i="445"/>
  <c r="BS62" i="445"/>
  <c r="BR62" i="445"/>
  <c r="BQ62" i="445"/>
  <c r="BF62" i="445"/>
  <c r="BD62" i="445"/>
  <c r="BB62" i="445"/>
  <c r="BC62" i="445" s="1"/>
  <c r="AW62" i="445"/>
  <c r="AV62" i="445"/>
  <c r="AU62" i="445"/>
  <c r="AT62" i="445"/>
  <c r="AS62" i="445"/>
  <c r="FW62" i="445" s="1"/>
  <c r="AR62" i="445"/>
  <c r="AE62" i="445"/>
  <c r="AG62" i="445" s="1"/>
  <c r="AD62" i="445"/>
  <c r="AC62" i="445"/>
  <c r="X62" i="445"/>
  <c r="W62" i="445"/>
  <c r="V62" i="445"/>
  <c r="U62" i="445"/>
  <c r="T62" i="445"/>
  <c r="S62" i="445"/>
  <c r="H62" i="445"/>
  <c r="F62" i="445"/>
  <c r="D62" i="445"/>
  <c r="E62" i="445" s="1"/>
  <c r="FU61" i="445"/>
  <c r="FR61" i="445"/>
  <c r="FQ61" i="445"/>
  <c r="FP61" i="445"/>
  <c r="FO61" i="445"/>
  <c r="FN61" i="445"/>
  <c r="FM61" i="445"/>
  <c r="FB61" i="445"/>
  <c r="EZ61" i="445"/>
  <c r="EY61" i="445"/>
  <c r="EX61" i="445"/>
  <c r="ES61" i="445"/>
  <c r="ER61" i="445"/>
  <c r="EQ61" i="445"/>
  <c r="EP61" i="445"/>
  <c r="EO61" i="445"/>
  <c r="EN61" i="445"/>
  <c r="EC61" i="445"/>
  <c r="EA61" i="445"/>
  <c r="DZ61" i="445"/>
  <c r="DY61" i="445"/>
  <c r="DT61" i="445"/>
  <c r="DS61" i="445"/>
  <c r="DR61" i="445"/>
  <c r="DQ61" i="445"/>
  <c r="DP61" i="445"/>
  <c r="DO61" i="445"/>
  <c r="DD61" i="445"/>
  <c r="DB61" i="445"/>
  <c r="DA61" i="445"/>
  <c r="CZ61" i="445"/>
  <c r="CU61" i="445"/>
  <c r="CT61" i="445"/>
  <c r="CS61" i="445"/>
  <c r="CR61" i="445"/>
  <c r="CQ61" i="445"/>
  <c r="CP61" i="445"/>
  <c r="CE61" i="445"/>
  <c r="CC61" i="445"/>
  <c r="CB61" i="445"/>
  <c r="CA61" i="445"/>
  <c r="BV61" i="445"/>
  <c r="BU61" i="445"/>
  <c r="BT61" i="445"/>
  <c r="BS61" i="445"/>
  <c r="BR61" i="445"/>
  <c r="BQ61" i="445"/>
  <c r="BF61" i="445"/>
  <c r="BD61" i="445"/>
  <c r="BC61" i="445"/>
  <c r="BB61" i="445"/>
  <c r="AW61" i="445"/>
  <c r="AV61" i="445"/>
  <c r="AU61" i="445"/>
  <c r="AT61" i="445"/>
  <c r="AS61" i="445"/>
  <c r="AR61" i="445"/>
  <c r="AG61" i="445"/>
  <c r="AE61" i="445"/>
  <c r="AD61" i="445"/>
  <c r="AC61" i="445"/>
  <c r="X61" i="445"/>
  <c r="W61" i="445"/>
  <c r="V61" i="445"/>
  <c r="U61" i="445"/>
  <c r="T61" i="445"/>
  <c r="S61" i="445"/>
  <c r="H61" i="445"/>
  <c r="F61" i="445"/>
  <c r="E61" i="445"/>
  <c r="FW61" i="445" s="1"/>
  <c r="D61" i="445"/>
  <c r="FU60" i="445"/>
  <c r="FR60" i="445"/>
  <c r="FQ60" i="445"/>
  <c r="FP60" i="445"/>
  <c r="FO60" i="445"/>
  <c r="FN60" i="445"/>
  <c r="FM60" i="445"/>
  <c r="EZ60" i="445"/>
  <c r="FB60" i="445" s="1"/>
  <c r="EY60" i="445"/>
  <c r="EX60" i="445"/>
  <c r="ES60" i="445"/>
  <c r="ER60" i="445"/>
  <c r="EQ60" i="445"/>
  <c r="EP60" i="445"/>
  <c r="EO60" i="445"/>
  <c r="EN60" i="445"/>
  <c r="EC60" i="445"/>
  <c r="EA60" i="445"/>
  <c r="DY60" i="445"/>
  <c r="DZ60" i="445" s="1"/>
  <c r="DT60" i="445"/>
  <c r="DS60" i="445"/>
  <c r="DR60" i="445"/>
  <c r="DQ60" i="445"/>
  <c r="DP60" i="445"/>
  <c r="DO60" i="445"/>
  <c r="DB60" i="445"/>
  <c r="DD60" i="445" s="1"/>
  <c r="DA60" i="445"/>
  <c r="CZ60" i="445"/>
  <c r="CU60" i="445"/>
  <c r="CT60" i="445"/>
  <c r="CS60" i="445"/>
  <c r="CR60" i="445"/>
  <c r="CQ60" i="445"/>
  <c r="CP60" i="445"/>
  <c r="CE60" i="445"/>
  <c r="CC60" i="445"/>
  <c r="CA60" i="445"/>
  <c r="CB60" i="445" s="1"/>
  <c r="BV60" i="445"/>
  <c r="BU60" i="445"/>
  <c r="BT60" i="445"/>
  <c r="BS60" i="445"/>
  <c r="BR60" i="445"/>
  <c r="BQ60" i="445"/>
  <c r="BD60" i="445"/>
  <c r="BF60" i="445" s="1"/>
  <c r="BC60" i="445"/>
  <c r="BB60" i="445"/>
  <c r="AW60" i="445"/>
  <c r="AV60" i="445"/>
  <c r="AU60" i="445"/>
  <c r="AT60" i="445"/>
  <c r="AS60" i="445"/>
  <c r="AR60" i="445"/>
  <c r="AG60" i="445"/>
  <c r="AE60" i="445"/>
  <c r="AC60" i="445"/>
  <c r="AD60" i="445" s="1"/>
  <c r="X60" i="445"/>
  <c r="W60" i="445"/>
  <c r="V60" i="445"/>
  <c r="U60" i="445"/>
  <c r="T60" i="445"/>
  <c r="S60" i="445"/>
  <c r="F60" i="445"/>
  <c r="H60" i="445" s="1"/>
  <c r="E60" i="445"/>
  <c r="FW60" i="445" s="1"/>
  <c r="D60" i="445"/>
  <c r="FU59" i="445"/>
  <c r="FR59" i="445"/>
  <c r="FQ59" i="445"/>
  <c r="FP59" i="445"/>
  <c r="FO59" i="445"/>
  <c r="FN59" i="445"/>
  <c r="FM59" i="445"/>
  <c r="EZ59" i="445"/>
  <c r="FB59" i="445" s="1"/>
  <c r="EY59" i="445"/>
  <c r="EX59" i="445"/>
  <c r="ES59" i="445"/>
  <c r="ER59" i="445"/>
  <c r="EQ59" i="445"/>
  <c r="EP59" i="445"/>
  <c r="EO59" i="445"/>
  <c r="EN59" i="445"/>
  <c r="EC59" i="445"/>
  <c r="EA59" i="445"/>
  <c r="DY59" i="445"/>
  <c r="DZ59" i="445" s="1"/>
  <c r="DT59" i="445"/>
  <c r="DS59" i="445"/>
  <c r="DR59" i="445"/>
  <c r="DQ59" i="445"/>
  <c r="DP59" i="445"/>
  <c r="DO59" i="445"/>
  <c r="DB59" i="445"/>
  <c r="DD59" i="445" s="1"/>
  <c r="DA59" i="445"/>
  <c r="CZ59" i="445"/>
  <c r="CU59" i="445"/>
  <c r="CT59" i="445"/>
  <c r="CS59" i="445"/>
  <c r="CR59" i="445"/>
  <c r="CQ59" i="445"/>
  <c r="CP59" i="445"/>
  <c r="CE59" i="445"/>
  <c r="CC59" i="445"/>
  <c r="CA59" i="445"/>
  <c r="CB59" i="445" s="1"/>
  <c r="BV59" i="445"/>
  <c r="BU59" i="445"/>
  <c r="BT59" i="445"/>
  <c r="BS59" i="445"/>
  <c r="BR59" i="445"/>
  <c r="BQ59" i="445"/>
  <c r="BD59" i="445"/>
  <c r="BF59" i="445" s="1"/>
  <c r="BC59" i="445"/>
  <c r="BB59" i="445"/>
  <c r="AW59" i="445"/>
  <c r="AV59" i="445"/>
  <c r="AU59" i="445"/>
  <c r="AT59" i="445"/>
  <c r="AS59" i="445"/>
  <c r="AR59" i="445"/>
  <c r="AG59" i="445"/>
  <c r="AE59" i="445"/>
  <c r="AC59" i="445"/>
  <c r="AD59" i="445" s="1"/>
  <c r="X59" i="445"/>
  <c r="W59" i="445"/>
  <c r="V59" i="445"/>
  <c r="U59" i="445"/>
  <c r="T59" i="445"/>
  <c r="S59" i="445"/>
  <c r="F59" i="445"/>
  <c r="H59" i="445" s="1"/>
  <c r="E59" i="445"/>
  <c r="D59" i="445"/>
  <c r="FU58" i="445"/>
  <c r="FR58" i="445"/>
  <c r="FQ58" i="445"/>
  <c r="FP58" i="445"/>
  <c r="FO58" i="445"/>
  <c r="FN58" i="445"/>
  <c r="FM58" i="445"/>
  <c r="FB58" i="445"/>
  <c r="EZ58" i="445"/>
  <c r="EX58" i="445"/>
  <c r="EY58" i="445" s="1"/>
  <c r="ES58" i="445"/>
  <c r="ER58" i="445"/>
  <c r="EQ58" i="445"/>
  <c r="EP58" i="445"/>
  <c r="EO58" i="445"/>
  <c r="EN58" i="445"/>
  <c r="EA58" i="445"/>
  <c r="EC58" i="445" s="1"/>
  <c r="DZ58" i="445"/>
  <c r="DY58" i="445"/>
  <c r="DT58" i="445"/>
  <c r="DS58" i="445"/>
  <c r="DR58" i="445"/>
  <c r="DQ58" i="445"/>
  <c r="DP58" i="445"/>
  <c r="DO58" i="445"/>
  <c r="DD58" i="445"/>
  <c r="DB58" i="445"/>
  <c r="CZ58" i="445"/>
  <c r="DA58" i="445" s="1"/>
  <c r="CU58" i="445"/>
  <c r="CT58" i="445"/>
  <c r="CS58" i="445"/>
  <c r="CR58" i="445"/>
  <c r="CQ58" i="445"/>
  <c r="CP58" i="445"/>
  <c r="CC58" i="445"/>
  <c r="CE58" i="445" s="1"/>
  <c r="CB58" i="445"/>
  <c r="CA58" i="445"/>
  <c r="BV58" i="445"/>
  <c r="BU58" i="445"/>
  <c r="BT58" i="445"/>
  <c r="BS58" i="445"/>
  <c r="BR58" i="445"/>
  <c r="BQ58" i="445"/>
  <c r="BF58" i="445"/>
  <c r="BD58" i="445"/>
  <c r="BB58" i="445"/>
  <c r="BC58" i="445" s="1"/>
  <c r="AW58" i="445"/>
  <c r="AV58" i="445"/>
  <c r="AU58" i="445"/>
  <c r="AT58" i="445"/>
  <c r="AS58" i="445"/>
  <c r="AR58" i="445"/>
  <c r="AE58" i="445"/>
  <c r="AG58" i="445" s="1"/>
  <c r="AD58" i="445"/>
  <c r="AC58" i="445"/>
  <c r="X58" i="445"/>
  <c r="W58" i="445"/>
  <c r="V58" i="445"/>
  <c r="U58" i="445"/>
  <c r="T58" i="445"/>
  <c r="S58" i="445"/>
  <c r="H58" i="445"/>
  <c r="F58" i="445"/>
  <c r="D58" i="445"/>
  <c r="E58" i="445" s="1"/>
  <c r="FW58" i="445" s="1"/>
  <c r="FU57" i="445"/>
  <c r="FR57" i="445"/>
  <c r="FQ57" i="445"/>
  <c r="FP57" i="445"/>
  <c r="FO57" i="445"/>
  <c r="FN57" i="445"/>
  <c r="FM57" i="445"/>
  <c r="FB57" i="445"/>
  <c r="EZ57" i="445"/>
  <c r="EX57" i="445"/>
  <c r="EY57" i="445" s="1"/>
  <c r="ES57" i="445"/>
  <c r="ER57" i="445"/>
  <c r="EQ57" i="445"/>
  <c r="EP57" i="445"/>
  <c r="EO57" i="445"/>
  <c r="EN57" i="445"/>
  <c r="EA57" i="445"/>
  <c r="EC57" i="445" s="1"/>
  <c r="EA86" i="445" s="1"/>
  <c r="ES88" i="445" s="1"/>
  <c r="DZ57" i="445"/>
  <c r="DY57" i="445"/>
  <c r="DT57" i="445"/>
  <c r="DS57" i="445"/>
  <c r="DR57" i="445"/>
  <c r="DQ57" i="445"/>
  <c r="DP57" i="445"/>
  <c r="DO57" i="445"/>
  <c r="DD57" i="445"/>
  <c r="DB57" i="445"/>
  <c r="CZ57" i="445"/>
  <c r="DA57" i="445" s="1"/>
  <c r="CY86" i="445" s="1"/>
  <c r="DT87" i="445" s="1"/>
  <c r="CU57" i="445"/>
  <c r="CT57" i="445"/>
  <c r="CS57" i="445"/>
  <c r="CR57" i="445"/>
  <c r="CQ57" i="445"/>
  <c r="CP57" i="445"/>
  <c r="CC57" i="445"/>
  <c r="CE57" i="445" s="1"/>
  <c r="CC86" i="445" s="1"/>
  <c r="CB57" i="445"/>
  <c r="CA57" i="445"/>
  <c r="BV57" i="445"/>
  <c r="BU57" i="445"/>
  <c r="BT57" i="445"/>
  <c r="BS57" i="445"/>
  <c r="BR57" i="445"/>
  <c r="BQ57" i="445"/>
  <c r="BF57" i="445"/>
  <c r="BD57" i="445"/>
  <c r="BB57" i="445"/>
  <c r="BC57" i="445" s="1"/>
  <c r="AW57" i="445"/>
  <c r="AV57" i="445"/>
  <c r="AU57" i="445"/>
  <c r="AT57" i="445"/>
  <c r="AS57" i="445"/>
  <c r="AR57" i="445"/>
  <c r="AE57" i="445"/>
  <c r="AG57" i="445" s="1"/>
  <c r="AE86" i="445" s="1"/>
  <c r="AD57" i="445"/>
  <c r="AC57" i="445"/>
  <c r="X57" i="445"/>
  <c r="W57" i="445"/>
  <c r="V57" i="445"/>
  <c r="U57" i="445"/>
  <c r="T57" i="445"/>
  <c r="S57" i="445"/>
  <c r="H57" i="445"/>
  <c r="F57" i="445"/>
  <c r="D57" i="445"/>
  <c r="E57" i="445" s="1"/>
  <c r="B54" i="445"/>
  <c r="A54" i="445"/>
  <c r="EZ51" i="445"/>
  <c r="EU51" i="445"/>
  <c r="EA51" i="445"/>
  <c r="EC51" i="445" s="1"/>
  <c r="DV51" i="445"/>
  <c r="DB51" i="445"/>
  <c r="DD51" i="445" s="1"/>
  <c r="CW51" i="445"/>
  <c r="CC51" i="445"/>
  <c r="BZ51" i="445"/>
  <c r="BX51" i="445"/>
  <c r="BD51" i="445"/>
  <c r="BA51" i="445"/>
  <c r="AY51" i="445"/>
  <c r="AE51" i="445"/>
  <c r="Z51" i="445"/>
  <c r="F51" i="445"/>
  <c r="H51" i="445" s="1"/>
  <c r="A51" i="445"/>
  <c r="EY51" i="445" s="1"/>
  <c r="FB50" i="445"/>
  <c r="EZ50" i="445"/>
  <c r="EW50" i="445"/>
  <c r="EU50" i="445"/>
  <c r="EC50" i="445"/>
  <c r="EA50" i="445"/>
  <c r="DZ50" i="445"/>
  <c r="DX50" i="445"/>
  <c r="DV50" i="445"/>
  <c r="DB50" i="445"/>
  <c r="DD50" i="445" s="1"/>
  <c r="DA50" i="445"/>
  <c r="CY50" i="445"/>
  <c r="CW50" i="445"/>
  <c r="CC50" i="445"/>
  <c r="CE50" i="445" s="1"/>
  <c r="CB50" i="445"/>
  <c r="BX50" i="445"/>
  <c r="BF50" i="445"/>
  <c r="BD50" i="445"/>
  <c r="BA50" i="445"/>
  <c r="AY50" i="445"/>
  <c r="AG50" i="445"/>
  <c r="AE50" i="445"/>
  <c r="AD50" i="445"/>
  <c r="AB50" i="445"/>
  <c r="Z50" i="445"/>
  <c r="F50" i="445"/>
  <c r="H50" i="445" s="1"/>
  <c r="E50" i="445"/>
  <c r="C50" i="445"/>
  <c r="A50" i="445"/>
  <c r="EY50" i="445" s="1"/>
  <c r="EZ49" i="445"/>
  <c r="EY49" i="445"/>
  <c r="EW49" i="445"/>
  <c r="EU49" i="445"/>
  <c r="EA49" i="445"/>
  <c r="DZ49" i="445"/>
  <c r="DX49" i="445"/>
  <c r="DV49" i="445"/>
  <c r="DB49" i="445"/>
  <c r="DA49" i="445"/>
  <c r="CY49" i="445"/>
  <c r="CW49" i="445"/>
  <c r="CC49" i="445"/>
  <c r="CB49" i="445"/>
  <c r="BZ49" i="445"/>
  <c r="BX49" i="445"/>
  <c r="BD49" i="445"/>
  <c r="BC49" i="445"/>
  <c r="BA49" i="445"/>
  <c r="AY49" i="445"/>
  <c r="AE49" i="445"/>
  <c r="AD49" i="445"/>
  <c r="AB49" i="445"/>
  <c r="Z49" i="445"/>
  <c r="F49" i="445"/>
  <c r="E49" i="445"/>
  <c r="C49" i="445"/>
  <c r="A49" i="445"/>
  <c r="EV48" i="445"/>
  <c r="EU48" i="445"/>
  <c r="DW48" i="445"/>
  <c r="DV48" i="445"/>
  <c r="CX48" i="445"/>
  <c r="CW48" i="445"/>
  <c r="BY48" i="445"/>
  <c r="BX48" i="445"/>
  <c r="AZ48" i="445"/>
  <c r="BA48" i="445" s="1"/>
  <c r="AY48" i="445"/>
  <c r="AA48" i="445"/>
  <c r="Z48" i="445"/>
  <c r="B48" i="445"/>
  <c r="A48" i="445"/>
  <c r="BZ48" i="445" s="1"/>
  <c r="EV47" i="445"/>
  <c r="EY47" i="445" s="1"/>
  <c r="EU47" i="445"/>
  <c r="DV47" i="445"/>
  <c r="CX47" i="445"/>
  <c r="DA47" i="445" s="1"/>
  <c r="CW47" i="445"/>
  <c r="CC47" i="445"/>
  <c r="CE47" i="445" s="1"/>
  <c r="CB47" i="445"/>
  <c r="BY47" i="445"/>
  <c r="BX47" i="445"/>
  <c r="AZ47" i="445"/>
  <c r="BC47" i="445" s="1"/>
  <c r="AY47" i="445"/>
  <c r="AD47" i="445"/>
  <c r="AA47" i="445"/>
  <c r="Z47" i="445"/>
  <c r="B47" i="445"/>
  <c r="E47" i="445" s="1"/>
  <c r="A47" i="445"/>
  <c r="BZ47" i="445" s="1"/>
  <c r="EX46" i="445"/>
  <c r="EY46" i="445" s="1"/>
  <c r="EW46" i="445"/>
  <c r="DZ46" i="445"/>
  <c r="DY46" i="445"/>
  <c r="DX46" i="445"/>
  <c r="DA46" i="445"/>
  <c r="CZ46" i="445"/>
  <c r="CY46" i="445"/>
  <c r="CB46" i="445"/>
  <c r="CA46" i="445"/>
  <c r="BZ46" i="445"/>
  <c r="BB46" i="445"/>
  <c r="BC46" i="445" s="1"/>
  <c r="BA46" i="445"/>
  <c r="AD46" i="445"/>
  <c r="AC46" i="445"/>
  <c r="AB46" i="445"/>
  <c r="E46" i="445"/>
  <c r="D46" i="445"/>
  <c r="C46" i="445"/>
  <c r="EX45" i="445"/>
  <c r="EW45" i="445"/>
  <c r="EU45" i="445"/>
  <c r="EZ45" i="445" s="1"/>
  <c r="DZ45" i="445"/>
  <c r="DY45" i="445"/>
  <c r="DX45" i="445"/>
  <c r="DV45" i="445"/>
  <c r="EA45" i="445" s="1"/>
  <c r="DB45" i="445"/>
  <c r="DA45" i="445"/>
  <c r="CZ45" i="445"/>
  <c r="CW45" i="445"/>
  <c r="CB45" i="445"/>
  <c r="CA45" i="445"/>
  <c r="BZ45" i="445"/>
  <c r="BX45" i="445"/>
  <c r="CC45" i="445" s="1"/>
  <c r="BB45" i="445"/>
  <c r="BA45" i="445"/>
  <c r="AY45" i="445"/>
  <c r="BD45" i="445" s="1"/>
  <c r="AH45" i="445"/>
  <c r="AJ45" i="445" s="1"/>
  <c r="AH98" i="445" s="1"/>
  <c r="AJ98" i="445" s="1"/>
  <c r="AH151" i="445" s="1"/>
  <c r="AJ151" i="445" s="1"/>
  <c r="AH204" i="445" s="1"/>
  <c r="AJ204" i="445" s="1"/>
  <c r="BG45" i="445" s="1"/>
  <c r="BI45" i="445" s="1"/>
  <c r="BG98" i="445" s="1"/>
  <c r="BI98" i="445" s="1"/>
  <c r="BG151" i="445" s="1"/>
  <c r="BI151" i="445" s="1"/>
  <c r="BG204" i="445" s="1"/>
  <c r="BI204" i="445" s="1"/>
  <c r="CF45" i="445" s="1"/>
  <c r="CH45" i="445" s="1"/>
  <c r="CF98" i="445" s="1"/>
  <c r="CH98" i="445" s="1"/>
  <c r="CF151" i="445" s="1"/>
  <c r="CH151" i="445" s="1"/>
  <c r="CF204" i="445" s="1"/>
  <c r="CH204" i="445" s="1"/>
  <c r="DE45" i="445" s="1"/>
  <c r="DG45" i="445" s="1"/>
  <c r="DE98" i="445" s="1"/>
  <c r="DG98" i="445" s="1"/>
  <c r="DE151" i="445" s="1"/>
  <c r="DG151" i="445" s="1"/>
  <c r="DE204" i="445" s="1"/>
  <c r="DG204" i="445" s="1"/>
  <c r="ED45" i="445" s="1"/>
  <c r="EF45" i="445" s="1"/>
  <c r="ED98" i="445" s="1"/>
  <c r="EF98" i="445" s="1"/>
  <c r="ED151" i="445" s="1"/>
  <c r="EF151" i="445" s="1"/>
  <c r="ED204" i="445" s="1"/>
  <c r="EF204" i="445" s="1"/>
  <c r="FC45" i="445" s="1"/>
  <c r="FE45" i="445" s="1"/>
  <c r="FC98" i="445" s="1"/>
  <c r="FE98" i="445" s="1"/>
  <c r="FC151" i="445" s="1"/>
  <c r="FE151" i="445" s="1"/>
  <c r="FC204" i="445" s="1"/>
  <c r="FE204" i="445" s="1"/>
  <c r="AD45" i="445"/>
  <c r="AC45" i="445"/>
  <c r="AB45" i="445"/>
  <c r="Z45" i="445"/>
  <c r="AE45" i="445" s="1"/>
  <c r="K45" i="445"/>
  <c r="I98" i="445" s="1"/>
  <c r="E45" i="445"/>
  <c r="D45" i="445"/>
  <c r="C45" i="445"/>
  <c r="A45" i="445"/>
  <c r="EY45" i="445" s="1"/>
  <c r="EX44" i="445"/>
  <c r="EW44" i="445"/>
  <c r="EU44" i="445"/>
  <c r="EZ44" i="445" s="1"/>
  <c r="EZ47" i="445" s="1"/>
  <c r="FB47" i="445" s="1"/>
  <c r="DZ44" i="445"/>
  <c r="DY44" i="445"/>
  <c r="DX44" i="445"/>
  <c r="DV44" i="445"/>
  <c r="EA44" i="445" s="1"/>
  <c r="EA47" i="445" s="1"/>
  <c r="EC47" i="445" s="1"/>
  <c r="DB44" i="445"/>
  <c r="DA44" i="445"/>
  <c r="CZ44" i="445"/>
  <c r="CW44" i="445"/>
  <c r="CB44" i="445"/>
  <c r="CA44" i="445"/>
  <c r="BZ44" i="445"/>
  <c r="BX44" i="445"/>
  <c r="CC44" i="445" s="1"/>
  <c r="BB44" i="445"/>
  <c r="BA44" i="445"/>
  <c r="AY44" i="445"/>
  <c r="BD44" i="445" s="1"/>
  <c r="AH44" i="445"/>
  <c r="AJ44" i="445" s="1"/>
  <c r="AH97" i="445" s="1"/>
  <c r="AJ97" i="445" s="1"/>
  <c r="AH150" i="445" s="1"/>
  <c r="AJ150" i="445" s="1"/>
  <c r="AH203" i="445" s="1"/>
  <c r="AJ203" i="445" s="1"/>
  <c r="BG44" i="445" s="1"/>
  <c r="BI44" i="445" s="1"/>
  <c r="BG97" i="445" s="1"/>
  <c r="BI97" i="445" s="1"/>
  <c r="BG150" i="445" s="1"/>
  <c r="BI150" i="445" s="1"/>
  <c r="BG203" i="445" s="1"/>
  <c r="BI203" i="445" s="1"/>
  <c r="CF44" i="445" s="1"/>
  <c r="CH44" i="445" s="1"/>
  <c r="CF97" i="445" s="1"/>
  <c r="CH97" i="445" s="1"/>
  <c r="CF150" i="445" s="1"/>
  <c r="CH150" i="445" s="1"/>
  <c r="CF203" i="445" s="1"/>
  <c r="CH203" i="445" s="1"/>
  <c r="DE44" i="445" s="1"/>
  <c r="DG44" i="445" s="1"/>
  <c r="DE97" i="445" s="1"/>
  <c r="DG97" i="445" s="1"/>
  <c r="DE150" i="445" s="1"/>
  <c r="DG150" i="445" s="1"/>
  <c r="DE203" i="445" s="1"/>
  <c r="DG203" i="445" s="1"/>
  <c r="ED44" i="445" s="1"/>
  <c r="EF44" i="445" s="1"/>
  <c r="ED97" i="445" s="1"/>
  <c r="EF97" i="445" s="1"/>
  <c r="ED150" i="445" s="1"/>
  <c r="EF150" i="445" s="1"/>
  <c r="ED203" i="445" s="1"/>
  <c r="EF203" i="445" s="1"/>
  <c r="FC44" i="445" s="1"/>
  <c r="FE44" i="445" s="1"/>
  <c r="FC97" i="445" s="1"/>
  <c r="FE97" i="445" s="1"/>
  <c r="FC150" i="445" s="1"/>
  <c r="FE150" i="445" s="1"/>
  <c r="FC203" i="445" s="1"/>
  <c r="FE203" i="445" s="1"/>
  <c r="AD44" i="445"/>
  <c r="AC44" i="445"/>
  <c r="AB44" i="445"/>
  <c r="Z44" i="445"/>
  <c r="AE44" i="445" s="1"/>
  <c r="AE47" i="445" s="1"/>
  <c r="AG47" i="445" s="1"/>
  <c r="K44" i="445"/>
  <c r="E44" i="445"/>
  <c r="D44" i="445"/>
  <c r="C44" i="445"/>
  <c r="A44" i="445"/>
  <c r="EY44" i="445" s="1"/>
  <c r="EX43" i="445"/>
  <c r="EY43" i="445" s="1"/>
  <c r="EW43" i="445"/>
  <c r="EU43" i="445"/>
  <c r="EZ43" i="445" s="1"/>
  <c r="GH360" i="445" s="1"/>
  <c r="DZ43" i="445"/>
  <c r="DY43" i="445"/>
  <c r="DX43" i="445"/>
  <c r="DV43" i="445"/>
  <c r="EA43" i="445" s="1"/>
  <c r="GH356" i="445" s="1"/>
  <c r="DB43" i="445"/>
  <c r="GH352" i="445" s="1"/>
  <c r="DA43" i="445"/>
  <c r="CZ43" i="445"/>
  <c r="CW43" i="445"/>
  <c r="CA43" i="445"/>
  <c r="CB43" i="445" s="1"/>
  <c r="BZ43" i="445"/>
  <c r="BX43" i="445"/>
  <c r="CC43" i="445" s="1"/>
  <c r="GH348" i="445" s="1"/>
  <c r="GT348" i="445" s="1"/>
  <c r="BB43" i="445"/>
  <c r="BC43" i="445" s="1"/>
  <c r="BA43" i="445"/>
  <c r="AY43" i="445"/>
  <c r="BD43" i="445" s="1"/>
  <c r="GH344" i="445" s="1"/>
  <c r="AD43" i="445"/>
  <c r="AC43" i="445"/>
  <c r="AB43" i="445"/>
  <c r="Z43" i="445"/>
  <c r="AE43" i="445" s="1"/>
  <c r="GH340" i="445" s="1"/>
  <c r="GT340" i="445" s="1"/>
  <c r="D43" i="445"/>
  <c r="E43" i="445" s="1"/>
  <c r="C43" i="445"/>
  <c r="A43" i="445"/>
  <c r="CY43" i="445" s="1"/>
  <c r="EX42" i="445"/>
  <c r="EY42" i="445" s="1"/>
  <c r="EW42" i="445"/>
  <c r="EU42" i="445"/>
  <c r="EZ42" i="445" s="1"/>
  <c r="GG360" i="445" s="1"/>
  <c r="DZ42" i="445"/>
  <c r="DY42" i="445"/>
  <c r="DX42" i="445"/>
  <c r="DV42" i="445"/>
  <c r="EA42" i="445" s="1"/>
  <c r="GG356" i="445" s="1"/>
  <c r="DA42" i="445"/>
  <c r="CZ42" i="445"/>
  <c r="CW42" i="445"/>
  <c r="DB42" i="445" s="1"/>
  <c r="GG352" i="445" s="1"/>
  <c r="CA42" i="445"/>
  <c r="CB42" i="445" s="1"/>
  <c r="BZ42" i="445"/>
  <c r="BX42" i="445"/>
  <c r="CC42" i="445" s="1"/>
  <c r="GG348" i="445" s="1"/>
  <c r="BB42" i="445"/>
  <c r="BC42" i="445" s="1"/>
  <c r="BA42" i="445"/>
  <c r="AY42" i="445"/>
  <c r="BD42" i="445" s="1"/>
  <c r="GG344" i="445" s="1"/>
  <c r="AD42" i="445"/>
  <c r="AC42" i="445"/>
  <c r="AB42" i="445"/>
  <c r="Z42" i="445"/>
  <c r="AE42" i="445" s="1"/>
  <c r="GG340" i="445" s="1"/>
  <c r="GS340" i="445" s="1"/>
  <c r="D42" i="445"/>
  <c r="E42" i="445" s="1"/>
  <c r="C42" i="445"/>
  <c r="A42" i="445"/>
  <c r="CY42" i="445" s="1"/>
  <c r="EX41" i="445"/>
  <c r="EY41" i="445" s="1"/>
  <c r="EW41" i="445"/>
  <c r="EU41" i="445"/>
  <c r="EZ41" i="445" s="1"/>
  <c r="GF360" i="445" s="1"/>
  <c r="DZ41" i="445"/>
  <c r="DY41" i="445"/>
  <c r="DX41" i="445"/>
  <c r="DV41" i="445"/>
  <c r="EA41" i="445" s="1"/>
  <c r="GF356" i="445" s="1"/>
  <c r="DB41" i="445"/>
  <c r="GF352" i="445" s="1"/>
  <c r="DA41" i="445"/>
  <c r="CZ41" i="445"/>
  <c r="CW41" i="445"/>
  <c r="CA41" i="445"/>
  <c r="CB41" i="445" s="1"/>
  <c r="BZ41" i="445"/>
  <c r="BX41" i="445"/>
  <c r="CC41" i="445" s="1"/>
  <c r="GF348" i="445" s="1"/>
  <c r="GR348" i="445" s="1"/>
  <c r="BB41" i="445"/>
  <c r="BC41" i="445" s="1"/>
  <c r="BA41" i="445"/>
  <c r="AY41" i="445"/>
  <c r="BD41" i="445" s="1"/>
  <c r="GF344" i="445" s="1"/>
  <c r="AD41" i="445"/>
  <c r="AC41" i="445"/>
  <c r="AB41" i="445"/>
  <c r="Z41" i="445"/>
  <c r="AE41" i="445" s="1"/>
  <c r="GF340" i="445" s="1"/>
  <c r="E41" i="445"/>
  <c r="D41" i="445"/>
  <c r="C41" i="445"/>
  <c r="A41" i="445"/>
  <c r="CY41" i="445" s="1"/>
  <c r="EX40" i="445"/>
  <c r="EY40" i="445" s="1"/>
  <c r="EW40" i="445"/>
  <c r="EU40" i="445"/>
  <c r="EZ40" i="445" s="1"/>
  <c r="DY40" i="445"/>
  <c r="DZ40" i="445" s="1"/>
  <c r="DV40" i="445"/>
  <c r="EA40" i="445" s="1"/>
  <c r="GE356" i="445" s="1"/>
  <c r="DA40" i="445"/>
  <c r="CZ40" i="445"/>
  <c r="CW40" i="445"/>
  <c r="DB40" i="445" s="1"/>
  <c r="GE352" i="445" s="1"/>
  <c r="CA40" i="445"/>
  <c r="CB40" i="445" s="1"/>
  <c r="BX40" i="445"/>
  <c r="CC40" i="445" s="1"/>
  <c r="GE348" i="445" s="1"/>
  <c r="BB40" i="445"/>
  <c r="BC40" i="445" s="1"/>
  <c r="BA40" i="445"/>
  <c r="AY40" i="445"/>
  <c r="BD40" i="445" s="1"/>
  <c r="GE344" i="445" s="1"/>
  <c r="AC40" i="445"/>
  <c r="AD40" i="445" s="1"/>
  <c r="Z40" i="445"/>
  <c r="AE40" i="445" s="1"/>
  <c r="GE340" i="445" s="1"/>
  <c r="D40" i="445"/>
  <c r="E40" i="445" s="1"/>
  <c r="A40" i="445"/>
  <c r="DX40" i="445" s="1"/>
  <c r="EX39" i="445"/>
  <c r="EW39" i="445"/>
  <c r="EU39" i="445"/>
  <c r="EZ39" i="445" s="1"/>
  <c r="GD360" i="445" s="1"/>
  <c r="EA39" i="445"/>
  <c r="GD356" i="445" s="1"/>
  <c r="DY39" i="445"/>
  <c r="DZ39" i="445" s="1"/>
  <c r="DV39" i="445"/>
  <c r="DA39" i="445"/>
  <c r="CZ39" i="445"/>
  <c r="CY39" i="445"/>
  <c r="CW39" i="445"/>
  <c r="DB39" i="445" s="1"/>
  <c r="GD352" i="445" s="1"/>
  <c r="CC39" i="445"/>
  <c r="GD348" i="445" s="1"/>
  <c r="CA39" i="445"/>
  <c r="CB39" i="445" s="1"/>
  <c r="BZ39" i="445"/>
  <c r="BX39" i="445"/>
  <c r="BC39" i="445"/>
  <c r="BB39" i="445"/>
  <c r="BA39" i="445"/>
  <c r="AY39" i="445"/>
  <c r="BD39" i="445" s="1"/>
  <c r="GD344" i="445" s="1"/>
  <c r="AD39" i="445"/>
  <c r="AC39" i="445"/>
  <c r="Z39" i="445"/>
  <c r="AE39" i="445" s="1"/>
  <c r="GD340" i="445" s="1"/>
  <c r="F39" i="445"/>
  <c r="GD336" i="445" s="1"/>
  <c r="GP336" i="445" s="1"/>
  <c r="K39" i="445" s="1"/>
  <c r="I92" i="445" s="1"/>
  <c r="D39" i="445"/>
  <c r="E39" i="445" s="1"/>
  <c r="C39" i="445"/>
  <c r="A39" i="445"/>
  <c r="EZ38" i="445"/>
  <c r="GC360" i="445" s="1"/>
  <c r="EX38" i="445"/>
  <c r="EW38" i="445"/>
  <c r="EU38" i="445"/>
  <c r="EA38" i="445"/>
  <c r="GC356" i="445" s="1"/>
  <c r="DY38" i="445"/>
  <c r="DX38" i="445"/>
  <c r="DV38" i="445"/>
  <c r="DB38" i="445"/>
  <c r="GC352" i="445" s="1"/>
  <c r="CZ38" i="445"/>
  <c r="CY38" i="445"/>
  <c r="CW38" i="445"/>
  <c r="CC38" i="445"/>
  <c r="GC348" i="445" s="1"/>
  <c r="CA38" i="445"/>
  <c r="CA48" i="445" s="1"/>
  <c r="CB48" i="445" s="1"/>
  <c r="BZ38" i="445"/>
  <c r="BX38" i="445"/>
  <c r="BD38" i="445"/>
  <c r="GC344" i="445" s="1"/>
  <c r="BB38" i="445"/>
  <c r="BA38" i="445"/>
  <c r="AY38" i="445"/>
  <c r="AE38" i="445"/>
  <c r="GC340" i="445" s="1"/>
  <c r="AC38" i="445"/>
  <c r="AB38" i="445"/>
  <c r="Z38" i="445"/>
  <c r="E38" i="445"/>
  <c r="D38" i="445"/>
  <c r="C38" i="445"/>
  <c r="A38" i="445"/>
  <c r="F38" i="445" s="1"/>
  <c r="EY37" i="445"/>
  <c r="EX37" i="445"/>
  <c r="EU37" i="445"/>
  <c r="EZ37" i="445" s="1"/>
  <c r="GB360" i="445" s="1"/>
  <c r="DY37" i="445"/>
  <c r="DY48" i="445" s="1"/>
  <c r="DZ48" i="445" s="1"/>
  <c r="DV37" i="445"/>
  <c r="EA37" i="445" s="1"/>
  <c r="GB356" i="445" s="1"/>
  <c r="GN356" i="445" s="1"/>
  <c r="CZ37" i="445"/>
  <c r="DA37" i="445" s="1"/>
  <c r="CW37" i="445"/>
  <c r="DB37" i="445" s="1"/>
  <c r="GB352" i="445" s="1"/>
  <c r="CA37" i="445"/>
  <c r="BX37" i="445"/>
  <c r="CC37" i="445" s="1"/>
  <c r="GB348" i="445" s="1"/>
  <c r="BD37" i="445"/>
  <c r="GB344" i="445" s="1"/>
  <c r="BB37" i="445"/>
  <c r="BC37" i="445" s="1"/>
  <c r="AY37" i="445"/>
  <c r="AD37" i="445"/>
  <c r="AC37" i="445"/>
  <c r="AC48" i="445" s="1"/>
  <c r="AD48" i="445" s="1"/>
  <c r="AB37" i="445"/>
  <c r="Z37" i="445"/>
  <c r="AE37" i="445" s="1"/>
  <c r="GB340" i="445" s="1"/>
  <c r="E37" i="445"/>
  <c r="D37" i="445"/>
  <c r="C37" i="445"/>
  <c r="A37" i="445"/>
  <c r="DX37" i="445" s="1"/>
  <c r="EX36" i="445"/>
  <c r="EX48" i="445" s="1"/>
  <c r="EY48" i="445" s="1"/>
  <c r="EU36" i="445"/>
  <c r="EZ36" i="445" s="1"/>
  <c r="DY36" i="445"/>
  <c r="DX36" i="445"/>
  <c r="DV36" i="445"/>
  <c r="EA36" i="445" s="1"/>
  <c r="CZ36" i="445"/>
  <c r="CW36" i="445"/>
  <c r="DB36" i="445" s="1"/>
  <c r="CB36" i="445"/>
  <c r="CA36" i="445"/>
  <c r="BX36" i="445"/>
  <c r="CC36" i="445" s="1"/>
  <c r="BB36" i="445"/>
  <c r="BB48" i="445" s="1"/>
  <c r="BC48" i="445" s="1"/>
  <c r="AY36" i="445"/>
  <c r="BD36" i="445" s="1"/>
  <c r="AC36" i="445"/>
  <c r="AB36" i="445"/>
  <c r="Z36" i="445"/>
  <c r="AE36" i="445" s="1"/>
  <c r="E36" i="445"/>
  <c r="D36" i="445"/>
  <c r="D48" i="445" s="1"/>
  <c r="E48" i="445" s="1"/>
  <c r="A36" i="445"/>
  <c r="C36" i="445" s="1"/>
  <c r="FR33" i="445"/>
  <c r="ES33" i="445"/>
  <c r="DT33" i="445"/>
  <c r="CU33" i="445"/>
  <c r="BV33" i="445"/>
  <c r="AW33" i="445"/>
  <c r="X33" i="445"/>
  <c r="FV32" i="445"/>
  <c r="FU32" i="445"/>
  <c r="FR32" i="445"/>
  <c r="FQ32" i="445"/>
  <c r="FP32" i="445"/>
  <c r="FO32" i="445"/>
  <c r="FN32" i="445"/>
  <c r="FM32" i="445"/>
  <c r="FB32" i="445"/>
  <c r="EZ32" i="445"/>
  <c r="EX32" i="445"/>
  <c r="EY32" i="445" s="1"/>
  <c r="ES32" i="445"/>
  <c r="ER32" i="445"/>
  <c r="EQ32" i="445"/>
  <c r="EP32" i="445"/>
  <c r="EO32" i="445"/>
  <c r="EN32" i="445"/>
  <c r="EA32" i="445"/>
  <c r="EC32" i="445" s="1"/>
  <c r="DZ32" i="445"/>
  <c r="DY32" i="445"/>
  <c r="DT32" i="445"/>
  <c r="DS32" i="445"/>
  <c r="DR32" i="445"/>
  <c r="DQ32" i="445"/>
  <c r="DP32" i="445"/>
  <c r="DO32" i="445"/>
  <c r="DD32" i="445"/>
  <c r="DB32" i="445"/>
  <c r="CZ32" i="445"/>
  <c r="DA32" i="445" s="1"/>
  <c r="CU32" i="445"/>
  <c r="CT32" i="445"/>
  <c r="CS32" i="445"/>
  <c r="CR32" i="445"/>
  <c r="CQ32" i="445"/>
  <c r="CP32" i="445"/>
  <c r="CC32" i="445"/>
  <c r="CE32" i="445" s="1"/>
  <c r="CB32" i="445"/>
  <c r="CA32" i="445"/>
  <c r="BV32" i="445"/>
  <c r="BU32" i="445"/>
  <c r="BT32" i="445"/>
  <c r="BS32" i="445"/>
  <c r="BR32" i="445"/>
  <c r="BQ32" i="445"/>
  <c r="BF32" i="445"/>
  <c r="BD32" i="445"/>
  <c r="BB32" i="445"/>
  <c r="BC32" i="445" s="1"/>
  <c r="AW32" i="445"/>
  <c r="AV32" i="445"/>
  <c r="AU32" i="445"/>
  <c r="AT32" i="445"/>
  <c r="AS32" i="445"/>
  <c r="AR32" i="445"/>
  <c r="AE32" i="445"/>
  <c r="AG32" i="445" s="1"/>
  <c r="AD32" i="445"/>
  <c r="AC32" i="445"/>
  <c r="X32" i="445"/>
  <c r="W32" i="445"/>
  <c r="V32" i="445"/>
  <c r="U32" i="445"/>
  <c r="T32" i="445"/>
  <c r="S32" i="445"/>
  <c r="H32" i="445"/>
  <c r="F32" i="445"/>
  <c r="D32" i="445"/>
  <c r="E32" i="445" s="1"/>
  <c r="FW32" i="445" s="1"/>
  <c r="FV31" i="445"/>
  <c r="FU31" i="445"/>
  <c r="FR31" i="445"/>
  <c r="FQ31" i="445"/>
  <c r="FP31" i="445"/>
  <c r="FO31" i="445"/>
  <c r="FN31" i="445"/>
  <c r="FM31" i="445"/>
  <c r="FB31" i="445"/>
  <c r="EZ31" i="445"/>
  <c r="EY31" i="445"/>
  <c r="EX31" i="445"/>
  <c r="ES31" i="445"/>
  <c r="ER31" i="445"/>
  <c r="EQ31" i="445"/>
  <c r="EP31" i="445"/>
  <c r="EO31" i="445"/>
  <c r="EN31" i="445"/>
  <c r="EC31" i="445"/>
  <c r="EA31" i="445"/>
  <c r="DZ31" i="445"/>
  <c r="DY31" i="445"/>
  <c r="DT31" i="445"/>
  <c r="DS31" i="445"/>
  <c r="DR31" i="445"/>
  <c r="DQ31" i="445"/>
  <c r="DP31" i="445"/>
  <c r="DO31" i="445"/>
  <c r="DD31" i="445"/>
  <c r="DB31" i="445"/>
  <c r="DA31" i="445"/>
  <c r="CZ31" i="445"/>
  <c r="CU31" i="445"/>
  <c r="CT31" i="445"/>
  <c r="CS31" i="445"/>
  <c r="CR31" i="445"/>
  <c r="CQ31" i="445"/>
  <c r="CP31" i="445"/>
  <c r="CE31" i="445"/>
  <c r="CC31" i="445"/>
  <c r="CB31" i="445"/>
  <c r="CA31" i="445"/>
  <c r="BV31" i="445"/>
  <c r="BU31" i="445"/>
  <c r="BT31" i="445"/>
  <c r="BS31" i="445"/>
  <c r="BR31" i="445"/>
  <c r="BQ31" i="445"/>
  <c r="BF31" i="445"/>
  <c r="BD31" i="445"/>
  <c r="BC31" i="445"/>
  <c r="BB31" i="445"/>
  <c r="AW31" i="445"/>
  <c r="AV31" i="445"/>
  <c r="AU31" i="445"/>
  <c r="AT31" i="445"/>
  <c r="AS31" i="445"/>
  <c r="AR31" i="445"/>
  <c r="AG31" i="445"/>
  <c r="AE31" i="445"/>
  <c r="AD31" i="445"/>
  <c r="AC31" i="445"/>
  <c r="X31" i="445"/>
  <c r="W31" i="445"/>
  <c r="V31" i="445"/>
  <c r="U31" i="445"/>
  <c r="T31" i="445"/>
  <c r="S31" i="445"/>
  <c r="H31" i="445"/>
  <c r="F31" i="445"/>
  <c r="E31" i="445"/>
  <c r="FW31" i="445" s="1"/>
  <c r="D31" i="445"/>
  <c r="FU30" i="445"/>
  <c r="FV30" i="445" s="1"/>
  <c r="FR30" i="445"/>
  <c r="FQ30" i="445"/>
  <c r="FP30" i="445"/>
  <c r="FO30" i="445"/>
  <c r="FN30" i="445"/>
  <c r="FM30" i="445"/>
  <c r="EZ30" i="445"/>
  <c r="FB30" i="445" s="1"/>
  <c r="EX30" i="445"/>
  <c r="EY30" i="445" s="1"/>
  <c r="ES30" i="445"/>
  <c r="ER30" i="445"/>
  <c r="EQ30" i="445"/>
  <c r="EP30" i="445"/>
  <c r="EO30" i="445"/>
  <c r="EN30" i="445"/>
  <c r="EA30" i="445"/>
  <c r="EC30" i="445" s="1"/>
  <c r="DY30" i="445"/>
  <c r="DZ30" i="445" s="1"/>
  <c r="DT30" i="445"/>
  <c r="DS30" i="445"/>
  <c r="DR30" i="445"/>
  <c r="DQ30" i="445"/>
  <c r="DP30" i="445"/>
  <c r="DO30" i="445"/>
  <c r="DB30" i="445"/>
  <c r="DD30" i="445" s="1"/>
  <c r="CZ30" i="445"/>
  <c r="DA30" i="445" s="1"/>
  <c r="CU30" i="445"/>
  <c r="CT30" i="445"/>
  <c r="CS30" i="445"/>
  <c r="CR30" i="445"/>
  <c r="CQ30" i="445"/>
  <c r="CP30" i="445"/>
  <c r="CC30" i="445"/>
  <c r="CE30" i="445" s="1"/>
  <c r="CA30" i="445"/>
  <c r="CB30" i="445" s="1"/>
  <c r="BV30" i="445"/>
  <c r="BU30" i="445"/>
  <c r="BT30" i="445"/>
  <c r="BS30" i="445"/>
  <c r="BR30" i="445"/>
  <c r="BQ30" i="445"/>
  <c r="BD30" i="445"/>
  <c r="BF30" i="445" s="1"/>
  <c r="BB30" i="445"/>
  <c r="BC30" i="445" s="1"/>
  <c r="AW30" i="445"/>
  <c r="AV30" i="445"/>
  <c r="AU30" i="445"/>
  <c r="AT30" i="445"/>
  <c r="AS30" i="445"/>
  <c r="AR30" i="445"/>
  <c r="AE30" i="445"/>
  <c r="AG30" i="445" s="1"/>
  <c r="AC30" i="445"/>
  <c r="AD30" i="445" s="1"/>
  <c r="X30" i="445"/>
  <c r="W30" i="445"/>
  <c r="V30" i="445"/>
  <c r="U30" i="445"/>
  <c r="T30" i="445"/>
  <c r="S30" i="445"/>
  <c r="F30" i="445"/>
  <c r="H30" i="445" s="1"/>
  <c r="D30" i="445"/>
  <c r="E30" i="445" s="1"/>
  <c r="FU29" i="445"/>
  <c r="FV29" i="445" s="1"/>
  <c r="FR29" i="445"/>
  <c r="FQ29" i="445"/>
  <c r="FP29" i="445"/>
  <c r="FO29" i="445"/>
  <c r="FN29" i="445"/>
  <c r="FM29" i="445"/>
  <c r="EZ29" i="445"/>
  <c r="FB29" i="445" s="1"/>
  <c r="EY29" i="445"/>
  <c r="EX29" i="445"/>
  <c r="ES29" i="445"/>
  <c r="ER29" i="445"/>
  <c r="EQ29" i="445"/>
  <c r="EP29" i="445"/>
  <c r="EO29" i="445"/>
  <c r="EN29" i="445"/>
  <c r="EC29" i="445"/>
  <c r="EA29" i="445"/>
  <c r="DY29" i="445"/>
  <c r="DZ29" i="445" s="1"/>
  <c r="DT29" i="445"/>
  <c r="DS29" i="445"/>
  <c r="DR29" i="445"/>
  <c r="DQ29" i="445"/>
  <c r="DP29" i="445"/>
  <c r="DO29" i="445"/>
  <c r="DB29" i="445"/>
  <c r="DD29" i="445" s="1"/>
  <c r="DA29" i="445"/>
  <c r="CZ29" i="445"/>
  <c r="CU29" i="445"/>
  <c r="CT29" i="445"/>
  <c r="CS29" i="445"/>
  <c r="CR29" i="445"/>
  <c r="CQ29" i="445"/>
  <c r="CP29" i="445"/>
  <c r="CE29" i="445"/>
  <c r="CC29" i="445"/>
  <c r="CA29" i="445"/>
  <c r="CB29" i="445" s="1"/>
  <c r="BV29" i="445"/>
  <c r="BU29" i="445"/>
  <c r="BT29" i="445"/>
  <c r="BS29" i="445"/>
  <c r="BR29" i="445"/>
  <c r="BQ29" i="445"/>
  <c r="BD29" i="445"/>
  <c r="BF29" i="445" s="1"/>
  <c r="BC29" i="445"/>
  <c r="BB29" i="445"/>
  <c r="AW29" i="445"/>
  <c r="AV29" i="445"/>
  <c r="AU29" i="445"/>
  <c r="AT29" i="445"/>
  <c r="AS29" i="445"/>
  <c r="AR29" i="445"/>
  <c r="AG29" i="445"/>
  <c r="AE29" i="445"/>
  <c r="AC29" i="445"/>
  <c r="AD29" i="445" s="1"/>
  <c r="X29" i="445"/>
  <c r="W29" i="445"/>
  <c r="V29" i="445"/>
  <c r="U29" i="445"/>
  <c r="T29" i="445"/>
  <c r="S29" i="445"/>
  <c r="F29" i="445"/>
  <c r="H29" i="445" s="1"/>
  <c r="E29" i="445"/>
  <c r="D29" i="445"/>
  <c r="FV28" i="445"/>
  <c r="FU28" i="445"/>
  <c r="FR28" i="445"/>
  <c r="FQ28" i="445"/>
  <c r="FP28" i="445"/>
  <c r="FO28" i="445"/>
  <c r="FN28" i="445"/>
  <c r="FM28" i="445"/>
  <c r="FB28" i="445"/>
  <c r="EZ28" i="445"/>
  <c r="EX28" i="445"/>
  <c r="EY28" i="445" s="1"/>
  <c r="ES28" i="445"/>
  <c r="ER28" i="445"/>
  <c r="EQ28" i="445"/>
  <c r="EP28" i="445"/>
  <c r="EO28" i="445"/>
  <c r="EN28" i="445"/>
  <c r="EA28" i="445"/>
  <c r="EC28" i="445" s="1"/>
  <c r="DZ28" i="445"/>
  <c r="DY28" i="445"/>
  <c r="DT28" i="445"/>
  <c r="DS28" i="445"/>
  <c r="DR28" i="445"/>
  <c r="DQ28" i="445"/>
  <c r="DP28" i="445"/>
  <c r="DO28" i="445"/>
  <c r="DD28" i="445"/>
  <c r="DB28" i="445"/>
  <c r="CZ28" i="445"/>
  <c r="DA28" i="445" s="1"/>
  <c r="CU28" i="445"/>
  <c r="CT28" i="445"/>
  <c r="CS28" i="445"/>
  <c r="CR28" i="445"/>
  <c r="CQ28" i="445"/>
  <c r="CP28" i="445"/>
  <c r="CC28" i="445"/>
  <c r="CE28" i="445" s="1"/>
  <c r="CB28" i="445"/>
  <c r="CA28" i="445"/>
  <c r="BV28" i="445"/>
  <c r="BU28" i="445"/>
  <c r="BT28" i="445"/>
  <c r="BS28" i="445"/>
  <c r="BR28" i="445"/>
  <c r="BQ28" i="445"/>
  <c r="BF28" i="445"/>
  <c r="BD28" i="445"/>
  <c r="BB28" i="445"/>
  <c r="BC28" i="445" s="1"/>
  <c r="AW28" i="445"/>
  <c r="AV28" i="445"/>
  <c r="AU28" i="445"/>
  <c r="AT28" i="445"/>
  <c r="AS28" i="445"/>
  <c r="AR28" i="445"/>
  <c r="AE28" i="445"/>
  <c r="AG28" i="445" s="1"/>
  <c r="AD28" i="445"/>
  <c r="AC28" i="445"/>
  <c r="X28" i="445"/>
  <c r="W28" i="445"/>
  <c r="V28" i="445"/>
  <c r="U28" i="445"/>
  <c r="T28" i="445"/>
  <c r="S28" i="445"/>
  <c r="H28" i="445"/>
  <c r="F28" i="445"/>
  <c r="D28" i="445"/>
  <c r="E28" i="445" s="1"/>
  <c r="FW28" i="445" s="1"/>
  <c r="FV27" i="445"/>
  <c r="FU27" i="445"/>
  <c r="FR27" i="445"/>
  <c r="FQ27" i="445"/>
  <c r="FP27" i="445"/>
  <c r="FO27" i="445"/>
  <c r="FN27" i="445"/>
  <c r="FM27" i="445"/>
  <c r="FB27" i="445"/>
  <c r="EZ27" i="445"/>
  <c r="EY27" i="445"/>
  <c r="EX27" i="445"/>
  <c r="ES27" i="445"/>
  <c r="ER27" i="445"/>
  <c r="EQ27" i="445"/>
  <c r="EP27" i="445"/>
  <c r="EO27" i="445"/>
  <c r="EN27" i="445"/>
  <c r="EC27" i="445"/>
  <c r="EA27" i="445"/>
  <c r="DZ27" i="445"/>
  <c r="DY27" i="445"/>
  <c r="DT27" i="445"/>
  <c r="DS27" i="445"/>
  <c r="DR27" i="445"/>
  <c r="DQ27" i="445"/>
  <c r="DP27" i="445"/>
  <c r="DO27" i="445"/>
  <c r="DD27" i="445"/>
  <c r="DB27" i="445"/>
  <c r="DA27" i="445"/>
  <c r="CZ27" i="445"/>
  <c r="CU27" i="445"/>
  <c r="CT27" i="445"/>
  <c r="CS27" i="445"/>
  <c r="CR27" i="445"/>
  <c r="CQ27" i="445"/>
  <c r="CP27" i="445"/>
  <c r="CE27" i="445"/>
  <c r="CC27" i="445"/>
  <c r="CB27" i="445"/>
  <c r="CA27" i="445"/>
  <c r="BV27" i="445"/>
  <c r="BU27" i="445"/>
  <c r="BT27" i="445"/>
  <c r="BS27" i="445"/>
  <c r="BR27" i="445"/>
  <c r="BQ27" i="445"/>
  <c r="BF27" i="445"/>
  <c r="BD27" i="445"/>
  <c r="BC27" i="445"/>
  <c r="BB27" i="445"/>
  <c r="AW27" i="445"/>
  <c r="AV27" i="445"/>
  <c r="AU27" i="445"/>
  <c r="AT27" i="445"/>
  <c r="AS27" i="445"/>
  <c r="AR27" i="445"/>
  <c r="AG27" i="445"/>
  <c r="AE27" i="445"/>
  <c r="AD27" i="445"/>
  <c r="AC27" i="445"/>
  <c r="X27" i="445"/>
  <c r="W27" i="445"/>
  <c r="V27" i="445"/>
  <c r="U27" i="445"/>
  <c r="T27" i="445"/>
  <c r="S27" i="445"/>
  <c r="H27" i="445"/>
  <c r="F27" i="445"/>
  <c r="E27" i="445"/>
  <c r="FW27" i="445" s="1"/>
  <c r="D27" i="445"/>
  <c r="FU26" i="445"/>
  <c r="FV26" i="445" s="1"/>
  <c r="FR26" i="445"/>
  <c r="FQ26" i="445"/>
  <c r="FP26" i="445"/>
  <c r="FO26" i="445"/>
  <c r="FN26" i="445"/>
  <c r="FM26" i="445"/>
  <c r="EZ26" i="445"/>
  <c r="FB26" i="445" s="1"/>
  <c r="EX26" i="445"/>
  <c r="EY26" i="445" s="1"/>
  <c r="ES26" i="445"/>
  <c r="ER26" i="445"/>
  <c r="EQ26" i="445"/>
  <c r="EP26" i="445"/>
  <c r="EO26" i="445"/>
  <c r="EN26" i="445"/>
  <c r="EA26" i="445"/>
  <c r="EC26" i="445" s="1"/>
  <c r="DY26" i="445"/>
  <c r="DZ26" i="445" s="1"/>
  <c r="DT26" i="445"/>
  <c r="DS26" i="445"/>
  <c r="DR26" i="445"/>
  <c r="DQ26" i="445"/>
  <c r="DP26" i="445"/>
  <c r="DO26" i="445"/>
  <c r="DB26" i="445"/>
  <c r="DD26" i="445" s="1"/>
  <c r="CZ26" i="445"/>
  <c r="DA26" i="445" s="1"/>
  <c r="CU26" i="445"/>
  <c r="CT26" i="445"/>
  <c r="CS26" i="445"/>
  <c r="CR26" i="445"/>
  <c r="CQ26" i="445"/>
  <c r="CP26" i="445"/>
  <c r="CC26" i="445"/>
  <c r="CE26" i="445" s="1"/>
  <c r="CA26" i="445"/>
  <c r="CB26" i="445" s="1"/>
  <c r="BV26" i="445"/>
  <c r="BU26" i="445"/>
  <c r="BT26" i="445"/>
  <c r="BS26" i="445"/>
  <c r="BR26" i="445"/>
  <c r="BQ26" i="445"/>
  <c r="BD26" i="445"/>
  <c r="BF26" i="445" s="1"/>
  <c r="BB26" i="445"/>
  <c r="BC26" i="445" s="1"/>
  <c r="AW26" i="445"/>
  <c r="AV26" i="445"/>
  <c r="AU26" i="445"/>
  <c r="AT26" i="445"/>
  <c r="AS26" i="445"/>
  <c r="AR26" i="445"/>
  <c r="AE26" i="445"/>
  <c r="AG26" i="445" s="1"/>
  <c r="AC26" i="445"/>
  <c r="AD26" i="445" s="1"/>
  <c r="X26" i="445"/>
  <c r="W26" i="445"/>
  <c r="V26" i="445"/>
  <c r="U26" i="445"/>
  <c r="T26" i="445"/>
  <c r="S26" i="445"/>
  <c r="F26" i="445"/>
  <c r="H26" i="445" s="1"/>
  <c r="D26" i="445"/>
  <c r="E26" i="445" s="1"/>
  <c r="FW26" i="445" s="1"/>
  <c r="FU25" i="445"/>
  <c r="FV25" i="445" s="1"/>
  <c r="FR25" i="445"/>
  <c r="FQ25" i="445"/>
  <c r="FP25" i="445"/>
  <c r="FO25" i="445"/>
  <c r="FN25" i="445"/>
  <c r="FM25" i="445"/>
  <c r="EZ25" i="445"/>
  <c r="FB25" i="445" s="1"/>
  <c r="EY25" i="445"/>
  <c r="EX25" i="445"/>
  <c r="ES25" i="445"/>
  <c r="ER25" i="445"/>
  <c r="EQ25" i="445"/>
  <c r="EP25" i="445"/>
  <c r="EO25" i="445"/>
  <c r="EN25" i="445"/>
  <c r="EC25" i="445"/>
  <c r="EA25" i="445"/>
  <c r="DY25" i="445"/>
  <c r="DZ25" i="445" s="1"/>
  <c r="DT25" i="445"/>
  <c r="DS25" i="445"/>
  <c r="DR25" i="445"/>
  <c r="DQ25" i="445"/>
  <c r="DP25" i="445"/>
  <c r="DO25" i="445"/>
  <c r="DB25" i="445"/>
  <c r="DD25" i="445" s="1"/>
  <c r="DA25" i="445"/>
  <c r="CZ25" i="445"/>
  <c r="CU25" i="445"/>
  <c r="CT25" i="445"/>
  <c r="CS25" i="445"/>
  <c r="CR25" i="445"/>
  <c r="CQ25" i="445"/>
  <c r="CP25" i="445"/>
  <c r="CE25" i="445"/>
  <c r="CC25" i="445"/>
  <c r="CA25" i="445"/>
  <c r="CB25" i="445" s="1"/>
  <c r="BV25" i="445"/>
  <c r="BU25" i="445"/>
  <c r="BT25" i="445"/>
  <c r="BS25" i="445"/>
  <c r="BR25" i="445"/>
  <c r="BQ25" i="445"/>
  <c r="BD25" i="445"/>
  <c r="BF25" i="445" s="1"/>
  <c r="BC25" i="445"/>
  <c r="BB25" i="445"/>
  <c r="AW25" i="445"/>
  <c r="AV25" i="445"/>
  <c r="AU25" i="445"/>
  <c r="AT25" i="445"/>
  <c r="AS25" i="445"/>
  <c r="AR25" i="445"/>
  <c r="AG25" i="445"/>
  <c r="AE25" i="445"/>
  <c r="AC25" i="445"/>
  <c r="AD25" i="445" s="1"/>
  <c r="X25" i="445"/>
  <c r="W25" i="445"/>
  <c r="V25" i="445"/>
  <c r="U25" i="445"/>
  <c r="T25" i="445"/>
  <c r="S25" i="445"/>
  <c r="F25" i="445"/>
  <c r="H25" i="445" s="1"/>
  <c r="E25" i="445"/>
  <c r="D25" i="445"/>
  <c r="GC24" i="445"/>
  <c r="GB24" i="445"/>
  <c r="GA24" i="445"/>
  <c r="FV24" i="445"/>
  <c r="FU24" i="445"/>
  <c r="FR24" i="445"/>
  <c r="FQ24" i="445"/>
  <c r="FP24" i="445"/>
  <c r="FO24" i="445"/>
  <c r="FN24" i="445"/>
  <c r="FM24" i="445"/>
  <c r="FB24" i="445"/>
  <c r="EZ24" i="445"/>
  <c r="EY24" i="445"/>
  <c r="EX24" i="445"/>
  <c r="ES24" i="445"/>
  <c r="ER24" i="445"/>
  <c r="EQ24" i="445"/>
  <c r="EP24" i="445"/>
  <c r="EO24" i="445"/>
  <c r="EN24" i="445"/>
  <c r="EC24" i="445"/>
  <c r="EA24" i="445"/>
  <c r="DZ24" i="445"/>
  <c r="DY24" i="445"/>
  <c r="DT24" i="445"/>
  <c r="DS24" i="445"/>
  <c r="DR24" i="445"/>
  <c r="DQ24" i="445"/>
  <c r="DP24" i="445"/>
  <c r="DO24" i="445"/>
  <c r="DD24" i="445"/>
  <c r="DB24" i="445"/>
  <c r="DA24" i="445"/>
  <c r="CZ24" i="445"/>
  <c r="CU24" i="445"/>
  <c r="CT24" i="445"/>
  <c r="CS24" i="445"/>
  <c r="CR24" i="445"/>
  <c r="CQ24" i="445"/>
  <c r="CP24" i="445"/>
  <c r="CE24" i="445"/>
  <c r="CC24" i="445"/>
  <c r="CB24" i="445"/>
  <c r="CA24" i="445"/>
  <c r="BV24" i="445"/>
  <c r="BU24" i="445"/>
  <c r="BT24" i="445"/>
  <c r="BS24" i="445"/>
  <c r="BR24" i="445"/>
  <c r="BQ24" i="445"/>
  <c r="BF24" i="445"/>
  <c r="BD24" i="445"/>
  <c r="BC24" i="445"/>
  <c r="BB24" i="445"/>
  <c r="AW24" i="445"/>
  <c r="AV24" i="445"/>
  <c r="AU24" i="445"/>
  <c r="AT24" i="445"/>
  <c r="AS24" i="445"/>
  <c r="AR24" i="445"/>
  <c r="AG24" i="445"/>
  <c r="AE24" i="445"/>
  <c r="AD24" i="445"/>
  <c r="AC24" i="445"/>
  <c r="X24" i="445"/>
  <c r="W24" i="445"/>
  <c r="V24" i="445"/>
  <c r="U24" i="445"/>
  <c r="T24" i="445"/>
  <c r="S24" i="445"/>
  <c r="H24" i="445"/>
  <c r="F24" i="445"/>
  <c r="E24" i="445"/>
  <c r="FW24" i="445" s="1"/>
  <c r="D24" i="445"/>
  <c r="GD23" i="445"/>
  <c r="FV23" i="445"/>
  <c r="FU23" i="445"/>
  <c r="FR23" i="445"/>
  <c r="FQ23" i="445"/>
  <c r="FP23" i="445"/>
  <c r="FO23" i="445"/>
  <c r="FN23" i="445"/>
  <c r="FM23" i="445"/>
  <c r="FB23" i="445"/>
  <c r="EZ23" i="445"/>
  <c r="EY23" i="445"/>
  <c r="EX23" i="445"/>
  <c r="ES23" i="445"/>
  <c r="ER23" i="445"/>
  <c r="EQ23" i="445"/>
  <c r="EP23" i="445"/>
  <c r="EO23" i="445"/>
  <c r="EN23" i="445"/>
  <c r="EC23" i="445"/>
  <c r="EA23" i="445"/>
  <c r="DZ23" i="445"/>
  <c r="DY23" i="445"/>
  <c r="DT23" i="445"/>
  <c r="DS23" i="445"/>
  <c r="DR23" i="445"/>
  <c r="DQ23" i="445"/>
  <c r="DP23" i="445"/>
  <c r="DO23" i="445"/>
  <c r="DD23" i="445"/>
  <c r="DB23" i="445"/>
  <c r="DA23" i="445"/>
  <c r="CZ23" i="445"/>
  <c r="CU23" i="445"/>
  <c r="CT23" i="445"/>
  <c r="CS23" i="445"/>
  <c r="CR23" i="445"/>
  <c r="CQ23" i="445"/>
  <c r="CP23" i="445"/>
  <c r="CE23" i="445"/>
  <c r="CC23" i="445"/>
  <c r="CB23" i="445"/>
  <c r="CA23" i="445"/>
  <c r="BV23" i="445"/>
  <c r="BU23" i="445"/>
  <c r="BT23" i="445"/>
  <c r="BS23" i="445"/>
  <c r="BR23" i="445"/>
  <c r="BQ23" i="445"/>
  <c r="BF23" i="445"/>
  <c r="BD23" i="445"/>
  <c r="BC23" i="445"/>
  <c r="BB23" i="445"/>
  <c r="AW23" i="445"/>
  <c r="AV23" i="445"/>
  <c r="AU23" i="445"/>
  <c r="AT23" i="445"/>
  <c r="AS23" i="445"/>
  <c r="AR23" i="445"/>
  <c r="AG23" i="445"/>
  <c r="AE23" i="445"/>
  <c r="AD23" i="445"/>
  <c r="AC23" i="445"/>
  <c r="X23" i="445"/>
  <c r="W23" i="445"/>
  <c r="V23" i="445"/>
  <c r="U23" i="445"/>
  <c r="T23" i="445"/>
  <c r="S23" i="445"/>
  <c r="H23" i="445"/>
  <c r="F23" i="445"/>
  <c r="E23" i="445"/>
  <c r="FW23" i="445" s="1"/>
  <c r="D23" i="445"/>
  <c r="FU22" i="445"/>
  <c r="FV22" i="445" s="1"/>
  <c r="FR22" i="445"/>
  <c r="FQ22" i="445"/>
  <c r="FP22" i="445"/>
  <c r="FO22" i="445"/>
  <c r="FN22" i="445"/>
  <c r="FM22" i="445"/>
  <c r="EZ22" i="445"/>
  <c r="FB22" i="445" s="1"/>
  <c r="EX22" i="445"/>
  <c r="EY22" i="445" s="1"/>
  <c r="ES22" i="445"/>
  <c r="ER22" i="445"/>
  <c r="EQ22" i="445"/>
  <c r="EP22" i="445"/>
  <c r="EO22" i="445"/>
  <c r="EN22" i="445"/>
  <c r="EA22" i="445"/>
  <c r="EC22" i="445" s="1"/>
  <c r="DY22" i="445"/>
  <c r="DZ22" i="445" s="1"/>
  <c r="DT22" i="445"/>
  <c r="DS22" i="445"/>
  <c r="DR22" i="445"/>
  <c r="DQ22" i="445"/>
  <c r="DP22" i="445"/>
  <c r="DO22" i="445"/>
  <c r="DB22" i="445"/>
  <c r="DD22" i="445" s="1"/>
  <c r="CZ22" i="445"/>
  <c r="DA22" i="445" s="1"/>
  <c r="CU22" i="445"/>
  <c r="CT22" i="445"/>
  <c r="CS22" i="445"/>
  <c r="CR22" i="445"/>
  <c r="CQ22" i="445"/>
  <c r="CP22" i="445"/>
  <c r="CC22" i="445"/>
  <c r="CE22" i="445" s="1"/>
  <c r="CA22" i="445"/>
  <c r="CB22" i="445" s="1"/>
  <c r="BV22" i="445"/>
  <c r="BU22" i="445"/>
  <c r="BT22" i="445"/>
  <c r="BS22" i="445"/>
  <c r="BR22" i="445"/>
  <c r="BQ22" i="445"/>
  <c r="BD22" i="445"/>
  <c r="BF22" i="445" s="1"/>
  <c r="BB22" i="445"/>
  <c r="BC22" i="445" s="1"/>
  <c r="AW22" i="445"/>
  <c r="AV22" i="445"/>
  <c r="AU22" i="445"/>
  <c r="AT22" i="445"/>
  <c r="AS22" i="445"/>
  <c r="AR22" i="445"/>
  <c r="AE22" i="445"/>
  <c r="AG22" i="445" s="1"/>
  <c r="AC22" i="445"/>
  <c r="AD22" i="445" s="1"/>
  <c r="X22" i="445"/>
  <c r="W22" i="445"/>
  <c r="V22" i="445"/>
  <c r="U22" i="445"/>
  <c r="T22" i="445"/>
  <c r="S22" i="445"/>
  <c r="F22" i="445"/>
  <c r="H22" i="445" s="1"/>
  <c r="D22" i="445"/>
  <c r="E22" i="445" s="1"/>
  <c r="FU21" i="445"/>
  <c r="FV21" i="445" s="1"/>
  <c r="FR21" i="445"/>
  <c r="FQ21" i="445"/>
  <c r="FP21" i="445"/>
  <c r="FO21" i="445"/>
  <c r="FN21" i="445"/>
  <c r="FM21" i="445"/>
  <c r="EZ21" i="445"/>
  <c r="FB21" i="445" s="1"/>
  <c r="EY21" i="445"/>
  <c r="EX21" i="445"/>
  <c r="ES21" i="445"/>
  <c r="ER21" i="445"/>
  <c r="EQ21" i="445"/>
  <c r="EP21" i="445"/>
  <c r="EO21" i="445"/>
  <c r="EN21" i="445"/>
  <c r="EC21" i="445"/>
  <c r="EA21" i="445"/>
  <c r="DY21" i="445"/>
  <c r="DZ21" i="445" s="1"/>
  <c r="DT21" i="445"/>
  <c r="DS21" i="445"/>
  <c r="DR21" i="445"/>
  <c r="DQ21" i="445"/>
  <c r="DP21" i="445"/>
  <c r="DO21" i="445"/>
  <c r="DB21" i="445"/>
  <c r="DD21" i="445" s="1"/>
  <c r="DA21" i="445"/>
  <c r="CZ21" i="445"/>
  <c r="CU21" i="445"/>
  <c r="CT21" i="445"/>
  <c r="CS21" i="445"/>
  <c r="CR21" i="445"/>
  <c r="CQ21" i="445"/>
  <c r="CP21" i="445"/>
  <c r="CE21" i="445"/>
  <c r="CC21" i="445"/>
  <c r="CA21" i="445"/>
  <c r="CB21" i="445" s="1"/>
  <c r="BV21" i="445"/>
  <c r="BU21" i="445"/>
  <c r="BT21" i="445"/>
  <c r="BS21" i="445"/>
  <c r="BR21" i="445"/>
  <c r="BQ21" i="445"/>
  <c r="BD21" i="445"/>
  <c r="BF21" i="445" s="1"/>
  <c r="BC21" i="445"/>
  <c r="BB21" i="445"/>
  <c r="AW21" i="445"/>
  <c r="AV21" i="445"/>
  <c r="AU21" i="445"/>
  <c r="AT21" i="445"/>
  <c r="AS21" i="445"/>
  <c r="AR21" i="445"/>
  <c r="AG21" i="445"/>
  <c r="AE21" i="445"/>
  <c r="AC21" i="445"/>
  <c r="AD21" i="445" s="1"/>
  <c r="X21" i="445"/>
  <c r="W21" i="445"/>
  <c r="V21" i="445"/>
  <c r="U21" i="445"/>
  <c r="T21" i="445"/>
  <c r="S21" i="445"/>
  <c r="F21" i="445"/>
  <c r="H21" i="445" s="1"/>
  <c r="E21" i="445"/>
  <c r="D21" i="445"/>
  <c r="FU20" i="445"/>
  <c r="FR20" i="445"/>
  <c r="FQ20" i="445"/>
  <c r="FP20" i="445"/>
  <c r="FO20" i="445"/>
  <c r="FN20" i="445"/>
  <c r="FM20" i="445"/>
  <c r="FB20" i="445"/>
  <c r="EZ20" i="445"/>
  <c r="EY20" i="445"/>
  <c r="EX20" i="445"/>
  <c r="ES20" i="445"/>
  <c r="ER20" i="445"/>
  <c r="EQ20" i="445"/>
  <c r="EP20" i="445"/>
  <c r="EO20" i="445"/>
  <c r="EN20" i="445"/>
  <c r="EC20" i="445"/>
  <c r="EA20" i="445"/>
  <c r="DZ20" i="445"/>
  <c r="DY20" i="445"/>
  <c r="DT20" i="445"/>
  <c r="DS20" i="445"/>
  <c r="DR20" i="445"/>
  <c r="DQ20" i="445"/>
  <c r="DP20" i="445"/>
  <c r="DO20" i="445"/>
  <c r="DD20" i="445"/>
  <c r="DB20" i="445"/>
  <c r="DA20" i="445"/>
  <c r="CZ20" i="445"/>
  <c r="CU20" i="445"/>
  <c r="CT20" i="445"/>
  <c r="CS20" i="445"/>
  <c r="CR20" i="445"/>
  <c r="CQ20" i="445"/>
  <c r="CP20" i="445"/>
  <c r="CE20" i="445"/>
  <c r="CC20" i="445"/>
  <c r="CB20" i="445"/>
  <c r="CA20" i="445"/>
  <c r="BV20" i="445"/>
  <c r="BU20" i="445"/>
  <c r="BT20" i="445"/>
  <c r="BS20" i="445"/>
  <c r="BR20" i="445"/>
  <c r="BQ20" i="445"/>
  <c r="BF20" i="445"/>
  <c r="BD20" i="445"/>
  <c r="BC20" i="445"/>
  <c r="BB20" i="445"/>
  <c r="AW20" i="445"/>
  <c r="AV20" i="445"/>
  <c r="AU20" i="445"/>
  <c r="AT20" i="445"/>
  <c r="AS20" i="445"/>
  <c r="AR20" i="445"/>
  <c r="AG20" i="445"/>
  <c r="AE20" i="445"/>
  <c r="AD20" i="445"/>
  <c r="AC20" i="445"/>
  <c r="X20" i="445"/>
  <c r="W20" i="445"/>
  <c r="V20" i="445"/>
  <c r="U20" i="445"/>
  <c r="T20" i="445"/>
  <c r="S20" i="445"/>
  <c r="H20" i="445"/>
  <c r="F20" i="445"/>
  <c r="E20" i="445"/>
  <c r="FW20" i="445" s="1"/>
  <c r="D20" i="445"/>
  <c r="FU19" i="445"/>
  <c r="FR19" i="445"/>
  <c r="FQ19" i="445"/>
  <c r="FP19" i="445"/>
  <c r="FO19" i="445"/>
  <c r="FN19" i="445"/>
  <c r="FM19" i="445"/>
  <c r="EZ19" i="445"/>
  <c r="FB19" i="445" s="1"/>
  <c r="EX19" i="445"/>
  <c r="EY19" i="445" s="1"/>
  <c r="ES19" i="445"/>
  <c r="ER19" i="445"/>
  <c r="EQ19" i="445"/>
  <c r="EP19" i="445"/>
  <c r="EO19" i="445"/>
  <c r="EN19" i="445"/>
  <c r="EA19" i="445"/>
  <c r="EC19" i="445" s="1"/>
  <c r="DY19" i="445"/>
  <c r="DZ19" i="445" s="1"/>
  <c r="DT19" i="445"/>
  <c r="DS19" i="445"/>
  <c r="DR19" i="445"/>
  <c r="DQ19" i="445"/>
  <c r="DP19" i="445"/>
  <c r="DO19" i="445"/>
  <c r="DB19" i="445"/>
  <c r="DD19" i="445" s="1"/>
  <c r="CZ19" i="445"/>
  <c r="DA19" i="445" s="1"/>
  <c r="CU19" i="445"/>
  <c r="CT19" i="445"/>
  <c r="CS19" i="445"/>
  <c r="CR19" i="445"/>
  <c r="CQ19" i="445"/>
  <c r="CP19" i="445"/>
  <c r="CC19" i="445"/>
  <c r="CE19" i="445" s="1"/>
  <c r="CA19" i="445"/>
  <c r="CB19" i="445" s="1"/>
  <c r="BV19" i="445"/>
  <c r="BU19" i="445"/>
  <c r="BT19" i="445"/>
  <c r="BS19" i="445"/>
  <c r="BR19" i="445"/>
  <c r="BQ19" i="445"/>
  <c r="BD19" i="445"/>
  <c r="BF19" i="445" s="1"/>
  <c r="BB19" i="445"/>
  <c r="BC19" i="445" s="1"/>
  <c r="AW19" i="445"/>
  <c r="AV19" i="445"/>
  <c r="AU19" i="445"/>
  <c r="AT19" i="445"/>
  <c r="AS19" i="445"/>
  <c r="AR19" i="445"/>
  <c r="AE19" i="445"/>
  <c r="AG19" i="445" s="1"/>
  <c r="AC19" i="445"/>
  <c r="AD19" i="445" s="1"/>
  <c r="X19" i="445"/>
  <c r="W19" i="445"/>
  <c r="V19" i="445"/>
  <c r="U19" i="445"/>
  <c r="T19" i="445"/>
  <c r="S19" i="445"/>
  <c r="F19" i="445"/>
  <c r="H19" i="445" s="1"/>
  <c r="D19" i="445"/>
  <c r="E19" i="445" s="1"/>
  <c r="FU18" i="445"/>
  <c r="FR18" i="445"/>
  <c r="FQ18" i="445"/>
  <c r="FP18" i="445"/>
  <c r="FO18" i="445"/>
  <c r="FN18" i="445"/>
  <c r="FM18" i="445"/>
  <c r="FB18" i="445"/>
  <c r="EZ18" i="445"/>
  <c r="EY18" i="445"/>
  <c r="EX18" i="445"/>
  <c r="ES18" i="445"/>
  <c r="ER18" i="445"/>
  <c r="EQ18" i="445"/>
  <c r="EP18" i="445"/>
  <c r="EO18" i="445"/>
  <c r="EN18" i="445"/>
  <c r="EC18" i="445"/>
  <c r="EA18" i="445"/>
  <c r="DZ18" i="445"/>
  <c r="DY18" i="445"/>
  <c r="DT18" i="445"/>
  <c r="DS18" i="445"/>
  <c r="DR18" i="445"/>
  <c r="DQ18" i="445"/>
  <c r="DP18" i="445"/>
  <c r="DO18" i="445"/>
  <c r="DD18" i="445"/>
  <c r="DB18" i="445"/>
  <c r="DA18" i="445"/>
  <c r="CZ18" i="445"/>
  <c r="CU18" i="445"/>
  <c r="CT18" i="445"/>
  <c r="CS18" i="445"/>
  <c r="CR18" i="445"/>
  <c r="CQ18" i="445"/>
  <c r="CP18" i="445"/>
  <c r="CE18" i="445"/>
  <c r="CC18" i="445"/>
  <c r="CB18" i="445"/>
  <c r="CA18" i="445"/>
  <c r="BV18" i="445"/>
  <c r="BU18" i="445"/>
  <c r="BT18" i="445"/>
  <c r="BS18" i="445"/>
  <c r="BR18" i="445"/>
  <c r="BQ18" i="445"/>
  <c r="BF18" i="445"/>
  <c r="BD18" i="445"/>
  <c r="BC18" i="445"/>
  <c r="BB18" i="445"/>
  <c r="AW18" i="445"/>
  <c r="AV18" i="445"/>
  <c r="AU18" i="445"/>
  <c r="AT18" i="445"/>
  <c r="AS18" i="445"/>
  <c r="AR18" i="445"/>
  <c r="AG18" i="445"/>
  <c r="AE18" i="445"/>
  <c r="AD18" i="445"/>
  <c r="AC18" i="445"/>
  <c r="X18" i="445"/>
  <c r="W18" i="445"/>
  <c r="V18" i="445"/>
  <c r="U18" i="445"/>
  <c r="T18" i="445"/>
  <c r="S18" i="445"/>
  <c r="H18" i="445"/>
  <c r="FV18" i="445" s="1"/>
  <c r="F18" i="445"/>
  <c r="E18" i="445"/>
  <c r="FW18" i="445" s="1"/>
  <c r="D18" i="445"/>
  <c r="FU17" i="445"/>
  <c r="FR17" i="445"/>
  <c r="FQ17" i="445"/>
  <c r="FP17" i="445"/>
  <c r="FO17" i="445"/>
  <c r="FN17" i="445"/>
  <c r="FM17" i="445"/>
  <c r="EZ17" i="445"/>
  <c r="FB17" i="445" s="1"/>
  <c r="EX17" i="445"/>
  <c r="EY17" i="445" s="1"/>
  <c r="ES17" i="445"/>
  <c r="ER17" i="445"/>
  <c r="EQ17" i="445"/>
  <c r="EP17" i="445"/>
  <c r="EO17" i="445"/>
  <c r="EN17" i="445"/>
  <c r="EA17" i="445"/>
  <c r="EC17" i="445" s="1"/>
  <c r="DY17" i="445"/>
  <c r="DZ17" i="445" s="1"/>
  <c r="DT17" i="445"/>
  <c r="DS17" i="445"/>
  <c r="DR17" i="445"/>
  <c r="DQ17" i="445"/>
  <c r="DP17" i="445"/>
  <c r="DO17" i="445"/>
  <c r="DB17" i="445"/>
  <c r="DD17" i="445" s="1"/>
  <c r="CZ17" i="445"/>
  <c r="DA17" i="445" s="1"/>
  <c r="CU17" i="445"/>
  <c r="CT17" i="445"/>
  <c r="CS17" i="445"/>
  <c r="CR17" i="445"/>
  <c r="CQ17" i="445"/>
  <c r="CP17" i="445"/>
  <c r="CC17" i="445"/>
  <c r="CE17" i="445" s="1"/>
  <c r="CA17" i="445"/>
  <c r="CB17" i="445" s="1"/>
  <c r="BV17" i="445"/>
  <c r="BU17" i="445"/>
  <c r="BT17" i="445"/>
  <c r="BS17" i="445"/>
  <c r="BR17" i="445"/>
  <c r="BQ17" i="445"/>
  <c r="BD17" i="445"/>
  <c r="BF17" i="445" s="1"/>
  <c r="BB17" i="445"/>
  <c r="BC17" i="445" s="1"/>
  <c r="AW17" i="445"/>
  <c r="AV17" i="445"/>
  <c r="AU17" i="445"/>
  <c r="AT17" i="445"/>
  <c r="AS17" i="445"/>
  <c r="AR17" i="445"/>
  <c r="AE17" i="445"/>
  <c r="AG17" i="445" s="1"/>
  <c r="AC17" i="445"/>
  <c r="AD17" i="445" s="1"/>
  <c r="X17" i="445"/>
  <c r="W17" i="445"/>
  <c r="V17" i="445"/>
  <c r="U17" i="445"/>
  <c r="T17" i="445"/>
  <c r="S17" i="445"/>
  <c r="F17" i="445"/>
  <c r="H17" i="445" s="1"/>
  <c r="D17" i="445"/>
  <c r="E17" i="445" s="1"/>
  <c r="FU16" i="445"/>
  <c r="FR16" i="445"/>
  <c r="FQ16" i="445"/>
  <c r="FP16" i="445"/>
  <c r="FO16" i="445"/>
  <c r="FN16" i="445"/>
  <c r="FM16" i="445"/>
  <c r="FB16" i="445"/>
  <c r="EZ16" i="445"/>
  <c r="EY16" i="445"/>
  <c r="EX16" i="445"/>
  <c r="ES16" i="445"/>
  <c r="ER16" i="445"/>
  <c r="EQ16" i="445"/>
  <c r="EP16" i="445"/>
  <c r="EO16" i="445"/>
  <c r="EN16" i="445"/>
  <c r="EC16" i="445"/>
  <c r="EA16" i="445"/>
  <c r="DZ16" i="445"/>
  <c r="DY16" i="445"/>
  <c r="DT16" i="445"/>
  <c r="DS16" i="445"/>
  <c r="DR16" i="445"/>
  <c r="DQ16" i="445"/>
  <c r="DP16" i="445"/>
  <c r="DO16" i="445"/>
  <c r="DD16" i="445"/>
  <c r="DB16" i="445"/>
  <c r="DA16" i="445"/>
  <c r="CZ16" i="445"/>
  <c r="CU16" i="445"/>
  <c r="CT16" i="445"/>
  <c r="CS16" i="445"/>
  <c r="CR16" i="445"/>
  <c r="CQ16" i="445"/>
  <c r="CP16" i="445"/>
  <c r="CE16" i="445"/>
  <c r="CC16" i="445"/>
  <c r="CB16" i="445"/>
  <c r="CA16" i="445"/>
  <c r="BV16" i="445"/>
  <c r="BU16" i="445"/>
  <c r="BT16" i="445"/>
  <c r="BS16" i="445"/>
  <c r="BR16" i="445"/>
  <c r="BQ16" i="445"/>
  <c r="BF16" i="445"/>
  <c r="BD16" i="445"/>
  <c r="BC16" i="445"/>
  <c r="BB16" i="445"/>
  <c r="AW16" i="445"/>
  <c r="AV16" i="445"/>
  <c r="AU16" i="445"/>
  <c r="AT16" i="445"/>
  <c r="AS16" i="445"/>
  <c r="AR16" i="445"/>
  <c r="AG16" i="445"/>
  <c r="AE16" i="445"/>
  <c r="AD16" i="445"/>
  <c r="AC16" i="445"/>
  <c r="X16" i="445"/>
  <c r="W16" i="445"/>
  <c r="V16" i="445"/>
  <c r="U16" i="445"/>
  <c r="T16" i="445"/>
  <c r="S16" i="445"/>
  <c r="H16" i="445"/>
  <c r="F16" i="445"/>
  <c r="E16" i="445"/>
  <c r="FW16" i="445" s="1"/>
  <c r="D16" i="445"/>
  <c r="FU15" i="445"/>
  <c r="FR15" i="445"/>
  <c r="FQ15" i="445"/>
  <c r="FP15" i="445"/>
  <c r="FO15" i="445"/>
  <c r="FN15" i="445"/>
  <c r="FM15" i="445"/>
  <c r="EZ15" i="445"/>
  <c r="FB15" i="445" s="1"/>
  <c r="EX15" i="445"/>
  <c r="EY15" i="445" s="1"/>
  <c r="ES15" i="445"/>
  <c r="ER15" i="445"/>
  <c r="EQ15" i="445"/>
  <c r="EP15" i="445"/>
  <c r="EO15" i="445"/>
  <c r="EN15" i="445"/>
  <c r="EA15" i="445"/>
  <c r="EC15" i="445" s="1"/>
  <c r="DY15" i="445"/>
  <c r="DZ15" i="445" s="1"/>
  <c r="DT15" i="445"/>
  <c r="DS15" i="445"/>
  <c r="DR15" i="445"/>
  <c r="DQ15" i="445"/>
  <c r="DP15" i="445"/>
  <c r="DO15" i="445"/>
  <c r="DB15" i="445"/>
  <c r="DD15" i="445" s="1"/>
  <c r="CZ15" i="445"/>
  <c r="DA15" i="445" s="1"/>
  <c r="CU15" i="445"/>
  <c r="CT15" i="445"/>
  <c r="CS15" i="445"/>
  <c r="CR15" i="445"/>
  <c r="CQ15" i="445"/>
  <c r="CP15" i="445"/>
  <c r="CC15" i="445"/>
  <c r="CE15" i="445" s="1"/>
  <c r="CA15" i="445"/>
  <c r="CB15" i="445" s="1"/>
  <c r="BV15" i="445"/>
  <c r="BU15" i="445"/>
  <c r="BT15" i="445"/>
  <c r="BS15" i="445"/>
  <c r="BR15" i="445"/>
  <c r="BQ15" i="445"/>
  <c r="BD15" i="445"/>
  <c r="BF15" i="445" s="1"/>
  <c r="BB15" i="445"/>
  <c r="BC15" i="445" s="1"/>
  <c r="AW15" i="445"/>
  <c r="AV15" i="445"/>
  <c r="AU15" i="445"/>
  <c r="AT15" i="445"/>
  <c r="AS15" i="445"/>
  <c r="AR15" i="445"/>
  <c r="AE15" i="445"/>
  <c r="AG15" i="445" s="1"/>
  <c r="AC15" i="445"/>
  <c r="AD15" i="445" s="1"/>
  <c r="X15" i="445"/>
  <c r="W15" i="445"/>
  <c r="V15" i="445"/>
  <c r="U15" i="445"/>
  <c r="T15" i="445"/>
  <c r="S15" i="445"/>
  <c r="F15" i="445"/>
  <c r="H15" i="445" s="1"/>
  <c r="D15" i="445"/>
  <c r="E15" i="445" s="1"/>
  <c r="FU14" i="445"/>
  <c r="FR14" i="445"/>
  <c r="FQ14" i="445"/>
  <c r="FP14" i="445"/>
  <c r="FO14" i="445"/>
  <c r="FN14" i="445"/>
  <c r="FM14" i="445"/>
  <c r="FB14" i="445"/>
  <c r="EZ14" i="445"/>
  <c r="EY14" i="445"/>
  <c r="EX14" i="445"/>
  <c r="ES14" i="445"/>
  <c r="ER14" i="445"/>
  <c r="EQ14" i="445"/>
  <c r="EP14" i="445"/>
  <c r="EO14" i="445"/>
  <c r="EN14" i="445"/>
  <c r="EC14" i="445"/>
  <c r="EA14" i="445"/>
  <c r="DZ14" i="445"/>
  <c r="DY14" i="445"/>
  <c r="DT14" i="445"/>
  <c r="DS14" i="445"/>
  <c r="DR14" i="445"/>
  <c r="DQ14" i="445"/>
  <c r="DP14" i="445"/>
  <c r="DO14" i="445"/>
  <c r="DD14" i="445"/>
  <c r="DB14" i="445"/>
  <c r="DA14" i="445"/>
  <c r="CZ14" i="445"/>
  <c r="CU14" i="445"/>
  <c r="CT14" i="445"/>
  <c r="CS14" i="445"/>
  <c r="CR14" i="445"/>
  <c r="CQ14" i="445"/>
  <c r="CP14" i="445"/>
  <c r="CE14" i="445"/>
  <c r="CC14" i="445"/>
  <c r="CB14" i="445"/>
  <c r="CA14" i="445"/>
  <c r="BV14" i="445"/>
  <c r="BU14" i="445"/>
  <c r="BT14" i="445"/>
  <c r="BS14" i="445"/>
  <c r="BR14" i="445"/>
  <c r="BQ14" i="445"/>
  <c r="BF14" i="445"/>
  <c r="BD14" i="445"/>
  <c r="BC14" i="445"/>
  <c r="BB14" i="445"/>
  <c r="AW14" i="445"/>
  <c r="AV14" i="445"/>
  <c r="AU14" i="445"/>
  <c r="AT14" i="445"/>
  <c r="AS14" i="445"/>
  <c r="AR14" i="445"/>
  <c r="AG14" i="445"/>
  <c r="AE14" i="445"/>
  <c r="AD14" i="445"/>
  <c r="AC14" i="445"/>
  <c r="X14" i="445"/>
  <c r="W14" i="445"/>
  <c r="V14" i="445"/>
  <c r="U14" i="445"/>
  <c r="T14" i="445"/>
  <c r="S14" i="445"/>
  <c r="H14" i="445"/>
  <c r="FV14" i="445" s="1"/>
  <c r="F14" i="445"/>
  <c r="E14" i="445"/>
  <c r="FW14" i="445" s="1"/>
  <c r="D14" i="445"/>
  <c r="FU13" i="445"/>
  <c r="FR13" i="445"/>
  <c r="FQ13" i="445"/>
  <c r="FP13" i="445"/>
  <c r="FO13" i="445"/>
  <c r="FN13" i="445"/>
  <c r="FM13" i="445"/>
  <c r="EZ13" i="445"/>
  <c r="FB13" i="445" s="1"/>
  <c r="EX13" i="445"/>
  <c r="EY13" i="445" s="1"/>
  <c r="ES13" i="445"/>
  <c r="ER13" i="445"/>
  <c r="EQ13" i="445"/>
  <c r="EP13" i="445"/>
  <c r="EO13" i="445"/>
  <c r="EN13" i="445"/>
  <c r="EA13" i="445"/>
  <c r="EC13" i="445" s="1"/>
  <c r="DY13" i="445"/>
  <c r="DZ13" i="445" s="1"/>
  <c r="DT13" i="445"/>
  <c r="DS13" i="445"/>
  <c r="DR13" i="445"/>
  <c r="DQ13" i="445"/>
  <c r="DP13" i="445"/>
  <c r="DO13" i="445"/>
  <c r="DB13" i="445"/>
  <c r="DD13" i="445" s="1"/>
  <c r="CZ13" i="445"/>
  <c r="DA13" i="445" s="1"/>
  <c r="CU13" i="445"/>
  <c r="CT13" i="445"/>
  <c r="CS13" i="445"/>
  <c r="CR13" i="445"/>
  <c r="CQ13" i="445"/>
  <c r="CP13" i="445"/>
  <c r="CC13" i="445"/>
  <c r="CE13" i="445" s="1"/>
  <c r="CA13" i="445"/>
  <c r="CB13" i="445" s="1"/>
  <c r="BV13" i="445"/>
  <c r="BU13" i="445"/>
  <c r="BT13" i="445"/>
  <c r="BS13" i="445"/>
  <c r="BR13" i="445"/>
  <c r="BQ13" i="445"/>
  <c r="BD13" i="445"/>
  <c r="BF13" i="445" s="1"/>
  <c r="BB13" i="445"/>
  <c r="BC13" i="445" s="1"/>
  <c r="AW13" i="445"/>
  <c r="AV13" i="445"/>
  <c r="AU13" i="445"/>
  <c r="AT13" i="445"/>
  <c r="AS13" i="445"/>
  <c r="AR13" i="445"/>
  <c r="AE13" i="445"/>
  <c r="AG13" i="445" s="1"/>
  <c r="AC13" i="445"/>
  <c r="AD13" i="445" s="1"/>
  <c r="X13" i="445"/>
  <c r="W13" i="445"/>
  <c r="V13" i="445"/>
  <c r="U13" i="445"/>
  <c r="T13" i="445"/>
  <c r="S13" i="445"/>
  <c r="F13" i="445"/>
  <c r="H13" i="445" s="1"/>
  <c r="D13" i="445"/>
  <c r="E13" i="445" s="1"/>
  <c r="FU12" i="445"/>
  <c r="FR12" i="445"/>
  <c r="FQ12" i="445"/>
  <c r="FP12" i="445"/>
  <c r="FO12" i="445"/>
  <c r="FN12" i="445"/>
  <c r="FM12" i="445"/>
  <c r="FB12" i="445"/>
  <c r="EZ12" i="445"/>
  <c r="EY12" i="445"/>
  <c r="EX12" i="445"/>
  <c r="ES12" i="445"/>
  <c r="ER12" i="445"/>
  <c r="EQ12" i="445"/>
  <c r="EP12" i="445"/>
  <c r="EO12" i="445"/>
  <c r="EN12" i="445"/>
  <c r="EC12" i="445"/>
  <c r="EA12" i="445"/>
  <c r="DZ12" i="445"/>
  <c r="DY12" i="445"/>
  <c r="DT12" i="445"/>
  <c r="DS12" i="445"/>
  <c r="DR12" i="445"/>
  <c r="DQ12" i="445"/>
  <c r="DP12" i="445"/>
  <c r="DO12" i="445"/>
  <c r="DD12" i="445"/>
  <c r="DB12" i="445"/>
  <c r="DA12" i="445"/>
  <c r="CZ12" i="445"/>
  <c r="CU12" i="445"/>
  <c r="CT12" i="445"/>
  <c r="CS12" i="445"/>
  <c r="CR12" i="445"/>
  <c r="CQ12" i="445"/>
  <c r="CP12" i="445"/>
  <c r="CE12" i="445"/>
  <c r="CC12" i="445"/>
  <c r="CB12" i="445"/>
  <c r="CA12" i="445"/>
  <c r="BV12" i="445"/>
  <c r="BU12" i="445"/>
  <c r="BT12" i="445"/>
  <c r="BS12" i="445"/>
  <c r="BR12" i="445"/>
  <c r="BQ12" i="445"/>
  <c r="BF12" i="445"/>
  <c r="BD12" i="445"/>
  <c r="BC12" i="445"/>
  <c r="BB12" i="445"/>
  <c r="AW12" i="445"/>
  <c r="AV12" i="445"/>
  <c r="AU12" i="445"/>
  <c r="AT12" i="445"/>
  <c r="AS12" i="445"/>
  <c r="AR12" i="445"/>
  <c r="AG12" i="445"/>
  <c r="AE12" i="445"/>
  <c r="AD12" i="445"/>
  <c r="AC12" i="445"/>
  <c r="X12" i="445"/>
  <c r="W12" i="445"/>
  <c r="V12" i="445"/>
  <c r="U12" i="445"/>
  <c r="T12" i="445"/>
  <c r="S12" i="445"/>
  <c r="H12" i="445"/>
  <c r="F12" i="445"/>
  <c r="E12" i="445"/>
  <c r="FW12" i="445" s="1"/>
  <c r="D12" i="445"/>
  <c r="FU11" i="445"/>
  <c r="FR11" i="445"/>
  <c r="FQ11" i="445"/>
  <c r="FP11" i="445"/>
  <c r="FO11" i="445"/>
  <c r="FN11" i="445"/>
  <c r="FM11" i="445"/>
  <c r="EZ11" i="445"/>
  <c r="FB11" i="445" s="1"/>
  <c r="EX11" i="445"/>
  <c r="EY11" i="445" s="1"/>
  <c r="ES11" i="445"/>
  <c r="ER11" i="445"/>
  <c r="EQ11" i="445"/>
  <c r="EP11" i="445"/>
  <c r="EO11" i="445"/>
  <c r="EN11" i="445"/>
  <c r="EA11" i="445"/>
  <c r="EC11" i="445" s="1"/>
  <c r="DY11" i="445"/>
  <c r="DZ11" i="445" s="1"/>
  <c r="DT11" i="445"/>
  <c r="DS11" i="445"/>
  <c r="DR11" i="445"/>
  <c r="DQ11" i="445"/>
  <c r="DP11" i="445"/>
  <c r="DO11" i="445"/>
  <c r="DB11" i="445"/>
  <c r="DD11" i="445" s="1"/>
  <c r="CZ11" i="445"/>
  <c r="DA11" i="445" s="1"/>
  <c r="CU11" i="445"/>
  <c r="CT11" i="445"/>
  <c r="CS11" i="445"/>
  <c r="CR11" i="445"/>
  <c r="CQ11" i="445"/>
  <c r="CP11" i="445"/>
  <c r="CC11" i="445"/>
  <c r="CE11" i="445" s="1"/>
  <c r="CA11" i="445"/>
  <c r="CB11" i="445" s="1"/>
  <c r="BV11" i="445"/>
  <c r="BU11" i="445"/>
  <c r="BT11" i="445"/>
  <c r="BS11" i="445"/>
  <c r="BR11" i="445"/>
  <c r="BQ11" i="445"/>
  <c r="BD11" i="445"/>
  <c r="BF11" i="445" s="1"/>
  <c r="BB11" i="445"/>
  <c r="BC11" i="445" s="1"/>
  <c r="AW11" i="445"/>
  <c r="AV11" i="445"/>
  <c r="AU11" i="445"/>
  <c r="AT11" i="445"/>
  <c r="AS11" i="445"/>
  <c r="AR11" i="445"/>
  <c r="AE11" i="445"/>
  <c r="AG11" i="445" s="1"/>
  <c r="AC11" i="445"/>
  <c r="AD11" i="445" s="1"/>
  <c r="X11" i="445"/>
  <c r="W11" i="445"/>
  <c r="V11" i="445"/>
  <c r="U11" i="445"/>
  <c r="T11" i="445"/>
  <c r="S11" i="445"/>
  <c r="F11" i="445"/>
  <c r="H11" i="445" s="1"/>
  <c r="D11" i="445"/>
  <c r="E11" i="445" s="1"/>
  <c r="FU10" i="445"/>
  <c r="FR10" i="445"/>
  <c r="FQ10" i="445"/>
  <c r="FP10" i="445"/>
  <c r="FO10" i="445"/>
  <c r="FN10" i="445"/>
  <c r="FM10" i="445"/>
  <c r="FB10" i="445"/>
  <c r="EZ10" i="445"/>
  <c r="EY10" i="445"/>
  <c r="EX10" i="445"/>
  <c r="ES10" i="445"/>
  <c r="ER10" i="445"/>
  <c r="EQ10" i="445"/>
  <c r="EP10" i="445"/>
  <c r="EO10" i="445"/>
  <c r="EN10" i="445"/>
  <c r="EC10" i="445"/>
  <c r="EA10" i="445"/>
  <c r="DZ10" i="445"/>
  <c r="DY10" i="445"/>
  <c r="DT10" i="445"/>
  <c r="DS10" i="445"/>
  <c r="DR10" i="445"/>
  <c r="DQ10" i="445"/>
  <c r="DP10" i="445"/>
  <c r="DO10" i="445"/>
  <c r="DD10" i="445"/>
  <c r="DB10" i="445"/>
  <c r="DA10" i="445"/>
  <c r="CZ10" i="445"/>
  <c r="CU10" i="445"/>
  <c r="CT10" i="445"/>
  <c r="CS10" i="445"/>
  <c r="CR10" i="445"/>
  <c r="CQ10" i="445"/>
  <c r="CP10" i="445"/>
  <c r="CE10" i="445"/>
  <c r="CC10" i="445"/>
  <c r="CB10" i="445"/>
  <c r="CA10" i="445"/>
  <c r="BV10" i="445"/>
  <c r="BU10" i="445"/>
  <c r="BT10" i="445"/>
  <c r="BS10" i="445"/>
  <c r="BR10" i="445"/>
  <c r="BQ10" i="445"/>
  <c r="BF10" i="445"/>
  <c r="BD10" i="445"/>
  <c r="BC10" i="445"/>
  <c r="BB10" i="445"/>
  <c r="AW10" i="445"/>
  <c r="AV10" i="445"/>
  <c r="AU10" i="445"/>
  <c r="AT10" i="445"/>
  <c r="AS10" i="445"/>
  <c r="AR10" i="445"/>
  <c r="AG10" i="445"/>
  <c r="AE10" i="445"/>
  <c r="AD10" i="445"/>
  <c r="AC10" i="445"/>
  <c r="X10" i="445"/>
  <c r="W10" i="445"/>
  <c r="V10" i="445"/>
  <c r="U10" i="445"/>
  <c r="T10" i="445"/>
  <c r="S10" i="445"/>
  <c r="H10" i="445"/>
  <c r="FV10" i="445" s="1"/>
  <c r="F10" i="445"/>
  <c r="E10" i="445"/>
  <c r="FW10" i="445" s="1"/>
  <c r="D10" i="445"/>
  <c r="FU9" i="445"/>
  <c r="FR9" i="445"/>
  <c r="FQ9" i="445"/>
  <c r="FP9" i="445"/>
  <c r="FO9" i="445"/>
  <c r="FN9" i="445"/>
  <c r="FM9" i="445"/>
  <c r="EZ9" i="445"/>
  <c r="FB9" i="445" s="1"/>
  <c r="EX9" i="445"/>
  <c r="EY9" i="445" s="1"/>
  <c r="ES9" i="445"/>
  <c r="ER9" i="445"/>
  <c r="EQ9" i="445"/>
  <c r="EP9" i="445"/>
  <c r="EO9" i="445"/>
  <c r="EN9" i="445"/>
  <c r="EA9" i="445"/>
  <c r="EC9" i="445" s="1"/>
  <c r="DY9" i="445"/>
  <c r="DZ9" i="445" s="1"/>
  <c r="DT9" i="445"/>
  <c r="DS9" i="445"/>
  <c r="DR9" i="445"/>
  <c r="DQ9" i="445"/>
  <c r="DP9" i="445"/>
  <c r="DO9" i="445"/>
  <c r="DB9" i="445"/>
  <c r="DD9" i="445" s="1"/>
  <c r="CZ9" i="445"/>
  <c r="DA9" i="445" s="1"/>
  <c r="CU9" i="445"/>
  <c r="CT9" i="445"/>
  <c r="CS9" i="445"/>
  <c r="CR9" i="445"/>
  <c r="CQ9" i="445"/>
  <c r="CP9" i="445"/>
  <c r="CC9" i="445"/>
  <c r="CE9" i="445" s="1"/>
  <c r="CA9" i="445"/>
  <c r="CB9" i="445" s="1"/>
  <c r="BV9" i="445"/>
  <c r="BU9" i="445"/>
  <c r="BT9" i="445"/>
  <c r="BS9" i="445"/>
  <c r="BR9" i="445"/>
  <c r="BQ9" i="445"/>
  <c r="BD9" i="445"/>
  <c r="BF9" i="445" s="1"/>
  <c r="BB9" i="445"/>
  <c r="BC9" i="445" s="1"/>
  <c r="AW9" i="445"/>
  <c r="AV9" i="445"/>
  <c r="AU9" i="445"/>
  <c r="AT9" i="445"/>
  <c r="AS9" i="445"/>
  <c r="AR9" i="445"/>
  <c r="AE9" i="445"/>
  <c r="AG9" i="445" s="1"/>
  <c r="AC9" i="445"/>
  <c r="AD9" i="445" s="1"/>
  <c r="X9" i="445"/>
  <c r="W9" i="445"/>
  <c r="V9" i="445"/>
  <c r="U9" i="445"/>
  <c r="T9" i="445"/>
  <c r="S9" i="445"/>
  <c r="F9" i="445"/>
  <c r="H9" i="445" s="1"/>
  <c r="D9" i="445"/>
  <c r="E9" i="445" s="1"/>
  <c r="FU8" i="445"/>
  <c r="FR8" i="445"/>
  <c r="FQ8" i="445"/>
  <c r="FP8" i="445"/>
  <c r="FO8" i="445"/>
  <c r="FN8" i="445"/>
  <c r="FM8" i="445"/>
  <c r="FB8" i="445"/>
  <c r="EZ8" i="445"/>
  <c r="EY8" i="445"/>
  <c r="EX8" i="445"/>
  <c r="ES8" i="445"/>
  <c r="ER8" i="445"/>
  <c r="EQ8" i="445"/>
  <c r="EP8" i="445"/>
  <c r="EO8" i="445"/>
  <c r="EN8" i="445"/>
  <c r="EC8" i="445"/>
  <c r="EA8" i="445"/>
  <c r="DZ8" i="445"/>
  <c r="DY8" i="445"/>
  <c r="DT8" i="445"/>
  <c r="DS8" i="445"/>
  <c r="DR8" i="445"/>
  <c r="DQ8" i="445"/>
  <c r="DP8" i="445"/>
  <c r="DO8" i="445"/>
  <c r="DD8" i="445"/>
  <c r="DB8" i="445"/>
  <c r="DA8" i="445"/>
  <c r="CZ8" i="445"/>
  <c r="CU8" i="445"/>
  <c r="CT8" i="445"/>
  <c r="CS8" i="445"/>
  <c r="CR8" i="445"/>
  <c r="CQ8" i="445"/>
  <c r="CP8" i="445"/>
  <c r="CE8" i="445"/>
  <c r="CC8" i="445"/>
  <c r="CB8" i="445"/>
  <c r="CA8" i="445"/>
  <c r="BV8" i="445"/>
  <c r="BU8" i="445"/>
  <c r="BT8" i="445"/>
  <c r="BS8" i="445"/>
  <c r="BR8" i="445"/>
  <c r="BQ8" i="445"/>
  <c r="BF8" i="445"/>
  <c r="BD8" i="445"/>
  <c r="BC8" i="445"/>
  <c r="BB8" i="445"/>
  <c r="AW8" i="445"/>
  <c r="AV8" i="445"/>
  <c r="AU8" i="445"/>
  <c r="AT8" i="445"/>
  <c r="AS8" i="445"/>
  <c r="AR8" i="445"/>
  <c r="AG8" i="445"/>
  <c r="AE8" i="445"/>
  <c r="AD8" i="445"/>
  <c r="AC8" i="445"/>
  <c r="X8" i="445"/>
  <c r="W8" i="445"/>
  <c r="V8" i="445"/>
  <c r="U8" i="445"/>
  <c r="T8" i="445"/>
  <c r="S8" i="445"/>
  <c r="H8" i="445"/>
  <c r="F8" i="445"/>
  <c r="E8" i="445"/>
  <c r="FW8" i="445" s="1"/>
  <c r="D8" i="445"/>
  <c r="GG7" i="445"/>
  <c r="GF7" i="445"/>
  <c r="GE7" i="445"/>
  <c r="GD7" i="445"/>
  <c r="GC7" i="445"/>
  <c r="GB7" i="445"/>
  <c r="GA7" i="445"/>
  <c r="FU7" i="445"/>
  <c r="FR7" i="445"/>
  <c r="FQ7" i="445"/>
  <c r="FP7" i="445"/>
  <c r="FO7" i="445"/>
  <c r="FN7" i="445"/>
  <c r="FM7" i="445"/>
  <c r="FB7" i="445"/>
  <c r="EZ7" i="445"/>
  <c r="EY7" i="445"/>
  <c r="EX7" i="445"/>
  <c r="ES7" i="445"/>
  <c r="ER7" i="445"/>
  <c r="EQ7" i="445"/>
  <c r="EP7" i="445"/>
  <c r="EO7" i="445"/>
  <c r="EN7" i="445"/>
  <c r="EC7" i="445"/>
  <c r="EA7" i="445"/>
  <c r="DZ7" i="445"/>
  <c r="DY7" i="445"/>
  <c r="DT7" i="445"/>
  <c r="DS7" i="445"/>
  <c r="DR7" i="445"/>
  <c r="DQ7" i="445"/>
  <c r="DP7" i="445"/>
  <c r="DO7" i="445"/>
  <c r="DD7" i="445"/>
  <c r="DB7" i="445"/>
  <c r="DA7" i="445"/>
  <c r="CZ7" i="445"/>
  <c r="CU7" i="445"/>
  <c r="CT7" i="445"/>
  <c r="CS7" i="445"/>
  <c r="CR7" i="445"/>
  <c r="CQ7" i="445"/>
  <c r="CP7" i="445"/>
  <c r="CE7" i="445"/>
  <c r="CC7" i="445"/>
  <c r="CB7" i="445"/>
  <c r="CA7" i="445"/>
  <c r="BV7" i="445"/>
  <c r="BU7" i="445"/>
  <c r="BT7" i="445"/>
  <c r="BS7" i="445"/>
  <c r="BR7" i="445"/>
  <c r="BQ7" i="445"/>
  <c r="BF7" i="445"/>
  <c r="BD7" i="445"/>
  <c r="BC7" i="445"/>
  <c r="BB7" i="445"/>
  <c r="AW7" i="445"/>
  <c r="AV7" i="445"/>
  <c r="AU7" i="445"/>
  <c r="AT7" i="445"/>
  <c r="AS7" i="445"/>
  <c r="AR7" i="445"/>
  <c r="AG7" i="445"/>
  <c r="AE7" i="445"/>
  <c r="AD7" i="445"/>
  <c r="AC7" i="445"/>
  <c r="X7" i="445"/>
  <c r="W7" i="445"/>
  <c r="V7" i="445"/>
  <c r="U7" i="445"/>
  <c r="T7" i="445"/>
  <c r="S7" i="445"/>
  <c r="H7" i="445"/>
  <c r="F7" i="445"/>
  <c r="E7" i="445"/>
  <c r="FW7" i="445" s="1"/>
  <c r="D7" i="445"/>
  <c r="GG6" i="445"/>
  <c r="GF6" i="445"/>
  <c r="GE6" i="445"/>
  <c r="GD6" i="445"/>
  <c r="GC6" i="445"/>
  <c r="GB6" i="445"/>
  <c r="GA6" i="445"/>
  <c r="FU6" i="445"/>
  <c r="FR6" i="445"/>
  <c r="FQ6" i="445"/>
  <c r="FP6" i="445"/>
  <c r="FO6" i="445"/>
  <c r="FN6" i="445"/>
  <c r="FM6" i="445"/>
  <c r="FB6" i="445"/>
  <c r="EZ6" i="445"/>
  <c r="EY6" i="445"/>
  <c r="EX6" i="445"/>
  <c r="ES6" i="445"/>
  <c r="ER6" i="445"/>
  <c r="EQ6" i="445"/>
  <c r="EP6" i="445"/>
  <c r="EO6" i="445"/>
  <c r="EN6" i="445"/>
  <c r="EC6" i="445"/>
  <c r="EA6" i="445"/>
  <c r="DZ6" i="445"/>
  <c r="DY6" i="445"/>
  <c r="DT6" i="445"/>
  <c r="DS6" i="445"/>
  <c r="DR6" i="445"/>
  <c r="DQ6" i="445"/>
  <c r="DP6" i="445"/>
  <c r="DO6" i="445"/>
  <c r="DD6" i="445"/>
  <c r="DB6" i="445"/>
  <c r="DA6" i="445"/>
  <c r="CZ6" i="445"/>
  <c r="CU6" i="445"/>
  <c r="CT6" i="445"/>
  <c r="CS6" i="445"/>
  <c r="CR6" i="445"/>
  <c r="CQ6" i="445"/>
  <c r="CP6" i="445"/>
  <c r="CE6" i="445"/>
  <c r="CC6" i="445"/>
  <c r="CB6" i="445"/>
  <c r="CA6" i="445"/>
  <c r="BV6" i="445"/>
  <c r="BU6" i="445"/>
  <c r="BT6" i="445"/>
  <c r="BS6" i="445"/>
  <c r="BR6" i="445"/>
  <c r="BQ6" i="445"/>
  <c r="BF6" i="445"/>
  <c r="BD6" i="445"/>
  <c r="BC6" i="445"/>
  <c r="BB6" i="445"/>
  <c r="AW6" i="445"/>
  <c r="AV6" i="445"/>
  <c r="AU6" i="445"/>
  <c r="AT6" i="445"/>
  <c r="AS6" i="445"/>
  <c r="AR6" i="445"/>
  <c r="AG6" i="445"/>
  <c r="AE6" i="445"/>
  <c r="AD6" i="445"/>
  <c r="AC6" i="445"/>
  <c r="X6" i="445"/>
  <c r="W6" i="445"/>
  <c r="V6" i="445"/>
  <c r="U6" i="445"/>
  <c r="T6" i="445"/>
  <c r="S6" i="445"/>
  <c r="H6" i="445"/>
  <c r="F6" i="445"/>
  <c r="E6" i="445"/>
  <c r="FW6" i="445" s="1"/>
  <c r="D6" i="445"/>
  <c r="GG5" i="445"/>
  <c r="GF5" i="445"/>
  <c r="GE5" i="445"/>
  <c r="GD5" i="445"/>
  <c r="GC5" i="445"/>
  <c r="GB5" i="445"/>
  <c r="GA5" i="445"/>
  <c r="FU5" i="445"/>
  <c r="FR5" i="445"/>
  <c r="FQ5" i="445"/>
  <c r="FP5" i="445"/>
  <c r="FO5" i="445"/>
  <c r="FN5" i="445"/>
  <c r="FM5" i="445"/>
  <c r="FB5" i="445"/>
  <c r="EZ5" i="445"/>
  <c r="EY5" i="445"/>
  <c r="EX5" i="445"/>
  <c r="ES5" i="445"/>
  <c r="ER5" i="445"/>
  <c r="EQ5" i="445"/>
  <c r="EP5" i="445"/>
  <c r="EO5" i="445"/>
  <c r="EN5" i="445"/>
  <c r="EC5" i="445"/>
  <c r="EA5" i="445"/>
  <c r="DZ5" i="445"/>
  <c r="DY5" i="445"/>
  <c r="DT5" i="445"/>
  <c r="DS5" i="445"/>
  <c r="DR5" i="445"/>
  <c r="DQ5" i="445"/>
  <c r="DP5" i="445"/>
  <c r="DO5" i="445"/>
  <c r="DD5" i="445"/>
  <c r="DB5" i="445"/>
  <c r="DA5" i="445"/>
  <c r="CZ5" i="445"/>
  <c r="CU5" i="445"/>
  <c r="CT5" i="445"/>
  <c r="CS5" i="445"/>
  <c r="CR5" i="445"/>
  <c r="CQ5" i="445"/>
  <c r="CP5" i="445"/>
  <c r="CE5" i="445"/>
  <c r="CC5" i="445"/>
  <c r="CB5" i="445"/>
  <c r="CA5" i="445"/>
  <c r="BV5" i="445"/>
  <c r="BU5" i="445"/>
  <c r="BT5" i="445"/>
  <c r="BS5" i="445"/>
  <c r="BR5" i="445"/>
  <c r="BQ5" i="445"/>
  <c r="BF5" i="445"/>
  <c r="BD5" i="445"/>
  <c r="BC5" i="445"/>
  <c r="BB5" i="445"/>
  <c r="AW5" i="445"/>
  <c r="AV5" i="445"/>
  <c r="AU5" i="445"/>
  <c r="AT5" i="445"/>
  <c r="AS5" i="445"/>
  <c r="AR5" i="445"/>
  <c r="AG5" i="445"/>
  <c r="AE5" i="445"/>
  <c r="AD5" i="445"/>
  <c r="AC5" i="445"/>
  <c r="X5" i="445"/>
  <c r="W5" i="445"/>
  <c r="V5" i="445"/>
  <c r="U5" i="445"/>
  <c r="T5" i="445"/>
  <c r="S5" i="445"/>
  <c r="H5" i="445"/>
  <c r="F5" i="445"/>
  <c r="E5" i="445"/>
  <c r="FW5" i="445" s="1"/>
  <c r="D5" i="445"/>
  <c r="GG4" i="445"/>
  <c r="GF4" i="445"/>
  <c r="GE4" i="445"/>
  <c r="GD4" i="445"/>
  <c r="GC4" i="445"/>
  <c r="GB4" i="445"/>
  <c r="GA4" i="445"/>
  <c r="FU4" i="445"/>
  <c r="FR4" i="445"/>
  <c r="FQ4" i="445"/>
  <c r="FP4" i="445"/>
  <c r="FO4" i="445"/>
  <c r="FN4" i="445"/>
  <c r="FM4" i="445"/>
  <c r="FB4" i="445"/>
  <c r="EZ4" i="445"/>
  <c r="EY4" i="445"/>
  <c r="EX4" i="445"/>
  <c r="ES4" i="445"/>
  <c r="ER4" i="445"/>
  <c r="EQ4" i="445"/>
  <c r="EP4" i="445"/>
  <c r="EO4" i="445"/>
  <c r="EN4" i="445"/>
  <c r="EC4" i="445"/>
  <c r="EA4" i="445"/>
  <c r="DZ4" i="445"/>
  <c r="DY4" i="445"/>
  <c r="DT4" i="445"/>
  <c r="DS4" i="445"/>
  <c r="DR4" i="445"/>
  <c r="DQ4" i="445"/>
  <c r="DP4" i="445"/>
  <c r="DO4" i="445"/>
  <c r="DD4" i="445"/>
  <c r="DB4" i="445"/>
  <c r="DA4" i="445"/>
  <c r="CZ4" i="445"/>
  <c r="CU4" i="445"/>
  <c r="CT4" i="445"/>
  <c r="CS4" i="445"/>
  <c r="CR4" i="445"/>
  <c r="CQ4" i="445"/>
  <c r="CP4" i="445"/>
  <c r="CE4" i="445"/>
  <c r="CC4" i="445"/>
  <c r="CB4" i="445"/>
  <c r="BZ33" i="445" s="1"/>
  <c r="CA4" i="445"/>
  <c r="BV4" i="445"/>
  <c r="BU4" i="445"/>
  <c r="BT4" i="445"/>
  <c r="BS4" i="445"/>
  <c r="BR4" i="445"/>
  <c r="BQ4" i="445"/>
  <c r="BF4" i="445"/>
  <c r="BD4" i="445"/>
  <c r="BC4" i="445"/>
  <c r="BB4" i="445"/>
  <c r="AW4" i="445"/>
  <c r="AV4" i="445"/>
  <c r="AU4" i="445"/>
  <c r="AT4" i="445"/>
  <c r="AS4" i="445"/>
  <c r="AR4" i="445"/>
  <c r="AG4" i="445"/>
  <c r="AE4" i="445"/>
  <c r="AD4" i="445"/>
  <c r="AC4" i="445"/>
  <c r="X4" i="445"/>
  <c r="W4" i="445"/>
  <c r="V4" i="445"/>
  <c r="U4" i="445"/>
  <c r="T4" i="445"/>
  <c r="S4" i="445"/>
  <c r="H4" i="445"/>
  <c r="F4" i="445"/>
  <c r="E4" i="445"/>
  <c r="D4" i="445"/>
  <c r="AZ1" i="445"/>
  <c r="AY1" i="445"/>
  <c r="BX1" i="445" s="1"/>
  <c r="AA1" i="445"/>
  <c r="Z1" i="445"/>
  <c r="B1" i="445"/>
  <c r="GD306" i="438"/>
  <c r="GC306" i="438"/>
  <c r="GB306" i="438"/>
  <c r="GA306" i="438"/>
  <c r="FZ306" i="438"/>
  <c r="GD305" i="438"/>
  <c r="GC305" i="438"/>
  <c r="GB305" i="438"/>
  <c r="GA305" i="438"/>
  <c r="FZ305" i="438"/>
  <c r="GD304" i="438"/>
  <c r="GC304" i="438"/>
  <c r="GB304" i="438"/>
  <c r="GA304" i="438"/>
  <c r="FZ304" i="438"/>
  <c r="GD303" i="438"/>
  <c r="GC303" i="438"/>
  <c r="GB303" i="438"/>
  <c r="GA303" i="438"/>
  <c r="FZ303" i="438"/>
  <c r="GD302" i="438"/>
  <c r="GC302" i="438"/>
  <c r="GB302" i="438"/>
  <c r="GA302" i="438"/>
  <c r="FZ302" i="438"/>
  <c r="GD301" i="438"/>
  <c r="GC301" i="438"/>
  <c r="GB301" i="438"/>
  <c r="GA301" i="438"/>
  <c r="FZ301" i="438"/>
  <c r="GD300" i="438"/>
  <c r="GC300" i="438"/>
  <c r="GB300" i="438"/>
  <c r="GA300" i="438"/>
  <c r="FZ300" i="438"/>
  <c r="GD299" i="438"/>
  <c r="GC299" i="438"/>
  <c r="GB299" i="438"/>
  <c r="GA299" i="438"/>
  <c r="FZ299" i="438"/>
  <c r="GA356" i="445" l="1"/>
  <c r="EB36" i="445"/>
  <c r="BA33" i="445"/>
  <c r="CC33" i="445"/>
  <c r="EW33" i="445"/>
  <c r="GA344" i="445"/>
  <c r="BE36" i="445"/>
  <c r="GC336" i="445"/>
  <c r="GO336" i="445" s="1"/>
  <c r="K38" i="445" s="1"/>
  <c r="I91" i="445" s="1"/>
  <c r="G38" i="445"/>
  <c r="BA86" i="445"/>
  <c r="EW86" i="445"/>
  <c r="BX160" i="445"/>
  <c r="BY160" i="445" s="1"/>
  <c r="BX107" i="445"/>
  <c r="BY107" i="445" s="1"/>
  <c r="BX54" i="445"/>
  <c r="BY54" i="445" s="1"/>
  <c r="CW1" i="445"/>
  <c r="BY1" i="445"/>
  <c r="FW30" i="445"/>
  <c r="GA340" i="445"/>
  <c r="AF36" i="445"/>
  <c r="GA352" i="445"/>
  <c r="DC36" i="445"/>
  <c r="GN360" i="445"/>
  <c r="FV59" i="445"/>
  <c r="FW65" i="445"/>
  <c r="F33" i="445"/>
  <c r="AB33" i="445"/>
  <c r="BD33" i="445"/>
  <c r="DB33" i="445"/>
  <c r="DX33" i="445"/>
  <c r="EZ33" i="445"/>
  <c r="FW9" i="445"/>
  <c r="FV9" i="445"/>
  <c r="FW11" i="445"/>
  <c r="FV11" i="445"/>
  <c r="FW13" i="445"/>
  <c r="FV13" i="445"/>
  <c r="FW15" i="445"/>
  <c r="FV15" i="445"/>
  <c r="FW17" i="445"/>
  <c r="FV17" i="445"/>
  <c r="FW19" i="445"/>
  <c r="FV19" i="445"/>
  <c r="FW22" i="445"/>
  <c r="GA348" i="445"/>
  <c r="CD36" i="445"/>
  <c r="GA360" i="445"/>
  <c r="FA36" i="445"/>
  <c r="C86" i="445"/>
  <c r="FW57" i="445"/>
  <c r="C33" i="445"/>
  <c r="FV6" i="445"/>
  <c r="FV7" i="445"/>
  <c r="FV8" i="445"/>
  <c r="FV16" i="445"/>
  <c r="AD36" i="445"/>
  <c r="BZ36" i="445"/>
  <c r="DZ36" i="445"/>
  <c r="CD40" i="445"/>
  <c r="CY40" i="445"/>
  <c r="GS360" i="445"/>
  <c r="EW47" i="445"/>
  <c r="AG51" i="445"/>
  <c r="CE51" i="445"/>
  <c r="EW51" i="445"/>
  <c r="FV60" i="445"/>
  <c r="FW63" i="445"/>
  <c r="FW64" i="445"/>
  <c r="FW70" i="445"/>
  <c r="FW75" i="445"/>
  <c r="FW76" i="445"/>
  <c r="FW78" i="445"/>
  <c r="FW83" i="445"/>
  <c r="FW84" i="445"/>
  <c r="GA341" i="445"/>
  <c r="AF89" i="445"/>
  <c r="GA357" i="445"/>
  <c r="EB89" i="445"/>
  <c r="GE349" i="445"/>
  <c r="CD93" i="445"/>
  <c r="FW119" i="445"/>
  <c r="CY33" i="445"/>
  <c r="FV4" i="445"/>
  <c r="FV5" i="445"/>
  <c r="FV12" i="445"/>
  <c r="FV20" i="445"/>
  <c r="Z160" i="445"/>
  <c r="AA160" i="445" s="1"/>
  <c r="Z107" i="445"/>
  <c r="AA107" i="445" s="1"/>
  <c r="FW4" i="445"/>
  <c r="FW25" i="445"/>
  <c r="FW29" i="445"/>
  <c r="BA36" i="445"/>
  <c r="DA36" i="445"/>
  <c r="EW36" i="445"/>
  <c r="BZ37" i="445"/>
  <c r="AF38" i="445"/>
  <c r="BC38" i="445"/>
  <c r="CD38" i="445"/>
  <c r="DA38" i="445"/>
  <c r="EB38" i="445"/>
  <c r="EY38" i="445"/>
  <c r="DX39" i="445"/>
  <c r="AB39" i="445"/>
  <c r="EY39" i="445"/>
  <c r="C40" i="445"/>
  <c r="BE40" i="445"/>
  <c r="BZ40" i="445"/>
  <c r="GE360" i="445"/>
  <c r="FA40" i="445"/>
  <c r="C47" i="445"/>
  <c r="C52" i="445" s="1"/>
  <c r="BA47" i="445"/>
  <c r="CY47" i="445"/>
  <c r="DX48" i="445"/>
  <c r="DZ51" i="445"/>
  <c r="Z54" i="445"/>
  <c r="AA54" i="445" s="1"/>
  <c r="FV61" i="445"/>
  <c r="FV62" i="445"/>
  <c r="FW73" i="445"/>
  <c r="FW81" i="445"/>
  <c r="GA337" i="445"/>
  <c r="GM337" i="445" s="1"/>
  <c r="GA353" i="445"/>
  <c r="DC89" i="445"/>
  <c r="GE341" i="445"/>
  <c r="AF93" i="445"/>
  <c r="AB139" i="445"/>
  <c r="DX139" i="445"/>
  <c r="FW111" i="445"/>
  <c r="FW123" i="445"/>
  <c r="AE33" i="445"/>
  <c r="AF40" i="445"/>
  <c r="EB40" i="445"/>
  <c r="CY48" i="445"/>
  <c r="C48" i="445"/>
  <c r="CZ48" i="445"/>
  <c r="DA48" i="445" s="1"/>
  <c r="EW48" i="445"/>
  <c r="F86" i="445"/>
  <c r="AB86" i="445"/>
  <c r="BD86" i="445"/>
  <c r="BZ86" i="445"/>
  <c r="DB86" i="445"/>
  <c r="DT88" i="445" s="1"/>
  <c r="DX86" i="445"/>
  <c r="ES87" i="445" s="1"/>
  <c r="EZ86" i="445"/>
  <c r="FW59" i="445"/>
  <c r="GA349" i="445"/>
  <c r="CD89" i="445"/>
  <c r="DB47" i="445"/>
  <c r="DD47" i="445" s="1"/>
  <c r="EA33" i="445"/>
  <c r="AY160" i="445"/>
  <c r="AZ160" i="445" s="1"/>
  <c r="AY107" i="445"/>
  <c r="AZ107" i="445" s="1"/>
  <c r="AY54" i="445"/>
  <c r="AZ54" i="445" s="1"/>
  <c r="FW21" i="445"/>
  <c r="F36" i="445"/>
  <c r="BC36" i="445"/>
  <c r="CY36" i="445"/>
  <c r="EY36" i="445"/>
  <c r="EW37" i="445"/>
  <c r="BA37" i="445"/>
  <c r="F37" i="445"/>
  <c r="GB336" i="445" s="1"/>
  <c r="GN336" i="445" s="1"/>
  <c r="K37" i="445" s="1"/>
  <c r="I90" i="445" s="1"/>
  <c r="CB37" i="445"/>
  <c r="CB52" i="445" s="1"/>
  <c r="CY37" i="445"/>
  <c r="DZ37" i="445"/>
  <c r="AD38" i="445"/>
  <c r="BE38" i="445"/>
  <c r="CB38" i="445"/>
  <c r="DC38" i="445"/>
  <c r="DZ38" i="445"/>
  <c r="FA38" i="445"/>
  <c r="F40" i="445"/>
  <c r="AB40" i="445"/>
  <c r="AB52" i="445" s="1"/>
  <c r="DC40" i="445"/>
  <c r="GT359" i="445"/>
  <c r="AB48" i="445"/>
  <c r="FB51" i="445"/>
  <c r="DX51" i="445"/>
  <c r="DA51" i="445"/>
  <c r="BF51" i="445"/>
  <c r="AB51" i="445"/>
  <c r="E51" i="445"/>
  <c r="E52" i="445" s="1"/>
  <c r="CY51" i="445"/>
  <c r="CB51" i="445"/>
  <c r="C51" i="445"/>
  <c r="AD51" i="445"/>
  <c r="BC51" i="445"/>
  <c r="FV57" i="445"/>
  <c r="FV58" i="445"/>
  <c r="FW67" i="445"/>
  <c r="FW68" i="445"/>
  <c r="FW77" i="445"/>
  <c r="FW85" i="445"/>
  <c r="GA345" i="445"/>
  <c r="BE89" i="445"/>
  <c r="GA361" i="445"/>
  <c r="FA89" i="445"/>
  <c r="EZ101" i="445" s="1"/>
  <c r="FB101" i="445" s="1"/>
  <c r="GE357" i="445"/>
  <c r="EB93" i="445"/>
  <c r="K96" i="445"/>
  <c r="I149" i="445" s="1"/>
  <c r="BD47" i="445"/>
  <c r="BF47" i="445" s="1"/>
  <c r="FV110" i="445"/>
  <c r="F41" i="445"/>
  <c r="GF336" i="445" s="1"/>
  <c r="GR336" i="445" s="1"/>
  <c r="K41" i="445" s="1"/>
  <c r="I94" i="445" s="1"/>
  <c r="F42" i="445"/>
  <c r="GG336" i="445" s="1"/>
  <c r="GS336" i="445" s="1"/>
  <c r="K42" i="445" s="1"/>
  <c r="I95" i="445" s="1"/>
  <c r="F43" i="445"/>
  <c r="GH336" i="445" s="1"/>
  <c r="GT336" i="445" s="1"/>
  <c r="K43" i="445" s="1"/>
  <c r="I96" i="445" s="1"/>
  <c r="F44" i="445"/>
  <c r="BC44" i="445"/>
  <c r="CY44" i="445"/>
  <c r="F45" i="445"/>
  <c r="BC45" i="445"/>
  <c r="CY45" i="445"/>
  <c r="BC50" i="445"/>
  <c r="BZ50" i="445"/>
  <c r="E89" i="445"/>
  <c r="AD89" i="445"/>
  <c r="BC89" i="445"/>
  <c r="CB89" i="445"/>
  <c r="DA89" i="445"/>
  <c r="EY89" i="445"/>
  <c r="BA90" i="445"/>
  <c r="EW90" i="445"/>
  <c r="CD91" i="445"/>
  <c r="CY91" i="445"/>
  <c r="AD93" i="445"/>
  <c r="BE93" i="445"/>
  <c r="CB93" i="445"/>
  <c r="DC93" i="445"/>
  <c r="DZ93" i="445"/>
  <c r="FA93" i="445"/>
  <c r="E94" i="445"/>
  <c r="BZ94" i="445"/>
  <c r="DX94" i="445"/>
  <c r="DX105" i="445" s="1"/>
  <c r="DA95" i="445"/>
  <c r="DX95" i="445"/>
  <c r="BC96" i="445"/>
  <c r="DX96" i="445"/>
  <c r="C100" i="445"/>
  <c r="CB100" i="445"/>
  <c r="DZ100" i="445"/>
  <c r="EW100" i="445"/>
  <c r="C102" i="445"/>
  <c r="CY102" i="445"/>
  <c r="DX103" i="445"/>
  <c r="DA103" i="445"/>
  <c r="AB103" i="445"/>
  <c r="E103" i="445"/>
  <c r="CE103" i="445"/>
  <c r="CU88" i="445" s="1"/>
  <c r="FB103" i="445"/>
  <c r="CB104" i="445"/>
  <c r="DA104" i="445"/>
  <c r="DX104" i="445"/>
  <c r="FW114" i="445"/>
  <c r="FV116" i="445"/>
  <c r="FW118" i="445"/>
  <c r="FV120" i="445"/>
  <c r="FW122" i="445"/>
  <c r="FV124" i="445"/>
  <c r="FW126" i="445"/>
  <c r="FW133" i="445"/>
  <c r="FW137" i="445"/>
  <c r="GA338" i="445"/>
  <c r="GM338" i="445" s="1"/>
  <c r="GA354" i="445"/>
  <c r="DC142" i="445"/>
  <c r="GC362" i="445"/>
  <c r="FA144" i="445"/>
  <c r="GE354" i="445"/>
  <c r="DC146" i="445"/>
  <c r="AB47" i="445"/>
  <c r="F90" i="445"/>
  <c r="GB337" i="445" s="1"/>
  <c r="GN337" i="445" s="1"/>
  <c r="K90" i="445" s="1"/>
  <c r="I143" i="445" s="1"/>
  <c r="AB90" i="445"/>
  <c r="AB105" i="445" s="1"/>
  <c r="CB90" i="445"/>
  <c r="E91" i="445"/>
  <c r="AD91" i="445"/>
  <c r="BE91" i="445"/>
  <c r="BZ91" i="445"/>
  <c r="BZ105" i="445" s="1"/>
  <c r="DZ91" i="445"/>
  <c r="DZ105" i="445" s="1"/>
  <c r="FA91" i="445"/>
  <c r="F94" i="445"/>
  <c r="GF337" i="445" s="1"/>
  <c r="GR337" i="445" s="1"/>
  <c r="K94" i="445" s="1"/>
  <c r="I147" i="445" s="1"/>
  <c r="E95" i="445"/>
  <c r="AB95" i="445"/>
  <c r="BC95" i="445"/>
  <c r="DZ95" i="445"/>
  <c r="E96" i="445"/>
  <c r="AB96" i="445"/>
  <c r="BA100" i="445"/>
  <c r="DX100" i="445"/>
  <c r="DW47" i="445" s="1"/>
  <c r="EW104" i="445"/>
  <c r="DZ104" i="445"/>
  <c r="BA104" i="445"/>
  <c r="AD104" i="445"/>
  <c r="H104" i="445"/>
  <c r="AG104" i="445"/>
  <c r="AW88" i="445" s="1"/>
  <c r="BF104" i="445"/>
  <c r="CE104" i="445"/>
  <c r="C139" i="445"/>
  <c r="FW110" i="445"/>
  <c r="AE139" i="445"/>
  <c r="BA139" i="445"/>
  <c r="CC139" i="445"/>
  <c r="CY139" i="445"/>
  <c r="EA139" i="445"/>
  <c r="EW139" i="445"/>
  <c r="GA350" i="445"/>
  <c r="CD142" i="445"/>
  <c r="GE350" i="445"/>
  <c r="CD146" i="445"/>
  <c r="F91" i="445"/>
  <c r="AF91" i="445"/>
  <c r="BA91" i="445"/>
  <c r="BA105" i="445" s="1"/>
  <c r="DA91" i="445"/>
  <c r="EB91" i="445"/>
  <c r="EW91" i="445"/>
  <c r="EW94" i="445"/>
  <c r="EW105" i="445" s="1"/>
  <c r="BA94" i="445"/>
  <c r="CB94" i="445"/>
  <c r="CY94" i="445"/>
  <c r="CY105" i="445" s="1"/>
  <c r="DZ94" i="445"/>
  <c r="F95" i="445"/>
  <c r="GG337" i="445" s="1"/>
  <c r="GS337" i="445" s="1"/>
  <c r="AD95" i="445"/>
  <c r="CB95" i="445"/>
  <c r="CY95" i="445"/>
  <c r="EW95" i="445"/>
  <c r="FW113" i="445"/>
  <c r="FV113" i="445"/>
  <c r="FV114" i="445"/>
  <c r="FV115" i="445"/>
  <c r="FW117" i="445"/>
  <c r="FV117" i="445"/>
  <c r="FV118" i="445"/>
  <c r="FV119" i="445"/>
  <c r="FW121" i="445"/>
  <c r="FV121" i="445"/>
  <c r="FV122" i="445"/>
  <c r="FV123" i="445"/>
  <c r="FW125" i="445"/>
  <c r="FV125" i="445"/>
  <c r="FV126" i="445"/>
  <c r="FV127" i="445"/>
  <c r="FW129" i="445"/>
  <c r="GA346" i="445"/>
  <c r="BE142" i="445"/>
  <c r="GA362" i="445"/>
  <c r="FA142" i="445"/>
  <c r="EZ154" i="445" s="1"/>
  <c r="FB154" i="445" s="1"/>
  <c r="FR141" i="445" s="1"/>
  <c r="GC346" i="445"/>
  <c r="GO346" i="445" s="1"/>
  <c r="BE144" i="445"/>
  <c r="GE346" i="445"/>
  <c r="BE146" i="445"/>
  <c r="GE362" i="445"/>
  <c r="FA146" i="445"/>
  <c r="DY101" i="445"/>
  <c r="DZ101" i="445" s="1"/>
  <c r="C91" i="445"/>
  <c r="C105" i="445" s="1"/>
  <c r="AB91" i="445"/>
  <c r="DC91" i="445"/>
  <c r="C94" i="445"/>
  <c r="DA94" i="445"/>
  <c r="C95" i="445"/>
  <c r="BA95" i="445"/>
  <c r="CY96" i="445"/>
  <c r="C96" i="445"/>
  <c r="AD96" i="445"/>
  <c r="BA96" i="445"/>
  <c r="EY96" i="445"/>
  <c r="DA100" i="445"/>
  <c r="BZ100" i="445"/>
  <c r="E100" i="445"/>
  <c r="AD100" i="445"/>
  <c r="EY102" i="445"/>
  <c r="DZ102" i="445"/>
  <c r="DA102" i="445"/>
  <c r="CB102" i="445"/>
  <c r="BC102" i="445"/>
  <c r="AD102" i="445"/>
  <c r="E102" i="445"/>
  <c r="AB102" i="445"/>
  <c r="DX102" i="445"/>
  <c r="FV111" i="445"/>
  <c r="FW132" i="445"/>
  <c r="FW136" i="445"/>
  <c r="GA342" i="445"/>
  <c r="AF142" i="445"/>
  <c r="GA358" i="445"/>
  <c r="EB142" i="445"/>
  <c r="GC354" i="445"/>
  <c r="DC144" i="445"/>
  <c r="GE342" i="445"/>
  <c r="AF146" i="445"/>
  <c r="GE358" i="445"/>
  <c r="EB146" i="445"/>
  <c r="F92" i="445"/>
  <c r="GD337" i="445" s="1"/>
  <c r="AB92" i="445"/>
  <c r="F97" i="445"/>
  <c r="F47" i="445" s="1"/>
  <c r="H47" i="445" s="1"/>
  <c r="BC97" i="445"/>
  <c r="CY97" i="445"/>
  <c r="F98" i="445"/>
  <c r="AB98" i="445"/>
  <c r="CB98" i="445"/>
  <c r="DX143" i="445"/>
  <c r="AB143" i="445"/>
  <c r="F143" i="445"/>
  <c r="GB338" i="445" s="1"/>
  <c r="GN338" i="445" s="1"/>
  <c r="K143" i="445" s="1"/>
  <c r="I196" i="445" s="1"/>
  <c r="CB143" i="445"/>
  <c r="EW143" i="445"/>
  <c r="EW158" i="445" s="1"/>
  <c r="F144" i="445"/>
  <c r="AB144" i="445"/>
  <c r="BZ144" i="445"/>
  <c r="DX144" i="445"/>
  <c r="DA145" i="445"/>
  <c r="C146" i="445"/>
  <c r="BC146" i="445"/>
  <c r="CY146" i="445"/>
  <c r="EY146" i="445"/>
  <c r="F147" i="445"/>
  <c r="GF338" i="445" s="1"/>
  <c r="GR338" i="445" s="1"/>
  <c r="K147" i="445" s="1"/>
  <c r="I200" i="445" s="1"/>
  <c r="AD147" i="445"/>
  <c r="CY147" i="445"/>
  <c r="EW147" i="445"/>
  <c r="F148" i="445"/>
  <c r="GG338" i="445" s="1"/>
  <c r="GS338" i="445" s="1"/>
  <c r="DZ148" i="445"/>
  <c r="F150" i="445"/>
  <c r="F153" i="445" s="1"/>
  <c r="H153" i="445" s="1"/>
  <c r="AD150" i="445"/>
  <c r="BA150" i="445"/>
  <c r="EW151" i="445"/>
  <c r="DA151" i="445"/>
  <c r="BA151" i="445"/>
  <c r="E151" i="445"/>
  <c r="CB151" i="445"/>
  <c r="CY151" i="445"/>
  <c r="DZ151" i="445"/>
  <c r="C154" i="445"/>
  <c r="CZ154" i="445"/>
  <c r="DA154" i="445" s="1"/>
  <c r="EX154" i="445"/>
  <c r="EY154" i="445" s="1"/>
  <c r="E155" i="445"/>
  <c r="EY156" i="445"/>
  <c r="BZ156" i="445"/>
  <c r="EW156" i="445"/>
  <c r="DZ156" i="445"/>
  <c r="DA156" i="445"/>
  <c r="C156" i="445"/>
  <c r="BF156" i="445"/>
  <c r="CE156" i="445"/>
  <c r="AG157" i="445"/>
  <c r="EC157" i="445"/>
  <c r="CC192" i="445"/>
  <c r="FV164" i="445"/>
  <c r="FW172" i="445"/>
  <c r="FV172" i="445"/>
  <c r="E175" i="445"/>
  <c r="FW175" i="445" s="1"/>
  <c r="AD144" i="445"/>
  <c r="CB144" i="445"/>
  <c r="DZ144" i="445"/>
  <c r="CY148" i="445"/>
  <c r="C148" i="445"/>
  <c r="AD148" i="445"/>
  <c r="BA148" i="445"/>
  <c r="CB148" i="445"/>
  <c r="EY148" i="445"/>
  <c r="DX150" i="445"/>
  <c r="CB150" i="445"/>
  <c r="AB150" i="445"/>
  <c r="E150" i="445"/>
  <c r="EY150" i="445"/>
  <c r="D154" i="445"/>
  <c r="E154" i="445" s="1"/>
  <c r="BB154" i="445"/>
  <c r="BC154" i="445" s="1"/>
  <c r="FW164" i="445"/>
  <c r="FW169" i="445"/>
  <c r="FV169" i="445"/>
  <c r="FV176" i="445"/>
  <c r="AC154" i="445"/>
  <c r="AD154" i="445" s="1"/>
  <c r="DY154" i="445"/>
  <c r="DZ154" i="445" s="1"/>
  <c r="C144" i="445"/>
  <c r="C158" i="445" s="1"/>
  <c r="BA144" i="445"/>
  <c r="CY144" i="445"/>
  <c r="CY158" i="445" s="1"/>
  <c r="BC148" i="445"/>
  <c r="DX148" i="445"/>
  <c r="DX158" i="445" s="1"/>
  <c r="C150" i="445"/>
  <c r="BC150" i="445"/>
  <c r="BZ150" i="445"/>
  <c r="BZ158" i="445" s="1"/>
  <c r="DA150" i="445"/>
  <c r="C153" i="445"/>
  <c r="CY153" i="445"/>
  <c r="AE192" i="445"/>
  <c r="FY192" i="445" s="1"/>
  <c r="EA192" i="445"/>
  <c r="E167" i="445"/>
  <c r="FW167" i="445" s="1"/>
  <c r="FV167" i="445"/>
  <c r="FW173" i="445"/>
  <c r="FV173" i="445"/>
  <c r="AD142" i="445"/>
  <c r="CB142" i="445"/>
  <c r="DZ142" i="445"/>
  <c r="E144" i="445"/>
  <c r="E158" i="445" s="1"/>
  <c r="AF144" i="445"/>
  <c r="BC144" i="445"/>
  <c r="BC158" i="445" s="1"/>
  <c r="CD144" i="445"/>
  <c r="DA144" i="445"/>
  <c r="DA158" i="445" s="1"/>
  <c r="EB144" i="445"/>
  <c r="EY144" i="445"/>
  <c r="EY158" i="445" s="1"/>
  <c r="EW145" i="445"/>
  <c r="BA145" i="445"/>
  <c r="BA158" i="445" s="1"/>
  <c r="CB145" i="445"/>
  <c r="CY145" i="445"/>
  <c r="F146" i="445"/>
  <c r="AB146" i="445"/>
  <c r="AB158" i="445" s="1"/>
  <c r="CB146" i="445"/>
  <c r="AB148" i="445"/>
  <c r="BZ148" i="445"/>
  <c r="DZ150" i="445"/>
  <c r="EW150" i="445"/>
  <c r="AD153" i="445"/>
  <c r="DZ153" i="445"/>
  <c r="CY154" i="445"/>
  <c r="EW155" i="445"/>
  <c r="DX155" i="445"/>
  <c r="CY155" i="445"/>
  <c r="BZ155" i="445"/>
  <c r="BA155" i="445"/>
  <c r="AB155" i="445"/>
  <c r="C155" i="445"/>
  <c r="AD155" i="445"/>
  <c r="DZ155" i="445"/>
  <c r="CY157" i="445"/>
  <c r="CB157" i="445"/>
  <c r="C157" i="445"/>
  <c r="FB157" i="445"/>
  <c r="BA157" i="445"/>
  <c r="AB157" i="445"/>
  <c r="E157" i="445"/>
  <c r="AD157" i="445"/>
  <c r="DZ157" i="445"/>
  <c r="EY157" i="445"/>
  <c r="E163" i="445"/>
  <c r="FV163" i="445" s="1"/>
  <c r="BD192" i="445"/>
  <c r="CY192" i="445"/>
  <c r="FW165" i="445"/>
  <c r="FW166" i="445"/>
  <c r="FW168" i="445"/>
  <c r="FV168" i="445"/>
  <c r="E171" i="445"/>
  <c r="FW171" i="445" s="1"/>
  <c r="FV166" i="445"/>
  <c r="FV170" i="445"/>
  <c r="FV174" i="445"/>
  <c r="FV177" i="445"/>
  <c r="FV178" i="445"/>
  <c r="FY183" i="445"/>
  <c r="GN351" i="445"/>
  <c r="BZ192" i="445"/>
  <c r="DB192" i="445"/>
  <c r="DX192" i="445"/>
  <c r="EZ192" i="445"/>
  <c r="FV179" i="445"/>
  <c r="FW180" i="445"/>
  <c r="FW184" i="445"/>
  <c r="FW185" i="445"/>
  <c r="FY187" i="445"/>
  <c r="GN343" i="445"/>
  <c r="F149" i="445"/>
  <c r="GH338" i="445" s="1"/>
  <c r="AB149" i="445"/>
  <c r="FW181" i="445"/>
  <c r="FW182" i="445"/>
  <c r="FW183" i="445"/>
  <c r="FW186" i="445"/>
  <c r="FW187" i="445"/>
  <c r="FW190" i="445"/>
  <c r="C211" i="445"/>
  <c r="AF195" i="445"/>
  <c r="BB207" i="445"/>
  <c r="BC207" i="445" s="1"/>
  <c r="CD195" i="445"/>
  <c r="CZ207" i="445"/>
  <c r="DA207" i="445" s="1"/>
  <c r="EB195" i="445"/>
  <c r="EX207" i="445"/>
  <c r="EY207" i="445" s="1"/>
  <c r="DY207" i="445"/>
  <c r="DZ207" i="445" s="1"/>
  <c r="DZ196" i="445"/>
  <c r="EW197" i="445"/>
  <c r="DX197" i="445"/>
  <c r="DX211" i="445" s="1"/>
  <c r="CY197" i="445"/>
  <c r="BZ197" i="445"/>
  <c r="BA197" i="445"/>
  <c r="AB197" i="445"/>
  <c r="C197" i="445"/>
  <c r="EW198" i="445"/>
  <c r="BA198" i="445"/>
  <c r="CY198" i="445"/>
  <c r="CY211" i="445" s="1"/>
  <c r="C198" i="445"/>
  <c r="CB198" i="445"/>
  <c r="EY198" i="445"/>
  <c r="EY211" i="445" s="1"/>
  <c r="AF199" i="445"/>
  <c r="DC199" i="445"/>
  <c r="E201" i="445"/>
  <c r="E211" i="445" s="1"/>
  <c r="EY201" i="445"/>
  <c r="FW191" i="445"/>
  <c r="BZ211" i="445"/>
  <c r="GN347" i="445"/>
  <c r="EB199" i="445"/>
  <c r="GS351" i="445"/>
  <c r="D207" i="445"/>
  <c r="E207" i="445" s="1"/>
  <c r="GM347" i="445"/>
  <c r="BE195" i="445"/>
  <c r="DC195" i="445"/>
  <c r="FA195" i="445"/>
  <c r="AC207" i="445"/>
  <c r="AD207" i="445" s="1"/>
  <c r="AD196" i="445"/>
  <c r="AD211" i="445" s="1"/>
  <c r="GN355" i="445"/>
  <c r="GC339" i="445"/>
  <c r="G197" i="445"/>
  <c r="GC343" i="445"/>
  <c r="AF197" i="445"/>
  <c r="GC347" i="445"/>
  <c r="BE197" i="445"/>
  <c r="GC351" i="445"/>
  <c r="CD197" i="445"/>
  <c r="GC355" i="445"/>
  <c r="DC197" i="445"/>
  <c r="GC359" i="445"/>
  <c r="EB197" i="445"/>
  <c r="GC363" i="445"/>
  <c r="FA197" i="445"/>
  <c r="G199" i="445"/>
  <c r="BE199" i="445"/>
  <c r="FA199" i="445"/>
  <c r="HA299" i="445"/>
  <c r="CB196" i="445"/>
  <c r="CB211" i="445" s="1"/>
  <c r="CA207" i="445"/>
  <c r="CB207" i="445" s="1"/>
  <c r="GP347" i="445"/>
  <c r="GQ339" i="445"/>
  <c r="CD199" i="445"/>
  <c r="GR347" i="445"/>
  <c r="GR355" i="445"/>
  <c r="DZ201" i="445"/>
  <c r="DZ211" i="445" s="1"/>
  <c r="BZ201" i="445"/>
  <c r="AD201" i="445"/>
  <c r="CY201" i="445"/>
  <c r="C201" i="445"/>
  <c r="EW201" i="445"/>
  <c r="EW211" i="445" s="1"/>
  <c r="BA201" i="445"/>
  <c r="BA211" i="445" s="1"/>
  <c r="AB201" i="445"/>
  <c r="BC201" i="445"/>
  <c r="CB201" i="445"/>
  <c r="BZ196" i="445"/>
  <c r="F200" i="445"/>
  <c r="GF339" i="445" s="1"/>
  <c r="GR339" i="445" s="1"/>
  <c r="K200" i="445" s="1"/>
  <c r="AH41" i="445" s="1"/>
  <c r="AB200" i="445"/>
  <c r="BZ202" i="445"/>
  <c r="C203" i="445"/>
  <c r="BC203" i="445"/>
  <c r="BC211" i="445" s="1"/>
  <c r="CY203" i="445"/>
  <c r="EY203" i="445"/>
  <c r="F204" i="445"/>
  <c r="AB204" i="445"/>
  <c r="CB204" i="445"/>
  <c r="E208" i="445"/>
  <c r="AD208" i="445"/>
  <c r="BC208" i="445"/>
  <c r="CB208" i="445"/>
  <c r="DA208" i="445"/>
  <c r="DZ208" i="445"/>
  <c r="E209" i="445"/>
  <c r="AB209" i="445"/>
  <c r="DA209" i="445"/>
  <c r="DX209" i="445"/>
  <c r="AD210" i="445"/>
  <c r="BA210" i="445"/>
  <c r="DZ210" i="445"/>
  <c r="EW210" i="445"/>
  <c r="GX327" i="445"/>
  <c r="GR359" i="445" s="1"/>
  <c r="HE327" i="445"/>
  <c r="HK327" i="445"/>
  <c r="GS359" i="445" s="1"/>
  <c r="GW302" i="445"/>
  <c r="GV301" i="445"/>
  <c r="GP338" i="445" s="1"/>
  <c r="GZ310" i="445"/>
  <c r="GT347" i="445" s="1"/>
  <c r="GZ307" i="445"/>
  <c r="GT344" i="445" s="1"/>
  <c r="GV302" i="445"/>
  <c r="GP339" i="445" s="1"/>
  <c r="GT313" i="445"/>
  <c r="GS313" i="445" s="1"/>
  <c r="GT312" i="445"/>
  <c r="GS312" i="445" s="1"/>
  <c r="GT310" i="445"/>
  <c r="GS310" i="445" s="1"/>
  <c r="GY313" i="445"/>
  <c r="GS350" i="445" s="1"/>
  <c r="GY312" i="445"/>
  <c r="GS349" i="445" s="1"/>
  <c r="GY311" i="445"/>
  <c r="GS348" i="445" s="1"/>
  <c r="GY314" i="445"/>
  <c r="GW303" i="445"/>
  <c r="GQ340" i="445" s="1"/>
  <c r="GT314" i="445"/>
  <c r="GT318" i="445"/>
  <c r="GS318" i="445" s="1"/>
  <c r="GS314" i="445"/>
  <c r="GS317" i="445"/>
  <c r="GS316" i="445"/>
  <c r="GT315" i="445"/>
  <c r="GN352" i="445" s="1"/>
  <c r="GY318" i="445"/>
  <c r="GS355" i="445" s="1"/>
  <c r="GY317" i="445"/>
  <c r="GS354" i="445" s="1"/>
  <c r="GY316" i="445"/>
  <c r="GS353" i="445" s="1"/>
  <c r="GX304" i="445"/>
  <c r="GR341" i="445" s="1"/>
  <c r="GZ326" i="445"/>
  <c r="GT358" i="445" s="1"/>
  <c r="GZ322" i="445"/>
  <c r="GZ320" i="445"/>
  <c r="GZ325" i="445"/>
  <c r="GT362" i="445" s="1"/>
  <c r="GZ319" i="445"/>
  <c r="GT356" i="445" s="1"/>
  <c r="GC307" i="445"/>
  <c r="GW307" i="445"/>
  <c r="GQ344" i="445" s="1"/>
  <c r="GZ308" i="445"/>
  <c r="GT345" i="445" s="1"/>
  <c r="GX309" i="445"/>
  <c r="GR346" i="445" s="1"/>
  <c r="GW310" i="445"/>
  <c r="GQ347" i="445" s="1"/>
  <c r="GT311" i="445"/>
  <c r="GS311" i="445" s="1"/>
  <c r="HA311" i="445" s="1"/>
  <c r="GW312" i="445"/>
  <c r="GY315" i="445"/>
  <c r="GS352" i="445" s="1"/>
  <c r="GX316" i="445"/>
  <c r="GR353" i="445" s="1"/>
  <c r="BA207" i="445"/>
  <c r="EW207" i="445"/>
  <c r="H210" i="445"/>
  <c r="BC210" i="445"/>
  <c r="BZ210" i="445"/>
  <c r="DD210" i="445"/>
  <c r="EY210" i="445"/>
  <c r="HG327" i="445"/>
  <c r="GU300" i="445"/>
  <c r="GS304" i="445"/>
  <c r="GT306" i="445"/>
  <c r="GY309" i="445"/>
  <c r="GS346" i="445" s="1"/>
  <c r="GY308" i="445"/>
  <c r="GS345" i="445" s="1"/>
  <c r="GV311" i="445"/>
  <c r="GP348" i="445" s="1"/>
  <c r="GU311" i="445"/>
  <c r="GO348" i="445" s="1"/>
  <c r="GV310" i="445"/>
  <c r="GV313" i="445"/>
  <c r="GP350" i="445" s="1"/>
  <c r="GV312" i="445"/>
  <c r="GU312" i="445" s="1"/>
  <c r="GO349" i="445" s="1"/>
  <c r="GS303" i="445"/>
  <c r="GX303" i="445"/>
  <c r="GR340" i="445" s="1"/>
  <c r="AJ41" i="445" s="1"/>
  <c r="AH94" i="445" s="1"/>
  <c r="GT304" i="445"/>
  <c r="GN341" i="445" s="1"/>
  <c r="GY304" i="445"/>
  <c r="GS341" i="445" s="1"/>
  <c r="GW305" i="445"/>
  <c r="GS306" i="445"/>
  <c r="GM343" i="445" s="1"/>
  <c r="GY306" i="445"/>
  <c r="GS343" i="445" s="1"/>
  <c r="GO343" i="445"/>
  <c r="GX307" i="445"/>
  <c r="GR344" i="445" s="1"/>
  <c r="GY310" i="445"/>
  <c r="GS347" i="445" s="1"/>
  <c r="F196" i="445"/>
  <c r="AB196" i="445"/>
  <c r="AB211" i="445" s="1"/>
  <c r="F202" i="445"/>
  <c r="GH339" i="445" s="1"/>
  <c r="AB202" i="445"/>
  <c r="E203" i="445"/>
  <c r="BA203" i="445"/>
  <c r="DA203" i="445"/>
  <c r="DA211" i="445" s="1"/>
  <c r="EW203" i="445"/>
  <c r="E206" i="445"/>
  <c r="BC206" i="445"/>
  <c r="DA206" i="445"/>
  <c r="EY206" i="445"/>
  <c r="BC209" i="445"/>
  <c r="BZ209" i="445"/>
  <c r="C210" i="445"/>
  <c r="CB210" i="445"/>
  <c r="CY210" i="445"/>
  <c r="GT327" i="445"/>
  <c r="GN359" i="445" s="1"/>
  <c r="GS327" i="445"/>
  <c r="FZ307" i="445"/>
  <c r="GY327" i="445"/>
  <c r="GD307" i="445"/>
  <c r="GS302" i="445"/>
  <c r="GM339" i="445" s="1"/>
  <c r="GV305" i="445"/>
  <c r="GP342" i="445" s="1"/>
  <c r="GU303" i="445"/>
  <c r="GO340" i="445" s="1"/>
  <c r="GT302" i="445"/>
  <c r="GX313" i="445"/>
  <c r="GR350" i="445" s="1"/>
  <c r="GX312" i="445"/>
  <c r="GR349" i="445" s="1"/>
  <c r="GW311" i="445"/>
  <c r="GQ348" i="445" s="1"/>
  <c r="GX310" i="445"/>
  <c r="GT303" i="445"/>
  <c r="GN340" i="445" s="1"/>
  <c r="GW315" i="445"/>
  <c r="GQ352" i="445" s="1"/>
  <c r="GX314" i="445"/>
  <c r="GR351" i="445" s="1"/>
  <c r="GX318" i="445"/>
  <c r="GW317" i="445"/>
  <c r="GW316" i="445"/>
  <c r="GQ353" i="445" s="1"/>
  <c r="GX315" i="445"/>
  <c r="GR352" i="445" s="1"/>
  <c r="GV326" i="445"/>
  <c r="GP358" i="445" s="1"/>
  <c r="GU323" i="445"/>
  <c r="GO360" i="445" s="1"/>
  <c r="GV322" i="445"/>
  <c r="GV325" i="445"/>
  <c r="GP357" i="445" s="1"/>
  <c r="GV323" i="445"/>
  <c r="GP360" i="445" s="1"/>
  <c r="GV321" i="445"/>
  <c r="GV320" i="445"/>
  <c r="GU325" i="445"/>
  <c r="GO357" i="445" s="1"/>
  <c r="GV324" i="445"/>
  <c r="GP361" i="445" s="1"/>
  <c r="GU321" i="445"/>
  <c r="GU320" i="445"/>
  <c r="GV319" i="445"/>
  <c r="GP356" i="445" s="1"/>
  <c r="GU326" i="445"/>
  <c r="GO358" i="445" s="1"/>
  <c r="GU324" i="445"/>
  <c r="GO361" i="445" s="1"/>
  <c r="GU322" i="445"/>
  <c r="GT307" i="445"/>
  <c r="GN344" i="445" s="1"/>
  <c r="GY307" i="445"/>
  <c r="GS344" i="445" s="1"/>
  <c r="GT309" i="445"/>
  <c r="GN346" i="445" s="1"/>
  <c r="GW313" i="445"/>
  <c r="GW318" i="445"/>
  <c r="GQ355" i="445" s="1"/>
  <c r="F203" i="445"/>
  <c r="F206" i="445" s="1"/>
  <c r="H206" i="445" s="1"/>
  <c r="AB203" i="445"/>
  <c r="CB203" i="445"/>
  <c r="AB206" i="445"/>
  <c r="BZ206" i="445"/>
  <c r="C207" i="445"/>
  <c r="BF210" i="445"/>
  <c r="DA210" i="445"/>
  <c r="DX210" i="445"/>
  <c r="GV327" i="445"/>
  <c r="GP359" i="445" s="1"/>
  <c r="HI327" i="445"/>
  <c r="GV300" i="445"/>
  <c r="GW304" i="445"/>
  <c r="GZ301" i="445"/>
  <c r="GW309" i="445"/>
  <c r="GX306" i="445"/>
  <c r="GR343" i="445" s="1"/>
  <c r="GU302" i="445"/>
  <c r="GZ302" i="445"/>
  <c r="GV303" i="445"/>
  <c r="GP340" i="445" s="1"/>
  <c r="GZ317" i="445"/>
  <c r="GT354" i="445" s="1"/>
  <c r="GZ316" i="445"/>
  <c r="GT353" i="445" s="1"/>
  <c r="GZ315" i="445"/>
  <c r="GT352" i="445" s="1"/>
  <c r="GZ318" i="445"/>
  <c r="GT355" i="445" s="1"/>
  <c r="GV304" i="445"/>
  <c r="GU304" i="445" s="1"/>
  <c r="GO341" i="445" s="1"/>
  <c r="GW325" i="445"/>
  <c r="GX324" i="445"/>
  <c r="GR361" i="445" s="1"/>
  <c r="FE94" i="445" s="1"/>
  <c r="FC147" i="445" s="1"/>
  <c r="GX325" i="445"/>
  <c r="GR362" i="445" s="1"/>
  <c r="FE147" i="445" s="1"/>
  <c r="FC200" i="445" s="1"/>
  <c r="GW323" i="445"/>
  <c r="GX321" i="445"/>
  <c r="GW321" i="445" s="1"/>
  <c r="GX319" i="445"/>
  <c r="GR356" i="445" s="1"/>
  <c r="GX326" i="445"/>
  <c r="GR358" i="445" s="1"/>
  <c r="GW324" i="445"/>
  <c r="GQ361" i="445" s="1"/>
  <c r="GX322" i="445"/>
  <c r="GW319" i="445"/>
  <c r="GQ356" i="445" s="1"/>
  <c r="GW326" i="445"/>
  <c r="GQ363" i="445" s="1"/>
  <c r="GW322" i="445"/>
  <c r="GX323" i="445"/>
  <c r="GR360" i="445" s="1"/>
  <c r="FE41" i="445" s="1"/>
  <c r="FC94" i="445" s="1"/>
  <c r="GX320" i="445"/>
  <c r="GW320" i="445" s="1"/>
  <c r="GT305" i="445"/>
  <c r="GN342" i="445" s="1"/>
  <c r="GY305" i="445"/>
  <c r="GS342" i="445" s="1"/>
  <c r="GZ323" i="445"/>
  <c r="GT360" i="445" s="1"/>
  <c r="GZ321" i="445"/>
  <c r="GZ324" i="445"/>
  <c r="GT361" i="445" s="1"/>
  <c r="GB307" i="445"/>
  <c r="GS308" i="445"/>
  <c r="GX308" i="445"/>
  <c r="GW308" i="445" s="1"/>
  <c r="GQ345" i="445" s="1"/>
  <c r="GU310" i="445"/>
  <c r="GT324" i="445"/>
  <c r="GN361" i="445" s="1"/>
  <c r="GV307" i="445"/>
  <c r="GU307" i="445" s="1"/>
  <c r="GO344" i="445" s="1"/>
  <c r="GU308" i="445"/>
  <c r="GO345" i="445" s="1"/>
  <c r="GZ312" i="445"/>
  <c r="GT349" i="445" s="1"/>
  <c r="GU314" i="445"/>
  <c r="GV318" i="445"/>
  <c r="GU318" i="445" s="1"/>
  <c r="GY319" i="445"/>
  <c r="GS356" i="445" s="1"/>
  <c r="GT320" i="445"/>
  <c r="GT321" i="445"/>
  <c r="GS321" i="445" s="1"/>
  <c r="HA321" i="445" s="1"/>
  <c r="GY321" i="445"/>
  <c r="GS323" i="445"/>
  <c r="GT325" i="445"/>
  <c r="GN357" i="445" s="1"/>
  <c r="GY325" i="445"/>
  <c r="GS357" i="445" s="1"/>
  <c r="GV315" i="445"/>
  <c r="GU315" i="445" s="1"/>
  <c r="GO352" i="445" s="1"/>
  <c r="GU316" i="445"/>
  <c r="GO353" i="445" s="1"/>
  <c r="GU317" i="445"/>
  <c r="GS319" i="445"/>
  <c r="GS322" i="445"/>
  <c r="HA322" i="445" s="1"/>
  <c r="GS320" i="445"/>
  <c r="GT322" i="445"/>
  <c r="GY322" i="445"/>
  <c r="GY324" i="445"/>
  <c r="GS361" i="445" s="1"/>
  <c r="GT326" i="445"/>
  <c r="GN363" i="445" s="1"/>
  <c r="GY326" i="445"/>
  <c r="GS358" i="445" s="1"/>
  <c r="FZ307" i="438"/>
  <c r="GG6" i="438"/>
  <c r="GG5" i="438"/>
  <c r="GG4" i="438"/>
  <c r="GF7" i="438"/>
  <c r="GB7" i="438"/>
  <c r="GB6" i="438"/>
  <c r="GB5" i="438"/>
  <c r="GB4" i="438"/>
  <c r="FU126" i="438"/>
  <c r="FU127" i="438"/>
  <c r="FU128" i="438"/>
  <c r="FU129" i="438"/>
  <c r="FU130" i="438"/>
  <c r="FU131" i="438"/>
  <c r="FU132" i="438"/>
  <c r="FU133" i="438"/>
  <c r="FU134" i="438"/>
  <c r="FU135" i="438"/>
  <c r="FU136" i="438"/>
  <c r="FU137" i="438"/>
  <c r="FU138" i="438"/>
  <c r="FU26" i="438"/>
  <c r="FU25" i="438"/>
  <c r="CX47" i="438"/>
  <c r="B47" i="438"/>
  <c r="AA47" i="438"/>
  <c r="AZ47" i="438"/>
  <c r="BY47" i="438"/>
  <c r="X194" i="445" l="1"/>
  <c r="AJ94" i="445"/>
  <c r="AH147" i="445" s="1"/>
  <c r="AJ147" i="445" s="1"/>
  <c r="AH200" i="445" s="1"/>
  <c r="AJ200" i="445" s="1"/>
  <c r="BG41" i="445" s="1"/>
  <c r="BI41" i="445" s="1"/>
  <c r="BG94" i="445" s="1"/>
  <c r="GB339" i="445"/>
  <c r="GN339" i="445" s="1"/>
  <c r="K196" i="445" s="1"/>
  <c r="AH37" i="445" s="1"/>
  <c r="AJ37" i="445" s="1"/>
  <c r="AH90" i="445" s="1"/>
  <c r="AJ90" i="445" s="1"/>
  <c r="AH143" i="445" s="1"/>
  <c r="AJ143" i="445" s="1"/>
  <c r="AH196" i="445" s="1"/>
  <c r="AJ196" i="445" s="1"/>
  <c r="BG37" i="445" s="1"/>
  <c r="BI37" i="445" s="1"/>
  <c r="BG90" i="445" s="1"/>
  <c r="BI90" i="445" s="1"/>
  <c r="BG143" i="445" s="1"/>
  <c r="BI143" i="445" s="1"/>
  <c r="BG196" i="445" s="1"/>
  <c r="BI196" i="445" s="1"/>
  <c r="CF37" i="445" s="1"/>
  <c r="G195" i="445"/>
  <c r="F207" i="445" s="1"/>
  <c r="H207" i="445" s="1"/>
  <c r="GS363" i="445"/>
  <c r="GS305" i="445"/>
  <c r="GM342" i="445" s="1"/>
  <c r="GW327" i="445"/>
  <c r="GQ359" i="445" s="1"/>
  <c r="GU327" i="445"/>
  <c r="GO359" i="445" s="1"/>
  <c r="GU319" i="445"/>
  <c r="GO356" i="445" s="1"/>
  <c r="GS324" i="445"/>
  <c r="HA324" i="445" s="1"/>
  <c r="GS326" i="445"/>
  <c r="GM358" i="445" s="1"/>
  <c r="HA323" i="445"/>
  <c r="GS325" i="445"/>
  <c r="HA325" i="445" s="1"/>
  <c r="GU301" i="445"/>
  <c r="HA301" i="445" s="1"/>
  <c r="GS307" i="445"/>
  <c r="HA307" i="445" s="1"/>
  <c r="GU313" i="445"/>
  <c r="GO350" i="445" s="1"/>
  <c r="GS309" i="445"/>
  <c r="HA309" i="445" s="1"/>
  <c r="GW306" i="445"/>
  <c r="GQ343" i="445" s="1"/>
  <c r="HA317" i="445"/>
  <c r="GS315" i="445"/>
  <c r="HA315" i="445" s="1"/>
  <c r="GR363" i="445"/>
  <c r="FE200" i="445" s="1"/>
  <c r="GO363" i="445"/>
  <c r="GO355" i="445"/>
  <c r="GO347" i="445"/>
  <c r="GO339" i="445"/>
  <c r="EZ207" i="445"/>
  <c r="FB207" i="445" s="1"/>
  <c r="FR193" i="445" s="1"/>
  <c r="BD207" i="445"/>
  <c r="BF207" i="445" s="1"/>
  <c r="BV193" i="445" s="1"/>
  <c r="GU305" i="445"/>
  <c r="GO342" i="445" s="1"/>
  <c r="CC207" i="445"/>
  <c r="CE207" i="445" s="1"/>
  <c r="GP355" i="445"/>
  <c r="GP363" i="445"/>
  <c r="FV171" i="445"/>
  <c r="GS362" i="445"/>
  <c r="FV175" i="445"/>
  <c r="GP337" i="445"/>
  <c r="K92" i="445" s="1"/>
  <c r="I145" i="445" s="1"/>
  <c r="K145" i="445" s="1"/>
  <c r="I198" i="445" s="1"/>
  <c r="K198" i="445" s="1"/>
  <c r="AH39" i="445" s="1"/>
  <c r="AJ39" i="445" s="1"/>
  <c r="AH92" i="445" s="1"/>
  <c r="EA154" i="445"/>
  <c r="EC154" i="445" s="1"/>
  <c r="ES140" i="445" s="1"/>
  <c r="GM362" i="445"/>
  <c r="K95" i="445"/>
  <c r="I148" i="445" s="1"/>
  <c r="K148" i="445" s="1"/>
  <c r="I201" i="445" s="1"/>
  <c r="K201" i="445" s="1"/>
  <c r="AH42" i="445" s="1"/>
  <c r="AJ42" i="445" s="1"/>
  <c r="AH95" i="445" s="1"/>
  <c r="AJ95" i="445" s="1"/>
  <c r="AH148" i="445" s="1"/>
  <c r="AJ148" i="445" s="1"/>
  <c r="AH201" i="445" s="1"/>
  <c r="AJ201" i="445" s="1"/>
  <c r="BG42" i="445" s="1"/>
  <c r="BI42" i="445" s="1"/>
  <c r="BG95" i="445" s="1"/>
  <c r="BI95" i="445" s="1"/>
  <c r="BG148" i="445" s="1"/>
  <c r="BI148" i="445" s="1"/>
  <c r="BG201" i="445" s="1"/>
  <c r="BI201" i="445" s="1"/>
  <c r="CF42" i="445" s="1"/>
  <c r="CH42" i="445" s="1"/>
  <c r="CF95" i="445" s="1"/>
  <c r="CH95" i="445" s="1"/>
  <c r="CF148" i="445" s="1"/>
  <c r="CH148" i="445" s="1"/>
  <c r="CF201" i="445" s="1"/>
  <c r="CH201" i="445" s="1"/>
  <c r="DE42" i="445" s="1"/>
  <c r="DG42" i="445" s="1"/>
  <c r="DE95" i="445" s="1"/>
  <c r="DG95" i="445" s="1"/>
  <c r="DE148" i="445" s="1"/>
  <c r="DG148" i="445" s="1"/>
  <c r="DE201" i="445" s="1"/>
  <c r="DG201" i="445" s="1"/>
  <c r="ED42" i="445" s="1"/>
  <c r="EF42" i="445" s="1"/>
  <c r="ED95" i="445" s="1"/>
  <c r="EF95" i="445" s="1"/>
  <c r="ED148" i="445" s="1"/>
  <c r="EF148" i="445" s="1"/>
  <c r="ED201" i="445" s="1"/>
  <c r="EF201" i="445" s="1"/>
  <c r="FC42" i="445" s="1"/>
  <c r="FE42" i="445" s="1"/>
  <c r="FC95" i="445" s="1"/>
  <c r="FE95" i="445" s="1"/>
  <c r="FC148" i="445" s="1"/>
  <c r="GC337" i="445"/>
  <c r="GO337" i="445" s="1"/>
  <c r="K91" i="445" s="1"/>
  <c r="I144" i="445" s="1"/>
  <c r="G91" i="445"/>
  <c r="GQ350" i="445"/>
  <c r="GM350" i="445"/>
  <c r="DB154" i="445"/>
  <c r="DD154" i="445" s="1"/>
  <c r="DT141" i="445" s="1"/>
  <c r="G93" i="445"/>
  <c r="CB105" i="445"/>
  <c r="BD101" i="445"/>
  <c r="BD48" i="445" s="1"/>
  <c r="BF48" i="445" s="1"/>
  <c r="EY52" i="445"/>
  <c r="GN349" i="445"/>
  <c r="CU87" i="445"/>
  <c r="DB101" i="445"/>
  <c r="DB48" i="445" s="1"/>
  <c r="DD48" i="445" s="1"/>
  <c r="GQ360" i="445"/>
  <c r="EW52" i="445"/>
  <c r="GT357" i="445"/>
  <c r="GQ349" i="445"/>
  <c r="EA101" i="445"/>
  <c r="X87" i="445"/>
  <c r="GM348" i="445"/>
  <c r="CW160" i="445"/>
  <c r="CX160" i="445" s="1"/>
  <c r="CW107" i="445"/>
  <c r="CX107" i="445" s="1"/>
  <c r="CW54" i="445"/>
  <c r="CX54" i="445" s="1"/>
  <c r="DV1" i="445"/>
  <c r="CX1" i="445"/>
  <c r="BV87" i="445"/>
  <c r="GM344" i="445"/>
  <c r="HA303" i="445"/>
  <c r="GT363" i="445"/>
  <c r="GM351" i="445"/>
  <c r="C192" i="445"/>
  <c r="X193" i="445" s="1"/>
  <c r="FW163" i="445"/>
  <c r="GE338" i="445"/>
  <c r="GQ338" i="445" s="1"/>
  <c r="K146" i="445" s="1"/>
  <c r="I199" i="445" s="1"/>
  <c r="K199" i="445" s="1"/>
  <c r="AH40" i="445" s="1"/>
  <c r="AJ40" i="445" s="1"/>
  <c r="AH93" i="445" s="1"/>
  <c r="G146" i="445"/>
  <c r="DZ158" i="445"/>
  <c r="GP362" i="445"/>
  <c r="CU194" i="445"/>
  <c r="GQ358" i="445"/>
  <c r="GR357" i="445"/>
  <c r="GQ362" i="445"/>
  <c r="GO362" i="445"/>
  <c r="GM354" i="445"/>
  <c r="BC105" i="445"/>
  <c r="GQ357" i="445"/>
  <c r="GM345" i="445"/>
  <c r="CY52" i="445"/>
  <c r="GR345" i="445"/>
  <c r="FR88" i="445"/>
  <c r="BV88" i="445"/>
  <c r="GM353" i="445"/>
  <c r="DA52" i="445"/>
  <c r="GP349" i="445"/>
  <c r="GM357" i="445"/>
  <c r="EZ48" i="445"/>
  <c r="FB48" i="445" s="1"/>
  <c r="FR35" i="445" s="1"/>
  <c r="GM340" i="445"/>
  <c r="HA310" i="445"/>
  <c r="GO351" i="445"/>
  <c r="DB207" i="445"/>
  <c r="DD207" i="445" s="1"/>
  <c r="DT194" i="445" s="1"/>
  <c r="EA207" i="445"/>
  <c r="EC207" i="445" s="1"/>
  <c r="ES194" i="445" s="1"/>
  <c r="GT338" i="445"/>
  <c r="K149" i="445" s="1"/>
  <c r="I202" i="445" s="1"/>
  <c r="CU193" i="445"/>
  <c r="CB158" i="445"/>
  <c r="GN358" i="445"/>
  <c r="GO354" i="445"/>
  <c r="AE154" i="445"/>
  <c r="AG154" i="445" s="1"/>
  <c r="AW140" i="445" s="1"/>
  <c r="GN362" i="445"/>
  <c r="BD154" i="445"/>
  <c r="BF154" i="445" s="1"/>
  <c r="BV141" i="445" s="1"/>
  <c r="FR140" i="445"/>
  <c r="DX47" i="445"/>
  <c r="DX52" i="445" s="1"/>
  <c r="DZ47" i="445"/>
  <c r="DZ52" i="445" s="1"/>
  <c r="GQ354" i="445"/>
  <c r="EY105" i="445"/>
  <c r="AD105" i="445"/>
  <c r="GM361" i="445"/>
  <c r="GE336" i="445"/>
  <c r="GQ336" i="445" s="1"/>
  <c r="K40" i="445" s="1"/>
  <c r="I93" i="445" s="1"/>
  <c r="K93" i="445" s="1"/>
  <c r="I146" i="445" s="1"/>
  <c r="G40" i="445"/>
  <c r="BC52" i="445"/>
  <c r="GP341" i="445"/>
  <c r="CC101" i="445"/>
  <c r="AW87" i="445"/>
  <c r="BA52" i="445"/>
  <c r="AE101" i="445"/>
  <c r="AE48" i="445" s="1"/>
  <c r="AG48" i="445" s="1"/>
  <c r="BZ52" i="445"/>
  <c r="GP344" i="445"/>
  <c r="GM360" i="445"/>
  <c r="GM359" i="445"/>
  <c r="GN348" i="445"/>
  <c r="FR34" i="445"/>
  <c r="EA48" i="445"/>
  <c r="EC48" i="445" s="1"/>
  <c r="ES34" i="445" s="1"/>
  <c r="HA318" i="445"/>
  <c r="HA320" i="445"/>
  <c r="GW314" i="445"/>
  <c r="GQ351" i="445" s="1"/>
  <c r="HA302" i="445"/>
  <c r="GT339" i="445"/>
  <c r="HA306" i="445"/>
  <c r="GM355" i="445"/>
  <c r="AE207" i="445"/>
  <c r="AG207" i="445" s="1"/>
  <c r="AW193" i="445" s="1"/>
  <c r="FR194" i="445"/>
  <c r="BV194" i="445"/>
  <c r="AD158" i="445"/>
  <c r="GN350" i="445"/>
  <c r="GC338" i="445"/>
  <c r="GO338" i="445" s="1"/>
  <c r="K144" i="445" s="1"/>
  <c r="I197" i="445" s="1"/>
  <c r="G144" i="445"/>
  <c r="GQ342" i="445"/>
  <c r="GQ346" i="445"/>
  <c r="GM346" i="445"/>
  <c r="CC154" i="445"/>
  <c r="CE154" i="445" s="1"/>
  <c r="CU140" i="445" s="1"/>
  <c r="AW141" i="445"/>
  <c r="G142" i="445"/>
  <c r="F154" i="445" s="1"/>
  <c r="H154" i="445" s="1"/>
  <c r="X141" i="445" s="1"/>
  <c r="DA105" i="445"/>
  <c r="E105" i="445"/>
  <c r="GP352" i="445"/>
  <c r="GA336" i="445"/>
  <c r="GM336" i="445" s="1"/>
  <c r="K36" i="445" s="1"/>
  <c r="I89" i="445" s="1"/>
  <c r="K89" i="445" s="1"/>
  <c r="I142" i="445" s="1"/>
  <c r="K142" i="445" s="1"/>
  <c r="I195" i="445" s="1"/>
  <c r="K195" i="445" s="1"/>
  <c r="AH36" i="445" s="1"/>
  <c r="G36" i="445"/>
  <c r="GM349" i="445"/>
  <c r="X88" i="445"/>
  <c r="GQ341" i="445"/>
  <c r="G89" i="445"/>
  <c r="F101" i="445" s="1"/>
  <c r="GM341" i="445"/>
  <c r="AD52" i="445"/>
  <c r="CC48" i="445"/>
  <c r="CE48" i="445" s="1"/>
  <c r="CU34" i="445" s="1"/>
  <c r="GM352" i="445"/>
  <c r="FR87" i="445"/>
  <c r="GM356" i="445"/>
  <c r="DB102" i="438"/>
  <c r="HL326" i="438"/>
  <c r="HL321" i="438"/>
  <c r="HL319" i="438"/>
  <c r="HL299" i="438"/>
  <c r="HL300" i="438"/>
  <c r="HL301" i="438"/>
  <c r="HL304" i="438"/>
  <c r="HL305" i="438"/>
  <c r="HL308" i="438"/>
  <c r="HL309" i="438"/>
  <c r="HL312" i="438"/>
  <c r="HL313" i="438"/>
  <c r="HL316" i="438"/>
  <c r="HL317" i="438"/>
  <c r="AW34" i="445" l="1"/>
  <c r="AW35" i="445"/>
  <c r="DT34" i="445"/>
  <c r="DT35" i="445"/>
  <c r="BV34" i="445"/>
  <c r="BV35" i="445"/>
  <c r="F48" i="445"/>
  <c r="H48" i="445" s="1"/>
  <c r="AJ93" i="445"/>
  <c r="AH146" i="445" s="1"/>
  <c r="K202" i="445"/>
  <c r="AH43" i="445" s="1"/>
  <c r="AJ43" i="445" s="1"/>
  <c r="AH96" i="445" s="1"/>
  <c r="AJ96" i="445" s="1"/>
  <c r="AH149" i="445" s="1"/>
  <c r="AJ149" i="445" s="1"/>
  <c r="AH202" i="445" s="1"/>
  <c r="AJ202" i="445" s="1"/>
  <c r="BG43" i="445" s="1"/>
  <c r="BI43" i="445" s="1"/>
  <c r="BG96" i="445" s="1"/>
  <c r="BI96" i="445" s="1"/>
  <c r="BG149" i="445" s="1"/>
  <c r="BI149" i="445" s="1"/>
  <c r="BG202" i="445" s="1"/>
  <c r="BI202" i="445" s="1"/>
  <c r="CF43" i="445" s="1"/>
  <c r="CH43" i="445" s="1"/>
  <c r="CF96" i="445" s="1"/>
  <c r="CH96" i="445" s="1"/>
  <c r="CF149" i="445" s="1"/>
  <c r="CH149" i="445" s="1"/>
  <c r="CF202" i="445" s="1"/>
  <c r="CH202" i="445" s="1"/>
  <c r="DE43" i="445" s="1"/>
  <c r="DG43" i="445" s="1"/>
  <c r="DE96" i="445" s="1"/>
  <c r="DG96" i="445" s="1"/>
  <c r="DE149" i="445" s="1"/>
  <c r="DG149" i="445" s="1"/>
  <c r="DE202" i="445" s="1"/>
  <c r="DG202" i="445" s="1"/>
  <c r="ED43" i="445" s="1"/>
  <c r="EF43" i="445" s="1"/>
  <c r="ED96" i="445" s="1"/>
  <c r="DT193" i="445"/>
  <c r="AJ36" i="445"/>
  <c r="AH89" i="445" s="1"/>
  <c r="AJ89" i="445" s="1"/>
  <c r="AH142" i="445" s="1"/>
  <c r="AJ142" i="445" s="1"/>
  <c r="AH195" i="445" s="1"/>
  <c r="AJ195" i="445" s="1"/>
  <c r="BG36" i="445" s="1"/>
  <c r="BI36" i="445" s="1"/>
  <c r="BG89" i="445" s="1"/>
  <c r="BI89" i="445" s="1"/>
  <c r="BG142" i="445" s="1"/>
  <c r="BI142" i="445" s="1"/>
  <c r="BG195" i="445" s="1"/>
  <c r="BI195" i="445" s="1"/>
  <c r="CF36" i="445" s="1"/>
  <c r="CH36" i="445" s="1"/>
  <c r="CF89" i="445" s="1"/>
  <c r="CH89" i="445" s="1"/>
  <c r="CF142" i="445" s="1"/>
  <c r="CH142" i="445" s="1"/>
  <c r="CF195" i="445" s="1"/>
  <c r="CH195" i="445" s="1"/>
  <c r="DE36" i="445" s="1"/>
  <c r="DG36" i="445" s="1"/>
  <c r="DE89" i="445" s="1"/>
  <c r="DG89" i="445" s="1"/>
  <c r="DE142" i="445" s="1"/>
  <c r="DG142" i="445" s="1"/>
  <c r="DE195" i="445" s="1"/>
  <c r="DG195" i="445" s="1"/>
  <c r="ED36" i="445" s="1"/>
  <c r="EF36" i="445" s="1"/>
  <c r="ED89" i="445" s="1"/>
  <c r="EF89" i="445" s="1"/>
  <c r="ED142" i="445" s="1"/>
  <c r="EF142" i="445" s="1"/>
  <c r="ED195" i="445" s="1"/>
  <c r="EF195" i="445" s="1"/>
  <c r="FC36" i="445" s="1"/>
  <c r="FE36" i="445" s="1"/>
  <c r="FC89" i="445" s="1"/>
  <c r="FE89" i="445" s="1"/>
  <c r="FC142" i="445" s="1"/>
  <c r="FE142" i="445" s="1"/>
  <c r="FC195" i="445" s="1"/>
  <c r="X140" i="445"/>
  <c r="ES35" i="445"/>
  <c r="ES141" i="445"/>
  <c r="BI94" i="445"/>
  <c r="BG147" i="445" s="1"/>
  <c r="BI147" i="445" s="1"/>
  <c r="BG200" i="445" s="1"/>
  <c r="BI200" i="445" s="1"/>
  <c r="CF41" i="445" s="1"/>
  <c r="CH41" i="445" s="1"/>
  <c r="CF94" i="445" s="1"/>
  <c r="CH94" i="445" s="1"/>
  <c r="CF147" i="445" s="1"/>
  <c r="CH147" i="445" s="1"/>
  <c r="CF200" i="445" s="1"/>
  <c r="CH200" i="445" s="1"/>
  <c r="DE41" i="445" s="1"/>
  <c r="DG41" i="445" s="1"/>
  <c r="DE94" i="445" s="1"/>
  <c r="DG94" i="445" s="1"/>
  <c r="DE147" i="445" s="1"/>
  <c r="DG147" i="445" s="1"/>
  <c r="DE200" i="445" s="1"/>
  <c r="DG200" i="445" s="1"/>
  <c r="ED41" i="445" s="1"/>
  <c r="EF41" i="445" s="1"/>
  <c r="ED94" i="445" s="1"/>
  <c r="EF94" i="445" s="1"/>
  <c r="ED147" i="445" s="1"/>
  <c r="EF147" i="445" s="1"/>
  <c r="ED200" i="445" s="1"/>
  <c r="EF200" i="445" s="1"/>
  <c r="FC41" i="445" s="1"/>
  <c r="CU141" i="445"/>
  <c r="AW194" i="445"/>
  <c r="DV160" i="445"/>
  <c r="DW160" i="445" s="1"/>
  <c r="DV107" i="445"/>
  <c r="DW107" i="445" s="1"/>
  <c r="EU1" i="445"/>
  <c r="DW1" i="445"/>
  <c r="DV54" i="445"/>
  <c r="DW54" i="445" s="1"/>
  <c r="K197" i="445"/>
  <c r="AH38" i="445" s="1"/>
  <c r="AJ38" i="445" s="1"/>
  <c r="AH91" i="445" s="1"/>
  <c r="AJ91" i="445" s="1"/>
  <c r="AH144" i="445" s="1"/>
  <c r="AJ144" i="445" s="1"/>
  <c r="AH197" i="445" s="1"/>
  <c r="AJ197" i="445" s="1"/>
  <c r="BG38" i="445" s="1"/>
  <c r="BI38" i="445" s="1"/>
  <c r="BG91" i="445" s="1"/>
  <c r="BI91" i="445" s="1"/>
  <c r="BG144" i="445" s="1"/>
  <c r="BI144" i="445" s="1"/>
  <c r="BG197" i="445" s="1"/>
  <c r="BI197" i="445" s="1"/>
  <c r="CF38" i="445" s="1"/>
  <c r="CH38" i="445" s="1"/>
  <c r="CF91" i="445" s="1"/>
  <c r="CH91" i="445" s="1"/>
  <c r="CF144" i="445" s="1"/>
  <c r="CH144" i="445" s="1"/>
  <c r="CF197" i="445" s="1"/>
  <c r="CH197" i="445" s="1"/>
  <c r="DE38" i="445" s="1"/>
  <c r="DG38" i="445" s="1"/>
  <c r="DE91" i="445" s="1"/>
  <c r="DG91" i="445" s="1"/>
  <c r="DE144" i="445" s="1"/>
  <c r="DG144" i="445" s="1"/>
  <c r="DE197" i="445" s="1"/>
  <c r="DG197" i="445" s="1"/>
  <c r="ED38" i="445" s="1"/>
  <c r="EF38" i="445" s="1"/>
  <c r="ED91" i="445" s="1"/>
  <c r="EF91" i="445" s="1"/>
  <c r="ED144" i="445" s="1"/>
  <c r="EF144" i="445" s="1"/>
  <c r="ED197" i="445" s="1"/>
  <c r="EF197" i="445" s="1"/>
  <c r="FC38" i="445" s="1"/>
  <c r="FE38" i="445" s="1"/>
  <c r="FC91" i="445" s="1"/>
  <c r="FE91" i="445" s="1"/>
  <c r="FC144" i="445" s="1"/>
  <c r="FE144" i="445" s="1"/>
  <c r="FC197" i="445" s="1"/>
  <c r="FE197" i="445" s="1"/>
  <c r="HA319" i="445"/>
  <c r="FE201" i="445"/>
  <c r="AJ146" i="445"/>
  <c r="AH199" i="445" s="1"/>
  <c r="AJ199" i="445" s="1"/>
  <c r="BG40" i="445" s="1"/>
  <c r="BI40" i="445" s="1"/>
  <c r="BG93" i="445" s="1"/>
  <c r="BI93" i="445" s="1"/>
  <c r="BG146" i="445" s="1"/>
  <c r="BI146" i="445" s="1"/>
  <c r="BG199" i="445" s="1"/>
  <c r="BI199" i="445" s="1"/>
  <c r="CF40" i="445" s="1"/>
  <c r="CH40" i="445" s="1"/>
  <c r="CF93" i="445" s="1"/>
  <c r="CH93" i="445" s="1"/>
  <c r="CF146" i="445" s="1"/>
  <c r="CH146" i="445" s="1"/>
  <c r="CF199" i="445" s="1"/>
  <c r="CH199" i="445" s="1"/>
  <c r="DE40" i="445" s="1"/>
  <c r="DG40" i="445" s="1"/>
  <c r="DE93" i="445" s="1"/>
  <c r="DG93" i="445" s="1"/>
  <c r="DE146" i="445" s="1"/>
  <c r="DG146" i="445" s="1"/>
  <c r="DE199" i="445" s="1"/>
  <c r="DG199" i="445" s="1"/>
  <c r="ED40" i="445" s="1"/>
  <c r="EF40" i="445" s="1"/>
  <c r="ED93" i="445" s="1"/>
  <c r="EF93" i="445" s="1"/>
  <c r="ED146" i="445" s="1"/>
  <c r="EF146" i="445" s="1"/>
  <c r="ED199" i="445" s="1"/>
  <c r="EF199" i="445" s="1"/>
  <c r="FC40" i="445" s="1"/>
  <c r="FE40" i="445" s="1"/>
  <c r="FC93" i="445" s="1"/>
  <c r="FE93" i="445" s="1"/>
  <c r="FC146" i="445" s="1"/>
  <c r="FE146" i="445" s="1"/>
  <c r="FC199" i="445" s="1"/>
  <c r="FE199" i="445" s="1"/>
  <c r="EF96" i="445"/>
  <c r="ED149" i="445" s="1"/>
  <c r="EF149" i="445" s="1"/>
  <c r="ED202" i="445" s="1"/>
  <c r="EF202" i="445" s="1"/>
  <c r="FC43" i="445" s="1"/>
  <c r="FE43" i="445" s="1"/>
  <c r="FC96" i="445" s="1"/>
  <c r="FE96" i="445" s="1"/>
  <c r="FC149" i="445" s="1"/>
  <c r="FE149" i="445" s="1"/>
  <c r="FC202" i="445" s="1"/>
  <c r="HA313" i="445"/>
  <c r="FE202" i="445"/>
  <c r="FE148" i="445"/>
  <c r="FC201" i="445" s="1"/>
  <c r="ES193" i="445"/>
  <c r="HA326" i="445"/>
  <c r="GM363" i="445"/>
  <c r="HA314" i="445"/>
  <c r="AJ92" i="445"/>
  <c r="AH145" i="445" s="1"/>
  <c r="AJ145" i="445" s="1"/>
  <c r="AH198" i="445" s="1"/>
  <c r="AJ198" i="445" s="1"/>
  <c r="BG39" i="445" s="1"/>
  <c r="CU35" i="445"/>
  <c r="CH37" i="445"/>
  <c r="CF90" i="445" s="1"/>
  <c r="CH90" i="445" s="1"/>
  <c r="CF143" i="445" s="1"/>
  <c r="CH143" i="445" s="1"/>
  <c r="CF196" i="445" s="1"/>
  <c r="CH196" i="445" s="1"/>
  <c r="DE37" i="445" s="1"/>
  <c r="DG37" i="445" s="1"/>
  <c r="DE90" i="445" s="1"/>
  <c r="DG90" i="445" s="1"/>
  <c r="DE143" i="445" s="1"/>
  <c r="DG143" i="445" s="1"/>
  <c r="DE196" i="445" s="1"/>
  <c r="DG196" i="445" s="1"/>
  <c r="ED37" i="445" s="1"/>
  <c r="EF37" i="445" s="1"/>
  <c r="ED90" i="445" s="1"/>
  <c r="EF90" i="445" s="1"/>
  <c r="ED143" i="445" s="1"/>
  <c r="EF143" i="445" s="1"/>
  <c r="ED196" i="445" s="1"/>
  <c r="EF196" i="445" s="1"/>
  <c r="FC37" i="445" s="1"/>
  <c r="FE37" i="445" s="1"/>
  <c r="FC90" i="445" s="1"/>
  <c r="FE90" i="445" s="1"/>
  <c r="FC143" i="445" s="1"/>
  <c r="FE143" i="445" s="1"/>
  <c r="FC196" i="445" s="1"/>
  <c r="FE196" i="445" s="1"/>
  <c r="BI39" i="445"/>
  <c r="BG92" i="445" s="1"/>
  <c r="BI92" i="445" s="1"/>
  <c r="BG145" i="445" s="1"/>
  <c r="BI145" i="445" s="1"/>
  <c r="BG198" i="445" s="1"/>
  <c r="BI198" i="445" s="1"/>
  <c r="CF39" i="445" s="1"/>
  <c r="CH39" i="445" s="1"/>
  <c r="CF92" i="445" s="1"/>
  <c r="CH92" i="445" s="1"/>
  <c r="CF145" i="445" s="1"/>
  <c r="CH145" i="445" s="1"/>
  <c r="CF198" i="445" s="1"/>
  <c r="CH198" i="445" s="1"/>
  <c r="DE39" i="445" s="1"/>
  <c r="DG39" i="445" s="1"/>
  <c r="DE92" i="445" s="1"/>
  <c r="DG92" i="445" s="1"/>
  <c r="DE145" i="445" s="1"/>
  <c r="DG145" i="445" s="1"/>
  <c r="DE198" i="445" s="1"/>
  <c r="DG198" i="445" s="1"/>
  <c r="ED39" i="445" s="1"/>
  <c r="EF39" i="445" s="1"/>
  <c r="ED92" i="445" s="1"/>
  <c r="EF92" i="445" s="1"/>
  <c r="ED145" i="445" s="1"/>
  <c r="EF145" i="445" s="1"/>
  <c r="ED198" i="445" s="1"/>
  <c r="EF198" i="445" s="1"/>
  <c r="FC39" i="445" s="1"/>
  <c r="FE39" i="445" s="1"/>
  <c r="FC92" i="445" s="1"/>
  <c r="FE92" i="445" s="1"/>
  <c r="FC145" i="445" s="1"/>
  <c r="FE145" i="445" s="1"/>
  <c r="FC198" i="445" s="1"/>
  <c r="FE198" i="445" s="1"/>
  <c r="BV140" i="445"/>
  <c r="DT140" i="445"/>
  <c r="HA305" i="445"/>
  <c r="HA327" i="445" s="1"/>
  <c r="FU57" i="438"/>
  <c r="FU58" i="438"/>
  <c r="FU59" i="438"/>
  <c r="FU60" i="438"/>
  <c r="FU61" i="438"/>
  <c r="FU62" i="438"/>
  <c r="FU63" i="438"/>
  <c r="FV63" i="438" s="1"/>
  <c r="FU64" i="438"/>
  <c r="FV64" i="438" s="1"/>
  <c r="FU65" i="438"/>
  <c r="FV65" i="438" s="1"/>
  <c r="FU66" i="438"/>
  <c r="FV66" i="438" s="1"/>
  <c r="FU67" i="438"/>
  <c r="FV67" i="438" s="1"/>
  <c r="FU68" i="438"/>
  <c r="FV68" i="438" s="1"/>
  <c r="FU69" i="438"/>
  <c r="FV69" i="438" s="1"/>
  <c r="FU70" i="438"/>
  <c r="FV70" i="438" s="1"/>
  <c r="FU71" i="438"/>
  <c r="FV71" i="438" s="1"/>
  <c r="FU72" i="438"/>
  <c r="FV72" i="438" s="1"/>
  <c r="FU73" i="438"/>
  <c r="FV73" i="438" s="1"/>
  <c r="FU74" i="438"/>
  <c r="FV74" i="438" s="1"/>
  <c r="FU75" i="438"/>
  <c r="FV75" i="438" s="1"/>
  <c r="FU76" i="438"/>
  <c r="FV76" i="438" s="1"/>
  <c r="FU77" i="438"/>
  <c r="FV77" i="438" s="1"/>
  <c r="FU78" i="438"/>
  <c r="FV78" i="438" s="1"/>
  <c r="FU79" i="438"/>
  <c r="FV79" i="438" s="1"/>
  <c r="FU80" i="438"/>
  <c r="FV80" i="438" s="1"/>
  <c r="FU81" i="438"/>
  <c r="FV81" i="438" s="1"/>
  <c r="FU82" i="438"/>
  <c r="FV82" i="438" s="1"/>
  <c r="FU83" i="438"/>
  <c r="FV83" i="438" s="1"/>
  <c r="FU84" i="438"/>
  <c r="FV84" i="438" s="1"/>
  <c r="FU85" i="438"/>
  <c r="FV85" i="438" s="1"/>
  <c r="FU110" i="438"/>
  <c r="FU111" i="438"/>
  <c r="FU112" i="438"/>
  <c r="FU113" i="438"/>
  <c r="FU114" i="438"/>
  <c r="FU115" i="438"/>
  <c r="FU116" i="438"/>
  <c r="FU117" i="438"/>
  <c r="FU118" i="438"/>
  <c r="FU119" i="438"/>
  <c r="FU120" i="438"/>
  <c r="FU121" i="438"/>
  <c r="FU122" i="438"/>
  <c r="FU123" i="438"/>
  <c r="FU124" i="438"/>
  <c r="FU125" i="438"/>
  <c r="FV130" i="438"/>
  <c r="FV131" i="438"/>
  <c r="FV132" i="438"/>
  <c r="FV133" i="438"/>
  <c r="FV134" i="438"/>
  <c r="FV135" i="438"/>
  <c r="FV136" i="438"/>
  <c r="FV137" i="438"/>
  <c r="FV138" i="438"/>
  <c r="FU163" i="438"/>
  <c r="FU164" i="438"/>
  <c r="FU165" i="438"/>
  <c r="FU166" i="438"/>
  <c r="FU167" i="438"/>
  <c r="FU168" i="438"/>
  <c r="FU169" i="438"/>
  <c r="FU170" i="438"/>
  <c r="FU171" i="438"/>
  <c r="FU172" i="438"/>
  <c r="FU173" i="438"/>
  <c r="FU174" i="438"/>
  <c r="FU175" i="438"/>
  <c r="FU176" i="438"/>
  <c r="FU177" i="438"/>
  <c r="FU178" i="438"/>
  <c r="FU179" i="438"/>
  <c r="FU180" i="438"/>
  <c r="FU181" i="438"/>
  <c r="FU182" i="438"/>
  <c r="FV182" i="438" s="1"/>
  <c r="FU183" i="438"/>
  <c r="FV183" i="438" s="1"/>
  <c r="FU184" i="438"/>
  <c r="FV184" i="438" s="1"/>
  <c r="FU185" i="438"/>
  <c r="FV185" i="438" s="1"/>
  <c r="FU186" i="438"/>
  <c r="FV186" i="438" s="1"/>
  <c r="FU187" i="438"/>
  <c r="FV187" i="438" s="1"/>
  <c r="FU188" i="438"/>
  <c r="FV188" i="438" s="1"/>
  <c r="FU189" i="438"/>
  <c r="FV189" i="438" s="1"/>
  <c r="FU190" i="438"/>
  <c r="FV190" i="438" s="1"/>
  <c r="FU191" i="438"/>
  <c r="FV191" i="438" s="1"/>
  <c r="FU5" i="438"/>
  <c r="FU6" i="438"/>
  <c r="FU7" i="438"/>
  <c r="FU8" i="438"/>
  <c r="FU9" i="438"/>
  <c r="FU10" i="438"/>
  <c r="FU11" i="438"/>
  <c r="FU12" i="438"/>
  <c r="FU13" i="438"/>
  <c r="FU14" i="438"/>
  <c r="FU15" i="438"/>
  <c r="FU16" i="438"/>
  <c r="FU17" i="438"/>
  <c r="FU18" i="438"/>
  <c r="FU19" i="438"/>
  <c r="FU20" i="438"/>
  <c r="FU21" i="438"/>
  <c r="FU22" i="438"/>
  <c r="FU23" i="438"/>
  <c r="FV23" i="438" s="1"/>
  <c r="FU24" i="438"/>
  <c r="FV24" i="438" s="1"/>
  <c r="FU27" i="438"/>
  <c r="FV27" i="438" s="1"/>
  <c r="FU28" i="438"/>
  <c r="FV28" i="438" s="1"/>
  <c r="FU29" i="438"/>
  <c r="FV29" i="438" s="1"/>
  <c r="FU30" i="438"/>
  <c r="FV30" i="438" s="1"/>
  <c r="FU31" i="438"/>
  <c r="FV31" i="438" s="1"/>
  <c r="FU32" i="438"/>
  <c r="FV32" i="438" s="1"/>
  <c r="FU4" i="438"/>
  <c r="HL302" i="438"/>
  <c r="HL325" i="438"/>
  <c r="HL318" i="438"/>
  <c r="HL315" i="438"/>
  <c r="HL314" i="438"/>
  <c r="HL310" i="438"/>
  <c r="HL311" i="438"/>
  <c r="HL306" i="438"/>
  <c r="HL303" i="438"/>
  <c r="HK300" i="438"/>
  <c r="HJ300" i="438"/>
  <c r="HI300" i="438" s="1"/>
  <c r="HH300" i="438"/>
  <c r="HG300" i="438" s="1"/>
  <c r="HF300" i="438"/>
  <c r="HE300" i="438" s="1"/>
  <c r="HK299" i="438"/>
  <c r="HJ299" i="438"/>
  <c r="HI299" i="438" s="1"/>
  <c r="HH299" i="438"/>
  <c r="HG299" i="438" s="1"/>
  <c r="HF299" i="438"/>
  <c r="HE299" i="438" s="1"/>
  <c r="HK326" i="438"/>
  <c r="HJ326" i="438"/>
  <c r="HI326" i="438" s="1"/>
  <c r="HH326" i="438"/>
  <c r="HG326" i="438" s="1"/>
  <c r="HF326" i="438"/>
  <c r="HE326" i="438" s="1"/>
  <c r="HK325" i="438"/>
  <c r="HJ325" i="438"/>
  <c r="HI325" i="438" s="1"/>
  <c r="HH325" i="438"/>
  <c r="HG325" i="438" s="1"/>
  <c r="HF325" i="438"/>
  <c r="HE325" i="438" s="1"/>
  <c r="HL324" i="438"/>
  <c r="HK324" i="438"/>
  <c r="HJ324" i="438"/>
  <c r="HI324" i="438" s="1"/>
  <c r="HH324" i="438"/>
  <c r="HG324" i="438" s="1"/>
  <c r="HF324" i="438"/>
  <c r="HE324" i="438" s="1"/>
  <c r="HL323" i="438"/>
  <c r="HK323" i="438"/>
  <c r="HJ323" i="438"/>
  <c r="HI323" i="438" s="1"/>
  <c r="HH323" i="438"/>
  <c r="HG323" i="438" s="1"/>
  <c r="HF323" i="438"/>
  <c r="HE323" i="438" s="1"/>
  <c r="HL322" i="438"/>
  <c r="HK322" i="438"/>
  <c r="HJ322" i="438"/>
  <c r="HI322" i="438"/>
  <c r="HH322" i="438"/>
  <c r="HG322" i="438" s="1"/>
  <c r="HF322" i="438"/>
  <c r="HE322" i="438" s="1"/>
  <c r="HK321" i="438"/>
  <c r="HJ321" i="438"/>
  <c r="HI321" i="438" s="1"/>
  <c r="HH321" i="438"/>
  <c r="HG321" i="438" s="1"/>
  <c r="HF321" i="438"/>
  <c r="HE321" i="438" s="1"/>
  <c r="HK319" i="438"/>
  <c r="HK320" i="438"/>
  <c r="HL320" i="438"/>
  <c r="HJ320" i="438"/>
  <c r="HI320" i="438" s="1"/>
  <c r="HH320" i="438"/>
  <c r="HG320" i="438" s="1"/>
  <c r="HF320" i="438"/>
  <c r="HE320" i="438" s="1"/>
  <c r="HJ319" i="438"/>
  <c r="HI319" i="438" s="1"/>
  <c r="HH319" i="438"/>
  <c r="HG319" i="438" s="1"/>
  <c r="HF319" i="438"/>
  <c r="HE319" i="438" s="1"/>
  <c r="HK317" i="438"/>
  <c r="HJ317" i="438"/>
  <c r="HI317" i="438" s="1"/>
  <c r="HH317" i="438"/>
  <c r="HG317" i="438" s="1"/>
  <c r="HF317" i="438"/>
  <c r="HE317" i="438" s="1"/>
  <c r="HK318" i="438"/>
  <c r="HJ318" i="438"/>
  <c r="HI318" i="438" s="1"/>
  <c r="HH318" i="438"/>
  <c r="HG318" i="438" s="1"/>
  <c r="HF318" i="438"/>
  <c r="HE318" i="438" s="1"/>
  <c r="GZ323" i="438"/>
  <c r="GZ320" i="438"/>
  <c r="FE195" i="445" l="1"/>
  <c r="EU160" i="445"/>
  <c r="EV160" i="445" s="1"/>
  <c r="EU107" i="445"/>
  <c r="EV107" i="445" s="1"/>
  <c r="EU54" i="445"/>
  <c r="EV54" i="445" s="1"/>
  <c r="EV1" i="445"/>
  <c r="X34" i="445"/>
  <c r="X35" i="445"/>
  <c r="GX321" i="438"/>
  <c r="GW321" i="438" s="1"/>
  <c r="GX326" i="438"/>
  <c r="GW326" i="438" s="1"/>
  <c r="GX325" i="438"/>
  <c r="GW325" i="438" s="1"/>
  <c r="GZ319" i="438"/>
  <c r="GZ325" i="438"/>
  <c r="GZ326" i="438"/>
  <c r="GZ322" i="438"/>
  <c r="GY323" i="438"/>
  <c r="GY326" i="438"/>
  <c r="GY325" i="438"/>
  <c r="GV322" i="438"/>
  <c r="GU322" i="438" s="1"/>
  <c r="GV325" i="438"/>
  <c r="GU325" i="438" s="1"/>
  <c r="GV326" i="438"/>
  <c r="GU326" i="438" s="1"/>
  <c r="GT325" i="438"/>
  <c r="GS325" i="438" s="1"/>
  <c r="GT326" i="438"/>
  <c r="GS326" i="438" s="1"/>
  <c r="GX319" i="438"/>
  <c r="GW319" i="438" s="1"/>
  <c r="GZ324" i="438"/>
  <c r="GZ321" i="438"/>
  <c r="GT321" i="438"/>
  <c r="GS321" i="438" s="1"/>
  <c r="GY324" i="438"/>
  <c r="GY321" i="438"/>
  <c r="GT323" i="438"/>
  <c r="GS323" i="438" s="1"/>
  <c r="GY319" i="438"/>
  <c r="GT322" i="438"/>
  <c r="GS322" i="438" s="1"/>
  <c r="GY322" i="438"/>
  <c r="GT324" i="438"/>
  <c r="GS324" i="438" s="1"/>
  <c r="GT319" i="438"/>
  <c r="GS319" i="438" s="1"/>
  <c r="GV319" i="438"/>
  <c r="GU319" i="438" s="1"/>
  <c r="GX320" i="438"/>
  <c r="GW320" i="438" s="1"/>
  <c r="GX323" i="438"/>
  <c r="GW323" i="438" s="1"/>
  <c r="GT320" i="438"/>
  <c r="GS320" i="438" s="1"/>
  <c r="GY320" i="438"/>
  <c r="GV321" i="438"/>
  <c r="GU321" i="438" s="1"/>
  <c r="GX322" i="438"/>
  <c r="GW322" i="438" s="1"/>
  <c r="GV324" i="438"/>
  <c r="GU324" i="438" s="1"/>
  <c r="GV323" i="438"/>
  <c r="GU323" i="438" s="1"/>
  <c r="GX324" i="438"/>
  <c r="GW324" i="438" s="1"/>
  <c r="GV320" i="438"/>
  <c r="GU320" i="438" s="1"/>
  <c r="FR164" i="438" l="1"/>
  <c r="FR166" i="438"/>
  <c r="FR175" i="438"/>
  <c r="FR177" i="438"/>
  <c r="FR178" i="438"/>
  <c r="FR182" i="438"/>
  <c r="FR183" i="438"/>
  <c r="FR184" i="438"/>
  <c r="FR185" i="438"/>
  <c r="FR186" i="438"/>
  <c r="FR187" i="438"/>
  <c r="FR188" i="438"/>
  <c r="FR189" i="438"/>
  <c r="FR190" i="438"/>
  <c r="FR191" i="438"/>
  <c r="FR111" i="438"/>
  <c r="FR112" i="438"/>
  <c r="FR113" i="438"/>
  <c r="FR114" i="438"/>
  <c r="FR115" i="438"/>
  <c r="FR116" i="438"/>
  <c r="FR117" i="438"/>
  <c r="FR118" i="438"/>
  <c r="FR119" i="438"/>
  <c r="FR120" i="438"/>
  <c r="FR121" i="438"/>
  <c r="FR122" i="438"/>
  <c r="FR123" i="438"/>
  <c r="FR124" i="438"/>
  <c r="FR125" i="438"/>
  <c r="FR126" i="438"/>
  <c r="FR127" i="438"/>
  <c r="FR128" i="438"/>
  <c r="FR129" i="438"/>
  <c r="FR130" i="438"/>
  <c r="FR131" i="438"/>
  <c r="FR132" i="438"/>
  <c r="FR133" i="438"/>
  <c r="FR134" i="438"/>
  <c r="FR135" i="438"/>
  <c r="FR136" i="438"/>
  <c r="FR137" i="438"/>
  <c r="FR138" i="438"/>
  <c r="FR110" i="438"/>
  <c r="FR58" i="438"/>
  <c r="FR59" i="438"/>
  <c r="FR60" i="438"/>
  <c r="FR61" i="438"/>
  <c r="FR62" i="438"/>
  <c r="FR63" i="438"/>
  <c r="FR64" i="438"/>
  <c r="FR65" i="438"/>
  <c r="FR66" i="438"/>
  <c r="FR67" i="438"/>
  <c r="FR68" i="438"/>
  <c r="FR69" i="438"/>
  <c r="FR70" i="438"/>
  <c r="FR71" i="438"/>
  <c r="FR72" i="438"/>
  <c r="FR73" i="438"/>
  <c r="FR74" i="438"/>
  <c r="FR75" i="438"/>
  <c r="FR76" i="438"/>
  <c r="FR77" i="438"/>
  <c r="FR78" i="438"/>
  <c r="FR79" i="438"/>
  <c r="FR80" i="438"/>
  <c r="FR81" i="438"/>
  <c r="FR82" i="438"/>
  <c r="FR83" i="438"/>
  <c r="FR84" i="438"/>
  <c r="FR85" i="438"/>
  <c r="FR57" i="438"/>
  <c r="FR5" i="438"/>
  <c r="FR6" i="438"/>
  <c r="FR7" i="438"/>
  <c r="FR8" i="438"/>
  <c r="FR9" i="438"/>
  <c r="FR10" i="438"/>
  <c r="FR11" i="438"/>
  <c r="FR12" i="438"/>
  <c r="FR13" i="438"/>
  <c r="FR14" i="438"/>
  <c r="FR15" i="438"/>
  <c r="FR16" i="438"/>
  <c r="FR17" i="438"/>
  <c r="FR18" i="438"/>
  <c r="FR19" i="438"/>
  <c r="FR20" i="438"/>
  <c r="FR21" i="438"/>
  <c r="FR22" i="438"/>
  <c r="FR23" i="438"/>
  <c r="FR24" i="438"/>
  <c r="FR25" i="438"/>
  <c r="FR26" i="438"/>
  <c r="FR27" i="438"/>
  <c r="FR28" i="438"/>
  <c r="FR29" i="438"/>
  <c r="FR30" i="438"/>
  <c r="FR31" i="438"/>
  <c r="FR32" i="438"/>
  <c r="FR4" i="438"/>
  <c r="ES5" i="438"/>
  <c r="ES6" i="438"/>
  <c r="ES10" i="438"/>
  <c r="ES11" i="438"/>
  <c r="ES12" i="438"/>
  <c r="ES14" i="438"/>
  <c r="ES15" i="438"/>
  <c r="ES19" i="438"/>
  <c r="ES20" i="438"/>
  <c r="ES23" i="438"/>
  <c r="ES24" i="438"/>
  <c r="ES26" i="438"/>
  <c r="ES27" i="438"/>
  <c r="ES28" i="438"/>
  <c r="ES29" i="438"/>
  <c r="ES30" i="438"/>
  <c r="ES31" i="438"/>
  <c r="ES32" i="438"/>
  <c r="ES4" i="438"/>
  <c r="ES58" i="438"/>
  <c r="ES59" i="438"/>
  <c r="ES62" i="438"/>
  <c r="ES63" i="438"/>
  <c r="ES64" i="438"/>
  <c r="ES65" i="438"/>
  <c r="ES66" i="438"/>
  <c r="ES67" i="438"/>
  <c r="ES68" i="438"/>
  <c r="ES69" i="438"/>
  <c r="ES70" i="438"/>
  <c r="ES71" i="438"/>
  <c r="ES72" i="438"/>
  <c r="ES73" i="438"/>
  <c r="ES74" i="438"/>
  <c r="ES75" i="438"/>
  <c r="ES76" i="438"/>
  <c r="ES77" i="438"/>
  <c r="ES78" i="438"/>
  <c r="ES79" i="438"/>
  <c r="ES80" i="438"/>
  <c r="ES81" i="438"/>
  <c r="ES82" i="438"/>
  <c r="ES83" i="438"/>
  <c r="ES84" i="438"/>
  <c r="ES85" i="438"/>
  <c r="ES57" i="438"/>
  <c r="ES111" i="438"/>
  <c r="ES112" i="438"/>
  <c r="ES117" i="438"/>
  <c r="ES120" i="438"/>
  <c r="ES123" i="438"/>
  <c r="ES124" i="438"/>
  <c r="ES125" i="438"/>
  <c r="ES128" i="438"/>
  <c r="ES130" i="438"/>
  <c r="ES131" i="438"/>
  <c r="ES132" i="438"/>
  <c r="ES133" i="438"/>
  <c r="ES134" i="438"/>
  <c r="ES135" i="438"/>
  <c r="ES136" i="438"/>
  <c r="ES137" i="438"/>
  <c r="ES138" i="438"/>
  <c r="ES110" i="438"/>
  <c r="ES164" i="438"/>
  <c r="ES165" i="438"/>
  <c r="ES166" i="438"/>
  <c r="ES167" i="438"/>
  <c r="ES168" i="438"/>
  <c r="ES169" i="438"/>
  <c r="ES170" i="438"/>
  <c r="ES171" i="438"/>
  <c r="ES172" i="438"/>
  <c r="ES173" i="438"/>
  <c r="ES174" i="438"/>
  <c r="ES175" i="438"/>
  <c r="ES176" i="438"/>
  <c r="ES177" i="438"/>
  <c r="ES178" i="438"/>
  <c r="ES179" i="438"/>
  <c r="ES180" i="438"/>
  <c r="ES181" i="438"/>
  <c r="ES182" i="438"/>
  <c r="ES183" i="438"/>
  <c r="ES184" i="438"/>
  <c r="ES185" i="438"/>
  <c r="ES186" i="438"/>
  <c r="ES187" i="438"/>
  <c r="ES188" i="438"/>
  <c r="ES189" i="438"/>
  <c r="ES190" i="438"/>
  <c r="ES191" i="438"/>
  <c r="ES163" i="438"/>
  <c r="DT166" i="438"/>
  <c r="DT176" i="438"/>
  <c r="DT177" i="438"/>
  <c r="DT180" i="438"/>
  <c r="DT181" i="438"/>
  <c r="DT182" i="438"/>
  <c r="DT183" i="438"/>
  <c r="DT184" i="438"/>
  <c r="DT185" i="438"/>
  <c r="DT186" i="438"/>
  <c r="DT187" i="438"/>
  <c r="DT188" i="438"/>
  <c r="DT189" i="438"/>
  <c r="DT190" i="438"/>
  <c r="DT191" i="438"/>
  <c r="DT120" i="438"/>
  <c r="DT128" i="438"/>
  <c r="DT129" i="438"/>
  <c r="DT130" i="438"/>
  <c r="DT131" i="438"/>
  <c r="DT132" i="438"/>
  <c r="DT133" i="438"/>
  <c r="DT134" i="438"/>
  <c r="DT135" i="438"/>
  <c r="DT136" i="438"/>
  <c r="DT137" i="438"/>
  <c r="DT138" i="438"/>
  <c r="DT62" i="438"/>
  <c r="DT63" i="438"/>
  <c r="DT64" i="438"/>
  <c r="DT65" i="438"/>
  <c r="DT66" i="438"/>
  <c r="DT67" i="438"/>
  <c r="DT68" i="438"/>
  <c r="DT69" i="438"/>
  <c r="DT70" i="438"/>
  <c r="DT71" i="438"/>
  <c r="DT72" i="438"/>
  <c r="DT73" i="438"/>
  <c r="DT74" i="438"/>
  <c r="DT75" i="438"/>
  <c r="DT76" i="438"/>
  <c r="DT77" i="438"/>
  <c r="DT78" i="438"/>
  <c r="DT79" i="438"/>
  <c r="DT80" i="438"/>
  <c r="DT81" i="438"/>
  <c r="DT82" i="438"/>
  <c r="DT83" i="438"/>
  <c r="DT84" i="438"/>
  <c r="DT85" i="438"/>
  <c r="DT5" i="438"/>
  <c r="DT6" i="438"/>
  <c r="DT7" i="438"/>
  <c r="DT13" i="438"/>
  <c r="DT23" i="438"/>
  <c r="DT24" i="438"/>
  <c r="DT25" i="438"/>
  <c r="DT27" i="438"/>
  <c r="DT28" i="438"/>
  <c r="DT29" i="438"/>
  <c r="DT30" i="438"/>
  <c r="DT31" i="438"/>
  <c r="DT32" i="438"/>
  <c r="CU5" i="438"/>
  <c r="CU6" i="438"/>
  <c r="CU7" i="438"/>
  <c r="CU23" i="438"/>
  <c r="CU24" i="438"/>
  <c r="CU27" i="438"/>
  <c r="CU28" i="438"/>
  <c r="CU29" i="438"/>
  <c r="CU30" i="438"/>
  <c r="CU31" i="438"/>
  <c r="CU32" i="438"/>
  <c r="CU62" i="438"/>
  <c r="CU63" i="438"/>
  <c r="CU64" i="438"/>
  <c r="CU65" i="438"/>
  <c r="CU66" i="438"/>
  <c r="CU67" i="438"/>
  <c r="CU68" i="438"/>
  <c r="CU69" i="438"/>
  <c r="CU70" i="438"/>
  <c r="CU71" i="438"/>
  <c r="CU72" i="438"/>
  <c r="CU73" i="438"/>
  <c r="CU74" i="438"/>
  <c r="CU75" i="438"/>
  <c r="CU76" i="438"/>
  <c r="CU77" i="438"/>
  <c r="CU78" i="438"/>
  <c r="CU79" i="438"/>
  <c r="CU80" i="438"/>
  <c r="CU81" i="438"/>
  <c r="CU82" i="438"/>
  <c r="CU83" i="438"/>
  <c r="CU84" i="438"/>
  <c r="CU85" i="438"/>
  <c r="CU120" i="438"/>
  <c r="CU129" i="438"/>
  <c r="CU130" i="438"/>
  <c r="CU131" i="438"/>
  <c r="CU132" i="438"/>
  <c r="CU133" i="438"/>
  <c r="CU134" i="438"/>
  <c r="CU135" i="438"/>
  <c r="CU136" i="438"/>
  <c r="CU137" i="438"/>
  <c r="CU138" i="438"/>
  <c r="CU166" i="438"/>
  <c r="CU169" i="438"/>
  <c r="CU180" i="438"/>
  <c r="CU181" i="438"/>
  <c r="CU182" i="438"/>
  <c r="CU183" i="438"/>
  <c r="CU184" i="438"/>
  <c r="CU185" i="438"/>
  <c r="CU186" i="438"/>
  <c r="CU187" i="438"/>
  <c r="CU188" i="438"/>
  <c r="CU189" i="438"/>
  <c r="CU190" i="438"/>
  <c r="BV171" i="438"/>
  <c r="BV174" i="438"/>
  <c r="BV180" i="438"/>
  <c r="BV181" i="438"/>
  <c r="BV182" i="438"/>
  <c r="BV183" i="438"/>
  <c r="BV184" i="438"/>
  <c r="BV185" i="438"/>
  <c r="BV186" i="438"/>
  <c r="BV187" i="438"/>
  <c r="BV188" i="438"/>
  <c r="BV189" i="438"/>
  <c r="BV190" i="438"/>
  <c r="BV191" i="438"/>
  <c r="BV114" i="438"/>
  <c r="BV116" i="438"/>
  <c r="BV128" i="438"/>
  <c r="BV130" i="438"/>
  <c r="BV131" i="438"/>
  <c r="BV132" i="438"/>
  <c r="BV133" i="438"/>
  <c r="BV134" i="438"/>
  <c r="BV135" i="438"/>
  <c r="BV136" i="438"/>
  <c r="BV137" i="438"/>
  <c r="BV138" i="438"/>
  <c r="BV62" i="438"/>
  <c r="BV63" i="438"/>
  <c r="BV64" i="438"/>
  <c r="BV65" i="438"/>
  <c r="BV66" i="438"/>
  <c r="BV67" i="438"/>
  <c r="BV68" i="438"/>
  <c r="BV69" i="438"/>
  <c r="BV70" i="438"/>
  <c r="BV71" i="438"/>
  <c r="BV72" i="438"/>
  <c r="BV73" i="438"/>
  <c r="BV74" i="438"/>
  <c r="BV75" i="438"/>
  <c r="BV76" i="438"/>
  <c r="BV77" i="438"/>
  <c r="BV78" i="438"/>
  <c r="BV79" i="438"/>
  <c r="BV80" i="438"/>
  <c r="BV81" i="438"/>
  <c r="BV82" i="438"/>
  <c r="BV83" i="438"/>
  <c r="BV84" i="438"/>
  <c r="BV85" i="438"/>
  <c r="BV5" i="438"/>
  <c r="BV6" i="438"/>
  <c r="BV7" i="438"/>
  <c r="BV23" i="438"/>
  <c r="BV24" i="438"/>
  <c r="BV27" i="438"/>
  <c r="BV28" i="438"/>
  <c r="BV29" i="438"/>
  <c r="BV30" i="438"/>
  <c r="BV31" i="438"/>
  <c r="BV32" i="438"/>
  <c r="AW167" i="438"/>
  <c r="AW180" i="438"/>
  <c r="AW181" i="438"/>
  <c r="AW182" i="438"/>
  <c r="AW183" i="438"/>
  <c r="AW184" i="438"/>
  <c r="AW185" i="438"/>
  <c r="AW186" i="438"/>
  <c r="AW187" i="438"/>
  <c r="AW188" i="438"/>
  <c r="AW189" i="438"/>
  <c r="AW190" i="438"/>
  <c r="AW191" i="438"/>
  <c r="AW115" i="438"/>
  <c r="AW118" i="438"/>
  <c r="AW120" i="438"/>
  <c r="AW124" i="438"/>
  <c r="AW129" i="438"/>
  <c r="AW130" i="438"/>
  <c r="AW131" i="438"/>
  <c r="AW132" i="438"/>
  <c r="AW133" i="438"/>
  <c r="AW134" i="438"/>
  <c r="AW135" i="438"/>
  <c r="AW136" i="438"/>
  <c r="AW137" i="438"/>
  <c r="AW138" i="438"/>
  <c r="AW61" i="438"/>
  <c r="AW62" i="438"/>
  <c r="AW63" i="438"/>
  <c r="AW64" i="438"/>
  <c r="AW65" i="438"/>
  <c r="AW66" i="438"/>
  <c r="AW67" i="438"/>
  <c r="AW68" i="438"/>
  <c r="AW69" i="438"/>
  <c r="AW70" i="438"/>
  <c r="AW71" i="438"/>
  <c r="AW72" i="438"/>
  <c r="AW73" i="438"/>
  <c r="AW74" i="438"/>
  <c r="AW75" i="438"/>
  <c r="AW76" i="438"/>
  <c r="AW77" i="438"/>
  <c r="AW78" i="438"/>
  <c r="AW79" i="438"/>
  <c r="AW80" i="438"/>
  <c r="AW81" i="438"/>
  <c r="AW82" i="438"/>
  <c r="AW83" i="438"/>
  <c r="AW84" i="438"/>
  <c r="AW85" i="438"/>
  <c r="AW5" i="438"/>
  <c r="AW6" i="438"/>
  <c r="AW7" i="438"/>
  <c r="AW23" i="438"/>
  <c r="AW24" i="438"/>
  <c r="AW27" i="438"/>
  <c r="AW28" i="438"/>
  <c r="AW29" i="438"/>
  <c r="AW30" i="438"/>
  <c r="AW31" i="438"/>
  <c r="AW32" i="438"/>
  <c r="X166" i="438"/>
  <c r="X173" i="438"/>
  <c r="X179" i="438"/>
  <c r="X180" i="438"/>
  <c r="X181" i="438"/>
  <c r="X182" i="438"/>
  <c r="X183" i="438"/>
  <c r="X184" i="438"/>
  <c r="X185" i="438"/>
  <c r="X186" i="438"/>
  <c r="X187" i="438"/>
  <c r="X188" i="438"/>
  <c r="X189" i="438"/>
  <c r="X190" i="438"/>
  <c r="X191" i="438"/>
  <c r="X117" i="438"/>
  <c r="X120" i="438"/>
  <c r="X124" i="438"/>
  <c r="X129" i="438"/>
  <c r="X130" i="438"/>
  <c r="X131" i="438"/>
  <c r="X132" i="438"/>
  <c r="X133" i="438"/>
  <c r="X134" i="438"/>
  <c r="X135" i="438"/>
  <c r="X136" i="438"/>
  <c r="X137" i="438"/>
  <c r="X138" i="438"/>
  <c r="X61" i="438"/>
  <c r="X62" i="438"/>
  <c r="X63" i="438"/>
  <c r="X64" i="438"/>
  <c r="X65" i="438"/>
  <c r="X66" i="438"/>
  <c r="X67" i="438"/>
  <c r="X68" i="438"/>
  <c r="X69" i="438"/>
  <c r="X70" i="438"/>
  <c r="X71" i="438"/>
  <c r="X72" i="438"/>
  <c r="X73" i="438"/>
  <c r="X74" i="438"/>
  <c r="X75" i="438"/>
  <c r="X76" i="438"/>
  <c r="X77" i="438"/>
  <c r="X78" i="438"/>
  <c r="X79" i="438"/>
  <c r="X80" i="438"/>
  <c r="X81" i="438"/>
  <c r="X82" i="438"/>
  <c r="X83" i="438"/>
  <c r="X84" i="438"/>
  <c r="X85" i="438"/>
  <c r="X86" i="438"/>
  <c r="X5" i="438"/>
  <c r="X6" i="438"/>
  <c r="X10" i="438"/>
  <c r="X16" i="438"/>
  <c r="X24" i="438"/>
  <c r="X27" i="438"/>
  <c r="X28" i="438"/>
  <c r="X29" i="438"/>
  <c r="X30" i="438"/>
  <c r="X31" i="438"/>
  <c r="X32" i="438"/>
  <c r="FQ5" i="438"/>
  <c r="FQ6" i="438"/>
  <c r="FQ7" i="438"/>
  <c r="FQ8" i="438"/>
  <c r="FQ9" i="438"/>
  <c r="FQ10" i="438"/>
  <c r="FQ11" i="438"/>
  <c r="FQ12" i="438"/>
  <c r="FQ13" i="438"/>
  <c r="FQ14" i="438"/>
  <c r="FQ15" i="438"/>
  <c r="FQ16" i="438"/>
  <c r="FQ17" i="438"/>
  <c r="FQ18" i="438"/>
  <c r="FQ19" i="438"/>
  <c r="FQ20" i="438"/>
  <c r="FQ21" i="438"/>
  <c r="FQ22" i="438"/>
  <c r="FQ23" i="438"/>
  <c r="FQ24" i="438"/>
  <c r="FQ25" i="438"/>
  <c r="FQ26" i="438"/>
  <c r="FQ27" i="438"/>
  <c r="FQ28" i="438"/>
  <c r="FQ29" i="438"/>
  <c r="FQ30" i="438"/>
  <c r="FQ31" i="438"/>
  <c r="FQ32" i="438"/>
  <c r="FQ4" i="438"/>
  <c r="FP5" i="438"/>
  <c r="FP6" i="438"/>
  <c r="FP7" i="438"/>
  <c r="FP8" i="438"/>
  <c r="FP9" i="438"/>
  <c r="FP10" i="438"/>
  <c r="FP11" i="438"/>
  <c r="FP12" i="438"/>
  <c r="FP13" i="438"/>
  <c r="FP14" i="438"/>
  <c r="FP15" i="438"/>
  <c r="FP16" i="438"/>
  <c r="FP17" i="438"/>
  <c r="FP18" i="438"/>
  <c r="FP19" i="438"/>
  <c r="FP20" i="438"/>
  <c r="FP21" i="438"/>
  <c r="FP22" i="438"/>
  <c r="FP23" i="438"/>
  <c r="FP24" i="438"/>
  <c r="FP25" i="438"/>
  <c r="FP26" i="438"/>
  <c r="FP27" i="438"/>
  <c r="FP28" i="438"/>
  <c r="FP29" i="438"/>
  <c r="FP30" i="438"/>
  <c r="FP31" i="438"/>
  <c r="FP32" i="438"/>
  <c r="FP4" i="438"/>
  <c r="FO5" i="438"/>
  <c r="FO6" i="438"/>
  <c r="FO7" i="438"/>
  <c r="FO8" i="438"/>
  <c r="FO9" i="438"/>
  <c r="FO10" i="438"/>
  <c r="FO11" i="438"/>
  <c r="FO12" i="438"/>
  <c r="FO13" i="438"/>
  <c r="FO14" i="438"/>
  <c r="FO15" i="438"/>
  <c r="FO16" i="438"/>
  <c r="FO17" i="438"/>
  <c r="FO18" i="438"/>
  <c r="FO19" i="438"/>
  <c r="FO20" i="438"/>
  <c r="FO21" i="438"/>
  <c r="FO22" i="438"/>
  <c r="FO23" i="438"/>
  <c r="FO24" i="438"/>
  <c r="FO25" i="438"/>
  <c r="FO26" i="438"/>
  <c r="FO27" i="438"/>
  <c r="FO28" i="438"/>
  <c r="FO29" i="438"/>
  <c r="FO30" i="438"/>
  <c r="FO31" i="438"/>
  <c r="FO32" i="438"/>
  <c r="FO4" i="438"/>
  <c r="FN5" i="438"/>
  <c r="FN6" i="438"/>
  <c r="FN7" i="438"/>
  <c r="FN8" i="438"/>
  <c r="FN9" i="438"/>
  <c r="FN10" i="438"/>
  <c r="FN11" i="438"/>
  <c r="FN12" i="438"/>
  <c r="FN13" i="438"/>
  <c r="FN14" i="438"/>
  <c r="FN15" i="438"/>
  <c r="FN16" i="438"/>
  <c r="FN17" i="438"/>
  <c r="FN18" i="438"/>
  <c r="FN19" i="438"/>
  <c r="FN20" i="438"/>
  <c r="FN21" i="438"/>
  <c r="FN22" i="438"/>
  <c r="FN23" i="438"/>
  <c r="FN24" i="438"/>
  <c r="FN25" i="438"/>
  <c r="FN26" i="438"/>
  <c r="FN27" i="438"/>
  <c r="FN28" i="438"/>
  <c r="FN29" i="438"/>
  <c r="FN30" i="438"/>
  <c r="FN31" i="438"/>
  <c r="FN32" i="438"/>
  <c r="FN4" i="438"/>
  <c r="FM5" i="438"/>
  <c r="FM6" i="438"/>
  <c r="FM7" i="438"/>
  <c r="FM8" i="438"/>
  <c r="FM9" i="438"/>
  <c r="FM10" i="438"/>
  <c r="FM11" i="438"/>
  <c r="FM12" i="438"/>
  <c r="FM13" i="438"/>
  <c r="FM14" i="438"/>
  <c r="FM15" i="438"/>
  <c r="FM16" i="438"/>
  <c r="FM17" i="438"/>
  <c r="FM18" i="438"/>
  <c r="FM19" i="438"/>
  <c r="FM20" i="438"/>
  <c r="FM21" i="438"/>
  <c r="FM22" i="438"/>
  <c r="FM23" i="438"/>
  <c r="FM24" i="438"/>
  <c r="FM25" i="438"/>
  <c r="FM26" i="438"/>
  <c r="FM27" i="438"/>
  <c r="FM28" i="438"/>
  <c r="FM29" i="438"/>
  <c r="FM30" i="438"/>
  <c r="FM31" i="438"/>
  <c r="FM32" i="438"/>
  <c r="FM4" i="438"/>
  <c r="FQ58" i="438"/>
  <c r="FQ59" i="438"/>
  <c r="FQ60" i="438"/>
  <c r="FQ61" i="438"/>
  <c r="FQ62" i="438"/>
  <c r="FQ63" i="438"/>
  <c r="FQ64" i="438"/>
  <c r="FQ65" i="438"/>
  <c r="FQ66" i="438"/>
  <c r="FQ67" i="438"/>
  <c r="FQ68" i="438"/>
  <c r="FQ69" i="438"/>
  <c r="FQ70" i="438"/>
  <c r="FQ71" i="438"/>
  <c r="FQ72" i="438"/>
  <c r="FQ73" i="438"/>
  <c r="FQ74" i="438"/>
  <c r="FQ75" i="438"/>
  <c r="FQ76" i="438"/>
  <c r="FQ77" i="438"/>
  <c r="FQ78" i="438"/>
  <c r="FQ79" i="438"/>
  <c r="FQ80" i="438"/>
  <c r="FQ81" i="438"/>
  <c r="FQ82" i="438"/>
  <c r="FQ83" i="438"/>
  <c r="FQ84" i="438"/>
  <c r="FQ85" i="438"/>
  <c r="FQ57" i="438"/>
  <c r="FP58" i="438"/>
  <c r="FP59" i="438"/>
  <c r="FP60" i="438"/>
  <c r="FP61" i="438"/>
  <c r="FP62" i="438"/>
  <c r="FP63" i="438"/>
  <c r="FP64" i="438"/>
  <c r="FP65" i="438"/>
  <c r="FP66" i="438"/>
  <c r="FP67" i="438"/>
  <c r="FP68" i="438"/>
  <c r="FP69" i="438"/>
  <c r="FP70" i="438"/>
  <c r="FP71" i="438"/>
  <c r="FP72" i="438"/>
  <c r="FP73" i="438"/>
  <c r="FP74" i="438"/>
  <c r="FP75" i="438"/>
  <c r="FP76" i="438"/>
  <c r="FP77" i="438"/>
  <c r="FP78" i="438"/>
  <c r="FP79" i="438"/>
  <c r="FP80" i="438"/>
  <c r="FP81" i="438"/>
  <c r="FP82" i="438"/>
  <c r="FP83" i="438"/>
  <c r="FP84" i="438"/>
  <c r="FP85" i="438"/>
  <c r="FP57" i="438"/>
  <c r="FO58" i="438"/>
  <c r="FO59" i="438"/>
  <c r="FO60" i="438"/>
  <c r="FO61" i="438"/>
  <c r="FO62" i="438"/>
  <c r="FO63" i="438"/>
  <c r="FO64" i="438"/>
  <c r="FO65" i="438"/>
  <c r="FO66" i="438"/>
  <c r="FO67" i="438"/>
  <c r="FO68" i="438"/>
  <c r="FO69" i="438"/>
  <c r="FO70" i="438"/>
  <c r="FO71" i="438"/>
  <c r="FO72" i="438"/>
  <c r="FO73" i="438"/>
  <c r="FO74" i="438"/>
  <c r="FO75" i="438"/>
  <c r="FO76" i="438"/>
  <c r="FO77" i="438"/>
  <c r="FO78" i="438"/>
  <c r="FO79" i="438"/>
  <c r="FO80" i="438"/>
  <c r="FO81" i="438"/>
  <c r="FO82" i="438"/>
  <c r="FO83" i="438"/>
  <c r="FO84" i="438"/>
  <c r="FO85" i="438"/>
  <c r="FO57" i="438"/>
  <c r="FN58" i="438"/>
  <c r="FN59" i="438"/>
  <c r="FN60" i="438"/>
  <c r="FN61" i="438"/>
  <c r="FN62" i="438"/>
  <c r="FN63" i="438"/>
  <c r="FN64" i="438"/>
  <c r="FN65" i="438"/>
  <c r="FN66" i="438"/>
  <c r="FN67" i="438"/>
  <c r="FN68" i="438"/>
  <c r="FN69" i="438"/>
  <c r="FN70" i="438"/>
  <c r="FN71" i="438"/>
  <c r="FN72" i="438"/>
  <c r="FN73" i="438"/>
  <c r="FN74" i="438"/>
  <c r="FN75" i="438"/>
  <c r="FN76" i="438"/>
  <c r="FN77" i="438"/>
  <c r="FN78" i="438"/>
  <c r="FN79" i="438"/>
  <c r="FN80" i="438"/>
  <c r="FN81" i="438"/>
  <c r="FN82" i="438"/>
  <c r="FN83" i="438"/>
  <c r="FN84" i="438"/>
  <c r="FN85" i="438"/>
  <c r="FN57" i="438"/>
  <c r="FM58" i="438"/>
  <c r="FM59" i="438"/>
  <c r="FM60" i="438"/>
  <c r="FM61" i="438"/>
  <c r="FM62" i="438"/>
  <c r="FM63" i="438"/>
  <c r="FM64" i="438"/>
  <c r="FM65" i="438"/>
  <c r="FM66" i="438"/>
  <c r="FM67" i="438"/>
  <c r="FM68" i="438"/>
  <c r="FM69" i="438"/>
  <c r="FM70" i="438"/>
  <c r="FM71" i="438"/>
  <c r="FM72" i="438"/>
  <c r="FM73" i="438"/>
  <c r="FM74" i="438"/>
  <c r="FM75" i="438"/>
  <c r="FM76" i="438"/>
  <c r="FM77" i="438"/>
  <c r="FM78" i="438"/>
  <c r="FM79" i="438"/>
  <c r="FM80" i="438"/>
  <c r="FM81" i="438"/>
  <c r="FM82" i="438"/>
  <c r="FM83" i="438"/>
  <c r="FM84" i="438"/>
  <c r="FM85" i="438"/>
  <c r="FM57" i="438"/>
  <c r="FQ111" i="438"/>
  <c r="FQ112" i="438"/>
  <c r="FQ113" i="438"/>
  <c r="FQ114" i="438"/>
  <c r="FQ115" i="438"/>
  <c r="FQ116" i="438"/>
  <c r="FQ117" i="438"/>
  <c r="FQ118" i="438"/>
  <c r="FQ119" i="438"/>
  <c r="FQ120" i="438"/>
  <c r="FQ121" i="438"/>
  <c r="FQ122" i="438"/>
  <c r="FQ123" i="438"/>
  <c r="FQ124" i="438"/>
  <c r="FQ125" i="438"/>
  <c r="FQ126" i="438"/>
  <c r="FQ127" i="438"/>
  <c r="FQ128" i="438"/>
  <c r="FQ129" i="438"/>
  <c r="FQ130" i="438"/>
  <c r="FQ131" i="438"/>
  <c r="FQ132" i="438"/>
  <c r="FQ133" i="438"/>
  <c r="FQ134" i="438"/>
  <c r="FQ135" i="438"/>
  <c r="FQ136" i="438"/>
  <c r="FQ137" i="438"/>
  <c r="FQ138" i="438"/>
  <c r="FQ110" i="438"/>
  <c r="FP111" i="438"/>
  <c r="FP112" i="438"/>
  <c r="FP113" i="438"/>
  <c r="FP114" i="438"/>
  <c r="FP115" i="438"/>
  <c r="FP116" i="438"/>
  <c r="FP117" i="438"/>
  <c r="FP118" i="438"/>
  <c r="FP119" i="438"/>
  <c r="FP120" i="438"/>
  <c r="FP121" i="438"/>
  <c r="FP122" i="438"/>
  <c r="FP123" i="438"/>
  <c r="FP124" i="438"/>
  <c r="FP125" i="438"/>
  <c r="FP126" i="438"/>
  <c r="FP127" i="438"/>
  <c r="FP128" i="438"/>
  <c r="FP129" i="438"/>
  <c r="FP130" i="438"/>
  <c r="FP131" i="438"/>
  <c r="FP132" i="438"/>
  <c r="FP133" i="438"/>
  <c r="FP134" i="438"/>
  <c r="FP135" i="438"/>
  <c r="FP136" i="438"/>
  <c r="FP137" i="438"/>
  <c r="FP138" i="438"/>
  <c r="FP110" i="438"/>
  <c r="FO111" i="438"/>
  <c r="FO112" i="438"/>
  <c r="FO113" i="438"/>
  <c r="FO114" i="438"/>
  <c r="FO115" i="438"/>
  <c r="FO116" i="438"/>
  <c r="FO117" i="438"/>
  <c r="FO118" i="438"/>
  <c r="FO119" i="438"/>
  <c r="FO120" i="438"/>
  <c r="FO121" i="438"/>
  <c r="FO122" i="438"/>
  <c r="FO123" i="438"/>
  <c r="FO124" i="438"/>
  <c r="FO125" i="438"/>
  <c r="FO126" i="438"/>
  <c r="FO127" i="438"/>
  <c r="FO128" i="438"/>
  <c r="FO129" i="438"/>
  <c r="FO130" i="438"/>
  <c r="FO131" i="438"/>
  <c r="FO132" i="438"/>
  <c r="FO133" i="438"/>
  <c r="FO134" i="438"/>
  <c r="FO135" i="438"/>
  <c r="FO136" i="438"/>
  <c r="FO137" i="438"/>
  <c r="FO138" i="438"/>
  <c r="FO110" i="438"/>
  <c r="FN111" i="438"/>
  <c r="FN112" i="438"/>
  <c r="FN113" i="438"/>
  <c r="FN114" i="438"/>
  <c r="FN115" i="438"/>
  <c r="FN116" i="438"/>
  <c r="FN117" i="438"/>
  <c r="FN118" i="438"/>
  <c r="FN119" i="438"/>
  <c r="FN120" i="438"/>
  <c r="FN121" i="438"/>
  <c r="FN122" i="438"/>
  <c r="FN123" i="438"/>
  <c r="FN124" i="438"/>
  <c r="FN125" i="438"/>
  <c r="FN126" i="438"/>
  <c r="FN127" i="438"/>
  <c r="FN128" i="438"/>
  <c r="FN129" i="438"/>
  <c r="FN130" i="438"/>
  <c r="FN131" i="438"/>
  <c r="FN132" i="438"/>
  <c r="FN133" i="438"/>
  <c r="FN134" i="438"/>
  <c r="FN135" i="438"/>
  <c r="FN136" i="438"/>
  <c r="FN137" i="438"/>
  <c r="FN138" i="438"/>
  <c r="FN110" i="438"/>
  <c r="FM111" i="438"/>
  <c r="FM112" i="438"/>
  <c r="FM113" i="438"/>
  <c r="FM114" i="438"/>
  <c r="FM115" i="438"/>
  <c r="FM116" i="438"/>
  <c r="FM117" i="438"/>
  <c r="FM118" i="438"/>
  <c r="FM119" i="438"/>
  <c r="FM120" i="438"/>
  <c r="FM121" i="438"/>
  <c r="FM122" i="438"/>
  <c r="FM123" i="438"/>
  <c r="FM124" i="438"/>
  <c r="FM125" i="438"/>
  <c r="FM126" i="438"/>
  <c r="FM127" i="438"/>
  <c r="FM128" i="438"/>
  <c r="FM129" i="438"/>
  <c r="FM130" i="438"/>
  <c r="FM131" i="438"/>
  <c r="FM132" i="438"/>
  <c r="FM133" i="438"/>
  <c r="FM134" i="438"/>
  <c r="FM135" i="438"/>
  <c r="FM136" i="438"/>
  <c r="FM137" i="438"/>
  <c r="FM138" i="438"/>
  <c r="FM110" i="438"/>
  <c r="FQ164" i="438"/>
  <c r="FQ165" i="438"/>
  <c r="FQ166" i="438"/>
  <c r="FQ167" i="438"/>
  <c r="FQ168" i="438"/>
  <c r="FQ169" i="438"/>
  <c r="FQ170" i="438"/>
  <c r="FQ171" i="438"/>
  <c r="FQ172" i="438"/>
  <c r="FQ173" i="438"/>
  <c r="FQ174" i="438"/>
  <c r="FQ175" i="438"/>
  <c r="FQ176" i="438"/>
  <c r="FQ177" i="438"/>
  <c r="FQ178" i="438"/>
  <c r="FQ179" i="438"/>
  <c r="FQ180" i="438"/>
  <c r="FQ181" i="438"/>
  <c r="FQ182" i="438"/>
  <c r="FQ183" i="438"/>
  <c r="FQ184" i="438"/>
  <c r="FQ185" i="438"/>
  <c r="FQ186" i="438"/>
  <c r="FQ187" i="438"/>
  <c r="FQ188" i="438"/>
  <c r="FQ189" i="438"/>
  <c r="FQ190" i="438"/>
  <c r="FQ191" i="438"/>
  <c r="FQ163" i="438"/>
  <c r="FP164" i="438"/>
  <c r="FP165" i="438"/>
  <c r="FP166" i="438"/>
  <c r="FP167" i="438"/>
  <c r="FP168" i="438"/>
  <c r="FP169" i="438"/>
  <c r="FP170" i="438"/>
  <c r="FP171" i="438"/>
  <c r="FP172" i="438"/>
  <c r="FP173" i="438"/>
  <c r="FP174" i="438"/>
  <c r="FP175" i="438"/>
  <c r="FP176" i="438"/>
  <c r="FP177" i="438"/>
  <c r="FP178" i="438"/>
  <c r="FP179" i="438"/>
  <c r="FP180" i="438"/>
  <c r="FP181" i="438"/>
  <c r="FP182" i="438"/>
  <c r="FP183" i="438"/>
  <c r="FP184" i="438"/>
  <c r="FP185" i="438"/>
  <c r="FP186" i="438"/>
  <c r="FP187" i="438"/>
  <c r="FP188" i="438"/>
  <c r="FP189" i="438"/>
  <c r="FP190" i="438"/>
  <c r="FP191" i="438"/>
  <c r="FP163" i="438"/>
  <c r="FO164" i="438"/>
  <c r="FO165" i="438"/>
  <c r="FO166" i="438"/>
  <c r="FO167" i="438"/>
  <c r="FO168" i="438"/>
  <c r="FO169" i="438"/>
  <c r="FO170" i="438"/>
  <c r="FO171" i="438"/>
  <c r="FO172" i="438"/>
  <c r="FO173" i="438"/>
  <c r="FO174" i="438"/>
  <c r="FO175" i="438"/>
  <c r="FO176" i="438"/>
  <c r="FO177" i="438"/>
  <c r="FO178" i="438"/>
  <c r="FO179" i="438"/>
  <c r="FO180" i="438"/>
  <c r="FO181" i="438"/>
  <c r="FO182" i="438"/>
  <c r="FO183" i="438"/>
  <c r="FO184" i="438"/>
  <c r="FO185" i="438"/>
  <c r="FO186" i="438"/>
  <c r="FO187" i="438"/>
  <c r="FO188" i="438"/>
  <c r="FO189" i="438"/>
  <c r="FO190" i="438"/>
  <c r="FO191" i="438"/>
  <c r="FO163" i="438"/>
  <c r="FN164" i="438"/>
  <c r="FN165" i="438"/>
  <c r="FN166" i="438"/>
  <c r="FN167" i="438"/>
  <c r="FN168" i="438"/>
  <c r="FN169" i="438"/>
  <c r="FN170" i="438"/>
  <c r="FN171" i="438"/>
  <c r="FN172" i="438"/>
  <c r="FN173" i="438"/>
  <c r="FN174" i="438"/>
  <c r="FN175" i="438"/>
  <c r="FN176" i="438"/>
  <c r="FN177" i="438"/>
  <c r="FN178" i="438"/>
  <c r="FN179" i="438"/>
  <c r="FN180" i="438"/>
  <c r="FN181" i="438"/>
  <c r="FN182" i="438"/>
  <c r="FN183" i="438"/>
  <c r="FN184" i="438"/>
  <c r="FN185" i="438"/>
  <c r="FN186" i="438"/>
  <c r="FN187" i="438"/>
  <c r="FN188" i="438"/>
  <c r="FN189" i="438"/>
  <c r="FN190" i="438"/>
  <c r="FN191" i="438"/>
  <c r="FN163" i="438"/>
  <c r="FM164" i="438"/>
  <c r="FM165" i="438"/>
  <c r="FM166" i="438"/>
  <c r="FM167" i="438"/>
  <c r="FM168" i="438"/>
  <c r="FM169" i="438"/>
  <c r="FM170" i="438"/>
  <c r="FM171" i="438"/>
  <c r="FM172" i="438"/>
  <c r="FM173" i="438"/>
  <c r="FM174" i="438"/>
  <c r="FM175" i="438"/>
  <c r="FM176" i="438"/>
  <c r="FM177" i="438"/>
  <c r="FM178" i="438"/>
  <c r="FM179" i="438"/>
  <c r="FM180" i="438"/>
  <c r="FM181" i="438"/>
  <c r="FM182" i="438"/>
  <c r="FM183" i="438"/>
  <c r="FM184" i="438"/>
  <c r="FM185" i="438"/>
  <c r="FM186" i="438"/>
  <c r="FM187" i="438"/>
  <c r="FM188" i="438"/>
  <c r="FM189" i="438"/>
  <c r="FM190" i="438"/>
  <c r="FM191" i="438"/>
  <c r="FM163" i="438"/>
  <c r="ER163" i="438"/>
  <c r="ER164" i="438"/>
  <c r="ER165" i="438"/>
  <c r="ER166" i="438"/>
  <c r="ER167" i="438"/>
  <c r="ER168" i="438"/>
  <c r="ER169" i="438"/>
  <c r="ER170" i="438"/>
  <c r="ER171" i="438"/>
  <c r="ER172" i="438"/>
  <c r="ER173" i="438"/>
  <c r="ER174" i="438"/>
  <c r="ER175" i="438"/>
  <c r="ER176" i="438"/>
  <c r="ER177" i="438"/>
  <c r="ER178" i="438"/>
  <c r="ER179" i="438"/>
  <c r="ER180" i="438"/>
  <c r="ER181" i="438"/>
  <c r="ER182" i="438"/>
  <c r="ER183" i="438"/>
  <c r="ER184" i="438"/>
  <c r="ER185" i="438"/>
  <c r="ER186" i="438"/>
  <c r="ER187" i="438"/>
  <c r="ER188" i="438"/>
  <c r="ER189" i="438"/>
  <c r="ER190" i="438"/>
  <c r="ER191" i="438"/>
  <c r="EQ164" i="438"/>
  <c r="EQ165" i="438"/>
  <c r="EQ166" i="438"/>
  <c r="EQ167" i="438"/>
  <c r="EQ168" i="438"/>
  <c r="EQ169" i="438"/>
  <c r="EQ170" i="438"/>
  <c r="EQ171" i="438"/>
  <c r="EQ172" i="438"/>
  <c r="EQ173" i="438"/>
  <c r="EQ174" i="438"/>
  <c r="EQ175" i="438"/>
  <c r="EQ176" i="438"/>
  <c r="EQ177" i="438"/>
  <c r="EQ178" i="438"/>
  <c r="EQ179" i="438"/>
  <c r="EQ180" i="438"/>
  <c r="EQ181" i="438"/>
  <c r="EQ182" i="438"/>
  <c r="EQ183" i="438"/>
  <c r="EQ184" i="438"/>
  <c r="EQ185" i="438"/>
  <c r="EQ186" i="438"/>
  <c r="EQ187" i="438"/>
  <c r="EQ188" i="438"/>
  <c r="EQ189" i="438"/>
  <c r="EQ190" i="438"/>
  <c r="EQ191" i="438"/>
  <c r="EQ163" i="438"/>
  <c r="EP164" i="438"/>
  <c r="EP165" i="438"/>
  <c r="EP166" i="438"/>
  <c r="EP167" i="438"/>
  <c r="EP168" i="438"/>
  <c r="EP169" i="438"/>
  <c r="EP170" i="438"/>
  <c r="EP171" i="438"/>
  <c r="EP172" i="438"/>
  <c r="EP173" i="438"/>
  <c r="EP174" i="438"/>
  <c r="EP175" i="438"/>
  <c r="EP176" i="438"/>
  <c r="EP177" i="438"/>
  <c r="EP178" i="438"/>
  <c r="EP179" i="438"/>
  <c r="EP180" i="438"/>
  <c r="EP181" i="438"/>
  <c r="EP182" i="438"/>
  <c r="EP183" i="438"/>
  <c r="EP184" i="438"/>
  <c r="EP185" i="438"/>
  <c r="EP186" i="438"/>
  <c r="EP187" i="438"/>
  <c r="EP188" i="438"/>
  <c r="EP189" i="438"/>
  <c r="EP190" i="438"/>
  <c r="EP191" i="438"/>
  <c r="EP163" i="438"/>
  <c r="EO164" i="438"/>
  <c r="EO165" i="438"/>
  <c r="EO166" i="438"/>
  <c r="EO167" i="438"/>
  <c r="EO168" i="438"/>
  <c r="EO169" i="438"/>
  <c r="EO170" i="438"/>
  <c r="EO171" i="438"/>
  <c r="EO172" i="438"/>
  <c r="EO173" i="438"/>
  <c r="EO174" i="438"/>
  <c r="EO175" i="438"/>
  <c r="EO176" i="438"/>
  <c r="EO177" i="438"/>
  <c r="EO178" i="438"/>
  <c r="EO179" i="438"/>
  <c r="EO180" i="438"/>
  <c r="EO181" i="438"/>
  <c r="EO182" i="438"/>
  <c r="EO183" i="438"/>
  <c r="EO184" i="438"/>
  <c r="EO185" i="438"/>
  <c r="EO186" i="438"/>
  <c r="EO187" i="438"/>
  <c r="EO188" i="438"/>
  <c r="EO189" i="438"/>
  <c r="EO190" i="438"/>
  <c r="EO191" i="438"/>
  <c r="EO163" i="438"/>
  <c r="EN164" i="438"/>
  <c r="EN165" i="438"/>
  <c r="EN166" i="438"/>
  <c r="EN167" i="438"/>
  <c r="EN168" i="438"/>
  <c r="EN169" i="438"/>
  <c r="EN170" i="438"/>
  <c r="EN171" i="438"/>
  <c r="EN172" i="438"/>
  <c r="EN173" i="438"/>
  <c r="EN174" i="438"/>
  <c r="EN175" i="438"/>
  <c r="EN176" i="438"/>
  <c r="EN177" i="438"/>
  <c r="EN178" i="438"/>
  <c r="EN179" i="438"/>
  <c r="EN180" i="438"/>
  <c r="EN181" i="438"/>
  <c r="EN182" i="438"/>
  <c r="EN183" i="438"/>
  <c r="EN184" i="438"/>
  <c r="EN185" i="438"/>
  <c r="EN186" i="438"/>
  <c r="EN187" i="438"/>
  <c r="EN188" i="438"/>
  <c r="EN189" i="438"/>
  <c r="EN190" i="438"/>
  <c r="EN191" i="438"/>
  <c r="EN163" i="438"/>
  <c r="ER111" i="438"/>
  <c r="ER112" i="438"/>
  <c r="ER113" i="438"/>
  <c r="ER114" i="438"/>
  <c r="ER115" i="438"/>
  <c r="ER116" i="438"/>
  <c r="ER117" i="438"/>
  <c r="ER118" i="438"/>
  <c r="ER119" i="438"/>
  <c r="ER120" i="438"/>
  <c r="ER121" i="438"/>
  <c r="ER122" i="438"/>
  <c r="ER123" i="438"/>
  <c r="ER124" i="438"/>
  <c r="ER125" i="438"/>
  <c r="ER126" i="438"/>
  <c r="ER127" i="438"/>
  <c r="ER128" i="438"/>
  <c r="ER129" i="438"/>
  <c r="ER130" i="438"/>
  <c r="ER131" i="438"/>
  <c r="ER132" i="438"/>
  <c r="ER133" i="438"/>
  <c r="ER134" i="438"/>
  <c r="ER135" i="438"/>
  <c r="ER136" i="438"/>
  <c r="ER137" i="438"/>
  <c r="ER138" i="438"/>
  <c r="ER110" i="438"/>
  <c r="EQ111" i="438"/>
  <c r="EQ112" i="438"/>
  <c r="EQ113" i="438"/>
  <c r="EQ114" i="438"/>
  <c r="EQ115" i="438"/>
  <c r="EQ116" i="438"/>
  <c r="EQ117" i="438"/>
  <c r="EQ118" i="438"/>
  <c r="EQ119" i="438"/>
  <c r="EQ120" i="438"/>
  <c r="EQ121" i="438"/>
  <c r="EQ122" i="438"/>
  <c r="EQ123" i="438"/>
  <c r="EQ124" i="438"/>
  <c r="EQ125" i="438"/>
  <c r="EQ126" i="438"/>
  <c r="EQ127" i="438"/>
  <c r="EQ128" i="438"/>
  <c r="EQ129" i="438"/>
  <c r="EQ130" i="438"/>
  <c r="EQ131" i="438"/>
  <c r="EQ132" i="438"/>
  <c r="EQ133" i="438"/>
  <c r="EQ134" i="438"/>
  <c r="EQ135" i="438"/>
  <c r="EQ136" i="438"/>
  <c r="EQ137" i="438"/>
  <c r="EQ138" i="438"/>
  <c r="EQ110" i="438"/>
  <c r="EP111" i="438"/>
  <c r="EP112" i="438"/>
  <c r="EP113" i="438"/>
  <c r="EP114" i="438"/>
  <c r="EP115" i="438"/>
  <c r="EP116" i="438"/>
  <c r="EP117" i="438"/>
  <c r="EP118" i="438"/>
  <c r="EP119" i="438"/>
  <c r="EP120" i="438"/>
  <c r="EP121" i="438"/>
  <c r="EP122" i="438"/>
  <c r="EP123" i="438"/>
  <c r="EP124" i="438"/>
  <c r="EP125" i="438"/>
  <c r="EP126" i="438"/>
  <c r="EP127" i="438"/>
  <c r="EP128" i="438"/>
  <c r="EP129" i="438"/>
  <c r="EP130" i="438"/>
  <c r="EP131" i="438"/>
  <c r="EP132" i="438"/>
  <c r="EP133" i="438"/>
  <c r="EP134" i="438"/>
  <c r="EP135" i="438"/>
  <c r="EP136" i="438"/>
  <c r="EP137" i="438"/>
  <c r="EP138" i="438"/>
  <c r="EP110" i="438"/>
  <c r="EO111" i="438"/>
  <c r="EO112" i="438"/>
  <c r="EO113" i="438"/>
  <c r="EO114" i="438"/>
  <c r="EO115" i="438"/>
  <c r="EO116" i="438"/>
  <c r="EO117" i="438"/>
  <c r="EO118" i="438"/>
  <c r="EO119" i="438"/>
  <c r="EO120" i="438"/>
  <c r="EO121" i="438"/>
  <c r="EO122" i="438"/>
  <c r="EO123" i="438"/>
  <c r="EO124" i="438"/>
  <c r="EO125" i="438"/>
  <c r="EO126" i="438"/>
  <c r="EO127" i="438"/>
  <c r="EO128" i="438"/>
  <c r="EO129" i="438"/>
  <c r="EO130" i="438"/>
  <c r="EO131" i="438"/>
  <c r="EO132" i="438"/>
  <c r="EO133" i="438"/>
  <c r="EO134" i="438"/>
  <c r="EO135" i="438"/>
  <c r="EO136" i="438"/>
  <c r="EO137" i="438"/>
  <c r="EO138" i="438"/>
  <c r="EO110" i="438"/>
  <c r="EN111" i="438"/>
  <c r="EN112" i="438"/>
  <c r="EN113" i="438"/>
  <c r="EN114" i="438"/>
  <c r="EN115" i="438"/>
  <c r="EN116" i="438"/>
  <c r="EN117" i="438"/>
  <c r="EN118" i="438"/>
  <c r="EN119" i="438"/>
  <c r="EN120" i="438"/>
  <c r="EN121" i="438"/>
  <c r="EN122" i="438"/>
  <c r="EN123" i="438"/>
  <c r="EN124" i="438"/>
  <c r="EN125" i="438"/>
  <c r="EN126" i="438"/>
  <c r="EN127" i="438"/>
  <c r="EN128" i="438"/>
  <c r="EN129" i="438"/>
  <c r="EN130" i="438"/>
  <c r="EN131" i="438"/>
  <c r="EN132" i="438"/>
  <c r="EN133" i="438"/>
  <c r="EN134" i="438"/>
  <c r="EN135" i="438"/>
  <c r="EN136" i="438"/>
  <c r="EN137" i="438"/>
  <c r="EN138" i="438"/>
  <c r="EN110" i="438"/>
  <c r="ER60" i="438"/>
  <c r="ER58" i="438"/>
  <c r="ER59" i="438"/>
  <c r="ER61" i="438"/>
  <c r="ER62" i="438"/>
  <c r="ER63" i="438"/>
  <c r="ER64" i="438"/>
  <c r="ER65" i="438"/>
  <c r="ER66" i="438"/>
  <c r="ER67" i="438"/>
  <c r="ER68" i="438"/>
  <c r="ER69" i="438"/>
  <c r="ER70" i="438"/>
  <c r="ER71" i="438"/>
  <c r="ER72" i="438"/>
  <c r="ER73" i="438"/>
  <c r="ER74" i="438"/>
  <c r="ER75" i="438"/>
  <c r="ER76" i="438"/>
  <c r="ER77" i="438"/>
  <c r="ER78" i="438"/>
  <c r="ER79" i="438"/>
  <c r="ER80" i="438"/>
  <c r="ER81" i="438"/>
  <c r="ER82" i="438"/>
  <c r="ER83" i="438"/>
  <c r="ER84" i="438"/>
  <c r="ER85" i="438"/>
  <c r="ER57" i="438"/>
  <c r="EQ58" i="438"/>
  <c r="EQ59" i="438"/>
  <c r="EQ60" i="438"/>
  <c r="EQ61" i="438"/>
  <c r="EQ62" i="438"/>
  <c r="EQ63" i="438"/>
  <c r="EQ64" i="438"/>
  <c r="EQ65" i="438"/>
  <c r="EQ66" i="438"/>
  <c r="EQ67" i="438"/>
  <c r="EQ68" i="438"/>
  <c r="EQ69" i="438"/>
  <c r="EQ70" i="438"/>
  <c r="EQ71" i="438"/>
  <c r="EQ72" i="438"/>
  <c r="EQ73" i="438"/>
  <c r="EQ74" i="438"/>
  <c r="EQ75" i="438"/>
  <c r="EQ76" i="438"/>
  <c r="EQ77" i="438"/>
  <c r="EQ78" i="438"/>
  <c r="EQ79" i="438"/>
  <c r="EQ80" i="438"/>
  <c r="EQ81" i="438"/>
  <c r="EQ82" i="438"/>
  <c r="EQ83" i="438"/>
  <c r="EQ84" i="438"/>
  <c r="EQ85" i="438"/>
  <c r="EQ57" i="438"/>
  <c r="EP58" i="438"/>
  <c r="EP59" i="438"/>
  <c r="EP60" i="438"/>
  <c r="EP61" i="438"/>
  <c r="EP62" i="438"/>
  <c r="EP63" i="438"/>
  <c r="EP64" i="438"/>
  <c r="EP65" i="438"/>
  <c r="EP66" i="438"/>
  <c r="EP67" i="438"/>
  <c r="EP68" i="438"/>
  <c r="EP69" i="438"/>
  <c r="EP70" i="438"/>
  <c r="EP71" i="438"/>
  <c r="EP72" i="438"/>
  <c r="EP73" i="438"/>
  <c r="EP74" i="438"/>
  <c r="EP75" i="438"/>
  <c r="EP76" i="438"/>
  <c r="EP77" i="438"/>
  <c r="EP78" i="438"/>
  <c r="EP79" i="438"/>
  <c r="EP80" i="438"/>
  <c r="EP81" i="438"/>
  <c r="EP82" i="438"/>
  <c r="EP83" i="438"/>
  <c r="EP84" i="438"/>
  <c r="EP85" i="438"/>
  <c r="EP57" i="438"/>
  <c r="EO58" i="438"/>
  <c r="EO59" i="438"/>
  <c r="EO60" i="438"/>
  <c r="EO61" i="438"/>
  <c r="EO62" i="438"/>
  <c r="EO63" i="438"/>
  <c r="EO64" i="438"/>
  <c r="EO65" i="438"/>
  <c r="EO66" i="438"/>
  <c r="EO67" i="438"/>
  <c r="EO68" i="438"/>
  <c r="EO69" i="438"/>
  <c r="EO70" i="438"/>
  <c r="EO71" i="438"/>
  <c r="EO72" i="438"/>
  <c r="EO73" i="438"/>
  <c r="EO74" i="438"/>
  <c r="EO75" i="438"/>
  <c r="EO76" i="438"/>
  <c r="EO77" i="438"/>
  <c r="EO78" i="438"/>
  <c r="EO79" i="438"/>
  <c r="EO80" i="438"/>
  <c r="EO81" i="438"/>
  <c r="EO82" i="438"/>
  <c r="EO83" i="438"/>
  <c r="EO84" i="438"/>
  <c r="EO85" i="438"/>
  <c r="EO57" i="438"/>
  <c r="EN58" i="438"/>
  <c r="EN59" i="438"/>
  <c r="EN60" i="438"/>
  <c r="EN61" i="438"/>
  <c r="EN62" i="438"/>
  <c r="EN63" i="438"/>
  <c r="EN64" i="438"/>
  <c r="EN65" i="438"/>
  <c r="EN66" i="438"/>
  <c r="EN67" i="438"/>
  <c r="EN68" i="438"/>
  <c r="EN69" i="438"/>
  <c r="EN70" i="438"/>
  <c r="EN71" i="438"/>
  <c r="EN72" i="438"/>
  <c r="EN73" i="438"/>
  <c r="EN74" i="438"/>
  <c r="EN75" i="438"/>
  <c r="EN76" i="438"/>
  <c r="EN77" i="438"/>
  <c r="EN78" i="438"/>
  <c r="EN79" i="438"/>
  <c r="EN80" i="438"/>
  <c r="EN81" i="438"/>
  <c r="EN82" i="438"/>
  <c r="EN83" i="438"/>
  <c r="EN84" i="438"/>
  <c r="EN85" i="438"/>
  <c r="EN57" i="438"/>
  <c r="ER5" i="438"/>
  <c r="ER6" i="438"/>
  <c r="ER7" i="438"/>
  <c r="ER8" i="438"/>
  <c r="ER9" i="438"/>
  <c r="ER10" i="438"/>
  <c r="ER11" i="438"/>
  <c r="ER12" i="438"/>
  <c r="ER13" i="438"/>
  <c r="ER14" i="438"/>
  <c r="ER15" i="438"/>
  <c r="ER16" i="438"/>
  <c r="ER17" i="438"/>
  <c r="ER18" i="438"/>
  <c r="ER19" i="438"/>
  <c r="ER20" i="438"/>
  <c r="ER21" i="438"/>
  <c r="ER22" i="438"/>
  <c r="ER23" i="438"/>
  <c r="ER24" i="438"/>
  <c r="ER25" i="438"/>
  <c r="ER26" i="438"/>
  <c r="ER27" i="438"/>
  <c r="ER28" i="438"/>
  <c r="ER29" i="438"/>
  <c r="ER30" i="438"/>
  <c r="ER31" i="438"/>
  <c r="ER32" i="438"/>
  <c r="ER4" i="438"/>
  <c r="EQ5" i="438"/>
  <c r="EQ6" i="438"/>
  <c r="EQ7" i="438"/>
  <c r="EQ8" i="438"/>
  <c r="EQ9" i="438"/>
  <c r="EQ10" i="438"/>
  <c r="EQ11" i="438"/>
  <c r="EQ12" i="438"/>
  <c r="EQ13" i="438"/>
  <c r="EQ14" i="438"/>
  <c r="EQ15" i="438"/>
  <c r="EQ16" i="438"/>
  <c r="EQ17" i="438"/>
  <c r="EQ18" i="438"/>
  <c r="EQ19" i="438"/>
  <c r="EQ20" i="438"/>
  <c r="EQ21" i="438"/>
  <c r="EQ22" i="438"/>
  <c r="EQ23" i="438"/>
  <c r="EQ24" i="438"/>
  <c r="EQ25" i="438"/>
  <c r="EQ26" i="438"/>
  <c r="EQ27" i="438"/>
  <c r="EQ28" i="438"/>
  <c r="EQ29" i="438"/>
  <c r="EQ30" i="438"/>
  <c r="EQ31" i="438"/>
  <c r="EQ32" i="438"/>
  <c r="EQ4" i="438"/>
  <c r="EP5" i="438"/>
  <c r="EP6" i="438"/>
  <c r="EP7" i="438"/>
  <c r="EP8" i="438"/>
  <c r="EP9" i="438"/>
  <c r="EP10" i="438"/>
  <c r="EP11" i="438"/>
  <c r="EP12" i="438"/>
  <c r="EP13" i="438"/>
  <c r="EP14" i="438"/>
  <c r="EP15" i="438"/>
  <c r="EP16" i="438"/>
  <c r="EP17" i="438"/>
  <c r="EP18" i="438"/>
  <c r="EP19" i="438"/>
  <c r="EP20" i="438"/>
  <c r="EP21" i="438"/>
  <c r="EP22" i="438"/>
  <c r="EP23" i="438"/>
  <c r="EP24" i="438"/>
  <c r="EP25" i="438"/>
  <c r="EP26" i="438"/>
  <c r="EP27" i="438"/>
  <c r="EP28" i="438"/>
  <c r="EP29" i="438"/>
  <c r="EP30" i="438"/>
  <c r="EP31" i="438"/>
  <c r="EP32" i="438"/>
  <c r="EP4" i="438"/>
  <c r="EO5" i="438"/>
  <c r="EO6" i="438"/>
  <c r="EO7" i="438"/>
  <c r="EO8" i="438"/>
  <c r="EO9" i="438"/>
  <c r="EO10" i="438"/>
  <c r="EO11" i="438"/>
  <c r="EO12" i="438"/>
  <c r="EO13" i="438"/>
  <c r="EO14" i="438"/>
  <c r="EO15" i="438"/>
  <c r="EO16" i="438"/>
  <c r="EO17" i="438"/>
  <c r="EO18" i="438"/>
  <c r="EO19" i="438"/>
  <c r="EO20" i="438"/>
  <c r="EO21" i="438"/>
  <c r="EO22" i="438"/>
  <c r="EO23" i="438"/>
  <c r="EO24" i="438"/>
  <c r="EO25" i="438"/>
  <c r="EO26" i="438"/>
  <c r="EO27" i="438"/>
  <c r="EO28" i="438"/>
  <c r="EO29" i="438"/>
  <c r="EO30" i="438"/>
  <c r="EO31" i="438"/>
  <c r="EO32" i="438"/>
  <c r="EO4" i="438"/>
  <c r="EN5" i="438"/>
  <c r="EN6" i="438"/>
  <c r="EN7" i="438"/>
  <c r="EN8" i="438"/>
  <c r="EN9" i="438"/>
  <c r="EN10" i="438"/>
  <c r="EN11" i="438"/>
  <c r="EN12" i="438"/>
  <c r="EN13" i="438"/>
  <c r="EN14" i="438"/>
  <c r="EN15" i="438"/>
  <c r="EN16" i="438"/>
  <c r="EN17" i="438"/>
  <c r="EN18" i="438"/>
  <c r="EN19" i="438"/>
  <c r="EN20" i="438"/>
  <c r="EN21" i="438"/>
  <c r="EN22" i="438"/>
  <c r="EN23" i="438"/>
  <c r="EN24" i="438"/>
  <c r="EN25" i="438"/>
  <c r="EN26" i="438"/>
  <c r="EN27" i="438"/>
  <c r="EN28" i="438"/>
  <c r="EN29" i="438"/>
  <c r="EN30" i="438"/>
  <c r="EN31" i="438"/>
  <c r="EN32" i="438"/>
  <c r="EN4" i="438"/>
  <c r="DS164" i="438"/>
  <c r="DS165" i="438"/>
  <c r="DS166" i="438"/>
  <c r="DS167" i="438"/>
  <c r="DS168" i="438"/>
  <c r="DS169" i="438"/>
  <c r="DS170" i="438"/>
  <c r="DS171" i="438"/>
  <c r="DS172" i="438"/>
  <c r="DS173" i="438"/>
  <c r="DS174" i="438"/>
  <c r="DS175" i="438"/>
  <c r="DS176" i="438"/>
  <c r="DS177" i="438"/>
  <c r="DS178" i="438"/>
  <c r="DS179" i="438"/>
  <c r="DS180" i="438"/>
  <c r="DS181" i="438"/>
  <c r="DS182" i="438"/>
  <c r="DS183" i="438"/>
  <c r="DS184" i="438"/>
  <c r="DS185" i="438"/>
  <c r="DS186" i="438"/>
  <c r="DS187" i="438"/>
  <c r="DS188" i="438"/>
  <c r="DS189" i="438"/>
  <c r="DS190" i="438"/>
  <c r="DS191" i="438"/>
  <c r="DS163" i="438"/>
  <c r="DR164" i="438"/>
  <c r="DR165" i="438"/>
  <c r="DR166" i="438"/>
  <c r="DR167" i="438"/>
  <c r="DR168" i="438"/>
  <c r="DR169" i="438"/>
  <c r="DR170" i="438"/>
  <c r="DR171" i="438"/>
  <c r="DR172" i="438"/>
  <c r="DR173" i="438"/>
  <c r="DR174" i="438"/>
  <c r="DR175" i="438"/>
  <c r="DR176" i="438"/>
  <c r="DR177" i="438"/>
  <c r="DR178" i="438"/>
  <c r="DR179" i="438"/>
  <c r="DR180" i="438"/>
  <c r="DR181" i="438"/>
  <c r="DR182" i="438"/>
  <c r="DR183" i="438"/>
  <c r="DR184" i="438"/>
  <c r="DR185" i="438"/>
  <c r="DR186" i="438"/>
  <c r="DR187" i="438"/>
  <c r="DR188" i="438"/>
  <c r="DR189" i="438"/>
  <c r="DR190" i="438"/>
  <c r="DR191" i="438"/>
  <c r="DR163" i="438"/>
  <c r="DQ164" i="438"/>
  <c r="DQ165" i="438"/>
  <c r="DQ166" i="438"/>
  <c r="DQ167" i="438"/>
  <c r="DQ168" i="438"/>
  <c r="DQ169" i="438"/>
  <c r="DQ170" i="438"/>
  <c r="DQ171" i="438"/>
  <c r="DQ172" i="438"/>
  <c r="DQ173" i="438"/>
  <c r="DQ174" i="438"/>
  <c r="DQ175" i="438"/>
  <c r="DQ176" i="438"/>
  <c r="DQ177" i="438"/>
  <c r="DQ178" i="438"/>
  <c r="DQ179" i="438"/>
  <c r="DQ180" i="438"/>
  <c r="DQ181" i="438"/>
  <c r="DQ182" i="438"/>
  <c r="DQ183" i="438"/>
  <c r="DQ184" i="438"/>
  <c r="DQ185" i="438"/>
  <c r="DQ186" i="438"/>
  <c r="DQ187" i="438"/>
  <c r="DQ188" i="438"/>
  <c r="DQ189" i="438"/>
  <c r="DQ190" i="438"/>
  <c r="DQ191" i="438"/>
  <c r="DQ163" i="438"/>
  <c r="DP164" i="438"/>
  <c r="DP165" i="438"/>
  <c r="DP166" i="438"/>
  <c r="DP167" i="438"/>
  <c r="DP168" i="438"/>
  <c r="DP169" i="438"/>
  <c r="DP170" i="438"/>
  <c r="DP171" i="438"/>
  <c r="DP172" i="438"/>
  <c r="DP173" i="438"/>
  <c r="DP174" i="438"/>
  <c r="DP175" i="438"/>
  <c r="DP176" i="438"/>
  <c r="DP177" i="438"/>
  <c r="DP178" i="438"/>
  <c r="DP179" i="438"/>
  <c r="DP180" i="438"/>
  <c r="DP181" i="438"/>
  <c r="DP182" i="438"/>
  <c r="DP183" i="438"/>
  <c r="DP184" i="438"/>
  <c r="DP185" i="438"/>
  <c r="DP186" i="438"/>
  <c r="DP187" i="438"/>
  <c r="DP188" i="438"/>
  <c r="DP189" i="438"/>
  <c r="DP190" i="438"/>
  <c r="DP191" i="438"/>
  <c r="DP163" i="438"/>
  <c r="DO164" i="438"/>
  <c r="DO165" i="438"/>
  <c r="DO166" i="438"/>
  <c r="DO167" i="438"/>
  <c r="DO168" i="438"/>
  <c r="DO169" i="438"/>
  <c r="DO170" i="438"/>
  <c r="DO171" i="438"/>
  <c r="DO172" i="438"/>
  <c r="DO173" i="438"/>
  <c r="DO174" i="438"/>
  <c r="DO175" i="438"/>
  <c r="DO176" i="438"/>
  <c r="DO177" i="438"/>
  <c r="DO178" i="438"/>
  <c r="DO179" i="438"/>
  <c r="DO180" i="438"/>
  <c r="DO181" i="438"/>
  <c r="DO182" i="438"/>
  <c r="DO183" i="438"/>
  <c r="DO184" i="438"/>
  <c r="DO185" i="438"/>
  <c r="DO186" i="438"/>
  <c r="DO187" i="438"/>
  <c r="DO188" i="438"/>
  <c r="DO189" i="438"/>
  <c r="DO190" i="438"/>
  <c r="DO191" i="438"/>
  <c r="DO163" i="438"/>
  <c r="DS110" i="438"/>
  <c r="DS111" i="438"/>
  <c r="DS112" i="438"/>
  <c r="DS113" i="438"/>
  <c r="DS114" i="438"/>
  <c r="DS115" i="438"/>
  <c r="DS116" i="438"/>
  <c r="DS117" i="438"/>
  <c r="DS118" i="438"/>
  <c r="DS119" i="438"/>
  <c r="DS120" i="438"/>
  <c r="DS121" i="438"/>
  <c r="DS122" i="438"/>
  <c r="DS123" i="438"/>
  <c r="DS124" i="438"/>
  <c r="DS125" i="438"/>
  <c r="DS126" i="438"/>
  <c r="DS127" i="438"/>
  <c r="DS128" i="438"/>
  <c r="DS129" i="438"/>
  <c r="DS130" i="438"/>
  <c r="DS131" i="438"/>
  <c r="DS132" i="438"/>
  <c r="DS133" i="438"/>
  <c r="DS134" i="438"/>
  <c r="DS135" i="438"/>
  <c r="DS136" i="438"/>
  <c r="DS137" i="438"/>
  <c r="DS138" i="438"/>
  <c r="DR111" i="438"/>
  <c r="DR112" i="438"/>
  <c r="DR113" i="438"/>
  <c r="DR114" i="438"/>
  <c r="DR115" i="438"/>
  <c r="DR116" i="438"/>
  <c r="DR117" i="438"/>
  <c r="DR118" i="438"/>
  <c r="DR119" i="438"/>
  <c r="DR120" i="438"/>
  <c r="DR121" i="438"/>
  <c r="DR122" i="438"/>
  <c r="DR123" i="438"/>
  <c r="DR124" i="438"/>
  <c r="DR125" i="438"/>
  <c r="DR126" i="438"/>
  <c r="DR127" i="438"/>
  <c r="DR128" i="438"/>
  <c r="DR129" i="438"/>
  <c r="DR130" i="438"/>
  <c r="DR131" i="438"/>
  <c r="DR132" i="438"/>
  <c r="DR133" i="438"/>
  <c r="DR134" i="438"/>
  <c r="DR135" i="438"/>
  <c r="DR136" i="438"/>
  <c r="DR137" i="438"/>
  <c r="DR138" i="438"/>
  <c r="DR110" i="438"/>
  <c r="DQ111" i="438"/>
  <c r="DQ112" i="438"/>
  <c r="DQ113" i="438"/>
  <c r="DQ114" i="438"/>
  <c r="DQ115" i="438"/>
  <c r="DQ116" i="438"/>
  <c r="DQ117" i="438"/>
  <c r="DQ118" i="438"/>
  <c r="DQ119" i="438"/>
  <c r="DQ120" i="438"/>
  <c r="DQ121" i="438"/>
  <c r="DQ122" i="438"/>
  <c r="DQ123" i="438"/>
  <c r="DQ124" i="438"/>
  <c r="DQ125" i="438"/>
  <c r="DQ126" i="438"/>
  <c r="DQ127" i="438"/>
  <c r="DQ128" i="438"/>
  <c r="DQ129" i="438"/>
  <c r="DQ130" i="438"/>
  <c r="DQ131" i="438"/>
  <c r="DQ132" i="438"/>
  <c r="DQ133" i="438"/>
  <c r="DQ134" i="438"/>
  <c r="DQ135" i="438"/>
  <c r="DQ136" i="438"/>
  <c r="DQ137" i="438"/>
  <c r="DQ138" i="438"/>
  <c r="DQ110" i="438"/>
  <c r="DP111" i="438"/>
  <c r="DP112" i="438"/>
  <c r="DP113" i="438"/>
  <c r="DP114" i="438"/>
  <c r="DP115" i="438"/>
  <c r="DP116" i="438"/>
  <c r="DP117" i="438"/>
  <c r="DP118" i="438"/>
  <c r="DP119" i="438"/>
  <c r="DP120" i="438"/>
  <c r="DP121" i="438"/>
  <c r="DP122" i="438"/>
  <c r="DP123" i="438"/>
  <c r="DP124" i="438"/>
  <c r="DP125" i="438"/>
  <c r="DP126" i="438"/>
  <c r="DP127" i="438"/>
  <c r="DP128" i="438"/>
  <c r="DP129" i="438"/>
  <c r="DP130" i="438"/>
  <c r="DP131" i="438"/>
  <c r="DP132" i="438"/>
  <c r="DP133" i="438"/>
  <c r="DP134" i="438"/>
  <c r="DP135" i="438"/>
  <c r="DP136" i="438"/>
  <c r="DP137" i="438"/>
  <c r="DP138" i="438"/>
  <c r="DP110" i="438"/>
  <c r="DO111" i="438"/>
  <c r="DO112" i="438"/>
  <c r="DO113" i="438"/>
  <c r="DO114" i="438"/>
  <c r="DO115" i="438"/>
  <c r="DO116" i="438"/>
  <c r="DO117" i="438"/>
  <c r="DO118" i="438"/>
  <c r="DO119" i="438"/>
  <c r="DO120" i="438"/>
  <c r="DO121" i="438"/>
  <c r="DO122" i="438"/>
  <c r="DO123" i="438"/>
  <c r="DO124" i="438"/>
  <c r="DO125" i="438"/>
  <c r="DO126" i="438"/>
  <c r="DO127" i="438"/>
  <c r="DO128" i="438"/>
  <c r="DO129" i="438"/>
  <c r="DO130" i="438"/>
  <c r="DO131" i="438"/>
  <c r="DO132" i="438"/>
  <c r="DO133" i="438"/>
  <c r="DO134" i="438"/>
  <c r="DO135" i="438"/>
  <c r="DO136" i="438"/>
  <c r="DO137" i="438"/>
  <c r="DO138" i="438"/>
  <c r="DO110" i="438"/>
  <c r="DS58" i="438"/>
  <c r="DS59" i="438"/>
  <c r="DS60" i="438"/>
  <c r="DS61" i="438"/>
  <c r="DS62" i="438"/>
  <c r="DS63" i="438"/>
  <c r="DS64" i="438"/>
  <c r="DS65" i="438"/>
  <c r="DS66" i="438"/>
  <c r="DS67" i="438"/>
  <c r="DS68" i="438"/>
  <c r="DS69" i="438"/>
  <c r="DS70" i="438"/>
  <c r="DS71" i="438"/>
  <c r="DS72" i="438"/>
  <c r="DS73" i="438"/>
  <c r="DS74" i="438"/>
  <c r="DS75" i="438"/>
  <c r="DS76" i="438"/>
  <c r="DS77" i="438"/>
  <c r="DS78" i="438"/>
  <c r="DS79" i="438"/>
  <c r="DS80" i="438"/>
  <c r="DS81" i="438"/>
  <c r="DS82" i="438"/>
  <c r="DS83" i="438"/>
  <c r="DS84" i="438"/>
  <c r="DS85" i="438"/>
  <c r="DS57" i="438"/>
  <c r="DR58" i="438"/>
  <c r="DR59" i="438"/>
  <c r="DR60" i="438"/>
  <c r="DR61" i="438"/>
  <c r="DR62" i="438"/>
  <c r="DR63" i="438"/>
  <c r="DR64" i="438"/>
  <c r="DR65" i="438"/>
  <c r="DR66" i="438"/>
  <c r="DR67" i="438"/>
  <c r="DR68" i="438"/>
  <c r="DR69" i="438"/>
  <c r="DR70" i="438"/>
  <c r="DR71" i="438"/>
  <c r="DR72" i="438"/>
  <c r="DR73" i="438"/>
  <c r="DR74" i="438"/>
  <c r="DR75" i="438"/>
  <c r="DR76" i="438"/>
  <c r="DR77" i="438"/>
  <c r="DR78" i="438"/>
  <c r="DR79" i="438"/>
  <c r="DR80" i="438"/>
  <c r="DR81" i="438"/>
  <c r="DR82" i="438"/>
  <c r="DR83" i="438"/>
  <c r="DR84" i="438"/>
  <c r="DR85" i="438"/>
  <c r="DR57" i="438"/>
  <c r="DQ58" i="438"/>
  <c r="DQ59" i="438"/>
  <c r="DQ60" i="438"/>
  <c r="DQ61" i="438"/>
  <c r="DQ62" i="438"/>
  <c r="DQ63" i="438"/>
  <c r="DQ64" i="438"/>
  <c r="DQ65" i="438"/>
  <c r="DQ66" i="438"/>
  <c r="DQ67" i="438"/>
  <c r="DQ68" i="438"/>
  <c r="DQ69" i="438"/>
  <c r="DQ70" i="438"/>
  <c r="DQ71" i="438"/>
  <c r="DQ72" i="438"/>
  <c r="DQ73" i="438"/>
  <c r="DQ74" i="438"/>
  <c r="DQ75" i="438"/>
  <c r="DQ76" i="438"/>
  <c r="DQ77" i="438"/>
  <c r="DQ78" i="438"/>
  <c r="DQ79" i="438"/>
  <c r="DQ80" i="438"/>
  <c r="DQ81" i="438"/>
  <c r="DQ82" i="438"/>
  <c r="DQ83" i="438"/>
  <c r="DQ84" i="438"/>
  <c r="DQ85" i="438"/>
  <c r="DQ57" i="438"/>
  <c r="DP58" i="438"/>
  <c r="DP59" i="438"/>
  <c r="DP60" i="438"/>
  <c r="DP61" i="438"/>
  <c r="DP62" i="438"/>
  <c r="DP63" i="438"/>
  <c r="DP64" i="438"/>
  <c r="DP65" i="438"/>
  <c r="DP66" i="438"/>
  <c r="DP67" i="438"/>
  <c r="DP68" i="438"/>
  <c r="DP69" i="438"/>
  <c r="DP70" i="438"/>
  <c r="DP71" i="438"/>
  <c r="DP72" i="438"/>
  <c r="DP73" i="438"/>
  <c r="DP74" i="438"/>
  <c r="DP75" i="438"/>
  <c r="DP76" i="438"/>
  <c r="DP77" i="438"/>
  <c r="DP78" i="438"/>
  <c r="DP79" i="438"/>
  <c r="DP80" i="438"/>
  <c r="DP81" i="438"/>
  <c r="DP82" i="438"/>
  <c r="DP83" i="438"/>
  <c r="DP84" i="438"/>
  <c r="DP85" i="438"/>
  <c r="DP57" i="438"/>
  <c r="DO58" i="438"/>
  <c r="DO59" i="438"/>
  <c r="DO60" i="438"/>
  <c r="DO61" i="438"/>
  <c r="DO62" i="438"/>
  <c r="DO63" i="438"/>
  <c r="DO64" i="438"/>
  <c r="DO65" i="438"/>
  <c r="DO66" i="438"/>
  <c r="DO67" i="438"/>
  <c r="DO68" i="438"/>
  <c r="DO69" i="438"/>
  <c r="DO70" i="438"/>
  <c r="DO71" i="438"/>
  <c r="DO72" i="438"/>
  <c r="DO73" i="438"/>
  <c r="DO74" i="438"/>
  <c r="DO75" i="438"/>
  <c r="DO76" i="438"/>
  <c r="DO77" i="438"/>
  <c r="DO78" i="438"/>
  <c r="DO79" i="438"/>
  <c r="DO80" i="438"/>
  <c r="DO81" i="438"/>
  <c r="DO82" i="438"/>
  <c r="DO83" i="438"/>
  <c r="DO84" i="438"/>
  <c r="DO85" i="438"/>
  <c r="DO57" i="438"/>
  <c r="DS5" i="438"/>
  <c r="DS6" i="438"/>
  <c r="DS7" i="438"/>
  <c r="DS8" i="438"/>
  <c r="DS9" i="438"/>
  <c r="DS10" i="438"/>
  <c r="DS11" i="438"/>
  <c r="DS12" i="438"/>
  <c r="DS13" i="438"/>
  <c r="DS14" i="438"/>
  <c r="DS15" i="438"/>
  <c r="DS16" i="438"/>
  <c r="DS17" i="438"/>
  <c r="DS18" i="438"/>
  <c r="DS19" i="438"/>
  <c r="DS20" i="438"/>
  <c r="DS21" i="438"/>
  <c r="DS22" i="438"/>
  <c r="DS23" i="438"/>
  <c r="DS24" i="438"/>
  <c r="DS25" i="438"/>
  <c r="DS26" i="438"/>
  <c r="DS27" i="438"/>
  <c r="DS28" i="438"/>
  <c r="DS29" i="438"/>
  <c r="DS30" i="438"/>
  <c r="DS31" i="438"/>
  <c r="DS32" i="438"/>
  <c r="DS4" i="438"/>
  <c r="DR5" i="438"/>
  <c r="DR6" i="438"/>
  <c r="DR7" i="438"/>
  <c r="DR8" i="438"/>
  <c r="DR9" i="438"/>
  <c r="DR10" i="438"/>
  <c r="DR11" i="438"/>
  <c r="DR12" i="438"/>
  <c r="DR13" i="438"/>
  <c r="DR14" i="438"/>
  <c r="DR15" i="438"/>
  <c r="DR16" i="438"/>
  <c r="DR17" i="438"/>
  <c r="DR18" i="438"/>
  <c r="DR19" i="438"/>
  <c r="DR20" i="438"/>
  <c r="DR21" i="438"/>
  <c r="DR22" i="438"/>
  <c r="DR23" i="438"/>
  <c r="DR24" i="438"/>
  <c r="DR25" i="438"/>
  <c r="DR26" i="438"/>
  <c r="DR27" i="438"/>
  <c r="DR28" i="438"/>
  <c r="DR29" i="438"/>
  <c r="DR30" i="438"/>
  <c r="DR31" i="438"/>
  <c r="DR32" i="438"/>
  <c r="DR4" i="438"/>
  <c r="DQ5" i="438"/>
  <c r="DQ6" i="438"/>
  <c r="DQ7" i="438"/>
  <c r="DQ8" i="438"/>
  <c r="DQ9" i="438"/>
  <c r="DQ10" i="438"/>
  <c r="DQ11" i="438"/>
  <c r="DQ12" i="438"/>
  <c r="DQ13" i="438"/>
  <c r="DQ14" i="438"/>
  <c r="DQ15" i="438"/>
  <c r="DQ16" i="438"/>
  <c r="DQ17" i="438"/>
  <c r="DQ18" i="438"/>
  <c r="DQ19" i="438"/>
  <c r="DQ20" i="438"/>
  <c r="DQ21" i="438"/>
  <c r="DQ22" i="438"/>
  <c r="DQ23" i="438"/>
  <c r="DQ24" i="438"/>
  <c r="DQ25" i="438"/>
  <c r="DQ26" i="438"/>
  <c r="DQ27" i="438"/>
  <c r="DQ28" i="438"/>
  <c r="DQ29" i="438"/>
  <c r="DQ30" i="438"/>
  <c r="DQ31" i="438"/>
  <c r="DQ32" i="438"/>
  <c r="DQ4" i="438"/>
  <c r="DP5" i="438"/>
  <c r="DP6" i="438"/>
  <c r="DP7" i="438"/>
  <c r="DP8" i="438"/>
  <c r="DP9" i="438"/>
  <c r="DP10" i="438"/>
  <c r="DP11" i="438"/>
  <c r="DP12" i="438"/>
  <c r="DP13" i="438"/>
  <c r="DP14" i="438"/>
  <c r="DP15" i="438"/>
  <c r="DP16" i="438"/>
  <c r="DP17" i="438"/>
  <c r="DP18" i="438"/>
  <c r="DP19" i="438"/>
  <c r="DP20" i="438"/>
  <c r="DP21" i="438"/>
  <c r="DP22" i="438"/>
  <c r="DP23" i="438"/>
  <c r="DP24" i="438"/>
  <c r="DP25" i="438"/>
  <c r="DP26" i="438"/>
  <c r="DP27" i="438"/>
  <c r="DP28" i="438"/>
  <c r="DP29" i="438"/>
  <c r="DP30" i="438"/>
  <c r="DP31" i="438"/>
  <c r="DP32" i="438"/>
  <c r="DP4" i="438"/>
  <c r="DO5" i="438"/>
  <c r="DO6" i="438"/>
  <c r="DO7" i="438"/>
  <c r="DO8" i="438"/>
  <c r="DO9" i="438"/>
  <c r="DO10" i="438"/>
  <c r="DO11" i="438"/>
  <c r="DO12" i="438"/>
  <c r="DO13" i="438"/>
  <c r="DO14" i="438"/>
  <c r="DO15" i="438"/>
  <c r="DO16" i="438"/>
  <c r="DO17" i="438"/>
  <c r="DO18" i="438"/>
  <c r="DO19" i="438"/>
  <c r="DO20" i="438"/>
  <c r="DO21" i="438"/>
  <c r="DO22" i="438"/>
  <c r="DO23" i="438"/>
  <c r="DO24" i="438"/>
  <c r="DO25" i="438"/>
  <c r="DO26" i="438"/>
  <c r="DO27" i="438"/>
  <c r="DO28" i="438"/>
  <c r="DO29" i="438"/>
  <c r="DO30" i="438"/>
  <c r="DO31" i="438"/>
  <c r="DO32" i="438"/>
  <c r="DO4" i="438"/>
  <c r="CT164" i="438"/>
  <c r="CT165" i="438"/>
  <c r="CT166" i="438"/>
  <c r="CT167" i="438"/>
  <c r="CT168" i="438"/>
  <c r="CT169" i="438"/>
  <c r="CT170" i="438"/>
  <c r="CT171" i="438"/>
  <c r="CT172" i="438"/>
  <c r="CT173" i="438"/>
  <c r="CT174" i="438"/>
  <c r="CT175" i="438"/>
  <c r="CT176" i="438"/>
  <c r="CT177" i="438"/>
  <c r="CT178" i="438"/>
  <c r="CT179" i="438"/>
  <c r="CT180" i="438"/>
  <c r="CT181" i="438"/>
  <c r="CT182" i="438"/>
  <c r="CT183" i="438"/>
  <c r="CT184" i="438"/>
  <c r="CT185" i="438"/>
  <c r="CT186" i="438"/>
  <c r="CT187" i="438"/>
  <c r="CT188" i="438"/>
  <c r="CT189" i="438"/>
  <c r="CT190" i="438"/>
  <c r="CT191" i="438"/>
  <c r="CT163" i="438"/>
  <c r="CS175" i="438"/>
  <c r="CS164" i="438"/>
  <c r="CS165" i="438"/>
  <c r="CS166" i="438"/>
  <c r="CS167" i="438"/>
  <c r="CS168" i="438"/>
  <c r="CS169" i="438"/>
  <c r="CS170" i="438"/>
  <c r="CS171" i="438"/>
  <c r="CS172" i="438"/>
  <c r="CS173" i="438"/>
  <c r="CS174" i="438"/>
  <c r="CS176" i="438"/>
  <c r="CS177" i="438"/>
  <c r="CS178" i="438"/>
  <c r="CS179" i="438"/>
  <c r="CS180" i="438"/>
  <c r="CS181" i="438"/>
  <c r="CS182" i="438"/>
  <c r="CS183" i="438"/>
  <c r="CS184" i="438"/>
  <c r="CS185" i="438"/>
  <c r="CS186" i="438"/>
  <c r="CS187" i="438"/>
  <c r="CS188" i="438"/>
  <c r="CS189" i="438"/>
  <c r="CS190" i="438"/>
  <c r="CS191" i="438"/>
  <c r="CS163" i="438"/>
  <c r="CR164" i="438"/>
  <c r="CR165" i="438"/>
  <c r="CR166" i="438"/>
  <c r="CR167" i="438"/>
  <c r="CR168" i="438"/>
  <c r="CR169" i="438"/>
  <c r="CR170" i="438"/>
  <c r="CR171" i="438"/>
  <c r="CR172" i="438"/>
  <c r="CR173" i="438"/>
  <c r="CR174" i="438"/>
  <c r="CR175" i="438"/>
  <c r="CR176" i="438"/>
  <c r="CR177" i="438"/>
  <c r="CR178" i="438"/>
  <c r="CR179" i="438"/>
  <c r="CR180" i="438"/>
  <c r="CR181" i="438"/>
  <c r="CR182" i="438"/>
  <c r="CR183" i="438"/>
  <c r="CR184" i="438"/>
  <c r="CR185" i="438"/>
  <c r="CR186" i="438"/>
  <c r="CR187" i="438"/>
  <c r="CR188" i="438"/>
  <c r="CR189" i="438"/>
  <c r="CR190" i="438"/>
  <c r="CR191" i="438"/>
  <c r="CR163" i="438"/>
  <c r="CQ164" i="438"/>
  <c r="CQ165" i="438"/>
  <c r="CQ166" i="438"/>
  <c r="CQ167" i="438"/>
  <c r="CQ168" i="438"/>
  <c r="CQ169" i="438"/>
  <c r="CQ170" i="438"/>
  <c r="CQ171" i="438"/>
  <c r="CQ172" i="438"/>
  <c r="CQ173" i="438"/>
  <c r="CQ174" i="438"/>
  <c r="CQ175" i="438"/>
  <c r="CQ176" i="438"/>
  <c r="CQ177" i="438"/>
  <c r="CQ178" i="438"/>
  <c r="CQ179" i="438"/>
  <c r="CQ180" i="438"/>
  <c r="CQ181" i="438"/>
  <c r="CQ182" i="438"/>
  <c r="CQ183" i="438"/>
  <c r="CQ184" i="438"/>
  <c r="CQ185" i="438"/>
  <c r="CQ186" i="438"/>
  <c r="CQ187" i="438"/>
  <c r="CQ188" i="438"/>
  <c r="CQ189" i="438"/>
  <c r="CQ190" i="438"/>
  <c r="CQ191" i="438"/>
  <c r="CQ163" i="438"/>
  <c r="CP164" i="438"/>
  <c r="CP165" i="438"/>
  <c r="CP166" i="438"/>
  <c r="CP167" i="438"/>
  <c r="CP168" i="438"/>
  <c r="CP169" i="438"/>
  <c r="CP170" i="438"/>
  <c r="CP171" i="438"/>
  <c r="CP172" i="438"/>
  <c r="CP173" i="438"/>
  <c r="CP174" i="438"/>
  <c r="CP175" i="438"/>
  <c r="CP176" i="438"/>
  <c r="CP177" i="438"/>
  <c r="CP178" i="438"/>
  <c r="CP179" i="438"/>
  <c r="CP180" i="438"/>
  <c r="CP181" i="438"/>
  <c r="CP182" i="438"/>
  <c r="CP183" i="438"/>
  <c r="CP184" i="438"/>
  <c r="CP185" i="438"/>
  <c r="CP186" i="438"/>
  <c r="CP187" i="438"/>
  <c r="CP188" i="438"/>
  <c r="CP189" i="438"/>
  <c r="CP190" i="438"/>
  <c r="CP191" i="438"/>
  <c r="CP163" i="438"/>
  <c r="CT110" i="438"/>
  <c r="CT111" i="438"/>
  <c r="CT112" i="438"/>
  <c r="CT113" i="438"/>
  <c r="CT114" i="438"/>
  <c r="CT115" i="438"/>
  <c r="CT116" i="438"/>
  <c r="CT117" i="438"/>
  <c r="CT118" i="438"/>
  <c r="CT119" i="438"/>
  <c r="CT120" i="438"/>
  <c r="CT121" i="438"/>
  <c r="CT122" i="438"/>
  <c r="CT123" i="438"/>
  <c r="CT124" i="438"/>
  <c r="CT125" i="438"/>
  <c r="CT126" i="438"/>
  <c r="CT127" i="438"/>
  <c r="CT128" i="438"/>
  <c r="CT129" i="438"/>
  <c r="CT130" i="438"/>
  <c r="CT131" i="438"/>
  <c r="CT132" i="438"/>
  <c r="CT133" i="438"/>
  <c r="CT134" i="438"/>
  <c r="CT135" i="438"/>
  <c r="CT136" i="438"/>
  <c r="CT137" i="438"/>
  <c r="CT138" i="438"/>
  <c r="CS111" i="438"/>
  <c r="CS112" i="438"/>
  <c r="CS113" i="438"/>
  <c r="CS114" i="438"/>
  <c r="CS115" i="438"/>
  <c r="CS116" i="438"/>
  <c r="CS117" i="438"/>
  <c r="CS118" i="438"/>
  <c r="CS119" i="438"/>
  <c r="CS120" i="438"/>
  <c r="CS121" i="438"/>
  <c r="CS122" i="438"/>
  <c r="CS123" i="438"/>
  <c r="CS124" i="438"/>
  <c r="CS125" i="438"/>
  <c r="CS126" i="438"/>
  <c r="CS127" i="438"/>
  <c r="CS128" i="438"/>
  <c r="CS129" i="438"/>
  <c r="CS130" i="438"/>
  <c r="CS131" i="438"/>
  <c r="CS132" i="438"/>
  <c r="CS133" i="438"/>
  <c r="CS134" i="438"/>
  <c r="CS135" i="438"/>
  <c r="CS136" i="438"/>
  <c r="CS137" i="438"/>
  <c r="CS138" i="438"/>
  <c r="CS110" i="438"/>
  <c r="CR111" i="438"/>
  <c r="CR112" i="438"/>
  <c r="CR113" i="438"/>
  <c r="CR114" i="438"/>
  <c r="CR115" i="438"/>
  <c r="CR116" i="438"/>
  <c r="CR117" i="438"/>
  <c r="CR118" i="438"/>
  <c r="CR119" i="438"/>
  <c r="CR120" i="438"/>
  <c r="CR121" i="438"/>
  <c r="CR122" i="438"/>
  <c r="CR123" i="438"/>
  <c r="CR124" i="438"/>
  <c r="CR125" i="438"/>
  <c r="CR126" i="438"/>
  <c r="CR127" i="438"/>
  <c r="CR128" i="438"/>
  <c r="CR129" i="438"/>
  <c r="CR130" i="438"/>
  <c r="CR131" i="438"/>
  <c r="CR132" i="438"/>
  <c r="CR133" i="438"/>
  <c r="CR134" i="438"/>
  <c r="CR135" i="438"/>
  <c r="CR136" i="438"/>
  <c r="CR137" i="438"/>
  <c r="CR138" i="438"/>
  <c r="CR110" i="438"/>
  <c r="CQ116" i="438"/>
  <c r="CQ111" i="438"/>
  <c r="CQ112" i="438"/>
  <c r="CQ113" i="438"/>
  <c r="CQ114" i="438"/>
  <c r="CQ115" i="438"/>
  <c r="CQ117" i="438"/>
  <c r="CQ118" i="438"/>
  <c r="CQ119" i="438"/>
  <c r="CQ120" i="438"/>
  <c r="CQ121" i="438"/>
  <c r="CQ122" i="438"/>
  <c r="CQ123" i="438"/>
  <c r="CQ124" i="438"/>
  <c r="CQ125" i="438"/>
  <c r="CQ126" i="438"/>
  <c r="CQ127" i="438"/>
  <c r="CQ128" i="438"/>
  <c r="CQ129" i="438"/>
  <c r="CQ130" i="438"/>
  <c r="CQ131" i="438"/>
  <c r="CQ132" i="438"/>
  <c r="CQ133" i="438"/>
  <c r="CQ134" i="438"/>
  <c r="CQ135" i="438"/>
  <c r="CQ136" i="438"/>
  <c r="CQ137" i="438"/>
  <c r="CQ138" i="438"/>
  <c r="CQ110" i="438"/>
  <c r="CP111" i="438"/>
  <c r="CP112" i="438"/>
  <c r="CP113" i="438"/>
  <c r="CP114" i="438"/>
  <c r="CP115" i="438"/>
  <c r="CP116" i="438"/>
  <c r="CP117" i="438"/>
  <c r="CP118" i="438"/>
  <c r="CP119" i="438"/>
  <c r="CP120" i="438"/>
  <c r="CP121" i="438"/>
  <c r="CP122" i="438"/>
  <c r="CP123" i="438"/>
  <c r="CP124" i="438"/>
  <c r="CP125" i="438"/>
  <c r="CP126" i="438"/>
  <c r="CP127" i="438"/>
  <c r="CP128" i="438"/>
  <c r="CP129" i="438"/>
  <c r="CP130" i="438"/>
  <c r="CP131" i="438"/>
  <c r="CP132" i="438"/>
  <c r="CP133" i="438"/>
  <c r="CP134" i="438"/>
  <c r="CP135" i="438"/>
  <c r="CP136" i="438"/>
  <c r="CP137" i="438"/>
  <c r="CP138" i="438"/>
  <c r="CP110" i="438"/>
  <c r="CT58" i="438"/>
  <c r="CT59" i="438"/>
  <c r="CT60" i="438"/>
  <c r="CT61" i="438"/>
  <c r="CT62" i="438"/>
  <c r="CT63" i="438"/>
  <c r="CT64" i="438"/>
  <c r="CT65" i="438"/>
  <c r="CT66" i="438"/>
  <c r="CT67" i="438"/>
  <c r="CT68" i="438"/>
  <c r="CT69" i="438"/>
  <c r="CT70" i="438"/>
  <c r="CT71" i="438"/>
  <c r="CT72" i="438"/>
  <c r="CT73" i="438"/>
  <c r="CT74" i="438"/>
  <c r="CT75" i="438"/>
  <c r="CT76" i="438"/>
  <c r="CT77" i="438"/>
  <c r="CT78" i="438"/>
  <c r="CT79" i="438"/>
  <c r="CT80" i="438"/>
  <c r="CT81" i="438"/>
  <c r="CT82" i="438"/>
  <c r="CT83" i="438"/>
  <c r="CT84" i="438"/>
  <c r="CT85" i="438"/>
  <c r="CT57" i="438"/>
  <c r="CS58" i="438"/>
  <c r="CS59" i="438"/>
  <c r="CS60" i="438"/>
  <c r="CS61" i="438"/>
  <c r="CS62" i="438"/>
  <c r="CS63" i="438"/>
  <c r="CS64" i="438"/>
  <c r="CS65" i="438"/>
  <c r="CS66" i="438"/>
  <c r="CS67" i="438"/>
  <c r="CS68" i="438"/>
  <c r="CS69" i="438"/>
  <c r="CS70" i="438"/>
  <c r="CS71" i="438"/>
  <c r="CS72" i="438"/>
  <c r="CS73" i="438"/>
  <c r="CS74" i="438"/>
  <c r="CS75" i="438"/>
  <c r="CS76" i="438"/>
  <c r="CS77" i="438"/>
  <c r="CS78" i="438"/>
  <c r="CS79" i="438"/>
  <c r="CS80" i="438"/>
  <c r="CS81" i="438"/>
  <c r="CS82" i="438"/>
  <c r="CS83" i="438"/>
  <c r="CS84" i="438"/>
  <c r="CS85" i="438"/>
  <c r="CS57" i="438"/>
  <c r="CR58" i="438"/>
  <c r="CR59" i="438"/>
  <c r="CR60" i="438"/>
  <c r="CR61" i="438"/>
  <c r="CR62" i="438"/>
  <c r="CR63" i="438"/>
  <c r="CR64" i="438"/>
  <c r="CR65" i="438"/>
  <c r="CR66" i="438"/>
  <c r="CR67" i="438"/>
  <c r="CR68" i="438"/>
  <c r="CR69" i="438"/>
  <c r="CR70" i="438"/>
  <c r="CR71" i="438"/>
  <c r="CR72" i="438"/>
  <c r="CR73" i="438"/>
  <c r="CR74" i="438"/>
  <c r="CR75" i="438"/>
  <c r="CR76" i="438"/>
  <c r="CR77" i="438"/>
  <c r="CR78" i="438"/>
  <c r="CR79" i="438"/>
  <c r="CR80" i="438"/>
  <c r="CR81" i="438"/>
  <c r="CR82" i="438"/>
  <c r="CR83" i="438"/>
  <c r="CR84" i="438"/>
  <c r="CR85" i="438"/>
  <c r="CR57" i="438"/>
  <c r="CQ58" i="438"/>
  <c r="CQ59" i="438"/>
  <c r="CQ60" i="438"/>
  <c r="CQ61" i="438"/>
  <c r="CQ62" i="438"/>
  <c r="CQ63" i="438"/>
  <c r="CQ64" i="438"/>
  <c r="CQ65" i="438"/>
  <c r="CQ66" i="438"/>
  <c r="CQ67" i="438"/>
  <c r="CQ68" i="438"/>
  <c r="CQ69" i="438"/>
  <c r="CQ70" i="438"/>
  <c r="CQ71" i="438"/>
  <c r="CQ72" i="438"/>
  <c r="CQ73" i="438"/>
  <c r="CQ74" i="438"/>
  <c r="CQ75" i="438"/>
  <c r="CQ76" i="438"/>
  <c r="CQ77" i="438"/>
  <c r="CQ78" i="438"/>
  <c r="CQ79" i="438"/>
  <c r="CQ80" i="438"/>
  <c r="CQ81" i="438"/>
  <c r="CQ82" i="438"/>
  <c r="CQ83" i="438"/>
  <c r="CQ84" i="438"/>
  <c r="CQ85" i="438"/>
  <c r="CQ57" i="438"/>
  <c r="CP58" i="438"/>
  <c r="CP59" i="438"/>
  <c r="CP60" i="438"/>
  <c r="CP61" i="438"/>
  <c r="CP62" i="438"/>
  <c r="CP63" i="438"/>
  <c r="CP64" i="438"/>
  <c r="CP65" i="438"/>
  <c r="CP66" i="438"/>
  <c r="CP67" i="438"/>
  <c r="CP68" i="438"/>
  <c r="CP69" i="438"/>
  <c r="CP70" i="438"/>
  <c r="CP71" i="438"/>
  <c r="CP72" i="438"/>
  <c r="CP73" i="438"/>
  <c r="CP74" i="438"/>
  <c r="CP75" i="438"/>
  <c r="CP76" i="438"/>
  <c r="CP77" i="438"/>
  <c r="CP78" i="438"/>
  <c r="CP79" i="438"/>
  <c r="CP80" i="438"/>
  <c r="CP81" i="438"/>
  <c r="CP82" i="438"/>
  <c r="CP83" i="438"/>
  <c r="CP84" i="438"/>
  <c r="CP85" i="438"/>
  <c r="CP57" i="438"/>
  <c r="CT5" i="438"/>
  <c r="CT6" i="438"/>
  <c r="CT7" i="438"/>
  <c r="CT8" i="438"/>
  <c r="CT9" i="438"/>
  <c r="CT10" i="438"/>
  <c r="CT11" i="438"/>
  <c r="CT12" i="438"/>
  <c r="CT13" i="438"/>
  <c r="CT14" i="438"/>
  <c r="CT15" i="438"/>
  <c r="CT16" i="438"/>
  <c r="CT17" i="438"/>
  <c r="CT18" i="438"/>
  <c r="CT19" i="438"/>
  <c r="CT20" i="438"/>
  <c r="CT21" i="438"/>
  <c r="CT22" i="438"/>
  <c r="CT23" i="438"/>
  <c r="CT24" i="438"/>
  <c r="CT25" i="438"/>
  <c r="CT26" i="438"/>
  <c r="CT27" i="438"/>
  <c r="CT28" i="438"/>
  <c r="CT29" i="438"/>
  <c r="CT30" i="438"/>
  <c r="CT31" i="438"/>
  <c r="CT32" i="438"/>
  <c r="CT4" i="438"/>
  <c r="CS5" i="438"/>
  <c r="CS6" i="438"/>
  <c r="CS7" i="438"/>
  <c r="CS8" i="438"/>
  <c r="CS9" i="438"/>
  <c r="CS10" i="438"/>
  <c r="CS11" i="438"/>
  <c r="CS12" i="438"/>
  <c r="CS13" i="438"/>
  <c r="CS14" i="438"/>
  <c r="CS15" i="438"/>
  <c r="CS16" i="438"/>
  <c r="CS17" i="438"/>
  <c r="CS18" i="438"/>
  <c r="CS19" i="438"/>
  <c r="CS20" i="438"/>
  <c r="CS21" i="438"/>
  <c r="CS22" i="438"/>
  <c r="CS23" i="438"/>
  <c r="CS24" i="438"/>
  <c r="CS25" i="438"/>
  <c r="CS26" i="438"/>
  <c r="CS27" i="438"/>
  <c r="CS28" i="438"/>
  <c r="CS29" i="438"/>
  <c r="CS30" i="438"/>
  <c r="CS31" i="438"/>
  <c r="CS32" i="438"/>
  <c r="CS4" i="438"/>
  <c r="CR5" i="438"/>
  <c r="CR6" i="438"/>
  <c r="CR7" i="438"/>
  <c r="CR8" i="438"/>
  <c r="CR9" i="438"/>
  <c r="CR10" i="438"/>
  <c r="CR11" i="438"/>
  <c r="CR12" i="438"/>
  <c r="CR13" i="438"/>
  <c r="CR14" i="438"/>
  <c r="CR15" i="438"/>
  <c r="CR16" i="438"/>
  <c r="CR17" i="438"/>
  <c r="CR18" i="438"/>
  <c r="CR19" i="438"/>
  <c r="CR20" i="438"/>
  <c r="CR21" i="438"/>
  <c r="CR22" i="438"/>
  <c r="CR23" i="438"/>
  <c r="CR24" i="438"/>
  <c r="CR25" i="438"/>
  <c r="CR26" i="438"/>
  <c r="CR27" i="438"/>
  <c r="CR28" i="438"/>
  <c r="CR29" i="438"/>
  <c r="CR30" i="438"/>
  <c r="CR31" i="438"/>
  <c r="CR32" i="438"/>
  <c r="CR4" i="438"/>
  <c r="CQ5" i="438"/>
  <c r="CQ6" i="438"/>
  <c r="CQ7" i="438"/>
  <c r="CQ8" i="438"/>
  <c r="CQ9" i="438"/>
  <c r="CQ10" i="438"/>
  <c r="CQ11" i="438"/>
  <c r="CQ12" i="438"/>
  <c r="CQ13" i="438"/>
  <c r="CQ14" i="438"/>
  <c r="CQ15" i="438"/>
  <c r="CQ16" i="438"/>
  <c r="CQ17" i="438"/>
  <c r="CQ18" i="438"/>
  <c r="CQ19" i="438"/>
  <c r="CQ20" i="438"/>
  <c r="CQ21" i="438"/>
  <c r="CQ22" i="438"/>
  <c r="CQ23" i="438"/>
  <c r="CQ24" i="438"/>
  <c r="CQ25" i="438"/>
  <c r="CQ26" i="438"/>
  <c r="CQ27" i="438"/>
  <c r="CQ28" i="438"/>
  <c r="CQ29" i="438"/>
  <c r="CQ30" i="438"/>
  <c r="CQ31" i="438"/>
  <c r="CQ32" i="438"/>
  <c r="CQ4" i="438"/>
  <c r="CP5" i="438"/>
  <c r="CP6" i="438"/>
  <c r="CP7" i="438"/>
  <c r="CP8" i="438"/>
  <c r="CP9" i="438"/>
  <c r="CP10" i="438"/>
  <c r="CP11" i="438"/>
  <c r="CP12" i="438"/>
  <c r="CP13" i="438"/>
  <c r="CP14" i="438"/>
  <c r="CP15" i="438"/>
  <c r="CP16" i="438"/>
  <c r="CP17" i="438"/>
  <c r="CP18" i="438"/>
  <c r="CP19" i="438"/>
  <c r="CP20" i="438"/>
  <c r="CP21" i="438"/>
  <c r="CP22" i="438"/>
  <c r="CP23" i="438"/>
  <c r="CP24" i="438"/>
  <c r="CP25" i="438"/>
  <c r="CP26" i="438"/>
  <c r="CP27" i="438"/>
  <c r="CP28" i="438"/>
  <c r="CP29" i="438"/>
  <c r="CP30" i="438"/>
  <c r="CP31" i="438"/>
  <c r="CP32" i="438"/>
  <c r="CP4" i="438"/>
  <c r="BQ59" i="438"/>
  <c r="BU164" i="438"/>
  <c r="BU165" i="438"/>
  <c r="BU166" i="438"/>
  <c r="BU167" i="438"/>
  <c r="BU168" i="438"/>
  <c r="BU169" i="438"/>
  <c r="BU170" i="438"/>
  <c r="BU171" i="438"/>
  <c r="BU172" i="438"/>
  <c r="BU173" i="438"/>
  <c r="BU174" i="438"/>
  <c r="BU175" i="438"/>
  <c r="BU176" i="438"/>
  <c r="BU177" i="438"/>
  <c r="BU178" i="438"/>
  <c r="BU179" i="438"/>
  <c r="BU180" i="438"/>
  <c r="BU181" i="438"/>
  <c r="BU182" i="438"/>
  <c r="BU183" i="438"/>
  <c r="BU184" i="438"/>
  <c r="BU185" i="438"/>
  <c r="BU186" i="438"/>
  <c r="BU187" i="438"/>
  <c r="BU188" i="438"/>
  <c r="BU189" i="438"/>
  <c r="BU190" i="438"/>
  <c r="BU191" i="438"/>
  <c r="BU163" i="438"/>
  <c r="BT164" i="438"/>
  <c r="BT165" i="438"/>
  <c r="BT166" i="438"/>
  <c r="BT167" i="438"/>
  <c r="BT168" i="438"/>
  <c r="BT169" i="438"/>
  <c r="BT170" i="438"/>
  <c r="BT171" i="438"/>
  <c r="BT172" i="438"/>
  <c r="BT173" i="438"/>
  <c r="BT174" i="438"/>
  <c r="BT175" i="438"/>
  <c r="BT176" i="438"/>
  <c r="BT177" i="438"/>
  <c r="BT178" i="438"/>
  <c r="BT179" i="438"/>
  <c r="BT180" i="438"/>
  <c r="BT181" i="438"/>
  <c r="BT182" i="438"/>
  <c r="BT183" i="438"/>
  <c r="BT184" i="438"/>
  <c r="BT185" i="438"/>
  <c r="BT186" i="438"/>
  <c r="BT187" i="438"/>
  <c r="BT188" i="438"/>
  <c r="BT189" i="438"/>
  <c r="BT190" i="438"/>
  <c r="BT191" i="438"/>
  <c r="BT163" i="438"/>
  <c r="BS164" i="438"/>
  <c r="BS165" i="438"/>
  <c r="BS166" i="438"/>
  <c r="BS167" i="438"/>
  <c r="BS168" i="438"/>
  <c r="BS169" i="438"/>
  <c r="BS170" i="438"/>
  <c r="BS171" i="438"/>
  <c r="BS172" i="438"/>
  <c r="BS173" i="438"/>
  <c r="BS174" i="438"/>
  <c r="BS175" i="438"/>
  <c r="BS176" i="438"/>
  <c r="BS177" i="438"/>
  <c r="BS178" i="438"/>
  <c r="BS179" i="438"/>
  <c r="BS180" i="438"/>
  <c r="BS181" i="438"/>
  <c r="BS182" i="438"/>
  <c r="BS183" i="438"/>
  <c r="BS184" i="438"/>
  <c r="BS185" i="438"/>
  <c r="BS186" i="438"/>
  <c r="BS187" i="438"/>
  <c r="BS188" i="438"/>
  <c r="BS189" i="438"/>
  <c r="BS190" i="438"/>
  <c r="BS191" i="438"/>
  <c r="BS163" i="438"/>
  <c r="BR164" i="438"/>
  <c r="BR165" i="438"/>
  <c r="BR166" i="438"/>
  <c r="BR167" i="438"/>
  <c r="BR168" i="438"/>
  <c r="BR169" i="438"/>
  <c r="BR170" i="438"/>
  <c r="BR171" i="438"/>
  <c r="BR172" i="438"/>
  <c r="BR173" i="438"/>
  <c r="BR174" i="438"/>
  <c r="BR175" i="438"/>
  <c r="BR176" i="438"/>
  <c r="BR177" i="438"/>
  <c r="BR178" i="438"/>
  <c r="BR179" i="438"/>
  <c r="BR180" i="438"/>
  <c r="BR181" i="438"/>
  <c r="BR182" i="438"/>
  <c r="BR183" i="438"/>
  <c r="BR184" i="438"/>
  <c r="BR185" i="438"/>
  <c r="BR186" i="438"/>
  <c r="BR187" i="438"/>
  <c r="BR188" i="438"/>
  <c r="BR189" i="438"/>
  <c r="BR190" i="438"/>
  <c r="BR191" i="438"/>
  <c r="BR163" i="438"/>
  <c r="BQ164" i="438"/>
  <c r="BQ165" i="438"/>
  <c r="BQ166" i="438"/>
  <c r="BQ167" i="438"/>
  <c r="BQ168" i="438"/>
  <c r="BQ169" i="438"/>
  <c r="BQ170" i="438"/>
  <c r="BQ171" i="438"/>
  <c r="BQ172" i="438"/>
  <c r="BQ173" i="438"/>
  <c r="BQ174" i="438"/>
  <c r="BQ175" i="438"/>
  <c r="BQ176" i="438"/>
  <c r="BQ177" i="438"/>
  <c r="BQ178" i="438"/>
  <c r="BQ179" i="438"/>
  <c r="BQ180" i="438"/>
  <c r="BQ181" i="438"/>
  <c r="BQ182" i="438"/>
  <c r="BQ183" i="438"/>
  <c r="BQ184" i="438"/>
  <c r="BQ185" i="438"/>
  <c r="BQ186" i="438"/>
  <c r="BQ187" i="438"/>
  <c r="BQ188" i="438"/>
  <c r="BQ189" i="438"/>
  <c r="BQ190" i="438"/>
  <c r="BQ191" i="438"/>
  <c r="BQ163" i="438"/>
  <c r="AV164" i="438"/>
  <c r="AV165" i="438"/>
  <c r="AV166" i="438"/>
  <c r="AV167" i="438"/>
  <c r="AV168" i="438"/>
  <c r="AV169" i="438"/>
  <c r="AV170" i="438"/>
  <c r="AV171" i="438"/>
  <c r="AV172" i="438"/>
  <c r="AV173" i="438"/>
  <c r="AV174" i="438"/>
  <c r="AV175" i="438"/>
  <c r="AV176" i="438"/>
  <c r="AV177" i="438"/>
  <c r="AV178" i="438"/>
  <c r="AV179" i="438"/>
  <c r="AV180" i="438"/>
  <c r="AV181" i="438"/>
  <c r="AV182" i="438"/>
  <c r="AV183" i="438"/>
  <c r="AV184" i="438"/>
  <c r="AV185" i="438"/>
  <c r="AV186" i="438"/>
  <c r="AV187" i="438"/>
  <c r="AV188" i="438"/>
  <c r="AV189" i="438"/>
  <c r="AV190" i="438"/>
  <c r="AV191" i="438"/>
  <c r="AV163" i="438"/>
  <c r="AU164" i="438"/>
  <c r="AU165" i="438"/>
  <c r="AU166" i="438"/>
  <c r="AU167" i="438"/>
  <c r="AU168" i="438"/>
  <c r="AU169" i="438"/>
  <c r="AU170" i="438"/>
  <c r="AU171" i="438"/>
  <c r="AU172" i="438"/>
  <c r="AU173" i="438"/>
  <c r="AU174" i="438"/>
  <c r="AU175" i="438"/>
  <c r="AU176" i="438"/>
  <c r="AU177" i="438"/>
  <c r="AU178" i="438"/>
  <c r="AU179" i="438"/>
  <c r="AU180" i="438"/>
  <c r="AU181" i="438"/>
  <c r="AU182" i="438"/>
  <c r="AU183" i="438"/>
  <c r="AU184" i="438"/>
  <c r="AU185" i="438"/>
  <c r="AU186" i="438"/>
  <c r="AU187" i="438"/>
  <c r="AU188" i="438"/>
  <c r="AU189" i="438"/>
  <c r="AU190" i="438"/>
  <c r="AU191" i="438"/>
  <c r="AU163" i="438"/>
  <c r="AT164" i="438"/>
  <c r="AT165" i="438"/>
  <c r="AT166" i="438"/>
  <c r="AT167" i="438"/>
  <c r="AT168" i="438"/>
  <c r="AT169" i="438"/>
  <c r="AT170" i="438"/>
  <c r="AT171" i="438"/>
  <c r="AT172" i="438"/>
  <c r="AT173" i="438"/>
  <c r="AT174" i="438"/>
  <c r="AT175" i="438"/>
  <c r="AT176" i="438"/>
  <c r="AT177" i="438"/>
  <c r="AT178" i="438"/>
  <c r="AT179" i="438"/>
  <c r="AT180" i="438"/>
  <c r="AT181" i="438"/>
  <c r="AT182" i="438"/>
  <c r="AT183" i="438"/>
  <c r="AT184" i="438"/>
  <c r="AT185" i="438"/>
  <c r="AT186" i="438"/>
  <c r="AT187" i="438"/>
  <c r="AT188" i="438"/>
  <c r="AT189" i="438"/>
  <c r="AT190" i="438"/>
  <c r="AT191" i="438"/>
  <c r="AT163" i="438"/>
  <c r="AS164" i="438"/>
  <c r="AS165" i="438"/>
  <c r="AS166" i="438"/>
  <c r="AS167" i="438"/>
  <c r="AS168" i="438"/>
  <c r="AS169" i="438"/>
  <c r="AS170" i="438"/>
  <c r="AS171" i="438"/>
  <c r="AS172" i="438"/>
  <c r="AS173" i="438"/>
  <c r="AS174" i="438"/>
  <c r="AS175" i="438"/>
  <c r="AS176" i="438"/>
  <c r="AS177" i="438"/>
  <c r="AS178" i="438"/>
  <c r="AS179" i="438"/>
  <c r="AS180" i="438"/>
  <c r="AS181" i="438"/>
  <c r="AS182" i="438"/>
  <c r="AS183" i="438"/>
  <c r="AS184" i="438"/>
  <c r="AS185" i="438"/>
  <c r="AS186" i="438"/>
  <c r="AS187" i="438"/>
  <c r="AS188" i="438"/>
  <c r="AS189" i="438"/>
  <c r="AS190" i="438"/>
  <c r="AS191" i="438"/>
  <c r="AS163" i="438"/>
  <c r="AR164" i="438"/>
  <c r="AR165" i="438"/>
  <c r="AR166" i="438"/>
  <c r="AR167" i="438"/>
  <c r="AR168" i="438"/>
  <c r="AR169" i="438"/>
  <c r="AR170" i="438"/>
  <c r="AR171" i="438"/>
  <c r="AR172" i="438"/>
  <c r="AR173" i="438"/>
  <c r="AR174" i="438"/>
  <c r="AR175" i="438"/>
  <c r="AR176" i="438"/>
  <c r="AR177" i="438"/>
  <c r="AR178" i="438"/>
  <c r="AR179" i="438"/>
  <c r="AR180" i="438"/>
  <c r="AR181" i="438"/>
  <c r="AR182" i="438"/>
  <c r="AR183" i="438"/>
  <c r="AR184" i="438"/>
  <c r="AR185" i="438"/>
  <c r="AR186" i="438"/>
  <c r="AR187" i="438"/>
  <c r="AR188" i="438"/>
  <c r="AR189" i="438"/>
  <c r="AR190" i="438"/>
  <c r="AR191" i="438"/>
  <c r="AR163" i="438"/>
  <c r="AV111" i="438"/>
  <c r="AV112" i="438"/>
  <c r="AV113" i="438"/>
  <c r="AV114" i="438"/>
  <c r="AV115" i="438"/>
  <c r="AV116" i="438"/>
  <c r="AV117" i="438"/>
  <c r="AV118" i="438"/>
  <c r="AV119" i="438"/>
  <c r="AV120" i="438"/>
  <c r="AV121" i="438"/>
  <c r="AV122" i="438"/>
  <c r="AV123" i="438"/>
  <c r="AV124" i="438"/>
  <c r="AV125" i="438"/>
  <c r="AV126" i="438"/>
  <c r="AV127" i="438"/>
  <c r="AV128" i="438"/>
  <c r="AV129" i="438"/>
  <c r="AV130" i="438"/>
  <c r="AV131" i="438"/>
  <c r="AV132" i="438"/>
  <c r="AV133" i="438"/>
  <c r="AV134" i="438"/>
  <c r="AV135" i="438"/>
  <c r="AV136" i="438"/>
  <c r="AV137" i="438"/>
  <c r="AV138" i="438"/>
  <c r="AV110" i="438"/>
  <c r="AU116" i="438"/>
  <c r="AU111" i="438"/>
  <c r="AU112" i="438"/>
  <c r="AU113" i="438"/>
  <c r="AU114" i="438"/>
  <c r="AU115" i="438"/>
  <c r="AU117" i="438"/>
  <c r="AU118" i="438"/>
  <c r="AU119" i="438"/>
  <c r="AU120" i="438"/>
  <c r="AU121" i="438"/>
  <c r="AU122" i="438"/>
  <c r="AU123" i="438"/>
  <c r="AU124" i="438"/>
  <c r="AU125" i="438"/>
  <c r="AU126" i="438"/>
  <c r="AU127" i="438"/>
  <c r="AU128" i="438"/>
  <c r="AU129" i="438"/>
  <c r="AU130" i="438"/>
  <c r="AU131" i="438"/>
  <c r="AU132" i="438"/>
  <c r="AU133" i="438"/>
  <c r="AU134" i="438"/>
  <c r="AU135" i="438"/>
  <c r="AU136" i="438"/>
  <c r="AU137" i="438"/>
  <c r="AU138" i="438"/>
  <c r="AU110" i="438"/>
  <c r="AT111" i="438"/>
  <c r="AT112" i="438"/>
  <c r="AT113" i="438"/>
  <c r="AT114" i="438"/>
  <c r="AT115" i="438"/>
  <c r="AT116" i="438"/>
  <c r="AT117" i="438"/>
  <c r="AT118" i="438"/>
  <c r="AT119" i="438"/>
  <c r="AT120" i="438"/>
  <c r="AT121" i="438"/>
  <c r="AT122" i="438"/>
  <c r="AT123" i="438"/>
  <c r="AT124" i="438"/>
  <c r="AT125" i="438"/>
  <c r="AT126" i="438"/>
  <c r="AT127" i="438"/>
  <c r="AT128" i="438"/>
  <c r="AT129" i="438"/>
  <c r="AT130" i="438"/>
  <c r="AT131" i="438"/>
  <c r="AT132" i="438"/>
  <c r="AT133" i="438"/>
  <c r="AT134" i="438"/>
  <c r="AT135" i="438"/>
  <c r="AT136" i="438"/>
  <c r="AT137" i="438"/>
  <c r="AT138" i="438"/>
  <c r="AT110" i="438"/>
  <c r="AS111" i="438"/>
  <c r="AS112" i="438"/>
  <c r="AS113" i="438"/>
  <c r="AS114" i="438"/>
  <c r="AS115" i="438"/>
  <c r="AS116" i="438"/>
  <c r="AS117" i="438"/>
  <c r="AS118" i="438"/>
  <c r="AS119" i="438"/>
  <c r="AS120" i="438"/>
  <c r="AS121" i="438"/>
  <c r="AS122" i="438"/>
  <c r="AS123" i="438"/>
  <c r="AS124" i="438"/>
  <c r="AS125" i="438"/>
  <c r="AS126" i="438"/>
  <c r="AS127" i="438"/>
  <c r="AS128" i="438"/>
  <c r="AS129" i="438"/>
  <c r="AS130" i="438"/>
  <c r="AS131" i="438"/>
  <c r="AS132" i="438"/>
  <c r="AS133" i="438"/>
  <c r="AS134" i="438"/>
  <c r="AS135" i="438"/>
  <c r="AS136" i="438"/>
  <c r="AS137" i="438"/>
  <c r="AS138" i="438"/>
  <c r="AS110" i="438"/>
  <c r="AR111" i="438"/>
  <c r="AR112" i="438"/>
  <c r="AR113" i="438"/>
  <c r="AR114" i="438"/>
  <c r="AR115" i="438"/>
  <c r="AR116" i="438"/>
  <c r="AR117" i="438"/>
  <c r="AR118" i="438"/>
  <c r="AR119" i="438"/>
  <c r="AR120" i="438"/>
  <c r="AR121" i="438"/>
  <c r="AR122" i="438"/>
  <c r="AR123" i="438"/>
  <c r="AR124" i="438"/>
  <c r="AR125" i="438"/>
  <c r="AR126" i="438"/>
  <c r="AR127" i="438"/>
  <c r="AR128" i="438"/>
  <c r="AR129" i="438"/>
  <c r="AR130" i="438"/>
  <c r="AR131" i="438"/>
  <c r="AR132" i="438"/>
  <c r="AR133" i="438"/>
  <c r="AR134" i="438"/>
  <c r="AR135" i="438"/>
  <c r="AR136" i="438"/>
  <c r="AR137" i="438"/>
  <c r="AR138" i="438"/>
  <c r="AR110" i="438"/>
  <c r="AV58" i="438"/>
  <c r="AV59" i="438"/>
  <c r="AV60" i="438"/>
  <c r="AV61" i="438"/>
  <c r="AV62" i="438"/>
  <c r="AV63" i="438"/>
  <c r="AV64" i="438"/>
  <c r="AV65" i="438"/>
  <c r="AV66" i="438"/>
  <c r="AV67" i="438"/>
  <c r="AV68" i="438"/>
  <c r="AV69" i="438"/>
  <c r="AV70" i="438"/>
  <c r="AV71" i="438"/>
  <c r="AV72" i="438"/>
  <c r="AV73" i="438"/>
  <c r="AV74" i="438"/>
  <c r="AV75" i="438"/>
  <c r="AV76" i="438"/>
  <c r="AV77" i="438"/>
  <c r="AV78" i="438"/>
  <c r="AV79" i="438"/>
  <c r="AV80" i="438"/>
  <c r="AV81" i="438"/>
  <c r="AV82" i="438"/>
  <c r="AV83" i="438"/>
  <c r="AV84" i="438"/>
  <c r="AV85" i="438"/>
  <c r="AV57" i="438"/>
  <c r="AU58" i="438"/>
  <c r="AU59" i="438"/>
  <c r="AU60" i="438"/>
  <c r="AU61" i="438"/>
  <c r="AU62" i="438"/>
  <c r="AU63" i="438"/>
  <c r="AU64" i="438"/>
  <c r="AU65" i="438"/>
  <c r="AU66" i="438"/>
  <c r="AU67" i="438"/>
  <c r="AU68" i="438"/>
  <c r="AU69" i="438"/>
  <c r="AU70" i="438"/>
  <c r="AU71" i="438"/>
  <c r="AU72" i="438"/>
  <c r="AU73" i="438"/>
  <c r="AU74" i="438"/>
  <c r="AU75" i="438"/>
  <c r="AU76" i="438"/>
  <c r="AU77" i="438"/>
  <c r="AU78" i="438"/>
  <c r="AU79" i="438"/>
  <c r="AU80" i="438"/>
  <c r="AU81" i="438"/>
  <c r="AU82" i="438"/>
  <c r="AU83" i="438"/>
  <c r="AU84" i="438"/>
  <c r="AU85" i="438"/>
  <c r="AU57" i="438"/>
  <c r="AT58" i="438"/>
  <c r="AT59" i="438"/>
  <c r="AT60" i="438"/>
  <c r="AT61" i="438"/>
  <c r="AT62" i="438"/>
  <c r="AT63" i="438"/>
  <c r="AT64" i="438"/>
  <c r="AT65" i="438"/>
  <c r="AT66" i="438"/>
  <c r="AT67" i="438"/>
  <c r="AT68" i="438"/>
  <c r="AT69" i="438"/>
  <c r="AT70" i="438"/>
  <c r="AT71" i="438"/>
  <c r="AT72" i="438"/>
  <c r="AT73" i="438"/>
  <c r="AT74" i="438"/>
  <c r="AT75" i="438"/>
  <c r="AT76" i="438"/>
  <c r="AT77" i="438"/>
  <c r="AT78" i="438"/>
  <c r="AT79" i="438"/>
  <c r="AT80" i="438"/>
  <c r="AT81" i="438"/>
  <c r="AT82" i="438"/>
  <c r="AT83" i="438"/>
  <c r="AT84" i="438"/>
  <c r="AT85" i="438"/>
  <c r="AT57" i="438"/>
  <c r="AS58" i="438"/>
  <c r="AS59" i="438"/>
  <c r="AS60" i="438"/>
  <c r="AS61" i="438"/>
  <c r="AS62" i="438"/>
  <c r="AS63" i="438"/>
  <c r="AS64" i="438"/>
  <c r="AS65" i="438"/>
  <c r="AS66" i="438"/>
  <c r="AS67" i="438"/>
  <c r="AS68" i="438"/>
  <c r="AS69" i="438"/>
  <c r="AS70" i="438"/>
  <c r="AS71" i="438"/>
  <c r="AS72" i="438"/>
  <c r="AS73" i="438"/>
  <c r="AS74" i="438"/>
  <c r="AS75" i="438"/>
  <c r="AS76" i="438"/>
  <c r="AS77" i="438"/>
  <c r="AS78" i="438"/>
  <c r="AS79" i="438"/>
  <c r="AS80" i="438"/>
  <c r="AS81" i="438"/>
  <c r="AS82" i="438"/>
  <c r="AS83" i="438"/>
  <c r="AS84" i="438"/>
  <c r="AS85" i="438"/>
  <c r="AS57" i="438"/>
  <c r="AR58" i="438"/>
  <c r="AR59" i="438"/>
  <c r="AR60" i="438"/>
  <c r="AR61" i="438"/>
  <c r="AR62" i="438"/>
  <c r="AR63" i="438"/>
  <c r="AR64" i="438"/>
  <c r="AR65" i="438"/>
  <c r="AR66" i="438"/>
  <c r="AR67" i="438"/>
  <c r="AR68" i="438"/>
  <c r="AR69" i="438"/>
  <c r="AR70" i="438"/>
  <c r="AR71" i="438"/>
  <c r="AR72" i="438"/>
  <c r="AR73" i="438"/>
  <c r="AR74" i="438"/>
  <c r="AR75" i="438"/>
  <c r="AR76" i="438"/>
  <c r="AR77" i="438"/>
  <c r="AR78" i="438"/>
  <c r="AR79" i="438"/>
  <c r="AR80" i="438"/>
  <c r="AR81" i="438"/>
  <c r="AR82" i="438"/>
  <c r="AR83" i="438"/>
  <c r="AR84" i="438"/>
  <c r="AR57" i="438"/>
  <c r="AV5" i="438"/>
  <c r="AV6" i="438"/>
  <c r="AV7" i="438"/>
  <c r="AV8" i="438"/>
  <c r="AV9" i="438"/>
  <c r="AV10" i="438"/>
  <c r="AV11" i="438"/>
  <c r="AV12" i="438"/>
  <c r="AV13" i="438"/>
  <c r="AV14" i="438"/>
  <c r="AV15" i="438"/>
  <c r="AV16" i="438"/>
  <c r="AV17" i="438"/>
  <c r="AV18" i="438"/>
  <c r="AV19" i="438"/>
  <c r="AV20" i="438"/>
  <c r="AV21" i="438"/>
  <c r="AV22" i="438"/>
  <c r="AV23" i="438"/>
  <c r="AV24" i="438"/>
  <c r="AV25" i="438"/>
  <c r="AV26" i="438"/>
  <c r="AV27" i="438"/>
  <c r="AV28" i="438"/>
  <c r="AV29" i="438"/>
  <c r="AV30" i="438"/>
  <c r="AV31" i="438"/>
  <c r="AV32" i="438"/>
  <c r="AV4" i="438"/>
  <c r="AU5" i="438"/>
  <c r="AU6" i="438"/>
  <c r="AU7" i="438"/>
  <c r="AU8" i="438"/>
  <c r="AU9" i="438"/>
  <c r="AU10" i="438"/>
  <c r="AU11" i="438"/>
  <c r="AU12" i="438"/>
  <c r="AU13" i="438"/>
  <c r="AU14" i="438"/>
  <c r="AU15" i="438"/>
  <c r="AU16" i="438"/>
  <c r="AU17" i="438"/>
  <c r="AU18" i="438"/>
  <c r="AU19" i="438"/>
  <c r="AU20" i="438"/>
  <c r="AU21" i="438"/>
  <c r="AU22" i="438"/>
  <c r="AU23" i="438"/>
  <c r="AU24" i="438"/>
  <c r="AU25" i="438"/>
  <c r="AU26" i="438"/>
  <c r="AU27" i="438"/>
  <c r="AU28" i="438"/>
  <c r="AU29" i="438"/>
  <c r="AU30" i="438"/>
  <c r="AU31" i="438"/>
  <c r="AU32" i="438"/>
  <c r="AU4" i="438"/>
  <c r="AT5" i="438"/>
  <c r="AT6" i="438"/>
  <c r="AT7" i="438"/>
  <c r="AT8" i="438"/>
  <c r="AT9" i="438"/>
  <c r="AT10" i="438"/>
  <c r="AT11" i="438"/>
  <c r="AT12" i="438"/>
  <c r="AT13" i="438"/>
  <c r="AT14" i="438"/>
  <c r="AT15" i="438"/>
  <c r="AT16" i="438"/>
  <c r="AT17" i="438"/>
  <c r="AT18" i="438"/>
  <c r="AT19" i="438"/>
  <c r="AT20" i="438"/>
  <c r="AT21" i="438"/>
  <c r="AT22" i="438"/>
  <c r="AT23" i="438"/>
  <c r="AT24" i="438"/>
  <c r="AT25" i="438"/>
  <c r="AT26" i="438"/>
  <c r="AT27" i="438"/>
  <c r="AT28" i="438"/>
  <c r="AT29" i="438"/>
  <c r="AT30" i="438"/>
  <c r="AT31" i="438"/>
  <c r="AT32" i="438"/>
  <c r="AT4" i="438"/>
  <c r="AS5" i="438"/>
  <c r="AS6" i="438"/>
  <c r="AS7" i="438"/>
  <c r="AS8" i="438"/>
  <c r="AS9" i="438"/>
  <c r="AS10" i="438"/>
  <c r="AS11" i="438"/>
  <c r="AS12" i="438"/>
  <c r="AS13" i="438"/>
  <c r="AS14" i="438"/>
  <c r="AS15" i="438"/>
  <c r="AS16" i="438"/>
  <c r="AS17" i="438"/>
  <c r="AS18" i="438"/>
  <c r="AS19" i="438"/>
  <c r="AS20" i="438"/>
  <c r="AS21" i="438"/>
  <c r="AS22" i="438"/>
  <c r="AS23" i="438"/>
  <c r="AS24" i="438"/>
  <c r="AS25" i="438"/>
  <c r="AS26" i="438"/>
  <c r="AS27" i="438"/>
  <c r="AS28" i="438"/>
  <c r="AS29" i="438"/>
  <c r="AS30" i="438"/>
  <c r="AS31" i="438"/>
  <c r="AS32" i="438"/>
  <c r="AS4" i="438"/>
  <c r="AR5" i="438"/>
  <c r="AR6" i="438"/>
  <c r="AR7" i="438"/>
  <c r="AR8" i="438"/>
  <c r="AR9" i="438"/>
  <c r="AR10" i="438"/>
  <c r="AR11" i="438"/>
  <c r="AR12" i="438"/>
  <c r="AR13" i="438"/>
  <c r="AR14" i="438"/>
  <c r="AR15" i="438"/>
  <c r="AR16" i="438"/>
  <c r="AR17" i="438"/>
  <c r="AR18" i="438"/>
  <c r="AR19" i="438"/>
  <c r="AR20" i="438"/>
  <c r="AR21" i="438"/>
  <c r="AR22" i="438"/>
  <c r="AR23" i="438"/>
  <c r="AR24" i="438"/>
  <c r="AR25" i="438"/>
  <c r="AR26" i="438"/>
  <c r="AR27" i="438"/>
  <c r="AR28" i="438"/>
  <c r="AR29" i="438"/>
  <c r="AR30" i="438"/>
  <c r="AR31" i="438"/>
  <c r="AR32" i="438"/>
  <c r="AR4" i="438"/>
  <c r="BR14" i="438"/>
  <c r="BU5" i="438"/>
  <c r="BU6" i="438"/>
  <c r="BU7" i="438"/>
  <c r="BU8" i="438"/>
  <c r="BU9" i="438"/>
  <c r="BU10" i="438"/>
  <c r="BU11" i="438"/>
  <c r="BU12" i="438"/>
  <c r="BU13" i="438"/>
  <c r="BU14" i="438"/>
  <c r="BU15" i="438"/>
  <c r="BU16" i="438"/>
  <c r="BU17" i="438"/>
  <c r="BU18" i="438"/>
  <c r="BU19" i="438"/>
  <c r="BU20" i="438"/>
  <c r="BU21" i="438"/>
  <c r="BU22" i="438"/>
  <c r="BU23" i="438"/>
  <c r="BU24" i="438"/>
  <c r="BU25" i="438"/>
  <c r="BU26" i="438"/>
  <c r="BU27" i="438"/>
  <c r="BU28" i="438"/>
  <c r="BU29" i="438"/>
  <c r="BU30" i="438"/>
  <c r="BU31" i="438"/>
  <c r="BU32" i="438"/>
  <c r="BU4" i="438"/>
  <c r="BT5" i="438"/>
  <c r="BT6" i="438"/>
  <c r="BT7" i="438"/>
  <c r="BT8" i="438"/>
  <c r="BT9" i="438"/>
  <c r="BT10" i="438"/>
  <c r="BT11" i="438"/>
  <c r="BT12" i="438"/>
  <c r="BT13" i="438"/>
  <c r="BT14" i="438"/>
  <c r="BT15" i="438"/>
  <c r="BT16" i="438"/>
  <c r="BT17" i="438"/>
  <c r="BT18" i="438"/>
  <c r="BT19" i="438"/>
  <c r="BT20" i="438"/>
  <c r="BT21" i="438"/>
  <c r="BT22" i="438"/>
  <c r="BT23" i="438"/>
  <c r="BT24" i="438"/>
  <c r="BT25" i="438"/>
  <c r="BT26" i="438"/>
  <c r="BT27" i="438"/>
  <c r="BT28" i="438"/>
  <c r="BT29" i="438"/>
  <c r="BT30" i="438"/>
  <c r="BT31" i="438"/>
  <c r="BT32" i="438"/>
  <c r="BT4" i="438"/>
  <c r="BS5" i="438"/>
  <c r="BS6" i="438"/>
  <c r="BS7" i="438"/>
  <c r="BS8" i="438"/>
  <c r="BS9" i="438"/>
  <c r="BS10" i="438"/>
  <c r="BS11" i="438"/>
  <c r="BS12" i="438"/>
  <c r="BS13" i="438"/>
  <c r="BS14" i="438"/>
  <c r="BS15" i="438"/>
  <c r="BS16" i="438"/>
  <c r="BS17" i="438"/>
  <c r="BS18" i="438"/>
  <c r="BS19" i="438"/>
  <c r="BS20" i="438"/>
  <c r="BS21" i="438"/>
  <c r="BS22" i="438"/>
  <c r="BS23" i="438"/>
  <c r="BS24" i="438"/>
  <c r="BS25" i="438"/>
  <c r="BS26" i="438"/>
  <c r="BS27" i="438"/>
  <c r="BS28" i="438"/>
  <c r="BS29" i="438"/>
  <c r="BS30" i="438"/>
  <c r="BS31" i="438"/>
  <c r="BS32" i="438"/>
  <c r="BS4" i="438"/>
  <c r="BR5" i="438"/>
  <c r="BR6" i="438"/>
  <c r="BR7" i="438"/>
  <c r="BR8" i="438"/>
  <c r="BR9" i="438"/>
  <c r="BR10" i="438"/>
  <c r="BR11" i="438"/>
  <c r="BR12" i="438"/>
  <c r="BR13" i="438"/>
  <c r="BR15" i="438"/>
  <c r="BR16" i="438"/>
  <c r="BR17" i="438"/>
  <c r="BR18" i="438"/>
  <c r="BR19" i="438"/>
  <c r="BR20" i="438"/>
  <c r="BR21" i="438"/>
  <c r="BR22" i="438"/>
  <c r="BR23" i="438"/>
  <c r="BR24" i="438"/>
  <c r="BR25" i="438"/>
  <c r="BR26" i="438"/>
  <c r="BR27" i="438"/>
  <c r="BR28" i="438"/>
  <c r="BR29" i="438"/>
  <c r="BR30" i="438"/>
  <c r="BR31" i="438"/>
  <c r="BR32" i="438"/>
  <c r="BR4" i="438"/>
  <c r="BQ5" i="438"/>
  <c r="BQ6" i="438"/>
  <c r="BQ7" i="438"/>
  <c r="BQ8" i="438"/>
  <c r="BQ9" i="438"/>
  <c r="BQ10" i="438"/>
  <c r="BQ11" i="438"/>
  <c r="BQ12" i="438"/>
  <c r="BQ13" i="438"/>
  <c r="BQ14" i="438"/>
  <c r="BQ15" i="438"/>
  <c r="BQ16" i="438"/>
  <c r="BQ17" i="438"/>
  <c r="BQ18" i="438"/>
  <c r="BQ19" i="438"/>
  <c r="BQ20" i="438"/>
  <c r="BQ21" i="438"/>
  <c r="BQ22" i="438"/>
  <c r="BQ23" i="438"/>
  <c r="BQ24" i="438"/>
  <c r="BQ25" i="438"/>
  <c r="BQ26" i="438"/>
  <c r="BQ27" i="438"/>
  <c r="BQ28" i="438"/>
  <c r="BQ29" i="438"/>
  <c r="BQ30" i="438"/>
  <c r="BQ31" i="438"/>
  <c r="BQ32" i="438"/>
  <c r="BQ4" i="438"/>
  <c r="BU58" i="438"/>
  <c r="BU59" i="438"/>
  <c r="BU60" i="438"/>
  <c r="BU61" i="438"/>
  <c r="BU62" i="438"/>
  <c r="BU63" i="438"/>
  <c r="BU64" i="438"/>
  <c r="BU65" i="438"/>
  <c r="BU66" i="438"/>
  <c r="BU67" i="438"/>
  <c r="BU68" i="438"/>
  <c r="BU69" i="438"/>
  <c r="BU70" i="438"/>
  <c r="BU71" i="438"/>
  <c r="BU72" i="438"/>
  <c r="BU73" i="438"/>
  <c r="BU74" i="438"/>
  <c r="BU75" i="438"/>
  <c r="BU76" i="438"/>
  <c r="BU77" i="438"/>
  <c r="BU78" i="438"/>
  <c r="BU79" i="438"/>
  <c r="BU80" i="438"/>
  <c r="BU81" i="438"/>
  <c r="BU82" i="438"/>
  <c r="BU83" i="438"/>
  <c r="BU84" i="438"/>
  <c r="BU85" i="438"/>
  <c r="BU57" i="438"/>
  <c r="BT58" i="438"/>
  <c r="BT59" i="438"/>
  <c r="BT60" i="438"/>
  <c r="BT61" i="438"/>
  <c r="BT62" i="438"/>
  <c r="BT63" i="438"/>
  <c r="BT64" i="438"/>
  <c r="BT65" i="438"/>
  <c r="BT66" i="438"/>
  <c r="BT67" i="438"/>
  <c r="BT68" i="438"/>
  <c r="BT69" i="438"/>
  <c r="BT70" i="438"/>
  <c r="BT71" i="438"/>
  <c r="BT72" i="438"/>
  <c r="BT73" i="438"/>
  <c r="BT74" i="438"/>
  <c r="BT75" i="438"/>
  <c r="BT76" i="438"/>
  <c r="BT77" i="438"/>
  <c r="BT78" i="438"/>
  <c r="BT79" i="438"/>
  <c r="BT80" i="438"/>
  <c r="BT81" i="438"/>
  <c r="BT82" i="438"/>
  <c r="BT83" i="438"/>
  <c r="BT84" i="438"/>
  <c r="BT85" i="438"/>
  <c r="BT57" i="438"/>
  <c r="BS58" i="438"/>
  <c r="BS59" i="438"/>
  <c r="BS60" i="438"/>
  <c r="BS61" i="438"/>
  <c r="BS62" i="438"/>
  <c r="BS63" i="438"/>
  <c r="BS64" i="438"/>
  <c r="BS65" i="438"/>
  <c r="BS66" i="438"/>
  <c r="BS67" i="438"/>
  <c r="BS68" i="438"/>
  <c r="BS69" i="438"/>
  <c r="BS70" i="438"/>
  <c r="BS71" i="438"/>
  <c r="BS72" i="438"/>
  <c r="BS73" i="438"/>
  <c r="BS74" i="438"/>
  <c r="BS75" i="438"/>
  <c r="BS76" i="438"/>
  <c r="BS77" i="438"/>
  <c r="BS78" i="438"/>
  <c r="BS79" i="438"/>
  <c r="BS80" i="438"/>
  <c r="BS81" i="438"/>
  <c r="BS82" i="438"/>
  <c r="BS83" i="438"/>
  <c r="BS84" i="438"/>
  <c r="BS85" i="438"/>
  <c r="BS57" i="438"/>
  <c r="BR58" i="438"/>
  <c r="BR59" i="438"/>
  <c r="BR60" i="438"/>
  <c r="BR61" i="438"/>
  <c r="BR62" i="438"/>
  <c r="BR63" i="438"/>
  <c r="BR64" i="438"/>
  <c r="BR65" i="438"/>
  <c r="BR66" i="438"/>
  <c r="BR67" i="438"/>
  <c r="BR68" i="438"/>
  <c r="BR69" i="438"/>
  <c r="BR70" i="438"/>
  <c r="BR71" i="438"/>
  <c r="BR72" i="438"/>
  <c r="BR73" i="438"/>
  <c r="BR74" i="438"/>
  <c r="BR75" i="438"/>
  <c r="BR76" i="438"/>
  <c r="BR77" i="438"/>
  <c r="BR78" i="438"/>
  <c r="BR79" i="438"/>
  <c r="BR80" i="438"/>
  <c r="BR81" i="438"/>
  <c r="BR82" i="438"/>
  <c r="BR83" i="438"/>
  <c r="BR84" i="438"/>
  <c r="BR85" i="438"/>
  <c r="BR57" i="438"/>
  <c r="BQ58" i="438"/>
  <c r="BQ60" i="438"/>
  <c r="BQ61" i="438"/>
  <c r="BQ62" i="438"/>
  <c r="BQ63" i="438"/>
  <c r="BQ64" i="438"/>
  <c r="BQ65" i="438"/>
  <c r="BQ66" i="438"/>
  <c r="BQ67" i="438"/>
  <c r="BQ68" i="438"/>
  <c r="BQ69" i="438"/>
  <c r="BQ70" i="438"/>
  <c r="BQ71" i="438"/>
  <c r="BQ72" i="438"/>
  <c r="BQ73" i="438"/>
  <c r="BQ74" i="438"/>
  <c r="BQ75" i="438"/>
  <c r="BQ76" i="438"/>
  <c r="BQ77" i="438"/>
  <c r="BQ78" i="438"/>
  <c r="BQ79" i="438"/>
  <c r="BQ80" i="438"/>
  <c r="BQ81" i="438"/>
  <c r="BQ82" i="438"/>
  <c r="BQ83" i="438"/>
  <c r="BQ84" i="438"/>
  <c r="BQ85" i="438"/>
  <c r="BQ57" i="438"/>
  <c r="BQ111" i="438"/>
  <c r="BQ112" i="438"/>
  <c r="BQ113" i="438"/>
  <c r="BQ114" i="438"/>
  <c r="BQ115" i="438"/>
  <c r="BQ116" i="438"/>
  <c r="BQ117" i="438"/>
  <c r="BQ118" i="438"/>
  <c r="BQ119" i="438"/>
  <c r="BQ120" i="438"/>
  <c r="BQ121" i="438"/>
  <c r="BQ122" i="438"/>
  <c r="BQ123" i="438"/>
  <c r="BQ124" i="438"/>
  <c r="BQ125" i="438"/>
  <c r="BQ126" i="438"/>
  <c r="BQ127" i="438"/>
  <c r="BQ128" i="438"/>
  <c r="BQ129" i="438"/>
  <c r="BQ130" i="438"/>
  <c r="BQ131" i="438"/>
  <c r="BQ132" i="438"/>
  <c r="BQ133" i="438"/>
  <c r="BQ134" i="438"/>
  <c r="BQ135" i="438"/>
  <c r="BQ136" i="438"/>
  <c r="BQ137" i="438"/>
  <c r="BQ138" i="438"/>
  <c r="BQ110" i="438"/>
  <c r="BR111" i="438"/>
  <c r="BR112" i="438"/>
  <c r="BR113" i="438"/>
  <c r="BR114" i="438"/>
  <c r="BR115" i="438"/>
  <c r="BR116" i="438"/>
  <c r="BR117" i="438"/>
  <c r="BR118" i="438"/>
  <c r="BR119" i="438"/>
  <c r="BR120" i="438"/>
  <c r="BR121" i="438"/>
  <c r="BR122" i="438"/>
  <c r="BR123" i="438"/>
  <c r="BR124" i="438"/>
  <c r="BR125" i="438"/>
  <c r="BR126" i="438"/>
  <c r="BR127" i="438"/>
  <c r="BR128" i="438"/>
  <c r="BR129" i="438"/>
  <c r="BR130" i="438"/>
  <c r="BR131" i="438"/>
  <c r="BR132" i="438"/>
  <c r="BR133" i="438"/>
  <c r="BR134" i="438"/>
  <c r="BR135" i="438"/>
  <c r="BR136" i="438"/>
  <c r="BR137" i="438"/>
  <c r="BR138" i="438"/>
  <c r="BR110" i="438"/>
  <c r="BS111" i="438"/>
  <c r="BS112" i="438"/>
  <c r="BS113" i="438"/>
  <c r="BS114" i="438"/>
  <c r="BS115" i="438"/>
  <c r="BS116" i="438"/>
  <c r="BS117" i="438"/>
  <c r="BS118" i="438"/>
  <c r="BS119" i="438"/>
  <c r="BS120" i="438"/>
  <c r="BS121" i="438"/>
  <c r="BS122" i="438"/>
  <c r="BS123" i="438"/>
  <c r="BS124" i="438"/>
  <c r="BS125" i="438"/>
  <c r="BS126" i="438"/>
  <c r="BS127" i="438"/>
  <c r="BS128" i="438"/>
  <c r="BS129" i="438"/>
  <c r="BS130" i="438"/>
  <c r="BS131" i="438"/>
  <c r="BS132" i="438"/>
  <c r="BS133" i="438"/>
  <c r="BS134" i="438"/>
  <c r="BS135" i="438"/>
  <c r="BS136" i="438"/>
  <c r="BS137" i="438"/>
  <c r="BS138" i="438"/>
  <c r="BS110" i="438"/>
  <c r="BT111" i="438"/>
  <c r="BT112" i="438"/>
  <c r="BT113" i="438"/>
  <c r="BT114" i="438"/>
  <c r="BT115" i="438"/>
  <c r="BT116" i="438"/>
  <c r="BT117" i="438"/>
  <c r="BT118" i="438"/>
  <c r="BT119" i="438"/>
  <c r="BT120" i="438"/>
  <c r="BT121" i="438"/>
  <c r="BT122" i="438"/>
  <c r="BT123" i="438"/>
  <c r="BT124" i="438"/>
  <c r="BT125" i="438"/>
  <c r="BT126" i="438"/>
  <c r="BT127" i="438"/>
  <c r="BT128" i="438"/>
  <c r="BT129" i="438"/>
  <c r="BT130" i="438"/>
  <c r="BT131" i="438"/>
  <c r="BT132" i="438"/>
  <c r="BT133" i="438"/>
  <c r="BT134" i="438"/>
  <c r="BT135" i="438"/>
  <c r="BT136" i="438"/>
  <c r="BT137" i="438"/>
  <c r="BT138" i="438"/>
  <c r="BT110" i="438"/>
  <c r="BU111" i="438"/>
  <c r="BU112" i="438"/>
  <c r="BU113" i="438"/>
  <c r="BU114" i="438"/>
  <c r="BU115" i="438"/>
  <c r="BU116" i="438"/>
  <c r="BU117" i="438"/>
  <c r="BU118" i="438"/>
  <c r="BU119" i="438"/>
  <c r="BU120" i="438"/>
  <c r="BU121" i="438"/>
  <c r="BU122" i="438"/>
  <c r="BU123" i="438"/>
  <c r="BU124" i="438"/>
  <c r="BU125" i="438"/>
  <c r="BU126" i="438"/>
  <c r="BU127" i="438"/>
  <c r="BU128" i="438"/>
  <c r="BU129" i="438"/>
  <c r="BU130" i="438"/>
  <c r="BU131" i="438"/>
  <c r="BU132" i="438"/>
  <c r="BU133" i="438"/>
  <c r="BU134" i="438"/>
  <c r="BU135" i="438"/>
  <c r="BU136" i="438"/>
  <c r="BU137" i="438"/>
  <c r="BU138" i="438"/>
  <c r="BU110" i="438"/>
  <c r="W164" i="438"/>
  <c r="W165" i="438"/>
  <c r="W166" i="438"/>
  <c r="W167" i="438"/>
  <c r="W168" i="438"/>
  <c r="W169" i="438"/>
  <c r="W170" i="438"/>
  <c r="W171" i="438"/>
  <c r="W172" i="438"/>
  <c r="W173" i="438"/>
  <c r="W174" i="438"/>
  <c r="W175" i="438"/>
  <c r="W176" i="438"/>
  <c r="W177" i="438"/>
  <c r="W178" i="438"/>
  <c r="W179" i="438"/>
  <c r="W180" i="438"/>
  <c r="W181" i="438"/>
  <c r="W182" i="438"/>
  <c r="W183" i="438"/>
  <c r="W184" i="438"/>
  <c r="W185" i="438"/>
  <c r="W186" i="438"/>
  <c r="W187" i="438"/>
  <c r="W188" i="438"/>
  <c r="W189" i="438"/>
  <c r="W190" i="438"/>
  <c r="W191" i="438"/>
  <c r="W163" i="438"/>
  <c r="V167" i="438"/>
  <c r="V164" i="438"/>
  <c r="V165" i="438"/>
  <c r="V166" i="438"/>
  <c r="V168" i="438"/>
  <c r="V169" i="438"/>
  <c r="V170" i="438"/>
  <c r="V171" i="438"/>
  <c r="V172" i="438"/>
  <c r="V173" i="438"/>
  <c r="V174" i="438"/>
  <c r="V175" i="438"/>
  <c r="V176" i="438"/>
  <c r="V177" i="438"/>
  <c r="V178" i="438"/>
  <c r="V179" i="438"/>
  <c r="V180" i="438"/>
  <c r="V181" i="438"/>
  <c r="V182" i="438"/>
  <c r="V183" i="438"/>
  <c r="V184" i="438"/>
  <c r="V185" i="438"/>
  <c r="V186" i="438"/>
  <c r="V187" i="438"/>
  <c r="V188" i="438"/>
  <c r="V189" i="438"/>
  <c r="V190" i="438"/>
  <c r="V191" i="438"/>
  <c r="V163" i="438"/>
  <c r="U164" i="438"/>
  <c r="U165" i="438"/>
  <c r="U166" i="438"/>
  <c r="U167" i="438"/>
  <c r="U168" i="438"/>
  <c r="U169" i="438"/>
  <c r="U170" i="438"/>
  <c r="U171" i="438"/>
  <c r="U172" i="438"/>
  <c r="U173" i="438"/>
  <c r="U174" i="438"/>
  <c r="U175" i="438"/>
  <c r="U176" i="438"/>
  <c r="U177" i="438"/>
  <c r="U178" i="438"/>
  <c r="U179" i="438"/>
  <c r="U180" i="438"/>
  <c r="U181" i="438"/>
  <c r="U182" i="438"/>
  <c r="U183" i="438"/>
  <c r="U184" i="438"/>
  <c r="U185" i="438"/>
  <c r="U186" i="438"/>
  <c r="U187" i="438"/>
  <c r="U188" i="438"/>
  <c r="U189" i="438"/>
  <c r="U190" i="438"/>
  <c r="U191" i="438"/>
  <c r="U163" i="438"/>
  <c r="T164" i="438"/>
  <c r="T165" i="438"/>
  <c r="T166" i="438"/>
  <c r="T167" i="438"/>
  <c r="T168" i="438"/>
  <c r="T169" i="438"/>
  <c r="T170" i="438"/>
  <c r="T171" i="438"/>
  <c r="T172" i="438"/>
  <c r="T173" i="438"/>
  <c r="T174" i="438"/>
  <c r="T175" i="438"/>
  <c r="T176" i="438"/>
  <c r="T177" i="438"/>
  <c r="T178" i="438"/>
  <c r="T179" i="438"/>
  <c r="T180" i="438"/>
  <c r="T181" i="438"/>
  <c r="T182" i="438"/>
  <c r="T183" i="438"/>
  <c r="T184" i="438"/>
  <c r="T185" i="438"/>
  <c r="T186" i="438"/>
  <c r="T187" i="438"/>
  <c r="T188" i="438"/>
  <c r="T189" i="438"/>
  <c r="T190" i="438"/>
  <c r="T191" i="438"/>
  <c r="T163" i="438"/>
  <c r="S118" i="438"/>
  <c r="W120" i="438"/>
  <c r="W111" i="438"/>
  <c r="W112" i="438"/>
  <c r="W113" i="438"/>
  <c r="W114" i="438"/>
  <c r="W115" i="438"/>
  <c r="W116" i="438"/>
  <c r="W117" i="438"/>
  <c r="W118" i="438"/>
  <c r="W119" i="438"/>
  <c r="W121" i="438"/>
  <c r="W122" i="438"/>
  <c r="W123" i="438"/>
  <c r="W124" i="438"/>
  <c r="W125" i="438"/>
  <c r="W126" i="438"/>
  <c r="W127" i="438"/>
  <c r="W128" i="438"/>
  <c r="W129" i="438"/>
  <c r="W130" i="438"/>
  <c r="W131" i="438"/>
  <c r="W132" i="438"/>
  <c r="W133" i="438"/>
  <c r="W134" i="438"/>
  <c r="W135" i="438"/>
  <c r="W136" i="438"/>
  <c r="W137" i="438"/>
  <c r="W138" i="438"/>
  <c r="W110" i="438"/>
  <c r="V111" i="438"/>
  <c r="V112" i="438"/>
  <c r="V113" i="438"/>
  <c r="V114" i="438"/>
  <c r="V115" i="438"/>
  <c r="V116" i="438"/>
  <c r="V117" i="438"/>
  <c r="V118" i="438"/>
  <c r="V119" i="438"/>
  <c r="V120" i="438"/>
  <c r="V121" i="438"/>
  <c r="V122" i="438"/>
  <c r="V123" i="438"/>
  <c r="V124" i="438"/>
  <c r="V125" i="438"/>
  <c r="V126" i="438"/>
  <c r="V127" i="438"/>
  <c r="V128" i="438"/>
  <c r="V129" i="438"/>
  <c r="V130" i="438"/>
  <c r="V131" i="438"/>
  <c r="V132" i="438"/>
  <c r="V133" i="438"/>
  <c r="V134" i="438"/>
  <c r="V135" i="438"/>
  <c r="V136" i="438"/>
  <c r="V137" i="438"/>
  <c r="V138" i="438"/>
  <c r="V110" i="438"/>
  <c r="U111" i="438"/>
  <c r="U112" i="438"/>
  <c r="U113" i="438"/>
  <c r="U114" i="438"/>
  <c r="U115" i="438"/>
  <c r="U116" i="438"/>
  <c r="U117" i="438"/>
  <c r="U118" i="438"/>
  <c r="U119" i="438"/>
  <c r="U120" i="438"/>
  <c r="U121" i="438"/>
  <c r="U122" i="438"/>
  <c r="U123" i="438"/>
  <c r="U124" i="438"/>
  <c r="U125" i="438"/>
  <c r="U126" i="438"/>
  <c r="U127" i="438"/>
  <c r="U128" i="438"/>
  <c r="U129" i="438"/>
  <c r="U130" i="438"/>
  <c r="U131" i="438"/>
  <c r="U132" i="438"/>
  <c r="U133" i="438"/>
  <c r="U134" i="438"/>
  <c r="U135" i="438"/>
  <c r="U136" i="438"/>
  <c r="U137" i="438"/>
  <c r="U138" i="438"/>
  <c r="U110" i="438"/>
  <c r="T116" i="438"/>
  <c r="T111" i="438"/>
  <c r="T112" i="438"/>
  <c r="T113" i="438"/>
  <c r="T114" i="438"/>
  <c r="T115" i="438"/>
  <c r="T117" i="438"/>
  <c r="T118" i="438"/>
  <c r="T119" i="438"/>
  <c r="T120" i="438"/>
  <c r="T121" i="438"/>
  <c r="T122" i="438"/>
  <c r="T123" i="438"/>
  <c r="T124" i="438"/>
  <c r="T125" i="438"/>
  <c r="T126" i="438"/>
  <c r="T127" i="438"/>
  <c r="T128" i="438"/>
  <c r="T129" i="438"/>
  <c r="T130" i="438"/>
  <c r="T131" i="438"/>
  <c r="T132" i="438"/>
  <c r="T133" i="438"/>
  <c r="T134" i="438"/>
  <c r="T135" i="438"/>
  <c r="T136" i="438"/>
  <c r="T137" i="438"/>
  <c r="T138" i="438"/>
  <c r="T110" i="438"/>
  <c r="W58" i="438"/>
  <c r="W59" i="438"/>
  <c r="W60" i="438"/>
  <c r="W61" i="438"/>
  <c r="W62" i="438"/>
  <c r="W63" i="438"/>
  <c r="W64" i="438"/>
  <c r="W65" i="438"/>
  <c r="W66" i="438"/>
  <c r="W67" i="438"/>
  <c r="W68" i="438"/>
  <c r="W69" i="438"/>
  <c r="W70" i="438"/>
  <c r="W71" i="438"/>
  <c r="W72" i="438"/>
  <c r="W73" i="438"/>
  <c r="W74" i="438"/>
  <c r="W75" i="438"/>
  <c r="W76" i="438"/>
  <c r="W77" i="438"/>
  <c r="W78" i="438"/>
  <c r="W79" i="438"/>
  <c r="W80" i="438"/>
  <c r="W81" i="438"/>
  <c r="W82" i="438"/>
  <c r="W83" i="438"/>
  <c r="W84" i="438"/>
  <c r="W85" i="438"/>
  <c r="W57" i="438"/>
  <c r="V62" i="438"/>
  <c r="V58" i="438"/>
  <c r="V59" i="438"/>
  <c r="V60" i="438"/>
  <c r="V61" i="438"/>
  <c r="V63" i="438"/>
  <c r="V64" i="438"/>
  <c r="V65" i="438"/>
  <c r="V66" i="438"/>
  <c r="V67" i="438"/>
  <c r="V68" i="438"/>
  <c r="V69" i="438"/>
  <c r="V70" i="438"/>
  <c r="V71" i="438"/>
  <c r="V72" i="438"/>
  <c r="V73" i="438"/>
  <c r="V74" i="438"/>
  <c r="V75" i="438"/>
  <c r="V76" i="438"/>
  <c r="V77" i="438"/>
  <c r="V78" i="438"/>
  <c r="V79" i="438"/>
  <c r="V80" i="438"/>
  <c r="V81" i="438"/>
  <c r="V82" i="438"/>
  <c r="V83" i="438"/>
  <c r="V84" i="438"/>
  <c r="V85" i="438"/>
  <c r="V57" i="438"/>
  <c r="U63" i="438"/>
  <c r="U58" i="438"/>
  <c r="U59" i="438"/>
  <c r="U60" i="438"/>
  <c r="U61" i="438"/>
  <c r="U62" i="438"/>
  <c r="U64" i="438"/>
  <c r="U65" i="438"/>
  <c r="U66" i="438"/>
  <c r="U67" i="438"/>
  <c r="U68" i="438"/>
  <c r="U69" i="438"/>
  <c r="U70" i="438"/>
  <c r="U71" i="438"/>
  <c r="U72" i="438"/>
  <c r="U73" i="438"/>
  <c r="U74" i="438"/>
  <c r="U75" i="438"/>
  <c r="U76" i="438"/>
  <c r="U77" i="438"/>
  <c r="U78" i="438"/>
  <c r="U79" i="438"/>
  <c r="U80" i="438"/>
  <c r="U81" i="438"/>
  <c r="U82" i="438"/>
  <c r="U83" i="438"/>
  <c r="U84" i="438"/>
  <c r="U85" i="438"/>
  <c r="U57" i="438"/>
  <c r="T58" i="438"/>
  <c r="T59" i="438"/>
  <c r="T60" i="438"/>
  <c r="T61" i="438"/>
  <c r="T62" i="438"/>
  <c r="T63" i="438"/>
  <c r="T64" i="438"/>
  <c r="T65" i="438"/>
  <c r="T66" i="438"/>
  <c r="T67" i="438"/>
  <c r="T68" i="438"/>
  <c r="T69" i="438"/>
  <c r="T70" i="438"/>
  <c r="T71" i="438"/>
  <c r="T72" i="438"/>
  <c r="T73" i="438"/>
  <c r="T74" i="438"/>
  <c r="T75" i="438"/>
  <c r="T76" i="438"/>
  <c r="T77" i="438"/>
  <c r="T78" i="438"/>
  <c r="T79" i="438"/>
  <c r="T80" i="438"/>
  <c r="T81" i="438"/>
  <c r="T82" i="438"/>
  <c r="T83" i="438"/>
  <c r="T84" i="438"/>
  <c r="T85" i="438"/>
  <c r="T57" i="438"/>
  <c r="S58" i="438"/>
  <c r="S59" i="438"/>
  <c r="S60" i="438"/>
  <c r="S61" i="438"/>
  <c r="S62" i="438"/>
  <c r="S63" i="438"/>
  <c r="S64" i="438"/>
  <c r="S65" i="438"/>
  <c r="S66" i="438"/>
  <c r="S67" i="438"/>
  <c r="S68" i="438"/>
  <c r="S69" i="438"/>
  <c r="S70" i="438"/>
  <c r="S71" i="438"/>
  <c r="S72" i="438"/>
  <c r="S73" i="438"/>
  <c r="S74" i="438"/>
  <c r="S75" i="438"/>
  <c r="S76" i="438"/>
  <c r="S77" i="438"/>
  <c r="S78" i="438"/>
  <c r="S79" i="438"/>
  <c r="S80" i="438"/>
  <c r="S81" i="438"/>
  <c r="S82" i="438"/>
  <c r="S83" i="438"/>
  <c r="S84" i="438"/>
  <c r="S85" i="438"/>
  <c r="S57" i="438"/>
  <c r="W20" i="438"/>
  <c r="W5" i="438"/>
  <c r="W6" i="438"/>
  <c r="W7" i="438"/>
  <c r="W8" i="438"/>
  <c r="W9" i="438"/>
  <c r="W10" i="438"/>
  <c r="W11" i="438"/>
  <c r="W12" i="438"/>
  <c r="W13" i="438"/>
  <c r="W14" i="438"/>
  <c r="W15" i="438"/>
  <c r="W16" i="438"/>
  <c r="W17" i="438"/>
  <c r="W18" i="438"/>
  <c r="W19" i="438"/>
  <c r="W21" i="438"/>
  <c r="W22" i="438"/>
  <c r="W23" i="438"/>
  <c r="W24" i="438"/>
  <c r="W25" i="438"/>
  <c r="W26" i="438"/>
  <c r="W27" i="438"/>
  <c r="W28" i="438"/>
  <c r="W29" i="438"/>
  <c r="W30" i="438"/>
  <c r="W31" i="438"/>
  <c r="W32" i="438"/>
  <c r="W4" i="438"/>
  <c r="V4" i="438"/>
  <c r="U4" i="438"/>
  <c r="V14" i="438"/>
  <c r="V6" i="438"/>
  <c r="V7" i="438"/>
  <c r="V8" i="438"/>
  <c r="V9" i="438"/>
  <c r="V10" i="438"/>
  <c r="V11" i="438"/>
  <c r="V12" i="438"/>
  <c r="V13" i="438"/>
  <c r="V15" i="438"/>
  <c r="V16" i="438"/>
  <c r="V17" i="438"/>
  <c r="V18" i="438"/>
  <c r="V19" i="438"/>
  <c r="V20" i="438"/>
  <c r="V21" i="438"/>
  <c r="V22" i="438"/>
  <c r="V23" i="438"/>
  <c r="V24" i="438"/>
  <c r="V25" i="438"/>
  <c r="V26" i="438"/>
  <c r="V27" i="438"/>
  <c r="V28" i="438"/>
  <c r="V29" i="438"/>
  <c r="V30" i="438"/>
  <c r="V31" i="438"/>
  <c r="V32" i="438"/>
  <c r="V5" i="438"/>
  <c r="U6" i="438"/>
  <c r="U7" i="438"/>
  <c r="U8" i="438"/>
  <c r="U9" i="438"/>
  <c r="U10" i="438"/>
  <c r="U11" i="438"/>
  <c r="U12" i="438"/>
  <c r="U13" i="438"/>
  <c r="U14" i="438"/>
  <c r="U15" i="438"/>
  <c r="U16" i="438"/>
  <c r="U17" i="438"/>
  <c r="U18" i="438"/>
  <c r="U19" i="438"/>
  <c r="U20" i="438"/>
  <c r="U21" i="438"/>
  <c r="U22" i="438"/>
  <c r="U23" i="438"/>
  <c r="U24" i="438"/>
  <c r="U25" i="438"/>
  <c r="U26" i="438"/>
  <c r="U27" i="438"/>
  <c r="U28" i="438"/>
  <c r="U29" i="438"/>
  <c r="U30" i="438"/>
  <c r="U31" i="438"/>
  <c r="U32" i="438"/>
  <c r="U5" i="438"/>
  <c r="T6" i="438"/>
  <c r="T7" i="438"/>
  <c r="T8" i="438"/>
  <c r="T9" i="438"/>
  <c r="T10" i="438"/>
  <c r="T11" i="438"/>
  <c r="T12" i="438"/>
  <c r="T13" i="438"/>
  <c r="T14" i="438"/>
  <c r="T15" i="438"/>
  <c r="T16" i="438"/>
  <c r="T17" i="438"/>
  <c r="T18" i="438"/>
  <c r="T19" i="438"/>
  <c r="T20" i="438"/>
  <c r="T21" i="438"/>
  <c r="T22" i="438"/>
  <c r="T23" i="438"/>
  <c r="T24" i="438"/>
  <c r="T25" i="438"/>
  <c r="T26" i="438"/>
  <c r="T27" i="438"/>
  <c r="T28" i="438"/>
  <c r="T29" i="438"/>
  <c r="T30" i="438"/>
  <c r="T31" i="438"/>
  <c r="T32" i="438"/>
  <c r="T5" i="438"/>
  <c r="S5" i="438"/>
  <c r="HK301" i="438"/>
  <c r="HK305" i="438"/>
  <c r="EV206" i="438" l="1"/>
  <c r="EV153" i="438"/>
  <c r="EV100" i="438"/>
  <c r="EV47" i="438" s="1"/>
  <c r="GD23" i="438" l="1"/>
  <c r="GG7" i="438"/>
  <c r="GC24" i="438"/>
  <c r="GB24" i="438"/>
  <c r="GA24" i="438"/>
  <c r="EX205" i="438"/>
  <c r="EX204" i="438"/>
  <c r="EX203" i="438"/>
  <c r="EX152" i="438"/>
  <c r="EX151" i="438"/>
  <c r="EX150" i="438"/>
  <c r="EX99" i="438"/>
  <c r="EX98" i="438"/>
  <c r="EX97" i="438"/>
  <c r="EX46" i="438"/>
  <c r="EX45" i="438"/>
  <c r="EX44" i="438"/>
  <c r="DY205" i="438"/>
  <c r="DY204" i="438"/>
  <c r="DY203" i="438"/>
  <c r="DY152" i="438"/>
  <c r="DY151" i="438"/>
  <c r="DY150" i="438"/>
  <c r="DY99" i="438"/>
  <c r="DY98" i="438"/>
  <c r="DY97" i="438"/>
  <c r="DY46" i="438"/>
  <c r="DY45" i="438"/>
  <c r="DY44" i="438"/>
  <c r="CZ205" i="438"/>
  <c r="CZ204" i="438"/>
  <c r="CZ203" i="438"/>
  <c r="CZ152" i="438"/>
  <c r="CZ151" i="438"/>
  <c r="CZ150" i="438"/>
  <c r="CZ99" i="438"/>
  <c r="CZ98" i="438"/>
  <c r="CZ97" i="438"/>
  <c r="CZ46" i="438"/>
  <c r="CZ45" i="438"/>
  <c r="CZ44" i="438"/>
  <c r="CA205" i="438"/>
  <c r="CA204" i="438"/>
  <c r="CA203" i="438"/>
  <c r="CA152" i="438"/>
  <c r="CA151" i="438"/>
  <c r="CA150" i="438"/>
  <c r="CA99" i="438"/>
  <c r="CA98" i="438"/>
  <c r="CA97" i="438"/>
  <c r="CA46" i="438"/>
  <c r="CA45" i="438"/>
  <c r="CA44" i="438"/>
  <c r="DY202" i="438" l="1"/>
  <c r="DY201" i="438"/>
  <c r="DY196" i="438"/>
  <c r="DY149" i="438"/>
  <c r="DY148" i="438"/>
  <c r="DY147" i="438"/>
  <c r="DY146" i="438"/>
  <c r="DY145" i="438"/>
  <c r="DY96" i="438"/>
  <c r="DY95" i="438"/>
  <c r="DY94" i="438"/>
  <c r="DY92" i="438"/>
  <c r="DY91" i="438" l="1"/>
  <c r="DY93" i="438"/>
  <c r="EX36" i="438"/>
  <c r="DY199" i="438"/>
  <c r="DY200" i="438"/>
  <c r="EX41" i="438"/>
  <c r="EX91" i="438"/>
  <c r="EX95" i="438"/>
  <c r="EX148" i="438"/>
  <c r="EX38" i="438"/>
  <c r="EX42" i="438"/>
  <c r="EX92" i="438"/>
  <c r="EX96" i="438"/>
  <c r="EX149" i="438"/>
  <c r="EX201" i="438"/>
  <c r="DY142" i="438"/>
  <c r="DY143" i="438"/>
  <c r="EX39" i="438"/>
  <c r="EX43" i="438"/>
  <c r="EX93" i="438"/>
  <c r="EX89" i="438"/>
  <c r="DY89" i="438"/>
  <c r="DY90" i="438"/>
  <c r="DY144" i="438"/>
  <c r="DY197" i="438"/>
  <c r="DY198" i="438"/>
  <c r="EX90" i="438"/>
  <c r="EX94" i="438"/>
  <c r="DY195" i="438"/>
  <c r="EX37" i="438"/>
  <c r="EX145" i="438"/>
  <c r="EX200" i="438"/>
  <c r="EX146" i="438"/>
  <c r="EX195" i="438"/>
  <c r="EX196" i="438"/>
  <c r="EX143" i="438"/>
  <c r="EX147" i="438"/>
  <c r="EX198" i="438"/>
  <c r="EX202" i="438"/>
  <c r="GA7" i="438"/>
  <c r="GA6" i="438"/>
  <c r="GA5" i="438"/>
  <c r="GC7" i="438"/>
  <c r="GC6" i="438"/>
  <c r="GC5" i="438"/>
  <c r="GD7" i="438"/>
  <c r="GD6" i="438"/>
  <c r="GD5" i="438"/>
  <c r="GE7" i="438"/>
  <c r="GE6" i="438"/>
  <c r="GE5" i="438"/>
  <c r="GF6" i="438"/>
  <c r="GF5" i="438"/>
  <c r="GF4" i="438"/>
  <c r="EV207" i="438"/>
  <c r="EW205" i="438"/>
  <c r="EW152" i="438"/>
  <c r="EW99" i="438"/>
  <c r="EW46" i="438"/>
  <c r="DX46" i="438"/>
  <c r="DX99" i="438"/>
  <c r="DX152" i="438"/>
  <c r="DX205" i="438"/>
  <c r="CY205" i="438"/>
  <c r="CY152" i="438"/>
  <c r="CY99" i="438"/>
  <c r="CY46" i="438"/>
  <c r="BZ205" i="438"/>
  <c r="BZ152" i="438"/>
  <c r="BZ99" i="438"/>
  <c r="BZ46" i="438"/>
  <c r="BA46" i="438"/>
  <c r="BA99" i="438"/>
  <c r="BA152" i="438"/>
  <c r="BA205" i="438"/>
  <c r="AB205" i="438"/>
  <c r="AB152" i="438"/>
  <c r="AB99" i="438"/>
  <c r="AB46" i="438"/>
  <c r="C152" i="438"/>
  <c r="C205" i="438"/>
  <c r="C99" i="438"/>
  <c r="C46" i="438"/>
  <c r="C8" i="9"/>
  <c r="C6" i="9"/>
  <c r="C4" i="9"/>
  <c r="B4" i="9" s="1"/>
  <c r="E8" i="9"/>
  <c r="E6" i="9"/>
  <c r="E4" i="9"/>
  <c r="B6" i="9"/>
  <c r="B14" i="9"/>
  <c r="B13" i="9"/>
  <c r="B12" i="9"/>
  <c r="B11" i="9"/>
  <c r="B10" i="9"/>
  <c r="B9" i="9"/>
  <c r="B8" i="9"/>
  <c r="B7" i="9"/>
  <c r="B5" i="9"/>
  <c r="B3" i="9"/>
  <c r="F164" i="438"/>
  <c r="F165" i="438"/>
  <c r="F166" i="438"/>
  <c r="F167" i="438"/>
  <c r="F168" i="438"/>
  <c r="F169" i="438"/>
  <c r="F170" i="438"/>
  <c r="F171" i="438"/>
  <c r="F172" i="438"/>
  <c r="F173" i="438"/>
  <c r="F174" i="438"/>
  <c r="F175" i="438"/>
  <c r="F176" i="438"/>
  <c r="F177" i="438"/>
  <c r="F178" i="438"/>
  <c r="F179" i="438"/>
  <c r="F180" i="438"/>
  <c r="F181" i="438"/>
  <c r="F182" i="438"/>
  <c r="F183" i="438"/>
  <c r="F184" i="438"/>
  <c r="F185" i="438"/>
  <c r="F186" i="438"/>
  <c r="F187" i="438"/>
  <c r="F188" i="438"/>
  <c r="F189" i="438"/>
  <c r="F190" i="438"/>
  <c r="F191" i="438"/>
  <c r="F163" i="438"/>
  <c r="F111" i="438"/>
  <c r="F112" i="438"/>
  <c r="F113" i="438"/>
  <c r="F114" i="438"/>
  <c r="F115" i="438"/>
  <c r="F116" i="438"/>
  <c r="F117" i="438"/>
  <c r="F118" i="438"/>
  <c r="F119" i="438"/>
  <c r="F120" i="438"/>
  <c r="F121" i="438"/>
  <c r="F122" i="438"/>
  <c r="F123" i="438"/>
  <c r="F124" i="438"/>
  <c r="F125" i="438"/>
  <c r="F126" i="438"/>
  <c r="F127" i="438"/>
  <c r="F128" i="438"/>
  <c r="F129" i="438"/>
  <c r="F130" i="438"/>
  <c r="F131" i="438"/>
  <c r="F132" i="438"/>
  <c r="F133" i="438"/>
  <c r="F134" i="438"/>
  <c r="F135" i="438"/>
  <c r="F136" i="438"/>
  <c r="F137" i="438"/>
  <c r="F138" i="438"/>
  <c r="F110" i="438"/>
  <c r="F58" i="438"/>
  <c r="F59" i="438"/>
  <c r="F60" i="438"/>
  <c r="F61" i="438"/>
  <c r="F62" i="438"/>
  <c r="F63" i="438"/>
  <c r="F64" i="438"/>
  <c r="F65" i="438"/>
  <c r="F66" i="438"/>
  <c r="F67" i="438"/>
  <c r="F68" i="438"/>
  <c r="F69" i="438"/>
  <c r="F70" i="438"/>
  <c r="F71" i="438"/>
  <c r="F72" i="438"/>
  <c r="F73" i="438"/>
  <c r="F74" i="438"/>
  <c r="F75" i="438"/>
  <c r="F76" i="438"/>
  <c r="F77" i="438"/>
  <c r="F78" i="438"/>
  <c r="F79" i="438"/>
  <c r="F80" i="438"/>
  <c r="F81" i="438"/>
  <c r="F82" i="438"/>
  <c r="F83" i="438"/>
  <c r="F84" i="438"/>
  <c r="F85" i="438"/>
  <c r="F57" i="438"/>
  <c r="F5" i="438"/>
  <c r="F6" i="438"/>
  <c r="F7" i="438"/>
  <c r="F8" i="438"/>
  <c r="F9" i="438"/>
  <c r="F10" i="438"/>
  <c r="F11" i="438"/>
  <c r="F12" i="438"/>
  <c r="F13" i="438"/>
  <c r="F14" i="438"/>
  <c r="F15" i="438"/>
  <c r="F16" i="438"/>
  <c r="F17" i="438"/>
  <c r="F18" i="438"/>
  <c r="F19" i="438"/>
  <c r="F20" i="438"/>
  <c r="F21" i="438"/>
  <c r="F22" i="438"/>
  <c r="F23" i="438"/>
  <c r="F24" i="438"/>
  <c r="F25" i="438"/>
  <c r="F26" i="438"/>
  <c r="F27" i="438"/>
  <c r="F28" i="438"/>
  <c r="F29" i="438"/>
  <c r="F30" i="438"/>
  <c r="F31" i="438"/>
  <c r="F32" i="438"/>
  <c r="F4" i="438"/>
  <c r="AE5" i="438"/>
  <c r="AE6" i="438"/>
  <c r="AE7" i="438"/>
  <c r="AE8" i="438"/>
  <c r="AE9" i="438"/>
  <c r="AE10" i="438"/>
  <c r="AE11" i="438"/>
  <c r="AE12" i="438"/>
  <c r="AE13" i="438"/>
  <c r="AE14" i="438"/>
  <c r="AE15" i="438"/>
  <c r="AE16" i="438"/>
  <c r="AE17" i="438"/>
  <c r="AE18" i="438"/>
  <c r="AE19" i="438"/>
  <c r="AE20" i="438"/>
  <c r="AE21" i="438"/>
  <c r="AE22" i="438"/>
  <c r="AE23" i="438"/>
  <c r="AE24" i="438"/>
  <c r="AE25" i="438"/>
  <c r="AE26" i="438"/>
  <c r="AE27" i="438"/>
  <c r="AE28" i="438"/>
  <c r="AE29" i="438"/>
  <c r="AE30" i="438"/>
  <c r="AE31" i="438"/>
  <c r="AE32" i="438"/>
  <c r="AE4" i="438"/>
  <c r="AE58" i="438"/>
  <c r="AE59" i="438"/>
  <c r="AE60" i="438"/>
  <c r="AE61" i="438"/>
  <c r="AE62" i="438"/>
  <c r="AE63" i="438"/>
  <c r="AE64" i="438"/>
  <c r="AE65" i="438"/>
  <c r="AE66" i="438"/>
  <c r="AE67" i="438"/>
  <c r="AE68" i="438"/>
  <c r="AE69" i="438"/>
  <c r="AE70" i="438"/>
  <c r="AE71" i="438"/>
  <c r="AE72" i="438"/>
  <c r="AE73" i="438"/>
  <c r="AE74" i="438"/>
  <c r="AE75" i="438"/>
  <c r="AE76" i="438"/>
  <c r="AE77" i="438"/>
  <c r="AE78" i="438"/>
  <c r="AE79" i="438"/>
  <c r="AE80" i="438"/>
  <c r="AE81" i="438"/>
  <c r="AE82" i="438"/>
  <c r="AE83" i="438"/>
  <c r="AE84" i="438"/>
  <c r="AE85" i="438"/>
  <c r="AE57" i="438"/>
  <c r="AE111" i="438"/>
  <c r="AE112" i="438"/>
  <c r="AE113" i="438"/>
  <c r="AE114" i="438"/>
  <c r="AE115" i="438"/>
  <c r="AE116" i="438"/>
  <c r="AE117" i="438"/>
  <c r="AE118" i="438"/>
  <c r="AE119" i="438"/>
  <c r="AE120" i="438"/>
  <c r="AE121" i="438"/>
  <c r="AE122" i="438"/>
  <c r="AE123" i="438"/>
  <c r="AE124" i="438"/>
  <c r="AE125" i="438"/>
  <c r="AE126" i="438"/>
  <c r="AE127" i="438"/>
  <c r="AE128" i="438"/>
  <c r="AE129" i="438"/>
  <c r="AE130" i="438"/>
  <c r="AE131" i="438"/>
  <c r="AE132" i="438"/>
  <c r="AE133" i="438"/>
  <c r="AE134" i="438"/>
  <c r="AE135" i="438"/>
  <c r="AE136" i="438"/>
  <c r="AE137" i="438"/>
  <c r="AE138" i="438"/>
  <c r="AE110" i="438"/>
  <c r="AE164" i="438"/>
  <c r="AE165" i="438"/>
  <c r="AE166" i="438"/>
  <c r="AE167" i="438"/>
  <c r="AE168" i="438"/>
  <c r="AE169" i="438"/>
  <c r="AE170" i="438"/>
  <c r="AE171" i="438"/>
  <c r="AE172" i="438"/>
  <c r="AE173" i="438"/>
  <c r="AE174" i="438"/>
  <c r="AE175" i="438"/>
  <c r="AE176" i="438"/>
  <c r="AE177" i="438"/>
  <c r="AE178" i="438"/>
  <c r="AE179" i="438"/>
  <c r="AE180" i="438"/>
  <c r="AE181" i="438"/>
  <c r="AE182" i="438"/>
  <c r="AE183" i="438"/>
  <c r="AE184" i="438"/>
  <c r="AE185" i="438"/>
  <c r="AE186" i="438"/>
  <c r="AE187" i="438"/>
  <c r="AE188" i="438"/>
  <c r="AE189" i="438"/>
  <c r="AE190" i="438"/>
  <c r="AE191" i="438"/>
  <c r="AE163" i="438"/>
  <c r="BD182" i="438"/>
  <c r="BD164" i="438"/>
  <c r="BD165" i="438"/>
  <c r="BD166" i="438"/>
  <c r="BD167" i="438"/>
  <c r="BD168" i="438"/>
  <c r="BD169" i="438"/>
  <c r="BD170" i="438"/>
  <c r="BD171" i="438"/>
  <c r="BD172" i="438"/>
  <c r="BD173" i="438"/>
  <c r="BD174" i="438"/>
  <c r="BD175" i="438"/>
  <c r="BD176" i="438"/>
  <c r="BD177" i="438"/>
  <c r="BD178" i="438"/>
  <c r="BD179" i="438"/>
  <c r="BD180" i="438"/>
  <c r="BD181" i="438"/>
  <c r="BD183" i="438"/>
  <c r="BD184" i="438"/>
  <c r="BD185" i="438"/>
  <c r="BD186" i="438"/>
  <c r="BD187" i="438"/>
  <c r="BD188" i="438"/>
  <c r="BD189" i="438"/>
  <c r="BD190" i="438"/>
  <c r="BD191" i="438"/>
  <c r="BD163" i="438"/>
  <c r="BD111" i="438"/>
  <c r="BD112" i="438"/>
  <c r="BD113" i="438"/>
  <c r="BD114" i="438"/>
  <c r="BD115" i="438"/>
  <c r="BD116" i="438"/>
  <c r="BD117" i="438"/>
  <c r="BD118" i="438"/>
  <c r="BD119" i="438"/>
  <c r="BD120" i="438"/>
  <c r="BD121" i="438"/>
  <c r="BD122" i="438"/>
  <c r="BD123" i="438"/>
  <c r="BD124" i="438"/>
  <c r="BD125" i="438"/>
  <c r="BD126" i="438"/>
  <c r="BD127" i="438"/>
  <c r="BD128" i="438"/>
  <c r="BD129" i="438"/>
  <c r="BD130" i="438"/>
  <c r="BD131" i="438"/>
  <c r="BD132" i="438"/>
  <c r="BD133" i="438"/>
  <c r="BD134" i="438"/>
  <c r="BD135" i="438"/>
  <c r="BD136" i="438"/>
  <c r="BD137" i="438"/>
  <c r="BD138" i="438"/>
  <c r="BD110" i="438"/>
  <c r="BD58" i="438"/>
  <c r="BD59" i="438"/>
  <c r="BD60" i="438"/>
  <c r="BD61" i="438"/>
  <c r="BD62" i="438"/>
  <c r="BD63" i="438"/>
  <c r="BD64" i="438"/>
  <c r="BD65" i="438"/>
  <c r="BD66" i="438"/>
  <c r="BD67" i="438"/>
  <c r="BD68" i="438"/>
  <c r="BD69" i="438"/>
  <c r="BD70" i="438"/>
  <c r="BD71" i="438"/>
  <c r="BD72" i="438"/>
  <c r="BD73" i="438"/>
  <c r="BD74" i="438"/>
  <c r="BD75" i="438"/>
  <c r="BD76" i="438"/>
  <c r="BD77" i="438"/>
  <c r="BD78" i="438"/>
  <c r="BD79" i="438"/>
  <c r="BD80" i="438"/>
  <c r="BD81" i="438"/>
  <c r="BD82" i="438"/>
  <c r="BD83" i="438"/>
  <c r="BD84" i="438"/>
  <c r="BD85" i="438"/>
  <c r="BD57" i="438"/>
  <c r="BD5" i="438"/>
  <c r="BD6" i="438"/>
  <c r="BD7" i="438"/>
  <c r="BD8" i="438"/>
  <c r="BD9" i="438"/>
  <c r="BD10" i="438"/>
  <c r="BD11" i="438"/>
  <c r="BD12" i="438"/>
  <c r="BD13" i="438"/>
  <c r="BD14" i="438"/>
  <c r="BD15" i="438"/>
  <c r="BD16" i="438"/>
  <c r="BD17" i="438"/>
  <c r="BD18" i="438"/>
  <c r="BD19" i="438"/>
  <c r="BD20" i="438"/>
  <c r="BD21" i="438"/>
  <c r="BD22" i="438"/>
  <c r="BD23" i="438"/>
  <c r="BD24" i="438"/>
  <c r="BD25" i="438"/>
  <c r="BD26" i="438"/>
  <c r="BD27" i="438"/>
  <c r="BD28" i="438"/>
  <c r="BD29" i="438"/>
  <c r="BD30" i="438"/>
  <c r="BD31" i="438"/>
  <c r="BD32" i="438"/>
  <c r="BD4" i="438"/>
  <c r="CC5" i="438"/>
  <c r="CC6" i="438"/>
  <c r="CC7" i="438"/>
  <c r="CC8" i="438"/>
  <c r="CC9" i="438"/>
  <c r="CC10" i="438"/>
  <c r="CC11" i="438"/>
  <c r="CC12" i="438"/>
  <c r="CC13" i="438"/>
  <c r="CC14" i="438"/>
  <c r="CC15" i="438"/>
  <c r="CC16" i="438"/>
  <c r="CC17" i="438"/>
  <c r="CC18" i="438"/>
  <c r="CC19" i="438"/>
  <c r="CC20" i="438"/>
  <c r="CC21" i="438"/>
  <c r="CC22" i="438"/>
  <c r="CC23" i="438"/>
  <c r="CC24" i="438"/>
  <c r="CC25" i="438"/>
  <c r="CC26" i="438"/>
  <c r="CC27" i="438"/>
  <c r="CC28" i="438"/>
  <c r="CC29" i="438"/>
  <c r="CC30" i="438"/>
  <c r="CC31" i="438"/>
  <c r="CC32" i="438"/>
  <c r="CC4" i="438"/>
  <c r="CC58" i="438"/>
  <c r="CC59" i="438"/>
  <c r="CC60" i="438"/>
  <c r="CC61" i="438"/>
  <c r="CC62" i="438"/>
  <c r="CC63" i="438"/>
  <c r="CC64" i="438"/>
  <c r="CC65" i="438"/>
  <c r="CC66" i="438"/>
  <c r="CC67" i="438"/>
  <c r="CC68" i="438"/>
  <c r="CC69" i="438"/>
  <c r="CC70" i="438"/>
  <c r="CC71" i="438"/>
  <c r="CC72" i="438"/>
  <c r="CC73" i="438"/>
  <c r="CC74" i="438"/>
  <c r="CC75" i="438"/>
  <c r="CC76" i="438"/>
  <c r="CC77" i="438"/>
  <c r="CC78" i="438"/>
  <c r="CC79" i="438"/>
  <c r="CC80" i="438"/>
  <c r="CC81" i="438"/>
  <c r="CC82" i="438"/>
  <c r="CC83" i="438"/>
  <c r="CC84" i="438"/>
  <c r="CC85" i="438"/>
  <c r="CC57" i="438"/>
  <c r="CC111" i="438"/>
  <c r="CC112" i="438"/>
  <c r="CC113" i="438"/>
  <c r="CC114" i="438"/>
  <c r="CC115" i="438"/>
  <c r="CC116" i="438"/>
  <c r="CC117" i="438"/>
  <c r="CC118" i="438"/>
  <c r="CC119" i="438"/>
  <c r="CC120" i="438"/>
  <c r="CC121" i="438"/>
  <c r="CC122" i="438"/>
  <c r="CC123" i="438"/>
  <c r="CC124" i="438"/>
  <c r="CC125" i="438"/>
  <c r="CC126" i="438"/>
  <c r="CC127" i="438"/>
  <c r="CC128" i="438"/>
  <c r="CC129" i="438"/>
  <c r="CC130" i="438"/>
  <c r="CC131" i="438"/>
  <c r="CC132" i="438"/>
  <c r="CC133" i="438"/>
  <c r="CC134" i="438"/>
  <c r="CC135" i="438"/>
  <c r="CC136" i="438"/>
  <c r="CC137" i="438"/>
  <c r="CC138" i="438"/>
  <c r="CC110" i="438"/>
  <c r="CC164" i="438"/>
  <c r="CC165" i="438"/>
  <c r="CC166" i="438"/>
  <c r="CC167" i="438"/>
  <c r="CC168" i="438"/>
  <c r="CC169" i="438"/>
  <c r="CC170" i="438"/>
  <c r="CC171" i="438"/>
  <c r="CC172" i="438"/>
  <c r="CC173" i="438"/>
  <c r="CC174" i="438"/>
  <c r="CC175" i="438"/>
  <c r="CC176" i="438"/>
  <c r="CC177" i="438"/>
  <c r="CC178" i="438"/>
  <c r="CC179" i="438"/>
  <c r="CC180" i="438"/>
  <c r="CC181" i="438"/>
  <c r="CC182" i="438"/>
  <c r="CC183" i="438"/>
  <c r="CC184" i="438"/>
  <c r="CC185" i="438"/>
  <c r="CC186" i="438"/>
  <c r="CC187" i="438"/>
  <c r="CC188" i="438"/>
  <c r="CC189" i="438"/>
  <c r="CC190" i="438"/>
  <c r="CC191" i="438"/>
  <c r="CC163" i="438"/>
  <c r="DB164" i="438"/>
  <c r="DB165" i="438"/>
  <c r="DB166" i="438"/>
  <c r="DB167" i="438"/>
  <c r="DB168" i="438"/>
  <c r="DB169" i="438"/>
  <c r="DB170" i="438"/>
  <c r="DB171" i="438"/>
  <c r="DB172" i="438"/>
  <c r="DB173" i="438"/>
  <c r="DB174" i="438"/>
  <c r="DB175" i="438"/>
  <c r="DB176" i="438"/>
  <c r="DB177" i="438"/>
  <c r="DB178" i="438"/>
  <c r="DB179" i="438"/>
  <c r="DB180" i="438"/>
  <c r="DB181" i="438"/>
  <c r="DB182" i="438"/>
  <c r="DB183" i="438"/>
  <c r="DB184" i="438"/>
  <c r="DB185" i="438"/>
  <c r="DB186" i="438"/>
  <c r="DB187" i="438"/>
  <c r="DB188" i="438"/>
  <c r="DB189" i="438"/>
  <c r="DB190" i="438"/>
  <c r="DB191" i="438"/>
  <c r="DB163" i="438"/>
  <c r="DB111" i="438"/>
  <c r="DB112" i="438"/>
  <c r="DB113" i="438"/>
  <c r="DB114" i="438"/>
  <c r="DB115" i="438"/>
  <c r="DB116" i="438"/>
  <c r="DB117" i="438"/>
  <c r="DB118" i="438"/>
  <c r="DB119" i="438"/>
  <c r="DB120" i="438"/>
  <c r="DB121" i="438"/>
  <c r="DB122" i="438"/>
  <c r="DB123" i="438"/>
  <c r="DB124" i="438"/>
  <c r="DB125" i="438"/>
  <c r="DB126" i="438"/>
  <c r="DB127" i="438"/>
  <c r="DB128" i="438"/>
  <c r="DB129" i="438"/>
  <c r="DB130" i="438"/>
  <c r="DB131" i="438"/>
  <c r="DB132" i="438"/>
  <c r="DB133" i="438"/>
  <c r="DB134" i="438"/>
  <c r="DB135" i="438"/>
  <c r="DB136" i="438"/>
  <c r="DB137" i="438"/>
  <c r="DB138" i="438"/>
  <c r="DB110" i="438"/>
  <c r="DB58" i="438"/>
  <c r="DB59" i="438"/>
  <c r="DB60" i="438"/>
  <c r="DB61" i="438"/>
  <c r="DB62" i="438"/>
  <c r="DB63" i="438"/>
  <c r="DB64" i="438"/>
  <c r="DB65" i="438"/>
  <c r="DB66" i="438"/>
  <c r="DB67" i="438"/>
  <c r="DB68" i="438"/>
  <c r="DB69" i="438"/>
  <c r="DB70" i="438"/>
  <c r="DB71" i="438"/>
  <c r="DB72" i="438"/>
  <c r="DB73" i="438"/>
  <c r="DB74" i="438"/>
  <c r="DB75" i="438"/>
  <c r="DB76" i="438"/>
  <c r="DB77" i="438"/>
  <c r="DB78" i="438"/>
  <c r="DB79" i="438"/>
  <c r="DB80" i="438"/>
  <c r="DB81" i="438"/>
  <c r="DB82" i="438"/>
  <c r="DB83" i="438"/>
  <c r="DB84" i="438"/>
  <c r="DB85" i="438"/>
  <c r="DB57" i="438"/>
  <c r="DB5" i="438"/>
  <c r="DB6" i="438"/>
  <c r="DB7" i="438"/>
  <c r="DB8" i="438"/>
  <c r="DB9" i="438"/>
  <c r="DB10" i="438"/>
  <c r="DB11" i="438"/>
  <c r="DB12" i="438"/>
  <c r="DB13" i="438"/>
  <c r="DB14" i="438"/>
  <c r="DB15" i="438"/>
  <c r="DB16" i="438"/>
  <c r="DB17" i="438"/>
  <c r="DB18" i="438"/>
  <c r="DB19" i="438"/>
  <c r="DB20" i="438"/>
  <c r="DB21" i="438"/>
  <c r="DB22" i="438"/>
  <c r="DB23" i="438"/>
  <c r="DB24" i="438"/>
  <c r="DB25" i="438"/>
  <c r="DB26" i="438"/>
  <c r="DB27" i="438"/>
  <c r="DB28" i="438"/>
  <c r="DB29" i="438"/>
  <c r="DB30" i="438"/>
  <c r="DB31" i="438"/>
  <c r="DB32" i="438"/>
  <c r="DB4" i="438"/>
  <c r="EA5" i="438"/>
  <c r="EA6" i="438"/>
  <c r="EA7" i="438"/>
  <c r="EA8" i="438"/>
  <c r="EA9" i="438"/>
  <c r="EA10" i="438"/>
  <c r="EA11" i="438"/>
  <c r="EA12" i="438"/>
  <c r="EA13" i="438"/>
  <c r="EA14" i="438"/>
  <c r="EA15" i="438"/>
  <c r="EA16" i="438"/>
  <c r="EA17" i="438"/>
  <c r="EA18" i="438"/>
  <c r="EA19" i="438"/>
  <c r="EA20" i="438"/>
  <c r="EA21" i="438"/>
  <c r="EA22" i="438"/>
  <c r="EA23" i="438"/>
  <c r="EA24" i="438"/>
  <c r="EA25" i="438"/>
  <c r="EA26" i="438"/>
  <c r="EA27" i="438"/>
  <c r="EA28" i="438"/>
  <c r="EA29" i="438"/>
  <c r="EA30" i="438"/>
  <c r="EA31" i="438"/>
  <c r="EA32" i="438"/>
  <c r="EA4" i="438"/>
  <c r="EA58" i="438"/>
  <c r="EA59" i="438"/>
  <c r="EA60" i="438"/>
  <c r="EA61" i="438"/>
  <c r="EA62" i="438"/>
  <c r="EA63" i="438"/>
  <c r="EA64" i="438"/>
  <c r="EA65" i="438"/>
  <c r="EA66" i="438"/>
  <c r="EA67" i="438"/>
  <c r="EA68" i="438"/>
  <c r="EA69" i="438"/>
  <c r="EA70" i="438"/>
  <c r="EA71" i="438"/>
  <c r="EA72" i="438"/>
  <c r="EA73" i="438"/>
  <c r="EA74" i="438"/>
  <c r="EA75" i="438"/>
  <c r="EA76" i="438"/>
  <c r="EA77" i="438"/>
  <c r="EA78" i="438"/>
  <c r="EA79" i="438"/>
  <c r="EA80" i="438"/>
  <c r="EA81" i="438"/>
  <c r="EA82" i="438"/>
  <c r="EA83" i="438"/>
  <c r="EA84" i="438"/>
  <c r="EA85" i="438"/>
  <c r="EA57" i="438"/>
  <c r="EA111" i="438"/>
  <c r="EA112" i="438"/>
  <c r="EA113" i="438"/>
  <c r="EA114" i="438"/>
  <c r="EA115" i="438"/>
  <c r="EA116" i="438"/>
  <c r="EA117" i="438"/>
  <c r="EA118" i="438"/>
  <c r="EA119" i="438"/>
  <c r="EA120" i="438"/>
  <c r="EA121" i="438"/>
  <c r="EA122" i="438"/>
  <c r="EA123" i="438"/>
  <c r="EA124" i="438"/>
  <c r="EA125" i="438"/>
  <c r="EA126" i="438"/>
  <c r="EA127" i="438"/>
  <c r="EA128" i="438"/>
  <c r="EA129" i="438"/>
  <c r="EA130" i="438"/>
  <c r="EA131" i="438"/>
  <c r="EA132" i="438"/>
  <c r="EA133" i="438"/>
  <c r="EA134" i="438"/>
  <c r="EA135" i="438"/>
  <c r="EA136" i="438"/>
  <c r="EA137" i="438"/>
  <c r="EA138" i="438"/>
  <c r="EA110" i="438"/>
  <c r="EA164" i="438"/>
  <c r="EA165" i="438"/>
  <c r="EA166" i="438"/>
  <c r="EA167" i="438"/>
  <c r="EA168" i="438"/>
  <c r="EA169" i="438"/>
  <c r="EA170" i="438"/>
  <c r="EA171" i="438"/>
  <c r="EA172" i="438"/>
  <c r="EA173" i="438"/>
  <c r="EA174" i="438"/>
  <c r="EA175" i="438"/>
  <c r="EA176" i="438"/>
  <c r="EA177" i="438"/>
  <c r="EA178" i="438"/>
  <c r="EA179" i="438"/>
  <c r="EA180" i="438"/>
  <c r="EA181" i="438"/>
  <c r="EA182" i="438"/>
  <c r="EA183" i="438"/>
  <c r="EA184" i="438"/>
  <c r="EA185" i="438"/>
  <c r="EA186" i="438"/>
  <c r="EA187" i="438"/>
  <c r="EA188" i="438"/>
  <c r="EA189" i="438"/>
  <c r="EA190" i="438"/>
  <c r="EA191" i="438"/>
  <c r="EA163" i="438"/>
  <c r="EZ164" i="438"/>
  <c r="EZ165" i="438"/>
  <c r="EZ166" i="438"/>
  <c r="EZ167" i="438"/>
  <c r="EZ168" i="438"/>
  <c r="EZ169" i="438"/>
  <c r="EZ170" i="438"/>
  <c r="EZ171" i="438"/>
  <c r="EZ172" i="438"/>
  <c r="EZ173" i="438"/>
  <c r="EZ174" i="438"/>
  <c r="EZ175" i="438"/>
  <c r="EZ176" i="438"/>
  <c r="EZ177" i="438"/>
  <c r="EZ178" i="438"/>
  <c r="EZ179" i="438"/>
  <c r="EZ180" i="438"/>
  <c r="EZ181" i="438"/>
  <c r="EZ182" i="438"/>
  <c r="EZ183" i="438"/>
  <c r="EZ184" i="438"/>
  <c r="EZ185" i="438"/>
  <c r="EZ186" i="438"/>
  <c r="EZ187" i="438"/>
  <c r="EZ188" i="438"/>
  <c r="EZ189" i="438"/>
  <c r="EZ190" i="438"/>
  <c r="EZ191" i="438"/>
  <c r="EZ163" i="438"/>
  <c r="EZ111" i="438"/>
  <c r="EZ112" i="438"/>
  <c r="EZ113" i="438"/>
  <c r="EZ114" i="438"/>
  <c r="EZ115" i="438"/>
  <c r="EZ116" i="438"/>
  <c r="EZ117" i="438"/>
  <c r="EZ118" i="438"/>
  <c r="EZ119" i="438"/>
  <c r="EZ120" i="438"/>
  <c r="EZ121" i="438"/>
  <c r="EZ122" i="438"/>
  <c r="EZ123" i="438"/>
  <c r="EZ124" i="438"/>
  <c r="EZ125" i="438"/>
  <c r="EZ126" i="438"/>
  <c r="EZ127" i="438"/>
  <c r="EZ128" i="438"/>
  <c r="EZ129" i="438"/>
  <c r="EZ130" i="438"/>
  <c r="EZ131" i="438"/>
  <c r="EZ132" i="438"/>
  <c r="EZ133" i="438"/>
  <c r="EZ134" i="438"/>
  <c r="EZ135" i="438"/>
  <c r="EZ136" i="438"/>
  <c r="EZ137" i="438"/>
  <c r="EZ138" i="438"/>
  <c r="EZ110" i="438"/>
  <c r="EZ58" i="438"/>
  <c r="EZ59" i="438"/>
  <c r="EZ60" i="438"/>
  <c r="EZ61" i="438"/>
  <c r="EZ62" i="438"/>
  <c r="EZ63" i="438"/>
  <c r="EZ64" i="438"/>
  <c r="EZ65" i="438"/>
  <c r="EZ66" i="438"/>
  <c r="EZ67" i="438"/>
  <c r="EZ68" i="438"/>
  <c r="EZ69" i="438"/>
  <c r="EZ70" i="438"/>
  <c r="EZ71" i="438"/>
  <c r="EZ72" i="438"/>
  <c r="EZ73" i="438"/>
  <c r="EZ74" i="438"/>
  <c r="EZ75" i="438"/>
  <c r="EZ76" i="438"/>
  <c r="EZ77" i="438"/>
  <c r="EZ78" i="438"/>
  <c r="EZ79" i="438"/>
  <c r="EZ80" i="438"/>
  <c r="EZ81" i="438"/>
  <c r="EZ82" i="438"/>
  <c r="EZ83" i="438"/>
  <c r="EZ84" i="438"/>
  <c r="EZ85" i="438"/>
  <c r="EZ57" i="438"/>
  <c r="EZ5" i="438"/>
  <c r="EZ6" i="438"/>
  <c r="EZ7" i="438"/>
  <c r="EZ8" i="438"/>
  <c r="EZ9" i="438"/>
  <c r="EZ10" i="438"/>
  <c r="EZ11" i="438"/>
  <c r="EZ12" i="438"/>
  <c r="EZ13" i="438"/>
  <c r="EZ14" i="438"/>
  <c r="EZ15" i="438"/>
  <c r="EZ16" i="438"/>
  <c r="EZ17" i="438"/>
  <c r="EZ18" i="438"/>
  <c r="EZ19" i="438"/>
  <c r="EZ20" i="438"/>
  <c r="EZ21" i="438"/>
  <c r="EZ22" i="438"/>
  <c r="EZ23" i="438"/>
  <c r="EZ24" i="438"/>
  <c r="EZ25" i="438"/>
  <c r="EZ26" i="438"/>
  <c r="EZ27" i="438"/>
  <c r="EZ28" i="438"/>
  <c r="EZ29" i="438"/>
  <c r="EZ30" i="438"/>
  <c r="EZ31" i="438"/>
  <c r="EZ32" i="438"/>
  <c r="EZ4" i="438"/>
  <c r="FB4" i="438" s="1"/>
  <c r="EX40" i="438" l="1"/>
  <c r="EX144" i="438"/>
  <c r="EX142" i="438"/>
  <c r="EX197" i="438"/>
  <c r="EX199" i="438"/>
  <c r="EZ210" i="438"/>
  <c r="EU210" i="438"/>
  <c r="EZ209" i="438"/>
  <c r="EU209" i="438"/>
  <c r="EZ208" i="438"/>
  <c r="EU208" i="438"/>
  <c r="EU207" i="438"/>
  <c r="EU206" i="438"/>
  <c r="EY205" i="438"/>
  <c r="EU204" i="438"/>
  <c r="EZ204" i="438" s="1"/>
  <c r="EU203" i="438"/>
  <c r="EU202" i="438"/>
  <c r="EZ202" i="438" s="1"/>
  <c r="GH363" i="438" s="1"/>
  <c r="EU201" i="438"/>
  <c r="EZ201" i="438" s="1"/>
  <c r="GG363" i="438" s="1"/>
  <c r="EU200" i="438"/>
  <c r="EZ200" i="438" s="1"/>
  <c r="GF363" i="438" s="1"/>
  <c r="GR363" i="438" s="1"/>
  <c r="EU199" i="438"/>
  <c r="EZ199" i="438" s="1"/>
  <c r="GE363" i="438" s="1"/>
  <c r="EU198" i="438"/>
  <c r="EZ198" i="438" s="1"/>
  <c r="GD363" i="438" s="1"/>
  <c r="GP363" i="438" s="1"/>
  <c r="EU197" i="438"/>
  <c r="EZ197" i="438" s="1"/>
  <c r="GC363" i="438" s="1"/>
  <c r="GO363" i="438" s="1"/>
  <c r="EU196" i="438"/>
  <c r="EZ196" i="438" s="1"/>
  <c r="GB363" i="438" s="1"/>
  <c r="GN363" i="438" s="1"/>
  <c r="EU195" i="438"/>
  <c r="FR192" i="438"/>
  <c r="EX191" i="438"/>
  <c r="EY191" i="438" s="1"/>
  <c r="EX190" i="438"/>
  <c r="EY190" i="438" s="1"/>
  <c r="EX189" i="438"/>
  <c r="EY189" i="438" s="1"/>
  <c r="EX188" i="438"/>
  <c r="EY188" i="438" s="1"/>
  <c r="EX187" i="438"/>
  <c r="EY187" i="438" s="1"/>
  <c r="EX186" i="438"/>
  <c r="EY186" i="438" s="1"/>
  <c r="EX185" i="438"/>
  <c r="EY185" i="438" s="1"/>
  <c r="EX184" i="438"/>
  <c r="EY184" i="438" s="1"/>
  <c r="EX183" i="438"/>
  <c r="EY183" i="438" s="1"/>
  <c r="EX182" i="438"/>
  <c r="EY182" i="438" s="1"/>
  <c r="EX181" i="438"/>
  <c r="EY181" i="438" s="1"/>
  <c r="EX180" i="438"/>
  <c r="EY180" i="438" s="1"/>
  <c r="EX179" i="438"/>
  <c r="EY179" i="438" s="1"/>
  <c r="EX178" i="438"/>
  <c r="EY178" i="438" s="1"/>
  <c r="EX177" i="438"/>
  <c r="EY177" i="438" s="1"/>
  <c r="EX176" i="438"/>
  <c r="EY176" i="438" s="1"/>
  <c r="EX175" i="438"/>
  <c r="EY175" i="438" s="1"/>
  <c r="EX174" i="438"/>
  <c r="EY174" i="438" s="1"/>
  <c r="EX173" i="438"/>
  <c r="EY173" i="438" s="1"/>
  <c r="EX172" i="438"/>
  <c r="EY172" i="438" s="1"/>
  <c r="EX171" i="438"/>
  <c r="EY171" i="438" s="1"/>
  <c r="EX170" i="438"/>
  <c r="EY170" i="438" s="1"/>
  <c r="EX169" i="438"/>
  <c r="EY169" i="438" s="1"/>
  <c r="EX168" i="438"/>
  <c r="EY168" i="438" s="1"/>
  <c r="EX167" i="438"/>
  <c r="EY167" i="438" s="1"/>
  <c r="EX166" i="438"/>
  <c r="EY166" i="438" s="1"/>
  <c r="EX165" i="438"/>
  <c r="EY165" i="438" s="1"/>
  <c r="EX164" i="438"/>
  <c r="EY164" i="438" s="1"/>
  <c r="EX163" i="438"/>
  <c r="EY163" i="438" s="1"/>
  <c r="EZ157" i="438"/>
  <c r="EU157" i="438"/>
  <c r="EZ156" i="438"/>
  <c r="EU156" i="438"/>
  <c r="EZ155" i="438"/>
  <c r="EU155" i="438"/>
  <c r="EV154" i="438"/>
  <c r="EU154" i="438"/>
  <c r="EU153" i="438"/>
  <c r="EY152" i="438"/>
  <c r="EU151" i="438"/>
  <c r="EZ151" i="438" s="1"/>
  <c r="EU150" i="438"/>
  <c r="EU149" i="438"/>
  <c r="EZ149" i="438" s="1"/>
  <c r="GH362" i="438" s="1"/>
  <c r="EU148" i="438"/>
  <c r="EZ148" i="438" s="1"/>
  <c r="GG362" i="438" s="1"/>
  <c r="EU147" i="438"/>
  <c r="EZ147" i="438" s="1"/>
  <c r="GF362" i="438" s="1"/>
  <c r="EU146" i="438"/>
  <c r="EZ146" i="438" s="1"/>
  <c r="GE362" i="438" s="1"/>
  <c r="EU145" i="438"/>
  <c r="EZ145" i="438" s="1"/>
  <c r="GD362" i="438" s="1"/>
  <c r="EU144" i="438"/>
  <c r="EZ144" i="438" s="1"/>
  <c r="GC362" i="438" s="1"/>
  <c r="EU143" i="438"/>
  <c r="EZ143" i="438" s="1"/>
  <c r="GB362" i="438" s="1"/>
  <c r="EU142" i="438"/>
  <c r="FR139" i="438"/>
  <c r="FB138" i="438"/>
  <c r="EX138" i="438"/>
  <c r="EY138" i="438" s="1"/>
  <c r="FB137" i="438"/>
  <c r="EX137" i="438"/>
  <c r="EY137" i="438" s="1"/>
  <c r="FB136" i="438"/>
  <c r="EX136" i="438"/>
  <c r="EY136" i="438" s="1"/>
  <c r="FB135" i="438"/>
  <c r="EX135" i="438"/>
  <c r="EY135" i="438" s="1"/>
  <c r="FB134" i="438"/>
  <c r="EX134" i="438"/>
  <c r="EY134" i="438" s="1"/>
  <c r="FB133" i="438"/>
  <c r="EX133" i="438"/>
  <c r="EY133" i="438" s="1"/>
  <c r="FB132" i="438"/>
  <c r="EX132" i="438"/>
  <c r="EY132" i="438" s="1"/>
  <c r="FB131" i="438"/>
  <c r="EX131" i="438"/>
  <c r="EY131" i="438" s="1"/>
  <c r="FB130" i="438"/>
  <c r="EX130" i="438"/>
  <c r="EY130" i="438" s="1"/>
  <c r="FB129" i="438"/>
  <c r="EX129" i="438"/>
  <c r="EY129" i="438" s="1"/>
  <c r="FB128" i="438"/>
  <c r="EX128" i="438"/>
  <c r="EY128" i="438" s="1"/>
  <c r="FB127" i="438"/>
  <c r="EX127" i="438"/>
  <c r="EY127" i="438" s="1"/>
  <c r="FB126" i="438"/>
  <c r="EX126" i="438"/>
  <c r="EY126" i="438" s="1"/>
  <c r="FB125" i="438"/>
  <c r="EX125" i="438"/>
  <c r="EY125" i="438" s="1"/>
  <c r="FB124" i="438"/>
  <c r="EX124" i="438"/>
  <c r="EY124" i="438" s="1"/>
  <c r="FB123" i="438"/>
  <c r="EX123" i="438"/>
  <c r="EY123" i="438" s="1"/>
  <c r="FB122" i="438"/>
  <c r="EX122" i="438"/>
  <c r="EY122" i="438" s="1"/>
  <c r="FB121" i="438"/>
  <c r="EX121" i="438"/>
  <c r="EY121" i="438" s="1"/>
  <c r="FB120" i="438"/>
  <c r="EX120" i="438"/>
  <c r="EY120" i="438" s="1"/>
  <c r="FB119" i="438"/>
  <c r="EX119" i="438"/>
  <c r="EY119" i="438" s="1"/>
  <c r="FB118" i="438"/>
  <c r="EX118" i="438"/>
  <c r="EY118" i="438" s="1"/>
  <c r="FB117" i="438"/>
  <c r="EX117" i="438"/>
  <c r="EY117" i="438" s="1"/>
  <c r="FB116" i="438"/>
  <c r="EX116" i="438"/>
  <c r="EY116" i="438" s="1"/>
  <c r="FB115" i="438"/>
  <c r="EX115" i="438"/>
  <c r="EY115" i="438" s="1"/>
  <c r="FB114" i="438"/>
  <c r="EX114" i="438"/>
  <c r="EY114" i="438" s="1"/>
  <c r="FB113" i="438"/>
  <c r="EX113" i="438"/>
  <c r="EY113" i="438" s="1"/>
  <c r="FB112" i="438"/>
  <c r="EX112" i="438"/>
  <c r="EY112" i="438" s="1"/>
  <c r="FB111" i="438"/>
  <c r="EX111" i="438"/>
  <c r="EY111" i="438" s="1"/>
  <c r="FB110" i="438"/>
  <c r="EX110" i="438"/>
  <c r="EY110" i="438" s="1"/>
  <c r="EZ104" i="438"/>
  <c r="EU104" i="438"/>
  <c r="EZ103" i="438"/>
  <c r="EU103" i="438"/>
  <c r="EZ102" i="438"/>
  <c r="EU102" i="438"/>
  <c r="EV101" i="438"/>
  <c r="EV48" i="438" s="1"/>
  <c r="EU101" i="438"/>
  <c r="EU100" i="438"/>
  <c r="EY99" i="438"/>
  <c r="EU98" i="438"/>
  <c r="EZ98" i="438" s="1"/>
  <c r="EU97" i="438"/>
  <c r="EU96" i="438"/>
  <c r="EZ96" i="438" s="1"/>
  <c r="GH361" i="438" s="1"/>
  <c r="EU95" i="438"/>
  <c r="EZ95" i="438" s="1"/>
  <c r="GG361" i="438" s="1"/>
  <c r="EU94" i="438"/>
  <c r="EZ94" i="438" s="1"/>
  <c r="GF361" i="438" s="1"/>
  <c r="EU93" i="438"/>
  <c r="EU92" i="438"/>
  <c r="EZ92" i="438" s="1"/>
  <c r="GD361" i="438" s="1"/>
  <c r="EU91" i="438"/>
  <c r="EZ91" i="438" s="1"/>
  <c r="GC361" i="438" s="1"/>
  <c r="EU90" i="438"/>
  <c r="EZ90" i="438" s="1"/>
  <c r="GB361" i="438" s="1"/>
  <c r="EU89" i="438"/>
  <c r="FR86" i="438"/>
  <c r="FB85" i="438"/>
  <c r="EX85" i="438"/>
  <c r="EY85" i="438" s="1"/>
  <c r="FB84" i="438"/>
  <c r="EX84" i="438"/>
  <c r="EY84" i="438" s="1"/>
  <c r="FB83" i="438"/>
  <c r="EX83" i="438"/>
  <c r="EY83" i="438" s="1"/>
  <c r="FB82" i="438"/>
  <c r="EX82" i="438"/>
  <c r="EY82" i="438" s="1"/>
  <c r="FB81" i="438"/>
  <c r="EX81" i="438"/>
  <c r="EY81" i="438" s="1"/>
  <c r="FB80" i="438"/>
  <c r="EX80" i="438"/>
  <c r="EY80" i="438" s="1"/>
  <c r="FB79" i="438"/>
  <c r="EX79" i="438"/>
  <c r="EY79" i="438" s="1"/>
  <c r="FB78" i="438"/>
  <c r="EX78" i="438"/>
  <c r="EY78" i="438" s="1"/>
  <c r="FB77" i="438"/>
  <c r="EX77" i="438"/>
  <c r="EY77" i="438" s="1"/>
  <c r="FB76" i="438"/>
  <c r="EX76" i="438"/>
  <c r="EY76" i="438" s="1"/>
  <c r="FB75" i="438"/>
  <c r="EX75" i="438"/>
  <c r="EY75" i="438" s="1"/>
  <c r="FB74" i="438"/>
  <c r="EX74" i="438"/>
  <c r="EY74" i="438" s="1"/>
  <c r="FB73" i="438"/>
  <c r="EX73" i="438"/>
  <c r="EY73" i="438" s="1"/>
  <c r="FB72" i="438"/>
  <c r="EX72" i="438"/>
  <c r="EY72" i="438" s="1"/>
  <c r="FB71" i="438"/>
  <c r="EX71" i="438"/>
  <c r="EY71" i="438" s="1"/>
  <c r="FB70" i="438"/>
  <c r="EX70" i="438"/>
  <c r="EY70" i="438" s="1"/>
  <c r="FB69" i="438"/>
  <c r="EX69" i="438"/>
  <c r="EY69" i="438" s="1"/>
  <c r="FB68" i="438"/>
  <c r="EX68" i="438"/>
  <c r="EY68" i="438" s="1"/>
  <c r="FB67" i="438"/>
  <c r="EX67" i="438"/>
  <c r="EY67" i="438" s="1"/>
  <c r="FB66" i="438"/>
  <c r="EX66" i="438"/>
  <c r="EY66" i="438" s="1"/>
  <c r="FB65" i="438"/>
  <c r="EX65" i="438"/>
  <c r="EY65" i="438" s="1"/>
  <c r="FB64" i="438"/>
  <c r="EX64" i="438"/>
  <c r="EY64" i="438" s="1"/>
  <c r="FB63" i="438"/>
  <c r="EX63" i="438"/>
  <c r="EY63" i="438" s="1"/>
  <c r="FB62" i="438"/>
  <c r="EX62" i="438"/>
  <c r="EY62" i="438" s="1"/>
  <c r="FB61" i="438"/>
  <c r="EX61" i="438"/>
  <c r="EY61" i="438" s="1"/>
  <c r="FB60" i="438"/>
  <c r="EX60" i="438"/>
  <c r="EY60" i="438" s="1"/>
  <c r="FB59" i="438"/>
  <c r="EX59" i="438"/>
  <c r="EY59" i="438" s="1"/>
  <c r="FB58" i="438"/>
  <c r="EX58" i="438"/>
  <c r="EY58" i="438" s="1"/>
  <c r="FB57" i="438"/>
  <c r="EX57" i="438"/>
  <c r="EY57" i="438" s="1"/>
  <c r="EZ51" i="438"/>
  <c r="EU51" i="438"/>
  <c r="EZ50" i="438"/>
  <c r="EU50" i="438"/>
  <c r="EZ49" i="438"/>
  <c r="EU49" i="438"/>
  <c r="EU48" i="438"/>
  <c r="EU47" i="438"/>
  <c r="EY46" i="438"/>
  <c r="EU45" i="438"/>
  <c r="EZ45" i="438" s="1"/>
  <c r="EU44" i="438"/>
  <c r="EU43" i="438"/>
  <c r="EZ43" i="438" s="1"/>
  <c r="GH360" i="438" s="1"/>
  <c r="EU42" i="438"/>
  <c r="EZ42" i="438" s="1"/>
  <c r="GG360" i="438" s="1"/>
  <c r="EU41" i="438"/>
  <c r="EZ41" i="438" s="1"/>
  <c r="GF360" i="438" s="1"/>
  <c r="EU40" i="438"/>
  <c r="EZ40" i="438" s="1"/>
  <c r="GE360" i="438" s="1"/>
  <c r="EU39" i="438"/>
  <c r="EZ39" i="438" s="1"/>
  <c r="GD360" i="438" s="1"/>
  <c r="EU38" i="438"/>
  <c r="EZ38" i="438" s="1"/>
  <c r="GC360" i="438" s="1"/>
  <c r="EU37" i="438"/>
  <c r="EZ37" i="438" s="1"/>
  <c r="GB360" i="438" s="1"/>
  <c r="EU36" i="438"/>
  <c r="EZ36" i="438" s="1"/>
  <c r="GA360" i="438" s="1"/>
  <c r="FR33" i="438"/>
  <c r="FB32" i="438"/>
  <c r="EX32" i="438"/>
  <c r="EY32" i="438" s="1"/>
  <c r="FB31" i="438"/>
  <c r="EX31" i="438"/>
  <c r="EY31" i="438" s="1"/>
  <c r="FB30" i="438"/>
  <c r="EX30" i="438"/>
  <c r="EY30" i="438" s="1"/>
  <c r="FB29" i="438"/>
  <c r="EX29" i="438"/>
  <c r="EY29" i="438" s="1"/>
  <c r="FB28" i="438"/>
  <c r="EX28" i="438"/>
  <c r="EY28" i="438" s="1"/>
  <c r="EX27" i="438"/>
  <c r="EY27" i="438" s="1"/>
  <c r="EX26" i="438"/>
  <c r="EY26" i="438" s="1"/>
  <c r="EX25" i="438"/>
  <c r="EY25" i="438" s="1"/>
  <c r="EX24" i="438"/>
  <c r="EY24" i="438" s="1"/>
  <c r="EX23" i="438"/>
  <c r="EY23" i="438" s="1"/>
  <c r="EX22" i="438"/>
  <c r="EY22" i="438" s="1"/>
  <c r="EX21" i="438"/>
  <c r="EY21" i="438" s="1"/>
  <c r="EX20" i="438"/>
  <c r="EY20" i="438" s="1"/>
  <c r="EX19" i="438"/>
  <c r="EY19" i="438" s="1"/>
  <c r="EX18" i="438"/>
  <c r="EY18" i="438" s="1"/>
  <c r="EX17" i="438"/>
  <c r="EY17" i="438" s="1"/>
  <c r="EX16" i="438"/>
  <c r="EY16" i="438" s="1"/>
  <c r="EX15" i="438"/>
  <c r="EY15" i="438" s="1"/>
  <c r="EX14" i="438"/>
  <c r="EY14" i="438" s="1"/>
  <c r="EX13" i="438"/>
  <c r="EY13" i="438" s="1"/>
  <c r="EX12" i="438"/>
  <c r="EY12" i="438" s="1"/>
  <c r="EX11" i="438"/>
  <c r="EY11" i="438" s="1"/>
  <c r="EX10" i="438"/>
  <c r="EY10" i="438" s="1"/>
  <c r="EX9" i="438"/>
  <c r="EY9" i="438" s="1"/>
  <c r="EX8" i="438"/>
  <c r="EY8" i="438" s="1"/>
  <c r="EX7" i="438"/>
  <c r="EY7" i="438" s="1"/>
  <c r="EX6" i="438"/>
  <c r="EY6" i="438" s="1"/>
  <c r="EX5" i="438"/>
  <c r="EY5" i="438" s="1"/>
  <c r="EX4" i="438"/>
  <c r="EY4" i="438" l="1"/>
  <c r="GQ363" i="438"/>
  <c r="EZ142" i="438"/>
  <c r="GA362" i="438" s="1"/>
  <c r="EZ195" i="438"/>
  <c r="FA195" i="438" s="1"/>
  <c r="FB164" i="438"/>
  <c r="FB169" i="438"/>
  <c r="FR169" i="438" s="1"/>
  <c r="FB170" i="438"/>
  <c r="FR170" i="438" s="1"/>
  <c r="FB175" i="438"/>
  <c r="FB179" i="438"/>
  <c r="FR179" i="438" s="1"/>
  <c r="FB180" i="438"/>
  <c r="FR180" i="438" s="1"/>
  <c r="FB181" i="438"/>
  <c r="FR181" i="438" s="1"/>
  <c r="FB182" i="438"/>
  <c r="FB183" i="438"/>
  <c r="FB184" i="438"/>
  <c r="FB185" i="438"/>
  <c r="FB186" i="438"/>
  <c r="FB187" i="438"/>
  <c r="FB188" i="438"/>
  <c r="FB189" i="438"/>
  <c r="FB190" i="438"/>
  <c r="FB191" i="438"/>
  <c r="FB163" i="438"/>
  <c r="FR163" i="438" s="1"/>
  <c r="FB168" i="438"/>
  <c r="FR168" i="438" s="1"/>
  <c r="FB173" i="438"/>
  <c r="FR173" i="438" s="1"/>
  <c r="FB174" i="438"/>
  <c r="FR174" i="438" s="1"/>
  <c r="FB178" i="438"/>
  <c r="FB166" i="438"/>
  <c r="FB167" i="438"/>
  <c r="FR167" i="438" s="1"/>
  <c r="FB172" i="438"/>
  <c r="FR172" i="438" s="1"/>
  <c r="FB177" i="438"/>
  <c r="FB165" i="438"/>
  <c r="FR165" i="438" s="1"/>
  <c r="FB171" i="438"/>
  <c r="FR171" i="438" s="1"/>
  <c r="FB176" i="438"/>
  <c r="FR176" i="438" s="1"/>
  <c r="FB27" i="438"/>
  <c r="FB9" i="438"/>
  <c r="FB13" i="438"/>
  <c r="FB19" i="438"/>
  <c r="FB24" i="438"/>
  <c r="FB8" i="438"/>
  <c r="FB12" i="438"/>
  <c r="FB16" i="438"/>
  <c r="FB17" i="438"/>
  <c r="FB18" i="438"/>
  <c r="FB22" i="438"/>
  <c r="FB23" i="438"/>
  <c r="FB6" i="438"/>
  <c r="FB7" i="438"/>
  <c r="FB11" i="438"/>
  <c r="FB15" i="438"/>
  <c r="FB21" i="438"/>
  <c r="FB26" i="438"/>
  <c r="FB5" i="438"/>
  <c r="FB10" i="438"/>
  <c r="FB14" i="438"/>
  <c r="FB20" i="438"/>
  <c r="FB25" i="438"/>
  <c r="EX48" i="438"/>
  <c r="EZ150" i="438"/>
  <c r="EZ153" i="438" s="1"/>
  <c r="EZ203" i="438"/>
  <c r="EZ206" i="438" s="1"/>
  <c r="EZ89" i="438"/>
  <c r="GA361" i="438" s="1"/>
  <c r="EZ93" i="438"/>
  <c r="GE361" i="438" s="1"/>
  <c r="EZ97" i="438"/>
  <c r="EZ100" i="438" s="1"/>
  <c r="EZ44" i="438"/>
  <c r="FA146" i="438"/>
  <c r="EW139" i="438"/>
  <c r="FA38" i="438"/>
  <c r="FA40" i="438"/>
  <c r="EW86" i="438"/>
  <c r="FA197" i="438"/>
  <c r="EX101" i="438"/>
  <c r="EX154" i="438"/>
  <c r="FA199" i="438"/>
  <c r="FA91" i="438"/>
  <c r="EZ86" i="438"/>
  <c r="EW33" i="438"/>
  <c r="FA36" i="438"/>
  <c r="FA144" i="438"/>
  <c r="EZ139" i="438"/>
  <c r="EW192" i="438"/>
  <c r="EX207" i="438"/>
  <c r="EZ47" i="438" l="1"/>
  <c r="FA142" i="438"/>
  <c r="EZ154" i="438" s="1"/>
  <c r="GA363" i="438"/>
  <c r="GM363" i="438" s="1"/>
  <c r="EZ192" i="438"/>
  <c r="EZ33" i="438"/>
  <c r="FA93" i="438"/>
  <c r="FA89" i="438"/>
  <c r="EZ207" i="438"/>
  <c r="BD152" i="438"/>
  <c r="BD210" i="438"/>
  <c r="BD209" i="438"/>
  <c r="BD208" i="438"/>
  <c r="BD157" i="438"/>
  <c r="BD156" i="438"/>
  <c r="BD155" i="438"/>
  <c r="BD104" i="438"/>
  <c r="BD103" i="438"/>
  <c r="BD102" i="438"/>
  <c r="BB204" i="438"/>
  <c r="BB203" i="438"/>
  <c r="BB205" i="438"/>
  <c r="BC205" i="438" s="1"/>
  <c r="BB151" i="438"/>
  <c r="BB150" i="438"/>
  <c r="BB152" i="438"/>
  <c r="BC152" i="438" s="1"/>
  <c r="BB99" i="438"/>
  <c r="BC99" i="438" s="1"/>
  <c r="BB98" i="438"/>
  <c r="BB97" i="438"/>
  <c r="BB46" i="438"/>
  <c r="BC46" i="438" s="1"/>
  <c r="BB45" i="438"/>
  <c r="BB44" i="438"/>
  <c r="EA210" i="438"/>
  <c r="DV210" i="438"/>
  <c r="EA209" i="438"/>
  <c r="DV209" i="438"/>
  <c r="EA208" i="438"/>
  <c r="DV208" i="438"/>
  <c r="DW207" i="438"/>
  <c r="DV207" i="438"/>
  <c r="DW206" i="438"/>
  <c r="DV206" i="438"/>
  <c r="DZ205" i="438"/>
  <c r="DV204" i="438"/>
  <c r="EA204" i="438" s="1"/>
  <c r="DV203" i="438"/>
  <c r="DV202" i="438"/>
  <c r="EA202" i="438" s="1"/>
  <c r="GH359" i="438" s="1"/>
  <c r="DV201" i="438"/>
  <c r="EA201" i="438" s="1"/>
  <c r="GG359" i="438" s="1"/>
  <c r="DV200" i="438"/>
  <c r="EA200" i="438" s="1"/>
  <c r="GF359" i="438" s="1"/>
  <c r="DV199" i="438"/>
  <c r="EA199" i="438" s="1"/>
  <c r="GE359" i="438" s="1"/>
  <c r="DV198" i="438"/>
  <c r="EA198" i="438" s="1"/>
  <c r="GD359" i="438" s="1"/>
  <c r="DV197" i="438"/>
  <c r="EA197" i="438" s="1"/>
  <c r="GC359" i="438" s="1"/>
  <c r="DV196" i="438"/>
  <c r="EA196" i="438" s="1"/>
  <c r="GB359" i="438" s="1"/>
  <c r="DV195" i="438"/>
  <c r="EA195" i="438" s="1"/>
  <c r="GA359" i="438" s="1"/>
  <c r="ES192" i="438"/>
  <c r="EC191" i="438"/>
  <c r="DY191" i="438"/>
  <c r="DZ191" i="438" s="1"/>
  <c r="EC190" i="438"/>
  <c r="DY190" i="438"/>
  <c r="DZ190" i="438" s="1"/>
  <c r="EC189" i="438"/>
  <c r="DY189" i="438"/>
  <c r="DZ189" i="438" s="1"/>
  <c r="EC188" i="438"/>
  <c r="DY188" i="438"/>
  <c r="DZ188" i="438" s="1"/>
  <c r="EC187" i="438"/>
  <c r="DY187" i="438"/>
  <c r="DZ187" i="438" s="1"/>
  <c r="EC186" i="438"/>
  <c r="DY186" i="438"/>
  <c r="DZ186" i="438" s="1"/>
  <c r="EC185" i="438"/>
  <c r="DY185" i="438"/>
  <c r="DZ185" i="438" s="1"/>
  <c r="EC184" i="438"/>
  <c r="DY184" i="438"/>
  <c r="DZ184" i="438" s="1"/>
  <c r="EC183" i="438"/>
  <c r="DY183" i="438"/>
  <c r="DZ183" i="438" s="1"/>
  <c r="EC182" i="438"/>
  <c r="DY182" i="438"/>
  <c r="DZ182" i="438" s="1"/>
  <c r="EC181" i="438"/>
  <c r="DY181" i="438"/>
  <c r="DZ181" i="438" s="1"/>
  <c r="EC180" i="438"/>
  <c r="DY180" i="438"/>
  <c r="DZ180" i="438" s="1"/>
  <c r="EC179" i="438"/>
  <c r="DY179" i="438"/>
  <c r="DZ179" i="438" s="1"/>
  <c r="EC178" i="438"/>
  <c r="DY178" i="438"/>
  <c r="DZ178" i="438" s="1"/>
  <c r="EC177" i="438"/>
  <c r="DY177" i="438"/>
  <c r="DZ177" i="438" s="1"/>
  <c r="EC176" i="438"/>
  <c r="DY176" i="438"/>
  <c r="DZ176" i="438" s="1"/>
  <c r="EC175" i="438"/>
  <c r="DY175" i="438"/>
  <c r="DZ175" i="438" s="1"/>
  <c r="EC174" i="438"/>
  <c r="DY174" i="438"/>
  <c r="DZ174" i="438" s="1"/>
  <c r="EC173" i="438"/>
  <c r="DY173" i="438"/>
  <c r="DZ173" i="438" s="1"/>
  <c r="EC172" i="438"/>
  <c r="DY172" i="438"/>
  <c r="DZ172" i="438" s="1"/>
  <c r="EC171" i="438"/>
  <c r="DY171" i="438"/>
  <c r="DZ171" i="438" s="1"/>
  <c r="EC170" i="438"/>
  <c r="DY170" i="438"/>
  <c r="DZ170" i="438" s="1"/>
  <c r="EC169" i="438"/>
  <c r="DY169" i="438"/>
  <c r="DZ169" i="438" s="1"/>
  <c r="EC168" i="438"/>
  <c r="DY168" i="438"/>
  <c r="DZ168" i="438" s="1"/>
  <c r="EC167" i="438"/>
  <c r="DY167" i="438"/>
  <c r="DZ167" i="438" s="1"/>
  <c r="EC166" i="438"/>
  <c r="DY166" i="438"/>
  <c r="DZ166" i="438" s="1"/>
  <c r="EC165" i="438"/>
  <c r="DY165" i="438"/>
  <c r="DZ165" i="438" s="1"/>
  <c r="EC164" i="438"/>
  <c r="DY164" i="438"/>
  <c r="DZ164" i="438" s="1"/>
  <c r="EC163" i="438"/>
  <c r="DY163" i="438"/>
  <c r="DZ163" i="438" s="1"/>
  <c r="EA157" i="438"/>
  <c r="DV157" i="438"/>
  <c r="EA156" i="438"/>
  <c r="DV156" i="438"/>
  <c r="EA155" i="438"/>
  <c r="DV155" i="438"/>
  <c r="DW154" i="438"/>
  <c r="DV154" i="438"/>
  <c r="DW153" i="438"/>
  <c r="DV153" i="438"/>
  <c r="DZ152" i="438"/>
  <c r="DV151" i="438"/>
  <c r="EA151" i="438" s="1"/>
  <c r="DV150" i="438"/>
  <c r="DV149" i="438"/>
  <c r="EA149" i="438" s="1"/>
  <c r="GH358" i="438" s="1"/>
  <c r="DV148" i="438"/>
  <c r="EA148" i="438" s="1"/>
  <c r="GG358" i="438" s="1"/>
  <c r="DV147" i="438"/>
  <c r="EA147" i="438" s="1"/>
  <c r="GF358" i="438" s="1"/>
  <c r="DV146" i="438"/>
  <c r="EA146" i="438" s="1"/>
  <c r="GE358" i="438" s="1"/>
  <c r="DV145" i="438"/>
  <c r="DV144" i="438"/>
  <c r="EA144" i="438" s="1"/>
  <c r="GC358" i="438" s="1"/>
  <c r="DV143" i="438"/>
  <c r="DV142" i="438"/>
  <c r="EA142" i="438" s="1"/>
  <c r="GA358" i="438" s="1"/>
  <c r="ES139" i="438"/>
  <c r="EC138" i="438"/>
  <c r="DY138" i="438"/>
  <c r="DZ138" i="438" s="1"/>
  <c r="EC137" i="438"/>
  <c r="DY137" i="438"/>
  <c r="DZ137" i="438" s="1"/>
  <c r="EC136" i="438"/>
  <c r="DY136" i="438"/>
  <c r="DZ136" i="438" s="1"/>
  <c r="EC135" i="438"/>
  <c r="DY135" i="438"/>
  <c r="DZ135" i="438" s="1"/>
  <c r="EC134" i="438"/>
  <c r="DY134" i="438"/>
  <c r="DZ134" i="438" s="1"/>
  <c r="EC133" i="438"/>
  <c r="DY133" i="438"/>
  <c r="DZ133" i="438" s="1"/>
  <c r="EC132" i="438"/>
  <c r="DY132" i="438"/>
  <c r="DZ132" i="438" s="1"/>
  <c r="EC131" i="438"/>
  <c r="DY131" i="438"/>
  <c r="DZ131" i="438" s="1"/>
  <c r="EC130" i="438"/>
  <c r="DY130" i="438"/>
  <c r="DZ130" i="438" s="1"/>
  <c r="EC129" i="438"/>
  <c r="ES129" i="438" s="1"/>
  <c r="DY129" i="438"/>
  <c r="DZ129" i="438" s="1"/>
  <c r="EC128" i="438"/>
  <c r="DY128" i="438"/>
  <c r="DZ128" i="438" s="1"/>
  <c r="EC127" i="438"/>
  <c r="ES127" i="438" s="1"/>
  <c r="DY127" i="438"/>
  <c r="DZ127" i="438" s="1"/>
  <c r="EC126" i="438"/>
  <c r="ES126" i="438" s="1"/>
  <c r="DY126" i="438"/>
  <c r="DZ126" i="438" s="1"/>
  <c r="EC125" i="438"/>
  <c r="DY125" i="438"/>
  <c r="DZ125" i="438" s="1"/>
  <c r="EC124" i="438"/>
  <c r="DY124" i="438"/>
  <c r="DZ124" i="438" s="1"/>
  <c r="EC123" i="438"/>
  <c r="DY123" i="438"/>
  <c r="DZ123" i="438" s="1"/>
  <c r="EC122" i="438"/>
  <c r="ES122" i="438" s="1"/>
  <c r="DY122" i="438"/>
  <c r="DZ122" i="438" s="1"/>
  <c r="EC121" i="438"/>
  <c r="ES121" i="438" s="1"/>
  <c r="DY121" i="438"/>
  <c r="DZ121" i="438" s="1"/>
  <c r="EC120" i="438"/>
  <c r="DY120" i="438"/>
  <c r="DZ120" i="438" s="1"/>
  <c r="EC119" i="438"/>
  <c r="ES119" i="438" s="1"/>
  <c r="DY119" i="438"/>
  <c r="DZ119" i="438" s="1"/>
  <c r="EC118" i="438"/>
  <c r="ES118" i="438" s="1"/>
  <c r="DY118" i="438"/>
  <c r="DZ118" i="438" s="1"/>
  <c r="EC117" i="438"/>
  <c r="DY117" i="438"/>
  <c r="DZ117" i="438" s="1"/>
  <c r="EC116" i="438"/>
  <c r="ES116" i="438" s="1"/>
  <c r="DY116" i="438"/>
  <c r="DZ116" i="438" s="1"/>
  <c r="EC115" i="438"/>
  <c r="ES115" i="438" s="1"/>
  <c r="DY115" i="438"/>
  <c r="DZ115" i="438" s="1"/>
  <c r="EC114" i="438"/>
  <c r="ES114" i="438" s="1"/>
  <c r="DY114" i="438"/>
  <c r="DZ114" i="438" s="1"/>
  <c r="EC113" i="438"/>
  <c r="ES113" i="438" s="1"/>
  <c r="DY113" i="438"/>
  <c r="DZ113" i="438" s="1"/>
  <c r="EC112" i="438"/>
  <c r="DY112" i="438"/>
  <c r="DZ112" i="438" s="1"/>
  <c r="EC111" i="438"/>
  <c r="DY111" i="438"/>
  <c r="DZ111" i="438" s="1"/>
  <c r="EC110" i="438"/>
  <c r="DY110" i="438"/>
  <c r="DZ110" i="438" s="1"/>
  <c r="EA104" i="438"/>
  <c r="DV104" i="438"/>
  <c r="EA103" i="438"/>
  <c r="DV103" i="438"/>
  <c r="EA102" i="438"/>
  <c r="DV102" i="438"/>
  <c r="DW101" i="438"/>
  <c r="DW48" i="438" s="1"/>
  <c r="DV101" i="438"/>
  <c r="DW100" i="438"/>
  <c r="DV100" i="438"/>
  <c r="DZ99" i="438"/>
  <c r="DV98" i="438"/>
  <c r="EA98" i="438" s="1"/>
  <c r="DV97" i="438"/>
  <c r="EA97" i="438" s="1"/>
  <c r="EA100" i="438" s="1"/>
  <c r="DV96" i="438"/>
  <c r="EA96" i="438" s="1"/>
  <c r="GH357" i="438" s="1"/>
  <c r="DV95" i="438"/>
  <c r="EA95" i="438" s="1"/>
  <c r="GG357" i="438" s="1"/>
  <c r="DV94" i="438"/>
  <c r="EA94" i="438" s="1"/>
  <c r="GF357" i="438" s="1"/>
  <c r="DV93" i="438"/>
  <c r="EA93" i="438" s="1"/>
  <c r="GE357" i="438" s="1"/>
  <c r="DV92" i="438"/>
  <c r="EA92" i="438" s="1"/>
  <c r="GD357" i="438" s="1"/>
  <c r="DV91" i="438"/>
  <c r="EA91" i="438" s="1"/>
  <c r="GC357" i="438" s="1"/>
  <c r="DV90" i="438"/>
  <c r="EA90" i="438" s="1"/>
  <c r="GB357" i="438" s="1"/>
  <c r="DV89" i="438"/>
  <c r="EA89" i="438" s="1"/>
  <c r="GA357" i="438" s="1"/>
  <c r="ES86" i="438"/>
  <c r="EC85" i="438"/>
  <c r="DY85" i="438"/>
  <c r="DZ85" i="438" s="1"/>
  <c r="EC84" i="438"/>
  <c r="DY84" i="438"/>
  <c r="DZ84" i="438" s="1"/>
  <c r="EC83" i="438"/>
  <c r="DY83" i="438"/>
  <c r="DZ83" i="438" s="1"/>
  <c r="EC82" i="438"/>
  <c r="DY82" i="438"/>
  <c r="DZ82" i="438" s="1"/>
  <c r="EC81" i="438"/>
  <c r="DY81" i="438"/>
  <c r="DZ81" i="438" s="1"/>
  <c r="EC80" i="438"/>
  <c r="DY80" i="438"/>
  <c r="DZ80" i="438" s="1"/>
  <c r="EC79" i="438"/>
  <c r="DY79" i="438"/>
  <c r="DZ79" i="438" s="1"/>
  <c r="EC78" i="438"/>
  <c r="DY78" i="438"/>
  <c r="DZ78" i="438" s="1"/>
  <c r="EC77" i="438"/>
  <c r="DY77" i="438"/>
  <c r="DZ77" i="438" s="1"/>
  <c r="EC76" i="438"/>
  <c r="DY76" i="438"/>
  <c r="DZ76" i="438" s="1"/>
  <c r="EC75" i="438"/>
  <c r="DY75" i="438"/>
  <c r="DZ75" i="438" s="1"/>
  <c r="EC74" i="438"/>
  <c r="DY74" i="438"/>
  <c r="DZ74" i="438" s="1"/>
  <c r="EC73" i="438"/>
  <c r="DY73" i="438"/>
  <c r="DZ73" i="438" s="1"/>
  <c r="EC72" i="438"/>
  <c r="DY72" i="438"/>
  <c r="DZ72" i="438" s="1"/>
  <c r="EC71" i="438"/>
  <c r="DY71" i="438"/>
  <c r="DZ71" i="438" s="1"/>
  <c r="EC70" i="438"/>
  <c r="DY70" i="438"/>
  <c r="DZ70" i="438" s="1"/>
  <c r="EC69" i="438"/>
  <c r="DY69" i="438"/>
  <c r="DZ69" i="438" s="1"/>
  <c r="EC68" i="438"/>
  <c r="DY68" i="438"/>
  <c r="DZ68" i="438" s="1"/>
  <c r="EC67" i="438"/>
  <c r="DY67" i="438"/>
  <c r="DZ67" i="438" s="1"/>
  <c r="EC66" i="438"/>
  <c r="DY66" i="438"/>
  <c r="DZ66" i="438" s="1"/>
  <c r="EC65" i="438"/>
  <c r="DY65" i="438"/>
  <c r="DZ65" i="438" s="1"/>
  <c r="EC64" i="438"/>
  <c r="DY64" i="438"/>
  <c r="DZ64" i="438" s="1"/>
  <c r="EC63" i="438"/>
  <c r="DY63" i="438"/>
  <c r="DZ63" i="438" s="1"/>
  <c r="EC62" i="438"/>
  <c r="DY62" i="438"/>
  <c r="DZ62" i="438" s="1"/>
  <c r="EC61" i="438"/>
  <c r="ES61" i="438" s="1"/>
  <c r="DY61" i="438"/>
  <c r="DZ61" i="438" s="1"/>
  <c r="EC60" i="438"/>
  <c r="ES60" i="438" s="1"/>
  <c r="DY60" i="438"/>
  <c r="DZ60" i="438" s="1"/>
  <c r="EC59" i="438"/>
  <c r="DY59" i="438"/>
  <c r="DZ59" i="438" s="1"/>
  <c r="EC58" i="438"/>
  <c r="DY58" i="438"/>
  <c r="DZ58" i="438" s="1"/>
  <c r="EC57" i="438"/>
  <c r="DY57" i="438"/>
  <c r="DZ57" i="438" s="1"/>
  <c r="EA51" i="438"/>
  <c r="DV51" i="438"/>
  <c r="EA50" i="438"/>
  <c r="DV50" i="438"/>
  <c r="EA49" i="438"/>
  <c r="DV49" i="438"/>
  <c r="DV48" i="438"/>
  <c r="DV47" i="438"/>
  <c r="DZ46" i="438"/>
  <c r="DV45" i="438"/>
  <c r="EA45" i="438" s="1"/>
  <c r="DV44" i="438"/>
  <c r="EA44" i="438" s="1"/>
  <c r="DV43" i="438"/>
  <c r="EA43" i="438" s="1"/>
  <c r="GH356" i="438" s="1"/>
  <c r="DV42" i="438"/>
  <c r="EA42" i="438" s="1"/>
  <c r="GG356" i="438" s="1"/>
  <c r="DV41" i="438"/>
  <c r="EA41" i="438" s="1"/>
  <c r="GF356" i="438" s="1"/>
  <c r="DV40" i="438"/>
  <c r="EA40" i="438" s="1"/>
  <c r="GE356" i="438" s="1"/>
  <c r="DV39" i="438"/>
  <c r="EA39" i="438" s="1"/>
  <c r="GD356" i="438" s="1"/>
  <c r="DV38" i="438"/>
  <c r="EA38" i="438" s="1"/>
  <c r="GC356" i="438" s="1"/>
  <c r="DV37" i="438"/>
  <c r="EA37" i="438" s="1"/>
  <c r="GB356" i="438" s="1"/>
  <c r="DV36" i="438"/>
  <c r="EA36" i="438" s="1"/>
  <c r="GA356" i="438" s="1"/>
  <c r="ES33" i="438"/>
  <c r="EC32" i="438"/>
  <c r="DY32" i="438"/>
  <c r="DZ32" i="438" s="1"/>
  <c r="EC31" i="438"/>
  <c r="DY31" i="438"/>
  <c r="DZ31" i="438" s="1"/>
  <c r="EC30" i="438"/>
  <c r="DY30" i="438"/>
  <c r="DZ30" i="438" s="1"/>
  <c r="EC29" i="438"/>
  <c r="DY29" i="438"/>
  <c r="DZ29" i="438" s="1"/>
  <c r="EC28" i="438"/>
  <c r="DY28" i="438"/>
  <c r="DZ28" i="438" s="1"/>
  <c r="EC27" i="438"/>
  <c r="DY27" i="438"/>
  <c r="DZ27" i="438" s="1"/>
  <c r="EC26" i="438"/>
  <c r="DY26" i="438"/>
  <c r="DZ26" i="438" s="1"/>
  <c r="EC25" i="438"/>
  <c r="ES25" i="438" s="1"/>
  <c r="DY25" i="438"/>
  <c r="DZ25" i="438" s="1"/>
  <c r="EC24" i="438"/>
  <c r="DY24" i="438"/>
  <c r="DZ24" i="438" s="1"/>
  <c r="EC23" i="438"/>
  <c r="DY23" i="438"/>
  <c r="DZ23" i="438" s="1"/>
  <c r="EC22" i="438"/>
  <c r="ES22" i="438" s="1"/>
  <c r="DY22" i="438"/>
  <c r="DZ22" i="438" s="1"/>
  <c r="EC21" i="438"/>
  <c r="ES21" i="438" s="1"/>
  <c r="DY21" i="438"/>
  <c r="DZ21" i="438" s="1"/>
  <c r="EC20" i="438"/>
  <c r="DY20" i="438"/>
  <c r="DZ20" i="438" s="1"/>
  <c r="EC19" i="438"/>
  <c r="DY19" i="438"/>
  <c r="DZ19" i="438" s="1"/>
  <c r="EC18" i="438"/>
  <c r="ES18" i="438" s="1"/>
  <c r="DY18" i="438"/>
  <c r="DZ18" i="438" s="1"/>
  <c r="EC17" i="438"/>
  <c r="ES17" i="438" s="1"/>
  <c r="DY17" i="438"/>
  <c r="DZ17" i="438" s="1"/>
  <c r="EC16" i="438"/>
  <c r="ES16" i="438" s="1"/>
  <c r="DY16" i="438"/>
  <c r="DZ16" i="438" s="1"/>
  <c r="EC15" i="438"/>
  <c r="DY15" i="438"/>
  <c r="DZ15" i="438" s="1"/>
  <c r="EC14" i="438"/>
  <c r="DY14" i="438"/>
  <c r="DZ14" i="438" s="1"/>
  <c r="EC13" i="438"/>
  <c r="ES13" i="438" s="1"/>
  <c r="DY13" i="438"/>
  <c r="DZ13" i="438" s="1"/>
  <c r="EC12" i="438"/>
  <c r="DY12" i="438"/>
  <c r="DZ12" i="438" s="1"/>
  <c r="EC11" i="438"/>
  <c r="DY11" i="438"/>
  <c r="DZ11" i="438" s="1"/>
  <c r="EC10" i="438"/>
  <c r="DY10" i="438"/>
  <c r="DZ10" i="438" s="1"/>
  <c r="EC9" i="438"/>
  <c r="ES9" i="438" s="1"/>
  <c r="DY9" i="438"/>
  <c r="DZ9" i="438" s="1"/>
  <c r="EC8" i="438"/>
  <c r="ES8" i="438" s="1"/>
  <c r="DY8" i="438"/>
  <c r="DZ8" i="438" s="1"/>
  <c r="EC7" i="438"/>
  <c r="ES7" i="438" s="1"/>
  <c r="DY7" i="438"/>
  <c r="DZ7" i="438" s="1"/>
  <c r="EC6" i="438"/>
  <c r="DY6" i="438"/>
  <c r="DZ6" i="438" s="1"/>
  <c r="EC5" i="438"/>
  <c r="DY5" i="438"/>
  <c r="DZ5" i="438" s="1"/>
  <c r="EC4" i="438"/>
  <c r="DY4" i="438"/>
  <c r="DZ4" i="438" s="1"/>
  <c r="DB210" i="438"/>
  <c r="CW210" i="438"/>
  <c r="DB209" i="438"/>
  <c r="CW209" i="438"/>
  <c r="DB208" i="438"/>
  <c r="CW208" i="438"/>
  <c r="CX207" i="438"/>
  <c r="CW207" i="438"/>
  <c r="CX206" i="438"/>
  <c r="CW206" i="438"/>
  <c r="DA205" i="438"/>
  <c r="CW204" i="438"/>
  <c r="DB204" i="438" s="1"/>
  <c r="CW203" i="438"/>
  <c r="CW202" i="438"/>
  <c r="CW201" i="438"/>
  <c r="CW200" i="438"/>
  <c r="CW199" i="438"/>
  <c r="CW198" i="438"/>
  <c r="CW197" i="438"/>
  <c r="CW196" i="438"/>
  <c r="CW195" i="438"/>
  <c r="DT192" i="438"/>
  <c r="DD191" i="438"/>
  <c r="CZ191" i="438"/>
  <c r="DA191" i="438" s="1"/>
  <c r="DD190" i="438"/>
  <c r="CZ190" i="438"/>
  <c r="DA190" i="438" s="1"/>
  <c r="DD189" i="438"/>
  <c r="CZ189" i="438"/>
  <c r="DA189" i="438" s="1"/>
  <c r="DD188" i="438"/>
  <c r="CZ188" i="438"/>
  <c r="DA188" i="438" s="1"/>
  <c r="DD187" i="438"/>
  <c r="CZ187" i="438"/>
  <c r="DA187" i="438" s="1"/>
  <c r="DD186" i="438"/>
  <c r="CZ186" i="438"/>
  <c r="DA186" i="438" s="1"/>
  <c r="DD185" i="438"/>
  <c r="CZ185" i="438"/>
  <c r="DA185" i="438" s="1"/>
  <c r="DD184" i="438"/>
  <c r="CZ184" i="438"/>
  <c r="DA184" i="438" s="1"/>
  <c r="DD183" i="438"/>
  <c r="CZ183" i="438"/>
  <c r="DA183" i="438" s="1"/>
  <c r="DD182" i="438"/>
  <c r="CZ182" i="438"/>
  <c r="DA182" i="438" s="1"/>
  <c r="DD181" i="438"/>
  <c r="CZ181" i="438"/>
  <c r="DA181" i="438" s="1"/>
  <c r="DD180" i="438"/>
  <c r="CZ180" i="438"/>
  <c r="DA180" i="438" s="1"/>
  <c r="DD179" i="438"/>
  <c r="DT179" i="438" s="1"/>
  <c r="CZ179" i="438"/>
  <c r="DA179" i="438" s="1"/>
  <c r="DD178" i="438"/>
  <c r="DT178" i="438" s="1"/>
  <c r="CZ178" i="438"/>
  <c r="DA178" i="438" s="1"/>
  <c r="DD177" i="438"/>
  <c r="CZ177" i="438"/>
  <c r="DA177" i="438" s="1"/>
  <c r="DD176" i="438"/>
  <c r="CZ176" i="438"/>
  <c r="DA176" i="438" s="1"/>
  <c r="DD175" i="438"/>
  <c r="DT175" i="438" s="1"/>
  <c r="CZ175" i="438"/>
  <c r="DA175" i="438" s="1"/>
  <c r="DD174" i="438"/>
  <c r="DT174" i="438" s="1"/>
  <c r="CZ174" i="438"/>
  <c r="DA174" i="438" s="1"/>
  <c r="DD173" i="438"/>
  <c r="DT173" i="438" s="1"/>
  <c r="CZ173" i="438"/>
  <c r="DA173" i="438" s="1"/>
  <c r="DD172" i="438"/>
  <c r="DT172" i="438" s="1"/>
  <c r="CZ172" i="438"/>
  <c r="DA172" i="438" s="1"/>
  <c r="DD171" i="438"/>
  <c r="DT171" i="438" s="1"/>
  <c r="CZ171" i="438"/>
  <c r="DA171" i="438" s="1"/>
  <c r="DD170" i="438"/>
  <c r="DT170" i="438" s="1"/>
  <c r="CZ170" i="438"/>
  <c r="DA170" i="438" s="1"/>
  <c r="DD169" i="438"/>
  <c r="DT169" i="438" s="1"/>
  <c r="CZ169" i="438"/>
  <c r="DA169" i="438" s="1"/>
  <c r="DD168" i="438"/>
  <c r="DT168" i="438" s="1"/>
  <c r="CZ168" i="438"/>
  <c r="DA168" i="438" s="1"/>
  <c r="DD167" i="438"/>
  <c r="DT167" i="438" s="1"/>
  <c r="CZ167" i="438"/>
  <c r="DA167" i="438" s="1"/>
  <c r="DD166" i="438"/>
  <c r="CZ166" i="438"/>
  <c r="DA166" i="438" s="1"/>
  <c r="DD165" i="438"/>
  <c r="DT165" i="438" s="1"/>
  <c r="CZ165" i="438"/>
  <c r="DA165" i="438" s="1"/>
  <c r="DD164" i="438"/>
  <c r="DT164" i="438" s="1"/>
  <c r="CZ164" i="438"/>
  <c r="DA164" i="438" s="1"/>
  <c r="DD163" i="438"/>
  <c r="DT163" i="438" s="1"/>
  <c r="CZ163" i="438"/>
  <c r="DA163" i="438" s="1"/>
  <c r="DB157" i="438"/>
  <c r="CW157" i="438"/>
  <c r="DB156" i="438"/>
  <c r="CW156" i="438"/>
  <c r="DB155" i="438"/>
  <c r="CW155" i="438"/>
  <c r="CX154" i="438"/>
  <c r="CW154" i="438"/>
  <c r="CX153" i="438"/>
  <c r="CW153" i="438"/>
  <c r="DA152" i="438"/>
  <c r="CW151" i="438"/>
  <c r="DB151" i="438" s="1"/>
  <c r="CW150" i="438"/>
  <c r="CW149" i="438"/>
  <c r="CW148" i="438"/>
  <c r="CW147" i="438"/>
  <c r="CW146" i="438"/>
  <c r="CW145" i="438"/>
  <c r="CW144" i="438"/>
  <c r="CW143" i="438"/>
  <c r="CW142" i="438"/>
  <c r="DT139" i="438"/>
  <c r="DD138" i="438"/>
  <c r="CZ138" i="438"/>
  <c r="DA138" i="438" s="1"/>
  <c r="DD137" i="438"/>
  <c r="CZ137" i="438"/>
  <c r="DA137" i="438" s="1"/>
  <c r="DD136" i="438"/>
  <c r="CZ136" i="438"/>
  <c r="DA136" i="438" s="1"/>
  <c r="DD135" i="438"/>
  <c r="CZ135" i="438"/>
  <c r="DA135" i="438" s="1"/>
  <c r="DD134" i="438"/>
  <c r="CZ134" i="438"/>
  <c r="DA134" i="438" s="1"/>
  <c r="DD133" i="438"/>
  <c r="CZ133" i="438"/>
  <c r="DA133" i="438" s="1"/>
  <c r="DD132" i="438"/>
  <c r="CZ132" i="438"/>
  <c r="DA132" i="438" s="1"/>
  <c r="DD131" i="438"/>
  <c r="CZ131" i="438"/>
  <c r="DA131" i="438" s="1"/>
  <c r="DD130" i="438"/>
  <c r="CZ130" i="438"/>
  <c r="DA130" i="438" s="1"/>
  <c r="DD129" i="438"/>
  <c r="CZ129" i="438"/>
  <c r="DA129" i="438" s="1"/>
  <c r="DD128" i="438"/>
  <c r="CZ128" i="438"/>
  <c r="DA128" i="438" s="1"/>
  <c r="DD127" i="438"/>
  <c r="DT127" i="438" s="1"/>
  <c r="CZ127" i="438"/>
  <c r="DA127" i="438" s="1"/>
  <c r="DD126" i="438"/>
  <c r="DT126" i="438" s="1"/>
  <c r="CZ126" i="438"/>
  <c r="DA126" i="438" s="1"/>
  <c r="DD125" i="438"/>
  <c r="DT125" i="438" s="1"/>
  <c r="CZ125" i="438"/>
  <c r="DA125" i="438" s="1"/>
  <c r="DD124" i="438"/>
  <c r="DT124" i="438" s="1"/>
  <c r="CZ124" i="438"/>
  <c r="DA124" i="438" s="1"/>
  <c r="DD123" i="438"/>
  <c r="DT123" i="438" s="1"/>
  <c r="CZ123" i="438"/>
  <c r="DA123" i="438" s="1"/>
  <c r="DD122" i="438"/>
  <c r="DT122" i="438" s="1"/>
  <c r="CZ122" i="438"/>
  <c r="DA122" i="438" s="1"/>
  <c r="DD121" i="438"/>
  <c r="DT121" i="438" s="1"/>
  <c r="CZ121" i="438"/>
  <c r="DA121" i="438" s="1"/>
  <c r="DD120" i="438"/>
  <c r="CZ120" i="438"/>
  <c r="DA120" i="438" s="1"/>
  <c r="DD119" i="438"/>
  <c r="DT119" i="438" s="1"/>
  <c r="CZ119" i="438"/>
  <c r="DA119" i="438" s="1"/>
  <c r="DD118" i="438"/>
  <c r="DT118" i="438" s="1"/>
  <c r="CZ118" i="438"/>
  <c r="DA118" i="438" s="1"/>
  <c r="DD117" i="438"/>
  <c r="DT117" i="438" s="1"/>
  <c r="CZ117" i="438"/>
  <c r="DA117" i="438" s="1"/>
  <c r="DD116" i="438"/>
  <c r="DT116" i="438" s="1"/>
  <c r="CZ116" i="438"/>
  <c r="DA116" i="438" s="1"/>
  <c r="DD115" i="438"/>
  <c r="DT115" i="438" s="1"/>
  <c r="CZ115" i="438"/>
  <c r="DA115" i="438" s="1"/>
  <c r="DD114" i="438"/>
  <c r="DT114" i="438" s="1"/>
  <c r="CZ114" i="438"/>
  <c r="DA114" i="438" s="1"/>
  <c r="DD113" i="438"/>
  <c r="DT113" i="438" s="1"/>
  <c r="CZ113" i="438"/>
  <c r="DA113" i="438" s="1"/>
  <c r="DD112" i="438"/>
  <c r="DT112" i="438" s="1"/>
  <c r="CZ112" i="438"/>
  <c r="DA112" i="438" s="1"/>
  <c r="DD111" i="438"/>
  <c r="DT111" i="438" s="1"/>
  <c r="CZ111" i="438"/>
  <c r="DA111" i="438" s="1"/>
  <c r="DD110" i="438"/>
  <c r="DT110" i="438" s="1"/>
  <c r="CZ110" i="438"/>
  <c r="DA110" i="438" s="1"/>
  <c r="DB104" i="438"/>
  <c r="CW104" i="438"/>
  <c r="DB103" i="438"/>
  <c r="CW103" i="438"/>
  <c r="CW102" i="438"/>
  <c r="CX101" i="438"/>
  <c r="CX48" i="438" s="1"/>
  <c r="CW101" i="438"/>
  <c r="CW100" i="438"/>
  <c r="DA99" i="438"/>
  <c r="CW98" i="438"/>
  <c r="DB98" i="438" s="1"/>
  <c r="CW97" i="438"/>
  <c r="DB97" i="438" s="1"/>
  <c r="CW96" i="438"/>
  <c r="CW95" i="438"/>
  <c r="CW94" i="438"/>
  <c r="CW93" i="438"/>
  <c r="CW92" i="438"/>
  <c r="CW91" i="438"/>
  <c r="CW90" i="438"/>
  <c r="CW89" i="438"/>
  <c r="DT86" i="438"/>
  <c r="DD85" i="438"/>
  <c r="CZ85" i="438"/>
  <c r="DA85" i="438" s="1"/>
  <c r="DD84" i="438"/>
  <c r="CZ84" i="438"/>
  <c r="DA84" i="438" s="1"/>
  <c r="DD83" i="438"/>
  <c r="CZ83" i="438"/>
  <c r="DA83" i="438" s="1"/>
  <c r="DD82" i="438"/>
  <c r="CZ82" i="438"/>
  <c r="DA82" i="438" s="1"/>
  <c r="DD81" i="438"/>
  <c r="CZ81" i="438"/>
  <c r="DA81" i="438" s="1"/>
  <c r="DD80" i="438"/>
  <c r="CZ80" i="438"/>
  <c r="DA80" i="438" s="1"/>
  <c r="DD79" i="438"/>
  <c r="CZ79" i="438"/>
  <c r="DA79" i="438" s="1"/>
  <c r="DD78" i="438"/>
  <c r="CZ78" i="438"/>
  <c r="DA78" i="438" s="1"/>
  <c r="DD77" i="438"/>
  <c r="CZ77" i="438"/>
  <c r="DA77" i="438" s="1"/>
  <c r="DD76" i="438"/>
  <c r="CZ76" i="438"/>
  <c r="DA76" i="438" s="1"/>
  <c r="DD75" i="438"/>
  <c r="CZ75" i="438"/>
  <c r="DA75" i="438" s="1"/>
  <c r="DD74" i="438"/>
  <c r="CZ74" i="438"/>
  <c r="DA74" i="438" s="1"/>
  <c r="DD73" i="438"/>
  <c r="CZ73" i="438"/>
  <c r="DA73" i="438" s="1"/>
  <c r="DD72" i="438"/>
  <c r="CZ72" i="438"/>
  <c r="DA72" i="438" s="1"/>
  <c r="DD71" i="438"/>
  <c r="CZ71" i="438"/>
  <c r="DA71" i="438" s="1"/>
  <c r="DD70" i="438"/>
  <c r="CZ70" i="438"/>
  <c r="DA70" i="438" s="1"/>
  <c r="DD69" i="438"/>
  <c r="CZ69" i="438"/>
  <c r="DA69" i="438" s="1"/>
  <c r="DD68" i="438"/>
  <c r="CZ68" i="438"/>
  <c r="DA68" i="438" s="1"/>
  <c r="DD67" i="438"/>
  <c r="CZ67" i="438"/>
  <c r="DA67" i="438" s="1"/>
  <c r="DD66" i="438"/>
  <c r="CZ66" i="438"/>
  <c r="DA66" i="438" s="1"/>
  <c r="DD65" i="438"/>
  <c r="CZ65" i="438"/>
  <c r="DA65" i="438" s="1"/>
  <c r="DD64" i="438"/>
  <c r="CZ64" i="438"/>
  <c r="DA64" i="438" s="1"/>
  <c r="DD63" i="438"/>
  <c r="CZ63" i="438"/>
  <c r="DA63" i="438" s="1"/>
  <c r="DD62" i="438"/>
  <c r="CZ62" i="438"/>
  <c r="DA62" i="438" s="1"/>
  <c r="DD61" i="438"/>
  <c r="DT61" i="438" s="1"/>
  <c r="CZ61" i="438"/>
  <c r="DA61" i="438" s="1"/>
  <c r="DD60" i="438"/>
  <c r="DT60" i="438" s="1"/>
  <c r="CZ60" i="438"/>
  <c r="DA60" i="438" s="1"/>
  <c r="DD59" i="438"/>
  <c r="DT59" i="438" s="1"/>
  <c r="CZ59" i="438"/>
  <c r="DA59" i="438" s="1"/>
  <c r="DD58" i="438"/>
  <c r="DT58" i="438" s="1"/>
  <c r="CZ58" i="438"/>
  <c r="DA58" i="438" s="1"/>
  <c r="DD57" i="438"/>
  <c r="DT57" i="438" s="1"/>
  <c r="CZ57" i="438"/>
  <c r="DA57" i="438" s="1"/>
  <c r="DB51" i="438"/>
  <c r="CW51" i="438"/>
  <c r="DB50" i="438"/>
  <c r="CW50" i="438"/>
  <c r="DB49" i="438"/>
  <c r="CW49" i="438"/>
  <c r="CW48" i="438"/>
  <c r="CW47" i="438"/>
  <c r="DA46" i="438"/>
  <c r="CW45" i="438"/>
  <c r="DB45" i="438" s="1"/>
  <c r="CW44" i="438"/>
  <c r="DB44" i="438" s="1"/>
  <c r="CW43" i="438"/>
  <c r="CW42" i="438"/>
  <c r="CW41" i="438"/>
  <c r="CW40" i="438"/>
  <c r="CW39" i="438"/>
  <c r="CW38" i="438"/>
  <c r="CW37" i="438"/>
  <c r="CW36" i="438"/>
  <c r="DT33" i="438"/>
  <c r="DD32" i="438"/>
  <c r="CZ32" i="438"/>
  <c r="DA32" i="438" s="1"/>
  <c r="DD31" i="438"/>
  <c r="CZ31" i="438"/>
  <c r="DA31" i="438" s="1"/>
  <c r="DD30" i="438"/>
  <c r="CZ30" i="438"/>
  <c r="DA30" i="438" s="1"/>
  <c r="DD29" i="438"/>
  <c r="CZ29" i="438"/>
  <c r="DA29" i="438" s="1"/>
  <c r="DD28" i="438"/>
  <c r="CZ28" i="438"/>
  <c r="DA28" i="438" s="1"/>
  <c r="DD27" i="438"/>
  <c r="CZ27" i="438"/>
  <c r="DA27" i="438" s="1"/>
  <c r="DD26" i="438"/>
  <c r="DT26" i="438" s="1"/>
  <c r="CZ26" i="438"/>
  <c r="DA26" i="438" s="1"/>
  <c r="DD25" i="438"/>
  <c r="CZ25" i="438"/>
  <c r="DA25" i="438" s="1"/>
  <c r="DD24" i="438"/>
  <c r="CZ24" i="438"/>
  <c r="DA24" i="438" s="1"/>
  <c r="DD23" i="438"/>
  <c r="CZ23" i="438"/>
  <c r="DA23" i="438" s="1"/>
  <c r="DD22" i="438"/>
  <c r="DT22" i="438" s="1"/>
  <c r="CZ22" i="438"/>
  <c r="DA22" i="438" s="1"/>
  <c r="DD21" i="438"/>
  <c r="DT21" i="438" s="1"/>
  <c r="CZ21" i="438"/>
  <c r="DA21" i="438" s="1"/>
  <c r="DD20" i="438"/>
  <c r="DT20" i="438" s="1"/>
  <c r="CZ20" i="438"/>
  <c r="DA20" i="438" s="1"/>
  <c r="DD19" i="438"/>
  <c r="DT19" i="438" s="1"/>
  <c r="CZ19" i="438"/>
  <c r="DA19" i="438" s="1"/>
  <c r="DD18" i="438"/>
  <c r="DT18" i="438" s="1"/>
  <c r="CZ18" i="438"/>
  <c r="DA18" i="438" s="1"/>
  <c r="DD17" i="438"/>
  <c r="DT17" i="438" s="1"/>
  <c r="CZ17" i="438"/>
  <c r="DA17" i="438" s="1"/>
  <c r="DD16" i="438"/>
  <c r="DT16" i="438" s="1"/>
  <c r="CZ16" i="438"/>
  <c r="DA16" i="438" s="1"/>
  <c r="DD15" i="438"/>
  <c r="DT15" i="438" s="1"/>
  <c r="CZ15" i="438"/>
  <c r="DA15" i="438" s="1"/>
  <c r="DD14" i="438"/>
  <c r="DT14" i="438" s="1"/>
  <c r="CZ14" i="438"/>
  <c r="DA14" i="438" s="1"/>
  <c r="DD13" i="438"/>
  <c r="CZ13" i="438"/>
  <c r="DA13" i="438" s="1"/>
  <c r="DD12" i="438"/>
  <c r="DT12" i="438" s="1"/>
  <c r="CZ12" i="438"/>
  <c r="DA12" i="438" s="1"/>
  <c r="DD11" i="438"/>
  <c r="DT11" i="438" s="1"/>
  <c r="CZ11" i="438"/>
  <c r="DA11" i="438" s="1"/>
  <c r="DD10" i="438"/>
  <c r="DT10" i="438" s="1"/>
  <c r="CZ10" i="438"/>
  <c r="DA10" i="438" s="1"/>
  <c r="DD9" i="438"/>
  <c r="DT9" i="438" s="1"/>
  <c r="CZ9" i="438"/>
  <c r="DA9" i="438" s="1"/>
  <c r="DD8" i="438"/>
  <c r="DT8" i="438" s="1"/>
  <c r="CZ8" i="438"/>
  <c r="DA8" i="438" s="1"/>
  <c r="DD7" i="438"/>
  <c r="CZ7" i="438"/>
  <c r="DA7" i="438" s="1"/>
  <c r="DD6" i="438"/>
  <c r="CZ6" i="438"/>
  <c r="DA6" i="438" s="1"/>
  <c r="DD5" i="438"/>
  <c r="CZ5" i="438"/>
  <c r="DA5" i="438" s="1"/>
  <c r="DD4" i="438"/>
  <c r="DT4" i="438" s="1"/>
  <c r="CZ4" i="438"/>
  <c r="DA4" i="438" s="1"/>
  <c r="CC210" i="438"/>
  <c r="BX210" i="438"/>
  <c r="CC209" i="438"/>
  <c r="BX209" i="438"/>
  <c r="CC208" i="438"/>
  <c r="BX208" i="438"/>
  <c r="BY207" i="438"/>
  <c r="BX207" i="438"/>
  <c r="BY206" i="438"/>
  <c r="BX206" i="438"/>
  <c r="CB205" i="438"/>
  <c r="BX204" i="438"/>
  <c r="CC204" i="438" s="1"/>
  <c r="BX203" i="438"/>
  <c r="BX202" i="438"/>
  <c r="BX201" i="438"/>
  <c r="BX200" i="438"/>
  <c r="BX199" i="438"/>
  <c r="BX198" i="438"/>
  <c r="BX197" i="438"/>
  <c r="BX196" i="438"/>
  <c r="BX195" i="438"/>
  <c r="CU192" i="438"/>
  <c r="CU191" i="438"/>
  <c r="CE191" i="438"/>
  <c r="CA191" i="438"/>
  <c r="CB191" i="438" s="1"/>
  <c r="CE190" i="438"/>
  <c r="CA190" i="438"/>
  <c r="CB190" i="438" s="1"/>
  <c r="CE189" i="438"/>
  <c r="CA189" i="438"/>
  <c r="CB189" i="438" s="1"/>
  <c r="CE188" i="438"/>
  <c r="CA188" i="438"/>
  <c r="CB188" i="438" s="1"/>
  <c r="CE187" i="438"/>
  <c r="CA187" i="438"/>
  <c r="CB187" i="438" s="1"/>
  <c r="CE186" i="438"/>
  <c r="CA186" i="438"/>
  <c r="CB186" i="438" s="1"/>
  <c r="CE185" i="438"/>
  <c r="CA185" i="438"/>
  <c r="CB185" i="438" s="1"/>
  <c r="CE184" i="438"/>
  <c r="CA184" i="438"/>
  <c r="CB184" i="438" s="1"/>
  <c r="CE183" i="438"/>
  <c r="CA183" i="438"/>
  <c r="CB183" i="438" s="1"/>
  <c r="CE182" i="438"/>
  <c r="CA182" i="438"/>
  <c r="CB182" i="438" s="1"/>
  <c r="CE181" i="438"/>
  <c r="CA181" i="438"/>
  <c r="CB181" i="438" s="1"/>
  <c r="CE180" i="438"/>
  <c r="CA180" i="438"/>
  <c r="CB180" i="438" s="1"/>
  <c r="CE179" i="438"/>
  <c r="CU179" i="438" s="1"/>
  <c r="CA179" i="438"/>
  <c r="CB179" i="438" s="1"/>
  <c r="CE178" i="438"/>
  <c r="CU178" i="438" s="1"/>
  <c r="CA178" i="438"/>
  <c r="CB178" i="438" s="1"/>
  <c r="CE177" i="438"/>
  <c r="CU177" i="438" s="1"/>
  <c r="CA177" i="438"/>
  <c r="CB177" i="438" s="1"/>
  <c r="CE176" i="438"/>
  <c r="CU176" i="438" s="1"/>
  <c r="CA176" i="438"/>
  <c r="CB176" i="438" s="1"/>
  <c r="CE175" i="438"/>
  <c r="CU175" i="438" s="1"/>
  <c r="CA175" i="438"/>
  <c r="CB175" i="438" s="1"/>
  <c r="CE174" i="438"/>
  <c r="CU174" i="438" s="1"/>
  <c r="CA174" i="438"/>
  <c r="CB174" i="438" s="1"/>
  <c r="CE173" i="438"/>
  <c r="CU173" i="438" s="1"/>
  <c r="CA173" i="438"/>
  <c r="CB173" i="438" s="1"/>
  <c r="CE172" i="438"/>
  <c r="CU172" i="438" s="1"/>
  <c r="CA172" i="438"/>
  <c r="CB172" i="438" s="1"/>
  <c r="CE171" i="438"/>
  <c r="CU171" i="438" s="1"/>
  <c r="CA171" i="438"/>
  <c r="CB171" i="438" s="1"/>
  <c r="CE170" i="438"/>
  <c r="CU170" i="438" s="1"/>
  <c r="CA170" i="438"/>
  <c r="CB170" i="438" s="1"/>
  <c r="CE169" i="438"/>
  <c r="CA169" i="438"/>
  <c r="CB169" i="438" s="1"/>
  <c r="CE168" i="438"/>
  <c r="CU168" i="438" s="1"/>
  <c r="CA168" i="438"/>
  <c r="CB168" i="438" s="1"/>
  <c r="CE167" i="438"/>
  <c r="CU167" i="438" s="1"/>
  <c r="CA167" i="438"/>
  <c r="CB167" i="438" s="1"/>
  <c r="CE166" i="438"/>
  <c r="CA166" i="438"/>
  <c r="CB166" i="438" s="1"/>
  <c r="CE165" i="438"/>
  <c r="CU165" i="438" s="1"/>
  <c r="CA165" i="438"/>
  <c r="CB165" i="438" s="1"/>
  <c r="CE164" i="438"/>
  <c r="CU164" i="438" s="1"/>
  <c r="CA164" i="438"/>
  <c r="CB164" i="438" s="1"/>
  <c r="CE163" i="438"/>
  <c r="CU163" i="438" s="1"/>
  <c r="CA163" i="438"/>
  <c r="CB163" i="438" s="1"/>
  <c r="CC157" i="438"/>
  <c r="BX157" i="438"/>
  <c r="CC156" i="438"/>
  <c r="BX156" i="438"/>
  <c r="CC155" i="438"/>
  <c r="BX155" i="438"/>
  <c r="BY154" i="438"/>
  <c r="BX154" i="438"/>
  <c r="BY153" i="438"/>
  <c r="BX153" i="438"/>
  <c r="CB152" i="438"/>
  <c r="BX151" i="438"/>
  <c r="CC151" i="438" s="1"/>
  <c r="BX150" i="438"/>
  <c r="BX149" i="438"/>
  <c r="BX148" i="438"/>
  <c r="BX147" i="438"/>
  <c r="BX146" i="438"/>
  <c r="BX145" i="438"/>
  <c r="BX144" i="438"/>
  <c r="BX143" i="438"/>
  <c r="BX142" i="438"/>
  <c r="CU139" i="438"/>
  <c r="CE138" i="438"/>
  <c r="CA138" i="438"/>
  <c r="CB138" i="438" s="1"/>
  <c r="CE137" i="438"/>
  <c r="CA137" i="438"/>
  <c r="CB137" i="438" s="1"/>
  <c r="CE136" i="438"/>
  <c r="CA136" i="438"/>
  <c r="CB136" i="438" s="1"/>
  <c r="CE135" i="438"/>
  <c r="CA135" i="438"/>
  <c r="CB135" i="438" s="1"/>
  <c r="CE134" i="438"/>
  <c r="CA134" i="438"/>
  <c r="CB134" i="438" s="1"/>
  <c r="CE133" i="438"/>
  <c r="CA133" i="438"/>
  <c r="CB133" i="438" s="1"/>
  <c r="CE132" i="438"/>
  <c r="CA132" i="438"/>
  <c r="CB132" i="438" s="1"/>
  <c r="CE131" i="438"/>
  <c r="CA131" i="438"/>
  <c r="CB131" i="438" s="1"/>
  <c r="CE130" i="438"/>
  <c r="CA130" i="438"/>
  <c r="CB130" i="438" s="1"/>
  <c r="CE129" i="438"/>
  <c r="CA129" i="438"/>
  <c r="CB129" i="438" s="1"/>
  <c r="CE128" i="438"/>
  <c r="CU128" i="438" s="1"/>
  <c r="CA128" i="438"/>
  <c r="CB128" i="438" s="1"/>
  <c r="CE127" i="438"/>
  <c r="CU127" i="438" s="1"/>
  <c r="CA127" i="438"/>
  <c r="CB127" i="438" s="1"/>
  <c r="CE126" i="438"/>
  <c r="CU126" i="438" s="1"/>
  <c r="CA126" i="438"/>
  <c r="CB126" i="438" s="1"/>
  <c r="CE125" i="438"/>
  <c r="CU125" i="438" s="1"/>
  <c r="CA125" i="438"/>
  <c r="CB125" i="438" s="1"/>
  <c r="CE124" i="438"/>
  <c r="CU124" i="438" s="1"/>
  <c r="CA124" i="438"/>
  <c r="CB124" i="438" s="1"/>
  <c r="CE123" i="438"/>
  <c r="CU123" i="438" s="1"/>
  <c r="CA123" i="438"/>
  <c r="CB123" i="438" s="1"/>
  <c r="CE122" i="438"/>
  <c r="CU122" i="438" s="1"/>
  <c r="CA122" i="438"/>
  <c r="CB122" i="438" s="1"/>
  <c r="CE121" i="438"/>
  <c r="CU121" i="438" s="1"/>
  <c r="CA121" i="438"/>
  <c r="CB121" i="438" s="1"/>
  <c r="CE120" i="438"/>
  <c r="CA120" i="438"/>
  <c r="CB120" i="438" s="1"/>
  <c r="CE119" i="438"/>
  <c r="CU119" i="438" s="1"/>
  <c r="CA119" i="438"/>
  <c r="CB119" i="438" s="1"/>
  <c r="CE118" i="438"/>
  <c r="CU118" i="438" s="1"/>
  <c r="CA118" i="438"/>
  <c r="CB118" i="438" s="1"/>
  <c r="CE117" i="438"/>
  <c r="CU117" i="438" s="1"/>
  <c r="CA117" i="438"/>
  <c r="CB117" i="438" s="1"/>
  <c r="CE116" i="438"/>
  <c r="CU116" i="438" s="1"/>
  <c r="CA116" i="438"/>
  <c r="CB116" i="438" s="1"/>
  <c r="CE115" i="438"/>
  <c r="CU115" i="438" s="1"/>
  <c r="CA115" i="438"/>
  <c r="CB115" i="438" s="1"/>
  <c r="CE114" i="438"/>
  <c r="CU114" i="438" s="1"/>
  <c r="CA114" i="438"/>
  <c r="CB114" i="438" s="1"/>
  <c r="CE113" i="438"/>
  <c r="CU113" i="438" s="1"/>
  <c r="CA113" i="438"/>
  <c r="CB113" i="438" s="1"/>
  <c r="CE112" i="438"/>
  <c r="CU112" i="438" s="1"/>
  <c r="CA112" i="438"/>
  <c r="CB112" i="438" s="1"/>
  <c r="CE111" i="438"/>
  <c r="CU111" i="438" s="1"/>
  <c r="CA111" i="438"/>
  <c r="CB111" i="438" s="1"/>
  <c r="CE110" i="438"/>
  <c r="CU110" i="438" s="1"/>
  <c r="CA110" i="438"/>
  <c r="CB110" i="438" s="1"/>
  <c r="CC104" i="438"/>
  <c r="BX104" i="438"/>
  <c r="CC103" i="438"/>
  <c r="BX103" i="438"/>
  <c r="CC102" i="438"/>
  <c r="BX102" i="438"/>
  <c r="BY101" i="438"/>
  <c r="BY48" i="438" s="1"/>
  <c r="BX101" i="438"/>
  <c r="BX100" i="438"/>
  <c r="CB99" i="438"/>
  <c r="BX98" i="438"/>
  <c r="CC98" i="438" s="1"/>
  <c r="BX97" i="438"/>
  <c r="CC97" i="438" s="1"/>
  <c r="BX96" i="438"/>
  <c r="BX95" i="438"/>
  <c r="BX94" i="438"/>
  <c r="BX93" i="438"/>
  <c r="BX92" i="438"/>
  <c r="BX91" i="438"/>
  <c r="BX90" i="438"/>
  <c r="BX89" i="438"/>
  <c r="CC89" i="438" s="1"/>
  <c r="CU86" i="438"/>
  <c r="CE85" i="438"/>
  <c r="CA85" i="438"/>
  <c r="CB85" i="438" s="1"/>
  <c r="CE84" i="438"/>
  <c r="CA84" i="438"/>
  <c r="CB84" i="438" s="1"/>
  <c r="CE83" i="438"/>
  <c r="CA83" i="438"/>
  <c r="CB83" i="438" s="1"/>
  <c r="CE82" i="438"/>
  <c r="CA82" i="438"/>
  <c r="CB82" i="438" s="1"/>
  <c r="CE81" i="438"/>
  <c r="CA81" i="438"/>
  <c r="CB81" i="438" s="1"/>
  <c r="CE80" i="438"/>
  <c r="CA80" i="438"/>
  <c r="CB80" i="438" s="1"/>
  <c r="CE79" i="438"/>
  <c r="CA79" i="438"/>
  <c r="CB79" i="438" s="1"/>
  <c r="CE78" i="438"/>
  <c r="CA78" i="438"/>
  <c r="CB78" i="438" s="1"/>
  <c r="CE77" i="438"/>
  <c r="CA77" i="438"/>
  <c r="CB77" i="438" s="1"/>
  <c r="CE76" i="438"/>
  <c r="CA76" i="438"/>
  <c r="CB76" i="438" s="1"/>
  <c r="CE75" i="438"/>
  <c r="CA75" i="438"/>
  <c r="CB75" i="438" s="1"/>
  <c r="CE74" i="438"/>
  <c r="CA74" i="438"/>
  <c r="CB74" i="438" s="1"/>
  <c r="CE73" i="438"/>
  <c r="CA73" i="438"/>
  <c r="CB73" i="438" s="1"/>
  <c r="CE72" i="438"/>
  <c r="CA72" i="438"/>
  <c r="CB72" i="438" s="1"/>
  <c r="CE71" i="438"/>
  <c r="CA71" i="438"/>
  <c r="CB71" i="438" s="1"/>
  <c r="CE70" i="438"/>
  <c r="CA70" i="438"/>
  <c r="CB70" i="438" s="1"/>
  <c r="CE69" i="438"/>
  <c r="CA69" i="438"/>
  <c r="CB69" i="438" s="1"/>
  <c r="CE68" i="438"/>
  <c r="CA68" i="438"/>
  <c r="CB68" i="438" s="1"/>
  <c r="CE67" i="438"/>
  <c r="CA67" i="438"/>
  <c r="CB67" i="438" s="1"/>
  <c r="CE66" i="438"/>
  <c r="CA66" i="438"/>
  <c r="CB66" i="438" s="1"/>
  <c r="CE65" i="438"/>
  <c r="CA65" i="438"/>
  <c r="CB65" i="438" s="1"/>
  <c r="CE64" i="438"/>
  <c r="CA64" i="438"/>
  <c r="CB64" i="438" s="1"/>
  <c r="CE63" i="438"/>
  <c r="CA63" i="438"/>
  <c r="CB63" i="438" s="1"/>
  <c r="CE62" i="438"/>
  <c r="CA62" i="438"/>
  <c r="CB62" i="438" s="1"/>
  <c r="CE61" i="438"/>
  <c r="CU61" i="438" s="1"/>
  <c r="CA61" i="438"/>
  <c r="CB61" i="438" s="1"/>
  <c r="CE60" i="438"/>
  <c r="CU60" i="438" s="1"/>
  <c r="CA60" i="438"/>
  <c r="CB60" i="438" s="1"/>
  <c r="CE59" i="438"/>
  <c r="CU59" i="438" s="1"/>
  <c r="CA59" i="438"/>
  <c r="CB59" i="438" s="1"/>
  <c r="CE58" i="438"/>
  <c r="CU58" i="438" s="1"/>
  <c r="CA58" i="438"/>
  <c r="CB58" i="438" s="1"/>
  <c r="CE57" i="438"/>
  <c r="CU57" i="438" s="1"/>
  <c r="CA57" i="438"/>
  <c r="CB57" i="438" s="1"/>
  <c r="CC51" i="438"/>
  <c r="BX51" i="438"/>
  <c r="CC50" i="438"/>
  <c r="BX50" i="438"/>
  <c r="BX49" i="438"/>
  <c r="CC49" i="438" s="1"/>
  <c r="BX48" i="438"/>
  <c r="BX47" i="438"/>
  <c r="BX45" i="438"/>
  <c r="CC45" i="438" s="1"/>
  <c r="BX44" i="438"/>
  <c r="CC44" i="438" s="1"/>
  <c r="CC47" i="438" s="1"/>
  <c r="BX43" i="438"/>
  <c r="BX42" i="438"/>
  <c r="BX41" i="438"/>
  <c r="BX40" i="438"/>
  <c r="BX39" i="438"/>
  <c r="BX38" i="438"/>
  <c r="BX37" i="438"/>
  <c r="BX36" i="438"/>
  <c r="CC36" i="438" s="1"/>
  <c r="CU33" i="438"/>
  <c r="CE32" i="438"/>
  <c r="CA32" i="438"/>
  <c r="CB32" i="438" s="1"/>
  <c r="CE31" i="438"/>
  <c r="CA31" i="438"/>
  <c r="CB31" i="438" s="1"/>
  <c r="CE30" i="438"/>
  <c r="CA30" i="438"/>
  <c r="CB30" i="438" s="1"/>
  <c r="CE29" i="438"/>
  <c r="CA29" i="438"/>
  <c r="CB29" i="438" s="1"/>
  <c r="CE28" i="438"/>
  <c r="CA28" i="438"/>
  <c r="CB28" i="438" s="1"/>
  <c r="CE27" i="438"/>
  <c r="CA27" i="438"/>
  <c r="CB27" i="438" s="1"/>
  <c r="CE26" i="438"/>
  <c r="CU26" i="438" s="1"/>
  <c r="CA26" i="438"/>
  <c r="CB26" i="438" s="1"/>
  <c r="CE25" i="438"/>
  <c r="CU25" i="438" s="1"/>
  <c r="CA25" i="438"/>
  <c r="CB25" i="438" s="1"/>
  <c r="CE24" i="438"/>
  <c r="CA24" i="438"/>
  <c r="CB24" i="438" s="1"/>
  <c r="CE23" i="438"/>
  <c r="CA23" i="438"/>
  <c r="CB23" i="438" s="1"/>
  <c r="CE22" i="438"/>
  <c r="CU22" i="438" s="1"/>
  <c r="CA22" i="438"/>
  <c r="CB22" i="438" s="1"/>
  <c r="CE21" i="438"/>
  <c r="CU21" i="438" s="1"/>
  <c r="CA21" i="438"/>
  <c r="CB21" i="438" s="1"/>
  <c r="CE20" i="438"/>
  <c r="CU20" i="438" s="1"/>
  <c r="CA20" i="438"/>
  <c r="CB20" i="438" s="1"/>
  <c r="CE19" i="438"/>
  <c r="CU19" i="438" s="1"/>
  <c r="CA19" i="438"/>
  <c r="CB19" i="438" s="1"/>
  <c r="CE18" i="438"/>
  <c r="CU18" i="438" s="1"/>
  <c r="CA18" i="438"/>
  <c r="CB18" i="438" s="1"/>
  <c r="CE17" i="438"/>
  <c r="CU17" i="438" s="1"/>
  <c r="CA17" i="438"/>
  <c r="CB17" i="438" s="1"/>
  <c r="CE16" i="438"/>
  <c r="CU16" i="438" s="1"/>
  <c r="CA16" i="438"/>
  <c r="CB16" i="438" s="1"/>
  <c r="CE15" i="438"/>
  <c r="CU15" i="438" s="1"/>
  <c r="CA15" i="438"/>
  <c r="CB15" i="438" s="1"/>
  <c r="CE14" i="438"/>
  <c r="CU14" i="438" s="1"/>
  <c r="CA14" i="438"/>
  <c r="CB14" i="438" s="1"/>
  <c r="CE13" i="438"/>
  <c r="CU13" i="438" s="1"/>
  <c r="CA13" i="438"/>
  <c r="CB13" i="438" s="1"/>
  <c r="CE12" i="438"/>
  <c r="CU12" i="438" s="1"/>
  <c r="CA12" i="438"/>
  <c r="CB12" i="438" s="1"/>
  <c r="CE11" i="438"/>
  <c r="CU11" i="438" s="1"/>
  <c r="CA11" i="438"/>
  <c r="CB11" i="438" s="1"/>
  <c r="CE10" i="438"/>
  <c r="CU10" i="438" s="1"/>
  <c r="CA10" i="438"/>
  <c r="CB10" i="438" s="1"/>
  <c r="CE9" i="438"/>
  <c r="CU9" i="438" s="1"/>
  <c r="CA9" i="438"/>
  <c r="CB9" i="438" s="1"/>
  <c r="CE8" i="438"/>
  <c r="CU8" i="438" s="1"/>
  <c r="CA8" i="438"/>
  <c r="CB8" i="438" s="1"/>
  <c r="CE7" i="438"/>
  <c r="CA7" i="438"/>
  <c r="CB7" i="438" s="1"/>
  <c r="CE6" i="438"/>
  <c r="CA6" i="438"/>
  <c r="CB6" i="438" s="1"/>
  <c r="CE5" i="438"/>
  <c r="CA5" i="438"/>
  <c r="CB5" i="438" s="1"/>
  <c r="CE4" i="438"/>
  <c r="CU4" i="438" s="1"/>
  <c r="CA4" i="438"/>
  <c r="CB4" i="438" s="1"/>
  <c r="AY210" i="438"/>
  <c r="AY209" i="438"/>
  <c r="AY208" i="438"/>
  <c r="AZ207" i="438"/>
  <c r="AY207" i="438"/>
  <c r="AZ206" i="438"/>
  <c r="AY206" i="438"/>
  <c r="AY204" i="438"/>
  <c r="BD204" i="438" s="1"/>
  <c r="AY203" i="438"/>
  <c r="BD203" i="438" s="1"/>
  <c r="BD206" i="438" s="1"/>
  <c r="AY202" i="438"/>
  <c r="BD202" i="438" s="1"/>
  <c r="GH347" i="438" s="1"/>
  <c r="AY201" i="438"/>
  <c r="BD201" i="438" s="1"/>
  <c r="GG347" i="438" s="1"/>
  <c r="AY200" i="438"/>
  <c r="BD200" i="438" s="1"/>
  <c r="GF347" i="438" s="1"/>
  <c r="AY199" i="438"/>
  <c r="AY198" i="438"/>
  <c r="BD198" i="438" s="1"/>
  <c r="GD347" i="438" s="1"/>
  <c r="AY197" i="438"/>
  <c r="AY196" i="438"/>
  <c r="BD196" i="438" s="1"/>
  <c r="GB347" i="438" s="1"/>
  <c r="AY195" i="438"/>
  <c r="BV192" i="438"/>
  <c r="BF191" i="438"/>
  <c r="BB191" i="438"/>
  <c r="BC191" i="438" s="1"/>
  <c r="BF190" i="438"/>
  <c r="BB190" i="438"/>
  <c r="BC190" i="438" s="1"/>
  <c r="BF189" i="438"/>
  <c r="BB189" i="438"/>
  <c r="BC189" i="438" s="1"/>
  <c r="BF188" i="438"/>
  <c r="BB188" i="438"/>
  <c r="BC188" i="438" s="1"/>
  <c r="BF187" i="438"/>
  <c r="BB187" i="438"/>
  <c r="BC187" i="438" s="1"/>
  <c r="BF186" i="438"/>
  <c r="BB186" i="438"/>
  <c r="BC186" i="438" s="1"/>
  <c r="BF185" i="438"/>
  <c r="BB185" i="438"/>
  <c r="BC185" i="438" s="1"/>
  <c r="BF184" i="438"/>
  <c r="BB184" i="438"/>
  <c r="BC184" i="438" s="1"/>
  <c r="BF183" i="438"/>
  <c r="BB183" i="438"/>
  <c r="BC183" i="438" s="1"/>
  <c r="BF182" i="438"/>
  <c r="BB182" i="438"/>
  <c r="BC182" i="438" s="1"/>
  <c r="BF181" i="438"/>
  <c r="BB181" i="438"/>
  <c r="BC181" i="438" s="1"/>
  <c r="BF180" i="438"/>
  <c r="BB180" i="438"/>
  <c r="BC180" i="438" s="1"/>
  <c r="BF179" i="438"/>
  <c r="BV179" i="438" s="1"/>
  <c r="BB179" i="438"/>
  <c r="BC179" i="438" s="1"/>
  <c r="BF178" i="438"/>
  <c r="BV178" i="438" s="1"/>
  <c r="BB178" i="438"/>
  <c r="BC178" i="438" s="1"/>
  <c r="BF177" i="438"/>
  <c r="BV177" i="438" s="1"/>
  <c r="BB177" i="438"/>
  <c r="BC177" i="438" s="1"/>
  <c r="BF176" i="438"/>
  <c r="BV176" i="438" s="1"/>
  <c r="BB176" i="438"/>
  <c r="BC176" i="438" s="1"/>
  <c r="BF175" i="438"/>
  <c r="BV175" i="438" s="1"/>
  <c r="BB175" i="438"/>
  <c r="BC175" i="438" s="1"/>
  <c r="BF174" i="438"/>
  <c r="BB174" i="438"/>
  <c r="BC174" i="438" s="1"/>
  <c r="BF173" i="438"/>
  <c r="BV173" i="438" s="1"/>
  <c r="BB173" i="438"/>
  <c r="BC173" i="438" s="1"/>
  <c r="BF172" i="438"/>
  <c r="BV172" i="438" s="1"/>
  <c r="BB172" i="438"/>
  <c r="BC172" i="438" s="1"/>
  <c r="BF171" i="438"/>
  <c r="BB171" i="438"/>
  <c r="BC171" i="438" s="1"/>
  <c r="BF170" i="438"/>
  <c r="BV170" i="438" s="1"/>
  <c r="BB170" i="438"/>
  <c r="BC170" i="438" s="1"/>
  <c r="BF169" i="438"/>
  <c r="BV169" i="438" s="1"/>
  <c r="BB169" i="438"/>
  <c r="BC169" i="438" s="1"/>
  <c r="BF168" i="438"/>
  <c r="BV168" i="438" s="1"/>
  <c r="BB168" i="438"/>
  <c r="BC168" i="438" s="1"/>
  <c r="BF167" i="438"/>
  <c r="BV167" i="438" s="1"/>
  <c r="BB167" i="438"/>
  <c r="BC167" i="438" s="1"/>
  <c r="BF166" i="438"/>
  <c r="BV166" i="438" s="1"/>
  <c r="BB166" i="438"/>
  <c r="BC166" i="438" s="1"/>
  <c r="BF165" i="438"/>
  <c r="BV165" i="438" s="1"/>
  <c r="BB165" i="438"/>
  <c r="BC165" i="438" s="1"/>
  <c r="BF164" i="438"/>
  <c r="BV164" i="438" s="1"/>
  <c r="BB164" i="438"/>
  <c r="BC164" i="438" s="1"/>
  <c r="BF163" i="438"/>
  <c r="BV163" i="438" s="1"/>
  <c r="BB163" i="438"/>
  <c r="BC163" i="438" s="1"/>
  <c r="AY157" i="438"/>
  <c r="AY156" i="438"/>
  <c r="AY155" i="438"/>
  <c r="AZ154" i="438"/>
  <c r="AY154" i="438"/>
  <c r="AZ153" i="438"/>
  <c r="AY153" i="438"/>
  <c r="AY151" i="438"/>
  <c r="BD151" i="438" s="1"/>
  <c r="AY150" i="438"/>
  <c r="BD150" i="438" s="1"/>
  <c r="BD153" i="438" s="1"/>
  <c r="AY149" i="438"/>
  <c r="BD149" i="438" s="1"/>
  <c r="GH346" i="438" s="1"/>
  <c r="AY148" i="438"/>
  <c r="BD148" i="438" s="1"/>
  <c r="GG346" i="438" s="1"/>
  <c r="AY147" i="438"/>
  <c r="BD147" i="438" s="1"/>
  <c r="GF346" i="438" s="1"/>
  <c r="AY146" i="438"/>
  <c r="AY145" i="438"/>
  <c r="BD145" i="438" s="1"/>
  <c r="GD346" i="438" s="1"/>
  <c r="AY144" i="438"/>
  <c r="AY143" i="438"/>
  <c r="BD143" i="438" s="1"/>
  <c r="GB346" i="438" s="1"/>
  <c r="AY142" i="438"/>
  <c r="BV139" i="438"/>
  <c r="BF138" i="438"/>
  <c r="BB138" i="438"/>
  <c r="BC138" i="438" s="1"/>
  <c r="BF137" i="438"/>
  <c r="BB137" i="438"/>
  <c r="BC137" i="438" s="1"/>
  <c r="BF136" i="438"/>
  <c r="BB136" i="438"/>
  <c r="BC136" i="438" s="1"/>
  <c r="BF135" i="438"/>
  <c r="BB135" i="438"/>
  <c r="BC135" i="438" s="1"/>
  <c r="BF134" i="438"/>
  <c r="BB134" i="438"/>
  <c r="BC134" i="438" s="1"/>
  <c r="BF133" i="438"/>
  <c r="BB133" i="438"/>
  <c r="BC133" i="438" s="1"/>
  <c r="BF132" i="438"/>
  <c r="BB132" i="438"/>
  <c r="BC132" i="438" s="1"/>
  <c r="BF131" i="438"/>
  <c r="BB131" i="438"/>
  <c r="BC131" i="438" s="1"/>
  <c r="BF130" i="438"/>
  <c r="BB130" i="438"/>
  <c r="BC130" i="438" s="1"/>
  <c r="BF129" i="438"/>
  <c r="BV129" i="438" s="1"/>
  <c r="BB129" i="438"/>
  <c r="BC129" i="438" s="1"/>
  <c r="BF128" i="438"/>
  <c r="BB128" i="438"/>
  <c r="BC128" i="438" s="1"/>
  <c r="BF127" i="438"/>
  <c r="BV127" i="438" s="1"/>
  <c r="BB127" i="438"/>
  <c r="BC127" i="438" s="1"/>
  <c r="BF126" i="438"/>
  <c r="BV126" i="438" s="1"/>
  <c r="BB126" i="438"/>
  <c r="BC126" i="438" s="1"/>
  <c r="BF125" i="438"/>
  <c r="BV125" i="438" s="1"/>
  <c r="BB125" i="438"/>
  <c r="BC125" i="438" s="1"/>
  <c r="BF124" i="438"/>
  <c r="BV124" i="438" s="1"/>
  <c r="BB124" i="438"/>
  <c r="BC124" i="438" s="1"/>
  <c r="BF123" i="438"/>
  <c r="BV123" i="438" s="1"/>
  <c r="BB123" i="438"/>
  <c r="BC123" i="438" s="1"/>
  <c r="BF122" i="438"/>
  <c r="BV122" i="438" s="1"/>
  <c r="BB122" i="438"/>
  <c r="BC122" i="438" s="1"/>
  <c r="BF121" i="438"/>
  <c r="BV121" i="438" s="1"/>
  <c r="BB121" i="438"/>
  <c r="BC121" i="438" s="1"/>
  <c r="BF120" i="438"/>
  <c r="BV120" i="438" s="1"/>
  <c r="BB120" i="438"/>
  <c r="BC120" i="438" s="1"/>
  <c r="BF119" i="438"/>
  <c r="BV119" i="438" s="1"/>
  <c r="BB119" i="438"/>
  <c r="BC119" i="438" s="1"/>
  <c r="BF118" i="438"/>
  <c r="BV118" i="438" s="1"/>
  <c r="BB118" i="438"/>
  <c r="BC118" i="438" s="1"/>
  <c r="BF117" i="438"/>
  <c r="BV117" i="438" s="1"/>
  <c r="BB117" i="438"/>
  <c r="BC117" i="438" s="1"/>
  <c r="BF116" i="438"/>
  <c r="BB116" i="438"/>
  <c r="BC116" i="438" s="1"/>
  <c r="BF115" i="438"/>
  <c r="BV115" i="438" s="1"/>
  <c r="BB115" i="438"/>
  <c r="BC115" i="438" s="1"/>
  <c r="BF114" i="438"/>
  <c r="BB114" i="438"/>
  <c r="BC114" i="438" s="1"/>
  <c r="BF113" i="438"/>
  <c r="BV113" i="438" s="1"/>
  <c r="BB113" i="438"/>
  <c r="BC113" i="438" s="1"/>
  <c r="BF112" i="438"/>
  <c r="BV112" i="438" s="1"/>
  <c r="BB112" i="438"/>
  <c r="BC112" i="438" s="1"/>
  <c r="BF111" i="438"/>
  <c r="BV111" i="438" s="1"/>
  <c r="BB111" i="438"/>
  <c r="BC111" i="438" s="1"/>
  <c r="BF110" i="438"/>
  <c r="BV110" i="438" s="1"/>
  <c r="BB110" i="438"/>
  <c r="BC110" i="438" s="1"/>
  <c r="AY104" i="438"/>
  <c r="AY103" i="438"/>
  <c r="AY102" i="438"/>
  <c r="AZ101" i="438"/>
  <c r="AZ48" i="438" s="1"/>
  <c r="AY101" i="438"/>
  <c r="AY100" i="438"/>
  <c r="AY98" i="438"/>
  <c r="BD98" i="438" s="1"/>
  <c r="AY97" i="438"/>
  <c r="BD97" i="438" s="1"/>
  <c r="AY96" i="438"/>
  <c r="BD96" i="438" s="1"/>
  <c r="GH345" i="438" s="1"/>
  <c r="AY95" i="438"/>
  <c r="BD95" i="438" s="1"/>
  <c r="GG345" i="438" s="1"/>
  <c r="AY94" i="438"/>
  <c r="BD94" i="438" s="1"/>
  <c r="GF345" i="438" s="1"/>
  <c r="AY93" i="438"/>
  <c r="AY92" i="438"/>
  <c r="BD92" i="438" s="1"/>
  <c r="GD345" i="438" s="1"/>
  <c r="AY91" i="438"/>
  <c r="AY90" i="438"/>
  <c r="BD90" i="438" s="1"/>
  <c r="GB345" i="438" s="1"/>
  <c r="AY89" i="438"/>
  <c r="BV86" i="438"/>
  <c r="BF85" i="438"/>
  <c r="BB85" i="438"/>
  <c r="BC85" i="438" s="1"/>
  <c r="BF84" i="438"/>
  <c r="BB84" i="438"/>
  <c r="BC84" i="438" s="1"/>
  <c r="BF83" i="438"/>
  <c r="BB83" i="438"/>
  <c r="BC83" i="438" s="1"/>
  <c r="BF82" i="438"/>
  <c r="BB82" i="438"/>
  <c r="BC82" i="438" s="1"/>
  <c r="BF81" i="438"/>
  <c r="BB81" i="438"/>
  <c r="BC81" i="438" s="1"/>
  <c r="BF80" i="438"/>
  <c r="BB80" i="438"/>
  <c r="BC80" i="438" s="1"/>
  <c r="BF79" i="438"/>
  <c r="BB79" i="438"/>
  <c r="BC79" i="438" s="1"/>
  <c r="BF78" i="438"/>
  <c r="BB78" i="438"/>
  <c r="BC78" i="438" s="1"/>
  <c r="BF77" i="438"/>
  <c r="BB77" i="438"/>
  <c r="BC77" i="438" s="1"/>
  <c r="BF76" i="438"/>
  <c r="BB76" i="438"/>
  <c r="BC76" i="438" s="1"/>
  <c r="BF75" i="438"/>
  <c r="BB75" i="438"/>
  <c r="BC75" i="438" s="1"/>
  <c r="BF74" i="438"/>
  <c r="BB74" i="438"/>
  <c r="BC74" i="438" s="1"/>
  <c r="BF73" i="438"/>
  <c r="BB73" i="438"/>
  <c r="BC73" i="438" s="1"/>
  <c r="BF72" i="438"/>
  <c r="BB72" i="438"/>
  <c r="BC72" i="438" s="1"/>
  <c r="BF71" i="438"/>
  <c r="BB71" i="438"/>
  <c r="BC71" i="438" s="1"/>
  <c r="BF70" i="438"/>
  <c r="BB70" i="438"/>
  <c r="BC70" i="438" s="1"/>
  <c r="BF69" i="438"/>
  <c r="BB69" i="438"/>
  <c r="BC69" i="438" s="1"/>
  <c r="BF68" i="438"/>
  <c r="BB68" i="438"/>
  <c r="BC68" i="438" s="1"/>
  <c r="BF67" i="438"/>
  <c r="BB67" i="438"/>
  <c r="BC67" i="438" s="1"/>
  <c r="BF66" i="438"/>
  <c r="BB66" i="438"/>
  <c r="BC66" i="438" s="1"/>
  <c r="BF65" i="438"/>
  <c r="BB65" i="438"/>
  <c r="BC65" i="438" s="1"/>
  <c r="BF64" i="438"/>
  <c r="BB64" i="438"/>
  <c r="BC64" i="438" s="1"/>
  <c r="BF63" i="438"/>
  <c r="BB63" i="438"/>
  <c r="BC63" i="438" s="1"/>
  <c r="BF62" i="438"/>
  <c r="BB62" i="438"/>
  <c r="BC62" i="438" s="1"/>
  <c r="BF61" i="438"/>
  <c r="BV61" i="438" s="1"/>
  <c r="BB61" i="438"/>
  <c r="BC61" i="438" s="1"/>
  <c r="BF60" i="438"/>
  <c r="BV60" i="438" s="1"/>
  <c r="BB60" i="438"/>
  <c r="BC60" i="438" s="1"/>
  <c r="BF59" i="438"/>
  <c r="BV59" i="438" s="1"/>
  <c r="BB59" i="438"/>
  <c r="BC59" i="438" s="1"/>
  <c r="BF58" i="438"/>
  <c r="BV58" i="438" s="1"/>
  <c r="BB58" i="438"/>
  <c r="BC58" i="438" s="1"/>
  <c r="BF57" i="438"/>
  <c r="BV57" i="438" s="1"/>
  <c r="BB57" i="438"/>
  <c r="BC57" i="438" s="1"/>
  <c r="BD51" i="438"/>
  <c r="AY51" i="438"/>
  <c r="BD50" i="438"/>
  <c r="AY50" i="438"/>
  <c r="BD49" i="438"/>
  <c r="AY49" i="438"/>
  <c r="AY48" i="438"/>
  <c r="AY47" i="438"/>
  <c r="AY45" i="438"/>
  <c r="BD45" i="438" s="1"/>
  <c r="AY44" i="438"/>
  <c r="BD44" i="438" s="1"/>
  <c r="AY43" i="438"/>
  <c r="BD43" i="438" s="1"/>
  <c r="GH344" i="438" s="1"/>
  <c r="AY42" i="438"/>
  <c r="BD42" i="438" s="1"/>
  <c r="GG344" i="438" s="1"/>
  <c r="AY41" i="438"/>
  <c r="BD41" i="438" s="1"/>
  <c r="GF344" i="438" s="1"/>
  <c r="AY40" i="438"/>
  <c r="BD40" i="438" s="1"/>
  <c r="GE344" i="438" s="1"/>
  <c r="AY39" i="438"/>
  <c r="BD39" i="438" s="1"/>
  <c r="GD344" i="438" s="1"/>
  <c r="AY38" i="438"/>
  <c r="BD38" i="438" s="1"/>
  <c r="GC344" i="438" s="1"/>
  <c r="AY37" i="438"/>
  <c r="BD37" i="438" s="1"/>
  <c r="GB344" i="438" s="1"/>
  <c r="AY36" i="438"/>
  <c r="BD36" i="438" s="1"/>
  <c r="BV33" i="438"/>
  <c r="BF32" i="438"/>
  <c r="BB32" i="438"/>
  <c r="BC32" i="438" s="1"/>
  <c r="BF31" i="438"/>
  <c r="BB31" i="438"/>
  <c r="BC31" i="438" s="1"/>
  <c r="BF30" i="438"/>
  <c r="BB30" i="438"/>
  <c r="BC30" i="438" s="1"/>
  <c r="BF29" i="438"/>
  <c r="BB29" i="438"/>
  <c r="BC29" i="438" s="1"/>
  <c r="BF28" i="438"/>
  <c r="BB28" i="438"/>
  <c r="BC28" i="438" s="1"/>
  <c r="BF27" i="438"/>
  <c r="BB27" i="438"/>
  <c r="BC27" i="438" s="1"/>
  <c r="BF26" i="438"/>
  <c r="BV26" i="438" s="1"/>
  <c r="BB26" i="438"/>
  <c r="BC26" i="438" s="1"/>
  <c r="BF25" i="438"/>
  <c r="BV25" i="438" s="1"/>
  <c r="BB25" i="438"/>
  <c r="BC25" i="438" s="1"/>
  <c r="BF24" i="438"/>
  <c r="BB24" i="438"/>
  <c r="BC24" i="438" s="1"/>
  <c r="BF23" i="438"/>
  <c r="BB23" i="438"/>
  <c r="BC23" i="438" s="1"/>
  <c r="BF22" i="438"/>
  <c r="BV22" i="438" s="1"/>
  <c r="BB22" i="438"/>
  <c r="BC22" i="438" s="1"/>
  <c r="BF21" i="438"/>
  <c r="BV21" i="438" s="1"/>
  <c r="BB21" i="438"/>
  <c r="BC21" i="438" s="1"/>
  <c r="BF20" i="438"/>
  <c r="BV20" i="438" s="1"/>
  <c r="BB20" i="438"/>
  <c r="BC20" i="438" s="1"/>
  <c r="BF19" i="438"/>
  <c r="BV19" i="438" s="1"/>
  <c r="BB19" i="438"/>
  <c r="BC19" i="438" s="1"/>
  <c r="BF18" i="438"/>
  <c r="BV18" i="438" s="1"/>
  <c r="BB18" i="438"/>
  <c r="BC18" i="438" s="1"/>
  <c r="BF17" i="438"/>
  <c r="BV17" i="438" s="1"/>
  <c r="BB17" i="438"/>
  <c r="BC17" i="438" s="1"/>
  <c r="BF16" i="438"/>
  <c r="BV16" i="438" s="1"/>
  <c r="BB16" i="438"/>
  <c r="BC16" i="438" s="1"/>
  <c r="BF15" i="438"/>
  <c r="BV15" i="438" s="1"/>
  <c r="BB15" i="438"/>
  <c r="BC15" i="438" s="1"/>
  <c r="BF14" i="438"/>
  <c r="BV14" i="438" s="1"/>
  <c r="BB14" i="438"/>
  <c r="BC14" i="438" s="1"/>
  <c r="BF13" i="438"/>
  <c r="BV13" i="438" s="1"/>
  <c r="BB13" i="438"/>
  <c r="BC13" i="438" s="1"/>
  <c r="BF12" i="438"/>
  <c r="BV12" i="438" s="1"/>
  <c r="BB12" i="438"/>
  <c r="BC12" i="438" s="1"/>
  <c r="BF11" i="438"/>
  <c r="BV11" i="438" s="1"/>
  <c r="BB11" i="438"/>
  <c r="BC11" i="438" s="1"/>
  <c r="BF10" i="438"/>
  <c r="BV10" i="438" s="1"/>
  <c r="BB10" i="438"/>
  <c r="BC10" i="438" s="1"/>
  <c r="BF9" i="438"/>
  <c r="BV9" i="438" s="1"/>
  <c r="BB9" i="438"/>
  <c r="BC9" i="438" s="1"/>
  <c r="BF8" i="438"/>
  <c r="BV8" i="438" s="1"/>
  <c r="BB8" i="438"/>
  <c r="BC8" i="438" s="1"/>
  <c r="BF7" i="438"/>
  <c r="BB7" i="438"/>
  <c r="BC7" i="438" s="1"/>
  <c r="BF6" i="438"/>
  <c r="BB6" i="438"/>
  <c r="BC6" i="438" s="1"/>
  <c r="BF5" i="438"/>
  <c r="BB5" i="438"/>
  <c r="BC5" i="438" s="1"/>
  <c r="BF4" i="438"/>
  <c r="BV4" i="438" s="1"/>
  <c r="BB4" i="438"/>
  <c r="BC4" i="438" s="1"/>
  <c r="AA207" i="438"/>
  <c r="B207" i="438"/>
  <c r="AC205" i="438"/>
  <c r="AD205" i="438" s="1"/>
  <c r="AC204" i="438"/>
  <c r="AC203" i="438"/>
  <c r="AE210" i="438"/>
  <c r="AE209" i="438"/>
  <c r="AE208" i="438"/>
  <c r="AC152" i="438"/>
  <c r="AD152" i="438" s="1"/>
  <c r="AC151" i="438"/>
  <c r="AC150" i="438"/>
  <c r="AC99" i="438"/>
  <c r="AD99" i="438" s="1"/>
  <c r="AC98" i="438"/>
  <c r="AC97" i="438"/>
  <c r="AE104" i="438"/>
  <c r="AE103" i="438"/>
  <c r="AE102" i="438"/>
  <c r="AC46" i="438"/>
  <c r="AC45" i="438"/>
  <c r="AC44" i="438"/>
  <c r="Z1" i="438"/>
  <c r="Z54" i="438" s="1"/>
  <c r="AA54" i="438" s="1"/>
  <c r="Z210" i="438"/>
  <c r="Z209" i="438"/>
  <c r="Z208" i="438"/>
  <c r="Z207" i="438"/>
  <c r="AA206" i="438"/>
  <c r="Z206" i="438"/>
  <c r="Z204" i="438"/>
  <c r="AE204" i="438" s="1"/>
  <c r="Z203" i="438"/>
  <c r="AE203" i="438" s="1"/>
  <c r="AE206" i="438" s="1"/>
  <c r="Z202" i="438"/>
  <c r="AE202" i="438" s="1"/>
  <c r="GH343" i="438" s="1"/>
  <c r="Z201" i="438"/>
  <c r="AE201" i="438" s="1"/>
  <c r="GG343" i="438" s="1"/>
  <c r="Z200" i="438"/>
  <c r="AE200" i="438" s="1"/>
  <c r="GF343" i="438" s="1"/>
  <c r="Z199" i="438"/>
  <c r="AE199" i="438" s="1"/>
  <c r="GE343" i="438" s="1"/>
  <c r="Z198" i="438"/>
  <c r="AE198" i="438" s="1"/>
  <c r="GD343" i="438" s="1"/>
  <c r="Z197" i="438"/>
  <c r="AE197" i="438" s="1"/>
  <c r="GC343" i="438" s="1"/>
  <c r="Z196" i="438"/>
  <c r="AE196" i="438" s="1"/>
  <c r="Z195" i="438"/>
  <c r="AE195" i="438" s="1"/>
  <c r="GA343" i="438" s="1"/>
  <c r="AW192" i="438"/>
  <c r="AG191" i="438"/>
  <c r="AC191" i="438"/>
  <c r="AD191" i="438" s="1"/>
  <c r="AG190" i="438"/>
  <c r="AC190" i="438"/>
  <c r="AD190" i="438" s="1"/>
  <c r="AG189" i="438"/>
  <c r="AC189" i="438"/>
  <c r="AD189" i="438" s="1"/>
  <c r="AG188" i="438"/>
  <c r="AC188" i="438"/>
  <c r="AD188" i="438" s="1"/>
  <c r="AG187" i="438"/>
  <c r="AC187" i="438"/>
  <c r="AD187" i="438" s="1"/>
  <c r="AG186" i="438"/>
  <c r="AC186" i="438"/>
  <c r="AD186" i="438" s="1"/>
  <c r="AG185" i="438"/>
  <c r="AC185" i="438"/>
  <c r="AD185" i="438" s="1"/>
  <c r="AG184" i="438"/>
  <c r="AC184" i="438"/>
  <c r="AD184" i="438" s="1"/>
  <c r="AG183" i="438"/>
  <c r="AC183" i="438"/>
  <c r="AD183" i="438" s="1"/>
  <c r="AG182" i="438"/>
  <c r="AC182" i="438"/>
  <c r="AD182" i="438" s="1"/>
  <c r="AG181" i="438"/>
  <c r="AC181" i="438"/>
  <c r="AD181" i="438" s="1"/>
  <c r="AG180" i="438"/>
  <c r="AC180" i="438"/>
  <c r="AD180" i="438" s="1"/>
  <c r="AG179" i="438"/>
  <c r="AW179" i="438" s="1"/>
  <c r="AC179" i="438"/>
  <c r="AD179" i="438" s="1"/>
  <c r="AG178" i="438"/>
  <c r="AW178" i="438" s="1"/>
  <c r="AC178" i="438"/>
  <c r="AD178" i="438" s="1"/>
  <c r="AG177" i="438"/>
  <c r="AW177" i="438" s="1"/>
  <c r="AC177" i="438"/>
  <c r="AD177" i="438" s="1"/>
  <c r="AG176" i="438"/>
  <c r="AW176" i="438" s="1"/>
  <c r="AC176" i="438"/>
  <c r="AD176" i="438" s="1"/>
  <c r="AG175" i="438"/>
  <c r="AW175" i="438" s="1"/>
  <c r="AC175" i="438"/>
  <c r="AD175" i="438" s="1"/>
  <c r="AG174" i="438"/>
  <c r="AW174" i="438" s="1"/>
  <c r="AC174" i="438"/>
  <c r="AD174" i="438" s="1"/>
  <c r="AG173" i="438"/>
  <c r="AW173" i="438" s="1"/>
  <c r="AC173" i="438"/>
  <c r="AD173" i="438" s="1"/>
  <c r="AG172" i="438"/>
  <c r="AW172" i="438" s="1"/>
  <c r="AC172" i="438"/>
  <c r="AD172" i="438" s="1"/>
  <c r="AG171" i="438"/>
  <c r="AW171" i="438" s="1"/>
  <c r="AC171" i="438"/>
  <c r="AD171" i="438" s="1"/>
  <c r="AG170" i="438"/>
  <c r="AW170" i="438" s="1"/>
  <c r="AC170" i="438"/>
  <c r="AD170" i="438" s="1"/>
  <c r="AG169" i="438"/>
  <c r="AW169" i="438" s="1"/>
  <c r="AC169" i="438"/>
  <c r="AD169" i="438" s="1"/>
  <c r="AG168" i="438"/>
  <c r="AW168" i="438" s="1"/>
  <c r="AC168" i="438"/>
  <c r="AD168" i="438" s="1"/>
  <c r="AG167" i="438"/>
  <c r="AC167" i="438"/>
  <c r="AD167" i="438" s="1"/>
  <c r="AG166" i="438"/>
  <c r="AW166" i="438" s="1"/>
  <c r="AC166" i="438"/>
  <c r="AD166" i="438" s="1"/>
  <c r="AG165" i="438"/>
  <c r="AW165" i="438" s="1"/>
  <c r="AC165" i="438"/>
  <c r="AD165" i="438" s="1"/>
  <c r="AG164" i="438"/>
  <c r="AW164" i="438" s="1"/>
  <c r="AC164" i="438"/>
  <c r="AD164" i="438" s="1"/>
  <c r="AG163" i="438"/>
  <c r="AW163" i="438" s="1"/>
  <c r="AC163" i="438"/>
  <c r="AD163" i="438" s="1"/>
  <c r="AE157" i="438"/>
  <c r="Z157" i="438"/>
  <c r="AE156" i="438"/>
  <c r="Z156" i="438"/>
  <c r="Z155" i="438"/>
  <c r="AE155" i="438" s="1"/>
  <c r="AA154" i="438"/>
  <c r="Z154" i="438"/>
  <c r="AA153" i="438"/>
  <c r="Z153" i="438"/>
  <c r="Z151" i="438"/>
  <c r="AE151" i="438" s="1"/>
  <c r="Z150" i="438"/>
  <c r="AE150" i="438" s="1"/>
  <c r="Z149" i="438"/>
  <c r="AE149" i="438" s="1"/>
  <c r="GH342" i="438" s="1"/>
  <c r="Z148" i="438"/>
  <c r="AE148" i="438" s="1"/>
  <c r="GG342" i="438" s="1"/>
  <c r="Z147" i="438"/>
  <c r="AE147" i="438" s="1"/>
  <c r="GF342" i="438" s="1"/>
  <c r="Z146" i="438"/>
  <c r="Z145" i="438"/>
  <c r="AE145" i="438" s="1"/>
  <c r="GD342" i="438" s="1"/>
  <c r="Z144" i="438"/>
  <c r="AE144" i="438" s="1"/>
  <c r="GC342" i="438" s="1"/>
  <c r="Z143" i="438"/>
  <c r="AE143" i="438" s="1"/>
  <c r="GB342" i="438" s="1"/>
  <c r="Z142" i="438"/>
  <c r="AE142" i="438" s="1"/>
  <c r="GA342" i="438" s="1"/>
  <c r="AW139" i="438"/>
  <c r="AG138" i="438"/>
  <c r="AC138" i="438"/>
  <c r="AD138" i="438" s="1"/>
  <c r="AG137" i="438"/>
  <c r="AC137" i="438"/>
  <c r="AD137" i="438" s="1"/>
  <c r="AG136" i="438"/>
  <c r="AC136" i="438"/>
  <c r="AD136" i="438" s="1"/>
  <c r="AG135" i="438"/>
  <c r="AC135" i="438"/>
  <c r="AD135" i="438" s="1"/>
  <c r="AG134" i="438"/>
  <c r="AC134" i="438"/>
  <c r="AD134" i="438" s="1"/>
  <c r="AG133" i="438"/>
  <c r="AC133" i="438"/>
  <c r="AD133" i="438" s="1"/>
  <c r="AG132" i="438"/>
  <c r="AC132" i="438"/>
  <c r="AD132" i="438" s="1"/>
  <c r="AG131" i="438"/>
  <c r="AC131" i="438"/>
  <c r="AD131" i="438" s="1"/>
  <c r="AG130" i="438"/>
  <c r="AC130" i="438"/>
  <c r="AD130" i="438" s="1"/>
  <c r="AG129" i="438"/>
  <c r="AC129" i="438"/>
  <c r="AD129" i="438" s="1"/>
  <c r="AG128" i="438"/>
  <c r="AW128" i="438" s="1"/>
  <c r="AC128" i="438"/>
  <c r="AD128" i="438" s="1"/>
  <c r="AG127" i="438"/>
  <c r="AW127" i="438" s="1"/>
  <c r="AC127" i="438"/>
  <c r="AD127" i="438" s="1"/>
  <c r="AG126" i="438"/>
  <c r="AW126" i="438" s="1"/>
  <c r="AC126" i="438"/>
  <c r="AD126" i="438" s="1"/>
  <c r="AG125" i="438"/>
  <c r="AW125" i="438" s="1"/>
  <c r="AC125" i="438"/>
  <c r="AD125" i="438" s="1"/>
  <c r="AG124" i="438"/>
  <c r="AC124" i="438"/>
  <c r="AD124" i="438" s="1"/>
  <c r="AG123" i="438"/>
  <c r="AW123" i="438" s="1"/>
  <c r="AC123" i="438"/>
  <c r="AD123" i="438" s="1"/>
  <c r="AG122" i="438"/>
  <c r="AW122" i="438" s="1"/>
  <c r="AC122" i="438"/>
  <c r="AD122" i="438" s="1"/>
  <c r="AG121" i="438"/>
  <c r="AW121" i="438" s="1"/>
  <c r="AC121" i="438"/>
  <c r="AD121" i="438" s="1"/>
  <c r="AG120" i="438"/>
  <c r="AC120" i="438"/>
  <c r="AD120" i="438" s="1"/>
  <c r="AG119" i="438"/>
  <c r="AW119" i="438" s="1"/>
  <c r="AC119" i="438"/>
  <c r="AD119" i="438" s="1"/>
  <c r="AG118" i="438"/>
  <c r="AC118" i="438"/>
  <c r="AD118" i="438" s="1"/>
  <c r="AG117" i="438"/>
  <c r="AW117" i="438" s="1"/>
  <c r="AC117" i="438"/>
  <c r="AD117" i="438" s="1"/>
  <c r="AG116" i="438"/>
  <c r="AW116" i="438" s="1"/>
  <c r="AC116" i="438"/>
  <c r="AD116" i="438" s="1"/>
  <c r="AG115" i="438"/>
  <c r="AC115" i="438"/>
  <c r="AD115" i="438" s="1"/>
  <c r="AG114" i="438"/>
  <c r="AW114" i="438" s="1"/>
  <c r="AC114" i="438"/>
  <c r="AD114" i="438" s="1"/>
  <c r="AG113" i="438"/>
  <c r="AW113" i="438" s="1"/>
  <c r="AC113" i="438"/>
  <c r="AD113" i="438" s="1"/>
  <c r="AG112" i="438"/>
  <c r="AW112" i="438" s="1"/>
  <c r="AC112" i="438"/>
  <c r="AD112" i="438" s="1"/>
  <c r="AG111" i="438"/>
  <c r="AW111" i="438" s="1"/>
  <c r="AC111" i="438"/>
  <c r="AD111" i="438" s="1"/>
  <c r="AG110" i="438"/>
  <c r="AW110" i="438" s="1"/>
  <c r="AC110" i="438"/>
  <c r="AD110" i="438" s="1"/>
  <c r="Z104" i="438"/>
  <c r="Z103" i="438"/>
  <c r="Z102" i="438"/>
  <c r="AA101" i="438"/>
  <c r="AA48" i="438" s="1"/>
  <c r="Z101" i="438"/>
  <c r="Z100" i="438"/>
  <c r="Z98" i="438"/>
  <c r="AE98" i="438" s="1"/>
  <c r="Z97" i="438"/>
  <c r="AE97" i="438" s="1"/>
  <c r="Z96" i="438"/>
  <c r="AE96" i="438" s="1"/>
  <c r="GH341" i="438" s="1"/>
  <c r="Z95" i="438"/>
  <c r="AE95" i="438" s="1"/>
  <c r="GG341" i="438" s="1"/>
  <c r="Z94" i="438"/>
  <c r="AE94" i="438" s="1"/>
  <c r="GF341" i="438" s="1"/>
  <c r="Z93" i="438"/>
  <c r="AE93" i="438" s="1"/>
  <c r="GE341" i="438" s="1"/>
  <c r="Z92" i="438"/>
  <c r="AE92" i="438" s="1"/>
  <c r="GD341" i="438" s="1"/>
  <c r="Z91" i="438"/>
  <c r="AE91" i="438" s="1"/>
  <c r="GC341" i="438" s="1"/>
  <c r="Z90" i="438"/>
  <c r="AE90" i="438" s="1"/>
  <c r="GB341" i="438" s="1"/>
  <c r="Z89" i="438"/>
  <c r="AE89" i="438" s="1"/>
  <c r="GA341" i="438" s="1"/>
  <c r="AW86" i="438"/>
  <c r="AG85" i="438"/>
  <c r="AC85" i="438"/>
  <c r="AD85" i="438" s="1"/>
  <c r="AG84" i="438"/>
  <c r="AC84" i="438"/>
  <c r="AD84" i="438" s="1"/>
  <c r="AG83" i="438"/>
  <c r="AC83" i="438"/>
  <c r="AD83" i="438" s="1"/>
  <c r="AG82" i="438"/>
  <c r="AC82" i="438"/>
  <c r="AD82" i="438" s="1"/>
  <c r="AG81" i="438"/>
  <c r="AC81" i="438"/>
  <c r="AD81" i="438" s="1"/>
  <c r="AG80" i="438"/>
  <c r="AC80" i="438"/>
  <c r="AD80" i="438" s="1"/>
  <c r="AG79" i="438"/>
  <c r="AC79" i="438"/>
  <c r="AD79" i="438" s="1"/>
  <c r="AG78" i="438"/>
  <c r="AC78" i="438"/>
  <c r="AD78" i="438" s="1"/>
  <c r="AG77" i="438"/>
  <c r="AC77" i="438"/>
  <c r="AD77" i="438" s="1"/>
  <c r="AG76" i="438"/>
  <c r="AC76" i="438"/>
  <c r="AD76" i="438" s="1"/>
  <c r="AG75" i="438"/>
  <c r="AC75" i="438"/>
  <c r="AD75" i="438" s="1"/>
  <c r="AG74" i="438"/>
  <c r="AC74" i="438"/>
  <c r="AD74" i="438" s="1"/>
  <c r="AG73" i="438"/>
  <c r="AC73" i="438"/>
  <c r="AD73" i="438" s="1"/>
  <c r="AG72" i="438"/>
  <c r="AC72" i="438"/>
  <c r="AD72" i="438" s="1"/>
  <c r="AG71" i="438"/>
  <c r="AC71" i="438"/>
  <c r="AD71" i="438" s="1"/>
  <c r="AG70" i="438"/>
  <c r="AC70" i="438"/>
  <c r="AD70" i="438" s="1"/>
  <c r="AG69" i="438"/>
  <c r="AC69" i="438"/>
  <c r="AD69" i="438" s="1"/>
  <c r="AG68" i="438"/>
  <c r="AC68" i="438"/>
  <c r="AD68" i="438" s="1"/>
  <c r="AG67" i="438"/>
  <c r="AC67" i="438"/>
  <c r="AD67" i="438" s="1"/>
  <c r="AG66" i="438"/>
  <c r="AC66" i="438"/>
  <c r="AD66" i="438" s="1"/>
  <c r="AG65" i="438"/>
  <c r="AC65" i="438"/>
  <c r="AD65" i="438" s="1"/>
  <c r="AG64" i="438"/>
  <c r="AC64" i="438"/>
  <c r="AD64" i="438" s="1"/>
  <c r="AG63" i="438"/>
  <c r="AC63" i="438"/>
  <c r="AD63" i="438" s="1"/>
  <c r="AG62" i="438"/>
  <c r="AC62" i="438"/>
  <c r="AD62" i="438" s="1"/>
  <c r="AG61" i="438"/>
  <c r="AC61" i="438"/>
  <c r="AD61" i="438" s="1"/>
  <c r="AG60" i="438"/>
  <c r="AW60" i="438" s="1"/>
  <c r="AC60" i="438"/>
  <c r="AD60" i="438" s="1"/>
  <c r="AG59" i="438"/>
  <c r="AW59" i="438" s="1"/>
  <c r="AC59" i="438"/>
  <c r="AD59" i="438" s="1"/>
  <c r="AG58" i="438"/>
  <c r="AW58" i="438" s="1"/>
  <c r="AC58" i="438"/>
  <c r="AD58" i="438" s="1"/>
  <c r="AG57" i="438"/>
  <c r="AW57" i="438" s="1"/>
  <c r="AC57" i="438"/>
  <c r="AD57" i="438" s="1"/>
  <c r="AE51" i="438"/>
  <c r="Z51" i="438"/>
  <c r="AE50" i="438"/>
  <c r="Z50" i="438"/>
  <c r="Z49" i="438"/>
  <c r="AE49" i="438" s="1"/>
  <c r="Z48" i="438"/>
  <c r="Z47" i="438"/>
  <c r="Z45" i="438"/>
  <c r="AE45" i="438" s="1"/>
  <c r="Z44" i="438"/>
  <c r="Z43" i="438"/>
  <c r="AE43" i="438" s="1"/>
  <c r="GH340" i="438" s="1"/>
  <c r="Z42" i="438"/>
  <c r="AE42" i="438" s="1"/>
  <c r="GG340" i="438" s="1"/>
  <c r="Z41" i="438"/>
  <c r="AE41" i="438" s="1"/>
  <c r="GF340" i="438" s="1"/>
  <c r="Z40" i="438"/>
  <c r="AE40" i="438" s="1"/>
  <c r="GE340" i="438" s="1"/>
  <c r="Z39" i="438"/>
  <c r="AE39" i="438" s="1"/>
  <c r="GD340" i="438" s="1"/>
  <c r="Z38" i="438"/>
  <c r="Z37" i="438"/>
  <c r="AE37" i="438" s="1"/>
  <c r="GB340" i="438" s="1"/>
  <c r="Z36" i="438"/>
  <c r="AE36" i="438" s="1"/>
  <c r="GA340" i="438" s="1"/>
  <c r="AW33" i="438"/>
  <c r="AG32" i="438"/>
  <c r="AC32" i="438"/>
  <c r="AD32" i="438" s="1"/>
  <c r="AG31" i="438"/>
  <c r="AC31" i="438"/>
  <c r="AD31" i="438" s="1"/>
  <c r="AG30" i="438"/>
  <c r="AC30" i="438"/>
  <c r="AD30" i="438" s="1"/>
  <c r="AG29" i="438"/>
  <c r="AC29" i="438"/>
  <c r="AD29" i="438" s="1"/>
  <c r="AG28" i="438"/>
  <c r="AC28" i="438"/>
  <c r="AD28" i="438" s="1"/>
  <c r="AG27" i="438"/>
  <c r="AC27" i="438"/>
  <c r="AD27" i="438" s="1"/>
  <c r="AG26" i="438"/>
  <c r="AW26" i="438" s="1"/>
  <c r="AC26" i="438"/>
  <c r="AD26" i="438" s="1"/>
  <c r="AG25" i="438"/>
  <c r="AW25" i="438" s="1"/>
  <c r="AC25" i="438"/>
  <c r="AD25" i="438" s="1"/>
  <c r="AG24" i="438"/>
  <c r="AC24" i="438"/>
  <c r="AD24" i="438" s="1"/>
  <c r="AG23" i="438"/>
  <c r="AC23" i="438"/>
  <c r="AD23" i="438" s="1"/>
  <c r="AG22" i="438"/>
  <c r="AW22" i="438" s="1"/>
  <c r="AC22" i="438"/>
  <c r="AD22" i="438" s="1"/>
  <c r="AG21" i="438"/>
  <c r="AW21" i="438" s="1"/>
  <c r="AC21" i="438"/>
  <c r="AD21" i="438" s="1"/>
  <c r="AG20" i="438"/>
  <c r="AW20" i="438" s="1"/>
  <c r="AC20" i="438"/>
  <c r="AD20" i="438" s="1"/>
  <c r="AG19" i="438"/>
  <c r="AW19" i="438" s="1"/>
  <c r="AC19" i="438"/>
  <c r="AD19" i="438" s="1"/>
  <c r="AG18" i="438"/>
  <c r="AW18" i="438" s="1"/>
  <c r="AC18" i="438"/>
  <c r="AD18" i="438" s="1"/>
  <c r="AG17" i="438"/>
  <c r="AW17" i="438" s="1"/>
  <c r="AC17" i="438"/>
  <c r="AD17" i="438" s="1"/>
  <c r="AG16" i="438"/>
  <c r="AW16" i="438" s="1"/>
  <c r="AC16" i="438"/>
  <c r="AD16" i="438" s="1"/>
  <c r="AG15" i="438"/>
  <c r="AW15" i="438" s="1"/>
  <c r="AC15" i="438"/>
  <c r="AD15" i="438" s="1"/>
  <c r="AG14" i="438"/>
  <c r="AW14" i="438" s="1"/>
  <c r="AC14" i="438"/>
  <c r="AD14" i="438" s="1"/>
  <c r="AG13" i="438"/>
  <c r="AW13" i="438" s="1"/>
  <c r="AC13" i="438"/>
  <c r="AD13" i="438" s="1"/>
  <c r="AG12" i="438"/>
  <c r="AW12" i="438" s="1"/>
  <c r="AC12" i="438"/>
  <c r="AD12" i="438" s="1"/>
  <c r="AG11" i="438"/>
  <c r="AW11" i="438" s="1"/>
  <c r="AC11" i="438"/>
  <c r="AD11" i="438" s="1"/>
  <c r="AG10" i="438"/>
  <c r="AW10" i="438" s="1"/>
  <c r="AC10" i="438"/>
  <c r="AD10" i="438" s="1"/>
  <c r="AG9" i="438"/>
  <c r="AW9" i="438" s="1"/>
  <c r="AC9" i="438"/>
  <c r="AD9" i="438" s="1"/>
  <c r="AG8" i="438"/>
  <c r="AW8" i="438" s="1"/>
  <c r="AC8" i="438"/>
  <c r="AD8" i="438" s="1"/>
  <c r="AG7" i="438"/>
  <c r="AC7" i="438"/>
  <c r="AD7" i="438" s="1"/>
  <c r="AG6" i="438"/>
  <c r="AC6" i="438"/>
  <c r="AD6" i="438" s="1"/>
  <c r="AG5" i="438"/>
  <c r="AC5" i="438"/>
  <c r="AD5" i="438" s="1"/>
  <c r="AG4" i="438"/>
  <c r="AW4" i="438" s="1"/>
  <c r="AC4" i="438"/>
  <c r="AD4" i="438" s="1"/>
  <c r="EA47" i="438" l="1"/>
  <c r="Z107" i="438"/>
  <c r="AA107" i="438" s="1"/>
  <c r="DX33" i="438"/>
  <c r="DB47" i="438"/>
  <c r="BD47" i="438"/>
  <c r="CB46" i="438"/>
  <c r="AD46" i="438"/>
  <c r="EZ101" i="438"/>
  <c r="EZ48" i="438" s="1"/>
  <c r="CC38" i="438"/>
  <c r="GC348" i="438" s="1"/>
  <c r="CC40" i="438"/>
  <c r="GE348" i="438" s="1"/>
  <c r="CC42" i="438"/>
  <c r="GG348" i="438" s="1"/>
  <c r="CC90" i="438"/>
  <c r="GB349" i="438" s="1"/>
  <c r="CC92" i="438"/>
  <c r="GD349" i="438" s="1"/>
  <c r="CC94" i="438"/>
  <c r="GF349" i="438" s="1"/>
  <c r="CC96" i="438"/>
  <c r="GH349" i="438" s="1"/>
  <c r="CC195" i="438"/>
  <c r="GA351" i="438" s="1"/>
  <c r="CC197" i="438"/>
  <c r="GC351" i="438" s="1"/>
  <c r="CC199" i="438"/>
  <c r="GE351" i="438" s="1"/>
  <c r="CC201" i="438"/>
  <c r="GG351" i="438" s="1"/>
  <c r="CC203" i="438"/>
  <c r="CC206" i="438" s="1"/>
  <c r="DB90" i="438"/>
  <c r="GB353" i="438" s="1"/>
  <c r="DB92" i="438"/>
  <c r="GD353" i="438" s="1"/>
  <c r="DB94" i="438"/>
  <c r="GF353" i="438" s="1"/>
  <c r="DB96" i="438"/>
  <c r="GH353" i="438" s="1"/>
  <c r="DB196" i="438"/>
  <c r="GB355" i="438" s="1"/>
  <c r="DB198" i="438"/>
  <c r="GD355" i="438" s="1"/>
  <c r="DB200" i="438"/>
  <c r="GF355" i="438" s="1"/>
  <c r="DB202" i="438"/>
  <c r="GH355" i="438" s="1"/>
  <c r="CC142" i="438"/>
  <c r="GA350" i="438" s="1"/>
  <c r="CC144" i="438"/>
  <c r="GC350" i="438" s="1"/>
  <c r="CC146" i="438"/>
  <c r="GE350" i="438" s="1"/>
  <c r="CC148" i="438"/>
  <c r="GG350" i="438" s="1"/>
  <c r="CC150" i="438"/>
  <c r="CC153" i="438" s="1"/>
  <c r="DB37" i="438"/>
  <c r="GB352" i="438" s="1"/>
  <c r="DB39" i="438"/>
  <c r="GD352" i="438" s="1"/>
  <c r="DB41" i="438"/>
  <c r="GF352" i="438" s="1"/>
  <c r="DB43" i="438"/>
  <c r="GH352" i="438" s="1"/>
  <c r="DB142" i="438"/>
  <c r="GA354" i="438" s="1"/>
  <c r="DB144" i="438"/>
  <c r="GC354" i="438" s="1"/>
  <c r="DB146" i="438"/>
  <c r="GE354" i="438" s="1"/>
  <c r="DB148" i="438"/>
  <c r="GG354" i="438" s="1"/>
  <c r="DB150" i="438"/>
  <c r="DB153" i="438" s="1"/>
  <c r="EA143" i="438"/>
  <c r="GB358" i="438" s="1"/>
  <c r="EA145" i="438"/>
  <c r="GD358" i="438" s="1"/>
  <c r="CC37" i="438"/>
  <c r="GB348" i="438" s="1"/>
  <c r="CC39" i="438"/>
  <c r="GD348" i="438" s="1"/>
  <c r="CC41" i="438"/>
  <c r="GF348" i="438" s="1"/>
  <c r="CC43" i="438"/>
  <c r="GH348" i="438" s="1"/>
  <c r="GA349" i="438"/>
  <c r="CC91" i="438"/>
  <c r="GC349" i="438" s="1"/>
  <c r="CC93" i="438"/>
  <c r="GE349" i="438" s="1"/>
  <c r="CC95" i="438"/>
  <c r="GG349" i="438" s="1"/>
  <c r="CC196" i="438"/>
  <c r="GB351" i="438" s="1"/>
  <c r="CC198" i="438"/>
  <c r="CC200" i="438"/>
  <c r="GF351" i="438" s="1"/>
  <c r="CC202" i="438"/>
  <c r="GH351" i="438" s="1"/>
  <c r="DB89" i="438"/>
  <c r="GA353" i="438" s="1"/>
  <c r="DB91" i="438"/>
  <c r="GC353" i="438" s="1"/>
  <c r="DB93" i="438"/>
  <c r="GE353" i="438" s="1"/>
  <c r="DB95" i="438"/>
  <c r="GG353" i="438" s="1"/>
  <c r="DB195" i="438"/>
  <c r="GA355" i="438" s="1"/>
  <c r="DB197" i="438"/>
  <c r="DB199" i="438"/>
  <c r="GE355" i="438" s="1"/>
  <c r="DB201" i="438"/>
  <c r="GG355" i="438" s="1"/>
  <c r="DB203" i="438"/>
  <c r="DB206" i="438" s="1"/>
  <c r="EA203" i="438"/>
  <c r="EA206" i="438" s="1"/>
  <c r="CC143" i="438"/>
  <c r="GB350" i="438" s="1"/>
  <c r="CC145" i="438"/>
  <c r="GD350" i="438" s="1"/>
  <c r="CC147" i="438"/>
  <c r="GF350" i="438" s="1"/>
  <c r="CC149" i="438"/>
  <c r="GH350" i="438" s="1"/>
  <c r="DB36" i="438"/>
  <c r="GA352" i="438" s="1"/>
  <c r="DB38" i="438"/>
  <c r="GC352" i="438" s="1"/>
  <c r="DB40" i="438"/>
  <c r="GE352" i="438" s="1"/>
  <c r="DB42" i="438"/>
  <c r="GG352" i="438" s="1"/>
  <c r="DB143" i="438"/>
  <c r="GB354" i="438" s="1"/>
  <c r="DB145" i="438"/>
  <c r="DB147" i="438"/>
  <c r="GF354" i="438" s="1"/>
  <c r="DB149" i="438"/>
  <c r="GH354" i="438" s="1"/>
  <c r="EA150" i="438"/>
  <c r="EA153" i="438" s="1"/>
  <c r="DY101" i="438"/>
  <c r="DY207" i="438"/>
  <c r="GA348" i="438"/>
  <c r="AF195" i="438"/>
  <c r="GB343" i="438"/>
  <c r="AE44" i="438"/>
  <c r="AE47" i="438" s="1"/>
  <c r="AE86" i="438"/>
  <c r="AE38" i="438"/>
  <c r="GC340" i="438" s="1"/>
  <c r="AB86" i="438"/>
  <c r="AB139" i="438"/>
  <c r="BD91" i="438"/>
  <c r="GC345" i="438" s="1"/>
  <c r="BD199" i="438"/>
  <c r="AF144" i="438"/>
  <c r="AE153" i="438"/>
  <c r="AE146" i="438"/>
  <c r="GE342" i="438" s="1"/>
  <c r="BD146" i="438"/>
  <c r="GE346" i="438" s="1"/>
  <c r="Z160" i="438"/>
  <c r="AA160" i="438" s="1"/>
  <c r="AY1" i="438"/>
  <c r="AY160" i="438" s="1"/>
  <c r="AZ160" i="438" s="1"/>
  <c r="BD89" i="438"/>
  <c r="BZ86" i="438"/>
  <c r="BD93" i="438"/>
  <c r="GE345" i="438" s="1"/>
  <c r="BD142" i="438"/>
  <c r="GA346" i="438" s="1"/>
  <c r="BD195" i="438"/>
  <c r="DB139" i="438"/>
  <c r="EB93" i="438"/>
  <c r="BD86" i="438"/>
  <c r="BD144" i="438"/>
  <c r="GC346" i="438" s="1"/>
  <c r="BD197" i="438"/>
  <c r="GC347" i="438" s="1"/>
  <c r="DB86" i="438"/>
  <c r="DB33" i="438"/>
  <c r="EA33" i="438"/>
  <c r="DX86" i="438"/>
  <c r="EB91" i="438"/>
  <c r="EB195" i="438"/>
  <c r="EB197" i="438"/>
  <c r="EB199" i="438"/>
  <c r="DB192" i="438"/>
  <c r="EB38" i="438"/>
  <c r="EB40" i="438"/>
  <c r="EB146" i="438"/>
  <c r="DY154" i="438"/>
  <c r="EB36" i="438"/>
  <c r="EB89" i="438"/>
  <c r="EA139" i="438"/>
  <c r="EA86" i="438"/>
  <c r="EA192" i="438"/>
  <c r="DX192" i="438"/>
  <c r="CY33" i="438"/>
  <c r="CY86" i="438"/>
  <c r="CY139" i="438"/>
  <c r="CY192" i="438"/>
  <c r="CC33" i="438"/>
  <c r="BZ33" i="438"/>
  <c r="CC139" i="438"/>
  <c r="CC86" i="438"/>
  <c r="BZ139" i="438"/>
  <c r="CC192" i="438"/>
  <c r="BZ192" i="438"/>
  <c r="BE38" i="438"/>
  <c r="BE40" i="438"/>
  <c r="BA33" i="438"/>
  <c r="BA86" i="438"/>
  <c r="BA139" i="438"/>
  <c r="BD33" i="438"/>
  <c r="BD139" i="438"/>
  <c r="BA192" i="438"/>
  <c r="BD192" i="438"/>
  <c r="AF197" i="438"/>
  <c r="AF199" i="438"/>
  <c r="AF142" i="438"/>
  <c r="AF93" i="438"/>
  <c r="AF89" i="438"/>
  <c r="AA1" i="438"/>
  <c r="AE33" i="438"/>
  <c r="AB33" i="438"/>
  <c r="AF36" i="438"/>
  <c r="AF40" i="438"/>
  <c r="AF91" i="438"/>
  <c r="AB192" i="438"/>
  <c r="AE139" i="438"/>
  <c r="AE192" i="438"/>
  <c r="EA101" i="438" l="1"/>
  <c r="EA48" i="438" s="1"/>
  <c r="DX139" i="438"/>
  <c r="EB144" i="438"/>
  <c r="DC142" i="438"/>
  <c r="CD197" i="438"/>
  <c r="CD93" i="438"/>
  <c r="CD38" i="438"/>
  <c r="DC93" i="438"/>
  <c r="CD40" i="438"/>
  <c r="DC199" i="438"/>
  <c r="CD199" i="438"/>
  <c r="DC197" i="438"/>
  <c r="CD144" i="438"/>
  <c r="DC38" i="438"/>
  <c r="EB142" i="438"/>
  <c r="EA154" i="438" s="1"/>
  <c r="DC144" i="438"/>
  <c r="CD91" i="438"/>
  <c r="DC89" i="438"/>
  <c r="DC146" i="438"/>
  <c r="CD36" i="438"/>
  <c r="GD351" i="438"/>
  <c r="DC91" i="438"/>
  <c r="CD195" i="438"/>
  <c r="DC195" i="438"/>
  <c r="CD89" i="438"/>
  <c r="DC40" i="438"/>
  <c r="GD354" i="438"/>
  <c r="GC355" i="438"/>
  <c r="CD142" i="438"/>
  <c r="CD146" i="438"/>
  <c r="DC36" i="438"/>
  <c r="BE195" i="438"/>
  <c r="GA347" i="438"/>
  <c r="BE199" i="438"/>
  <c r="GE347" i="438"/>
  <c r="BE36" i="438"/>
  <c r="GA344" i="438"/>
  <c r="BE197" i="438"/>
  <c r="BE93" i="438"/>
  <c r="BE89" i="438"/>
  <c r="GA345" i="438"/>
  <c r="AY107" i="438"/>
  <c r="AZ107" i="438" s="1"/>
  <c r="BE142" i="438"/>
  <c r="AF146" i="438"/>
  <c r="AE154" i="438" s="1"/>
  <c r="BE91" i="438"/>
  <c r="AZ1" i="438"/>
  <c r="BX1" i="438"/>
  <c r="EA207" i="438"/>
  <c r="AY54" i="438"/>
  <c r="AZ54" i="438" s="1"/>
  <c r="BE144" i="438"/>
  <c r="BE146" i="438"/>
  <c r="AF38" i="438"/>
  <c r="AE207" i="438"/>
  <c r="AE101" i="438"/>
  <c r="DB101" i="438" l="1"/>
  <c r="DB48" i="438" s="1"/>
  <c r="AE48" i="438"/>
  <c r="CC207" i="438"/>
  <c r="CC101" i="438"/>
  <c r="CC48" i="438" s="1"/>
  <c r="DB207" i="438"/>
  <c r="DB154" i="438"/>
  <c r="CC154" i="438"/>
  <c r="BD207" i="438"/>
  <c r="BD101" i="438"/>
  <c r="BD48" i="438" s="1"/>
  <c r="CW1" i="438"/>
  <c r="BY1" i="438"/>
  <c r="BX160" i="438"/>
  <c r="BY160" i="438" s="1"/>
  <c r="BX107" i="438"/>
  <c r="BY107" i="438" s="1"/>
  <c r="BX54" i="438"/>
  <c r="BY54" i="438" s="1"/>
  <c r="BD154" i="438"/>
  <c r="CX1" i="438" l="1"/>
  <c r="DV1" i="438"/>
  <c r="DV160" i="438" s="1"/>
  <c r="CW54" i="438"/>
  <c r="CX54" i="438" s="1"/>
  <c r="CW160" i="438"/>
  <c r="CX160" i="438" s="1"/>
  <c r="CW107" i="438"/>
  <c r="CX107" i="438" s="1"/>
  <c r="DY43" i="438"/>
  <c r="DY42" i="438"/>
  <c r="DY41" i="438"/>
  <c r="DY39" i="438"/>
  <c r="CZ202" i="438"/>
  <c r="CZ201" i="438"/>
  <c r="CZ196" i="438"/>
  <c r="CZ149" i="438"/>
  <c r="CZ148" i="438"/>
  <c r="CZ96" i="438"/>
  <c r="HK316" i="438"/>
  <c r="CZ95" i="438" s="1"/>
  <c r="HJ316" i="438"/>
  <c r="HH316" i="438"/>
  <c r="HF316" i="438"/>
  <c r="HE316" i="438" s="1"/>
  <c r="HK315" i="438"/>
  <c r="CZ42" i="438" s="1"/>
  <c r="HJ315" i="438"/>
  <c r="CZ41" i="438" s="1"/>
  <c r="HH315" i="438"/>
  <c r="HF315" i="438"/>
  <c r="CA202" i="438"/>
  <c r="HK314" i="438"/>
  <c r="CA201" i="438" s="1"/>
  <c r="HJ314" i="438"/>
  <c r="HH314" i="438"/>
  <c r="HF314" i="438"/>
  <c r="CA196" i="438" s="1"/>
  <c r="HK313" i="438"/>
  <c r="CA148" i="438" s="1"/>
  <c r="HK312" i="438"/>
  <c r="CA95" i="438" s="1"/>
  <c r="HK311" i="438"/>
  <c r="CA42" i="438" s="1"/>
  <c r="HK310" i="438"/>
  <c r="HK309" i="438"/>
  <c r="HK308" i="438"/>
  <c r="HK307" i="438"/>
  <c r="HK306" i="438"/>
  <c r="CA149" i="438"/>
  <c r="HJ313" i="438"/>
  <c r="CA147" i="438" s="1"/>
  <c r="HH313" i="438"/>
  <c r="HF313" i="438"/>
  <c r="FZ328" i="438"/>
  <c r="GA328" i="438"/>
  <c r="GB328" i="438"/>
  <c r="GC328" i="438"/>
  <c r="GD328" i="438"/>
  <c r="CA96" i="438"/>
  <c r="HJ312" i="438"/>
  <c r="HH312" i="438"/>
  <c r="CA92" i="438" s="1"/>
  <c r="HF312" i="438"/>
  <c r="HJ311" i="438"/>
  <c r="HH311" i="438"/>
  <c r="HF311" i="438"/>
  <c r="HJ310" i="438"/>
  <c r="HI310" i="438" s="1"/>
  <c r="HH310" i="438"/>
  <c r="HG310" i="438" s="1"/>
  <c r="HF310" i="438"/>
  <c r="HJ309" i="438"/>
  <c r="HH309" i="438"/>
  <c r="HF309" i="438"/>
  <c r="HE309" i="438" s="1"/>
  <c r="HJ308" i="438"/>
  <c r="HI308" i="438" s="1"/>
  <c r="HH308" i="438"/>
  <c r="HG308" i="438" s="1"/>
  <c r="HF308" i="438"/>
  <c r="HE308" i="438" s="1"/>
  <c r="BB89" i="438" s="1"/>
  <c r="HL307" i="438"/>
  <c r="HJ307" i="438"/>
  <c r="HH307" i="438"/>
  <c r="HF307" i="438"/>
  <c r="HE307" i="438" s="1"/>
  <c r="HJ306" i="438"/>
  <c r="HH306" i="438"/>
  <c r="HF306" i="438"/>
  <c r="AC196" i="438" s="1"/>
  <c r="HJ305" i="438"/>
  <c r="HH305" i="438"/>
  <c r="HF305" i="438"/>
  <c r="HK304" i="438"/>
  <c r="HJ304" i="438"/>
  <c r="HH304" i="438"/>
  <c r="HF304" i="438"/>
  <c r="HK303" i="438"/>
  <c r="HJ303" i="438"/>
  <c r="HH303" i="438"/>
  <c r="HF303" i="438"/>
  <c r="HK302" i="438"/>
  <c r="HJ302" i="438"/>
  <c r="HI302" i="438" s="1"/>
  <c r="HH302" i="438"/>
  <c r="HG302" i="438" s="1"/>
  <c r="HF302" i="438"/>
  <c r="HE302" i="438" s="1"/>
  <c r="D195" i="438" s="1"/>
  <c r="HJ301" i="438"/>
  <c r="HI301" i="438" s="1"/>
  <c r="HH301" i="438"/>
  <c r="HG301" i="438" s="1"/>
  <c r="HF301" i="438"/>
  <c r="HE301" i="438" s="1"/>
  <c r="HI303" i="438" l="1"/>
  <c r="AC40" i="438" s="1"/>
  <c r="HI304" i="438"/>
  <c r="AC93" i="438" s="1"/>
  <c r="HG306" i="438"/>
  <c r="AC197" i="438" s="1"/>
  <c r="HG307" i="438"/>
  <c r="HG309" i="438"/>
  <c r="HG303" i="438"/>
  <c r="AC37" i="438"/>
  <c r="HI305" i="438"/>
  <c r="AC146" i="438" s="1"/>
  <c r="HI306" i="438"/>
  <c r="AC199" i="438" s="1"/>
  <c r="CZ146" i="438"/>
  <c r="CZ147" i="438"/>
  <c r="CZ197" i="438"/>
  <c r="CZ198" i="438"/>
  <c r="DY37" i="438"/>
  <c r="DY36" i="438"/>
  <c r="CZ199" i="438"/>
  <c r="CZ200" i="438"/>
  <c r="CZ142" i="438"/>
  <c r="CZ143" i="438"/>
  <c r="CZ144" i="438"/>
  <c r="CZ145" i="438"/>
  <c r="HE312" i="438"/>
  <c r="CA89" i="438" s="1"/>
  <c r="CA90" i="438"/>
  <c r="HI314" i="438"/>
  <c r="CA199" i="438" s="1"/>
  <c r="CA200" i="438"/>
  <c r="CZ39" i="438"/>
  <c r="HG311" i="438"/>
  <c r="CA39" i="438"/>
  <c r="HE313" i="438"/>
  <c r="CA142" i="438" s="1"/>
  <c r="CA143" i="438"/>
  <c r="HG316" i="438"/>
  <c r="CZ91" i="438" s="1"/>
  <c r="CZ92" i="438"/>
  <c r="HI311" i="438"/>
  <c r="CA41" i="438"/>
  <c r="HI312" i="438"/>
  <c r="CA93" i="438" s="1"/>
  <c r="CA94" i="438"/>
  <c r="HG313" i="438"/>
  <c r="CA144" i="438" s="1"/>
  <c r="CA145" i="438"/>
  <c r="HI316" i="438"/>
  <c r="CZ93" i="438" s="1"/>
  <c r="CZ94" i="438"/>
  <c r="CA43" i="438"/>
  <c r="HG314" i="438"/>
  <c r="CA197" i="438" s="1"/>
  <c r="CA198" i="438"/>
  <c r="CZ37" i="438"/>
  <c r="CZ43" i="438"/>
  <c r="CA37" i="438"/>
  <c r="CZ89" i="438"/>
  <c r="CZ90" i="438"/>
  <c r="EU1" i="438"/>
  <c r="DV107" i="438"/>
  <c r="DW107" i="438" s="1"/>
  <c r="HE303" i="438"/>
  <c r="AC36" i="438" s="1"/>
  <c r="HE311" i="438"/>
  <c r="DY38" i="438"/>
  <c r="HG315" i="438"/>
  <c r="HE306" i="438"/>
  <c r="AC195" i="438" s="1"/>
  <c r="BB144" i="438"/>
  <c r="BB36" i="438"/>
  <c r="BB199" i="438"/>
  <c r="HE304" i="438"/>
  <c r="AC90" i="438"/>
  <c r="AC145" i="438"/>
  <c r="BB41" i="438"/>
  <c r="BB96" i="438"/>
  <c r="BB196" i="438"/>
  <c r="BB42" i="438"/>
  <c r="DW160" i="438"/>
  <c r="DW1" i="438"/>
  <c r="DV54" i="438"/>
  <c r="DW54" i="438" s="1"/>
  <c r="AC41" i="438"/>
  <c r="AC96" i="438"/>
  <c r="AC200" i="438"/>
  <c r="BB43" i="438"/>
  <c r="BB92" i="438"/>
  <c r="HI309" i="438"/>
  <c r="BB147" i="438"/>
  <c r="BB202" i="438"/>
  <c r="BB95" i="438"/>
  <c r="AC42" i="438"/>
  <c r="HE305" i="438"/>
  <c r="AC143" i="438"/>
  <c r="AC147" i="438"/>
  <c r="AC202" i="438"/>
  <c r="BB39" i="438"/>
  <c r="BB143" i="438"/>
  <c r="BB149" i="438"/>
  <c r="BB198" i="438"/>
  <c r="AC148" i="438"/>
  <c r="BB148" i="438"/>
  <c r="AC39" i="438"/>
  <c r="AC43" i="438"/>
  <c r="AC94" i="438"/>
  <c r="HG305" i="438"/>
  <c r="AC149" i="438"/>
  <c r="AC198" i="438"/>
  <c r="HI307" i="438"/>
  <c r="BB90" i="438"/>
  <c r="BB94" i="438"/>
  <c r="HE310" i="438"/>
  <c r="HG312" i="438"/>
  <c r="CA91" i="438" s="1"/>
  <c r="AC201" i="438"/>
  <c r="BB201" i="438"/>
  <c r="HE314" i="438"/>
  <c r="CA195" i="438" s="1"/>
  <c r="HE315" i="438"/>
  <c r="HI315" i="438"/>
  <c r="CZ195" i="438"/>
  <c r="DY40" i="438"/>
  <c r="AC95" i="438"/>
  <c r="BB37" i="438"/>
  <c r="BB91" i="438"/>
  <c r="BB145" i="438"/>
  <c r="BB200" i="438"/>
  <c r="HI313" i="438"/>
  <c r="CA146" i="438" s="1"/>
  <c r="HG304" i="438"/>
  <c r="AC92" i="438"/>
  <c r="BB142" i="438"/>
  <c r="BB197" i="438"/>
  <c r="BB93" i="438"/>
  <c r="GE4" i="438"/>
  <c r="GD4" i="438"/>
  <c r="GC4" i="438"/>
  <c r="GA4" i="438"/>
  <c r="AC38" i="438" l="1"/>
  <c r="BB38" i="438"/>
  <c r="CZ101" i="438"/>
  <c r="EV1" i="438"/>
  <c r="EU160" i="438"/>
  <c r="EV160" i="438" s="1"/>
  <c r="CZ207" i="438"/>
  <c r="DY48" i="438"/>
  <c r="CZ154" i="438"/>
  <c r="CA38" i="438"/>
  <c r="CZ40" i="438"/>
  <c r="CZ38" i="438"/>
  <c r="CZ36" i="438"/>
  <c r="CA40" i="438"/>
  <c r="CA154" i="438"/>
  <c r="CA101" i="438"/>
  <c r="CA207" i="438"/>
  <c r="CA36" i="438"/>
  <c r="EU54" i="438"/>
  <c r="EV54" i="438" s="1"/>
  <c r="EU107" i="438"/>
  <c r="EV107" i="438" s="1"/>
  <c r="BB101" i="438"/>
  <c r="AC91" i="438"/>
  <c r="BB40" i="438"/>
  <c r="BB146" i="438"/>
  <c r="BB195" i="438"/>
  <c r="AC142" i="438"/>
  <c r="AC89" i="438"/>
  <c r="AC144" i="438"/>
  <c r="AC207" i="438"/>
  <c r="F205" i="438"/>
  <c r="AC48" i="438" l="1"/>
  <c r="CZ48" i="438"/>
  <c r="CA48" i="438"/>
  <c r="BB154" i="438"/>
  <c r="AC154" i="438"/>
  <c r="AC101" i="438"/>
  <c r="BB207" i="438"/>
  <c r="BB48" i="438"/>
  <c r="D205" i="438"/>
  <c r="E205" i="438" s="1"/>
  <c r="D204" i="438"/>
  <c r="D203" i="438"/>
  <c r="D152" i="438"/>
  <c r="E152" i="438" s="1"/>
  <c r="D151" i="438"/>
  <c r="D150" i="438"/>
  <c r="D99" i="438"/>
  <c r="E99" i="438" s="1"/>
  <c r="D98" i="438"/>
  <c r="D97" i="438"/>
  <c r="D46" i="438"/>
  <c r="E46" i="438" s="1"/>
  <c r="D45" i="438"/>
  <c r="D44" i="438"/>
  <c r="A54" i="438"/>
  <c r="K204" i="438"/>
  <c r="AH45" i="438" s="1"/>
  <c r="AJ45" i="438" s="1"/>
  <c r="AH98" i="438" s="1"/>
  <c r="AJ98" i="438" s="1"/>
  <c r="AH151" i="438" s="1"/>
  <c r="AJ151" i="438" s="1"/>
  <c r="AH204" i="438" s="1"/>
  <c r="AJ204" i="438" s="1"/>
  <c r="BG45" i="438" s="1"/>
  <c r="K151" i="438"/>
  <c r="I204" i="438" s="1"/>
  <c r="K150" i="438"/>
  <c r="I203" i="438" s="1"/>
  <c r="K203" i="438" s="1"/>
  <c r="AH44" i="438" s="1"/>
  <c r="AJ44" i="438" s="1"/>
  <c r="AH97" i="438" s="1"/>
  <c r="AJ97" i="438" s="1"/>
  <c r="AH150" i="438" s="1"/>
  <c r="AJ150" i="438" s="1"/>
  <c r="AH203" i="438" s="1"/>
  <c r="AJ203" i="438" s="1"/>
  <c r="BG44" i="438" s="1"/>
  <c r="K98" i="438"/>
  <c r="I151" i="438" s="1"/>
  <c r="K97" i="438"/>
  <c r="F210" i="438"/>
  <c r="A210" i="438"/>
  <c r="F209" i="438"/>
  <c r="A209" i="438"/>
  <c r="A208" i="438"/>
  <c r="F208" i="438" s="1"/>
  <c r="A207" i="438"/>
  <c r="B206" i="438"/>
  <c r="A206" i="438"/>
  <c r="A204" i="438"/>
  <c r="A203" i="438"/>
  <c r="A202" i="438"/>
  <c r="A201" i="438"/>
  <c r="A200" i="438"/>
  <c r="A199" i="438"/>
  <c r="A198" i="438"/>
  <c r="A197" i="438"/>
  <c r="A196" i="438"/>
  <c r="A195" i="438"/>
  <c r="X192" i="438"/>
  <c r="S191" i="438"/>
  <c r="H191" i="438"/>
  <c r="D191" i="438"/>
  <c r="S190" i="438"/>
  <c r="H190" i="438"/>
  <c r="D190" i="438"/>
  <c r="S189" i="438"/>
  <c r="H189" i="438"/>
  <c r="D189" i="438"/>
  <c r="S188" i="438"/>
  <c r="H188" i="438"/>
  <c r="D188" i="438"/>
  <c r="S187" i="438"/>
  <c r="H187" i="438"/>
  <c r="D187" i="438"/>
  <c r="S186" i="438"/>
  <c r="H186" i="438"/>
  <c r="D186" i="438"/>
  <c r="S185" i="438"/>
  <c r="H185" i="438"/>
  <c r="D185" i="438"/>
  <c r="S184" i="438"/>
  <c r="H184" i="438"/>
  <c r="D184" i="438"/>
  <c r="S183" i="438"/>
  <c r="H183" i="438"/>
  <c r="D183" i="438"/>
  <c r="S182" i="438"/>
  <c r="H182" i="438"/>
  <c r="D182" i="438"/>
  <c r="S181" i="438"/>
  <c r="H181" i="438"/>
  <c r="D181" i="438"/>
  <c r="E181" i="438" s="1"/>
  <c r="S180" i="438"/>
  <c r="H180" i="438"/>
  <c r="D180" i="438"/>
  <c r="E180" i="438" s="1"/>
  <c r="S179" i="438"/>
  <c r="H179" i="438"/>
  <c r="D179" i="438"/>
  <c r="E179" i="438" s="1"/>
  <c r="S178" i="438"/>
  <c r="H178" i="438"/>
  <c r="D178" i="438"/>
  <c r="E178" i="438" s="1"/>
  <c r="S177" i="438"/>
  <c r="H177" i="438"/>
  <c r="D177" i="438"/>
  <c r="E177" i="438" s="1"/>
  <c r="S176" i="438"/>
  <c r="H176" i="438"/>
  <c r="D176" i="438"/>
  <c r="E176" i="438" s="1"/>
  <c r="S175" i="438"/>
  <c r="H175" i="438"/>
  <c r="D175" i="438"/>
  <c r="E175" i="438" s="1"/>
  <c r="S174" i="438"/>
  <c r="H174" i="438"/>
  <c r="D174" i="438"/>
  <c r="E174" i="438" s="1"/>
  <c r="S173" i="438"/>
  <c r="H173" i="438"/>
  <c r="D173" i="438"/>
  <c r="E173" i="438" s="1"/>
  <c r="S172" i="438"/>
  <c r="H172" i="438"/>
  <c r="D172" i="438"/>
  <c r="E172" i="438" s="1"/>
  <c r="S171" i="438"/>
  <c r="H171" i="438"/>
  <c r="D171" i="438"/>
  <c r="E171" i="438" s="1"/>
  <c r="S170" i="438"/>
  <c r="H170" i="438"/>
  <c r="D170" i="438"/>
  <c r="E170" i="438" s="1"/>
  <c r="S169" i="438"/>
  <c r="H169" i="438"/>
  <c r="D169" i="438"/>
  <c r="E169" i="438" s="1"/>
  <c r="S168" i="438"/>
  <c r="H168" i="438"/>
  <c r="D168" i="438"/>
  <c r="E168" i="438" s="1"/>
  <c r="S167" i="438"/>
  <c r="H167" i="438"/>
  <c r="D167" i="438"/>
  <c r="E167" i="438" s="1"/>
  <c r="S166" i="438"/>
  <c r="H166" i="438"/>
  <c r="D166" i="438"/>
  <c r="E166" i="438" s="1"/>
  <c r="S165" i="438"/>
  <c r="H165" i="438"/>
  <c r="D165" i="438"/>
  <c r="E165" i="438" s="1"/>
  <c r="S164" i="438"/>
  <c r="H164" i="438"/>
  <c r="D164" i="438"/>
  <c r="E164" i="438" s="1"/>
  <c r="S163" i="438"/>
  <c r="H163" i="438"/>
  <c r="D163" i="438"/>
  <c r="E163" i="438" s="1"/>
  <c r="F157" i="438"/>
  <c r="A157" i="438"/>
  <c r="F156" i="438"/>
  <c r="A156" i="438"/>
  <c r="A155" i="438"/>
  <c r="F155" i="438" s="1"/>
  <c r="B154" i="438"/>
  <c r="A154" i="438"/>
  <c r="B153" i="438"/>
  <c r="A153" i="438"/>
  <c r="A151" i="438"/>
  <c r="A150" i="438"/>
  <c r="A149" i="438"/>
  <c r="F149" i="438" s="1"/>
  <c r="A148" i="438"/>
  <c r="F148" i="438" s="1"/>
  <c r="A147" i="438"/>
  <c r="A146" i="438"/>
  <c r="A145" i="438"/>
  <c r="A144" i="438"/>
  <c r="A143" i="438"/>
  <c r="A142" i="438"/>
  <c r="X139" i="438"/>
  <c r="S138" i="438"/>
  <c r="H138" i="438"/>
  <c r="D138" i="438"/>
  <c r="E138" i="438" s="1"/>
  <c r="S137" i="438"/>
  <c r="H137" i="438"/>
  <c r="D137" i="438"/>
  <c r="E137" i="438" s="1"/>
  <c r="S136" i="438"/>
  <c r="H136" i="438"/>
  <c r="D136" i="438"/>
  <c r="E136" i="438" s="1"/>
  <c r="S135" i="438"/>
  <c r="H135" i="438"/>
  <c r="D135" i="438"/>
  <c r="E135" i="438" s="1"/>
  <c r="S134" i="438"/>
  <c r="H134" i="438"/>
  <c r="D134" i="438"/>
  <c r="E134" i="438" s="1"/>
  <c r="S133" i="438"/>
  <c r="H133" i="438"/>
  <c r="D133" i="438"/>
  <c r="E133" i="438" s="1"/>
  <c r="S132" i="438"/>
  <c r="H132" i="438"/>
  <c r="D132" i="438"/>
  <c r="E132" i="438" s="1"/>
  <c r="S131" i="438"/>
  <c r="H131" i="438"/>
  <c r="D131" i="438"/>
  <c r="E131" i="438" s="1"/>
  <c r="S130" i="438"/>
  <c r="H130" i="438"/>
  <c r="D130" i="438"/>
  <c r="E130" i="438" s="1"/>
  <c r="S129" i="438"/>
  <c r="H129" i="438"/>
  <c r="D129" i="438"/>
  <c r="E129" i="438" s="1"/>
  <c r="S128" i="438"/>
  <c r="H128" i="438"/>
  <c r="D128" i="438"/>
  <c r="E128" i="438" s="1"/>
  <c r="S127" i="438"/>
  <c r="H127" i="438"/>
  <c r="D127" i="438"/>
  <c r="E127" i="438" s="1"/>
  <c r="S126" i="438"/>
  <c r="H126" i="438"/>
  <c r="D126" i="438"/>
  <c r="E126" i="438" s="1"/>
  <c r="S125" i="438"/>
  <c r="H125" i="438"/>
  <c r="D125" i="438"/>
  <c r="E125" i="438" s="1"/>
  <c r="S124" i="438"/>
  <c r="H124" i="438"/>
  <c r="D124" i="438"/>
  <c r="E124" i="438" s="1"/>
  <c r="S123" i="438"/>
  <c r="H123" i="438"/>
  <c r="D123" i="438"/>
  <c r="E123" i="438" s="1"/>
  <c r="S122" i="438"/>
  <c r="H122" i="438"/>
  <c r="D122" i="438"/>
  <c r="E122" i="438" s="1"/>
  <c r="S121" i="438"/>
  <c r="H121" i="438"/>
  <c r="D121" i="438"/>
  <c r="E121" i="438" s="1"/>
  <c r="S120" i="438"/>
  <c r="H120" i="438"/>
  <c r="D120" i="438"/>
  <c r="E120" i="438" s="1"/>
  <c r="S119" i="438"/>
  <c r="H119" i="438"/>
  <c r="D119" i="438"/>
  <c r="E119" i="438" s="1"/>
  <c r="H118" i="438"/>
  <c r="D118" i="438"/>
  <c r="E118" i="438" s="1"/>
  <c r="S117" i="438"/>
  <c r="H117" i="438"/>
  <c r="D117" i="438"/>
  <c r="E117" i="438" s="1"/>
  <c r="S116" i="438"/>
  <c r="H116" i="438"/>
  <c r="D116" i="438"/>
  <c r="E116" i="438" s="1"/>
  <c r="S115" i="438"/>
  <c r="H115" i="438"/>
  <c r="D115" i="438"/>
  <c r="E115" i="438" s="1"/>
  <c r="S114" i="438"/>
  <c r="H114" i="438"/>
  <c r="D114" i="438"/>
  <c r="E114" i="438" s="1"/>
  <c r="S113" i="438"/>
  <c r="H113" i="438"/>
  <c r="D113" i="438"/>
  <c r="E113" i="438" s="1"/>
  <c r="S112" i="438"/>
  <c r="H112" i="438"/>
  <c r="D112" i="438"/>
  <c r="E112" i="438" s="1"/>
  <c r="S111" i="438"/>
  <c r="H111" i="438"/>
  <c r="D111" i="438"/>
  <c r="E111" i="438" s="1"/>
  <c r="S110" i="438"/>
  <c r="H110" i="438"/>
  <c r="D110" i="438"/>
  <c r="E110" i="438" s="1"/>
  <c r="F104" i="438"/>
  <c r="A104" i="438"/>
  <c r="F103" i="438"/>
  <c r="A103" i="438"/>
  <c r="F102" i="438"/>
  <c r="A102" i="438"/>
  <c r="B101" i="438"/>
  <c r="B48" i="438" s="1"/>
  <c r="A101" i="438"/>
  <c r="A100" i="438"/>
  <c r="A98" i="438"/>
  <c r="A97" i="438"/>
  <c r="C97" i="438" s="1"/>
  <c r="A96" i="438"/>
  <c r="A95" i="438"/>
  <c r="A94" i="438"/>
  <c r="A93" i="438"/>
  <c r="A92" i="438"/>
  <c r="A91" i="438"/>
  <c r="AD91" i="438" s="1"/>
  <c r="A90" i="438"/>
  <c r="A89" i="438"/>
  <c r="H85" i="438"/>
  <c r="D85" i="438"/>
  <c r="E85" i="438" s="1"/>
  <c r="FW85" i="438" s="1"/>
  <c r="H84" i="438"/>
  <c r="D84" i="438"/>
  <c r="E84" i="438" s="1"/>
  <c r="H83" i="438"/>
  <c r="D83" i="438"/>
  <c r="E83" i="438" s="1"/>
  <c r="FW83" i="438" s="1"/>
  <c r="H82" i="438"/>
  <c r="D82" i="438"/>
  <c r="E82" i="438" s="1"/>
  <c r="H81" i="438"/>
  <c r="D81" i="438"/>
  <c r="E81" i="438" s="1"/>
  <c r="FW81" i="438" s="1"/>
  <c r="H80" i="438"/>
  <c r="D80" i="438"/>
  <c r="E80" i="438" s="1"/>
  <c r="H79" i="438"/>
  <c r="D79" i="438"/>
  <c r="E79" i="438" s="1"/>
  <c r="FW79" i="438" s="1"/>
  <c r="H78" i="438"/>
  <c r="D78" i="438"/>
  <c r="E78" i="438" s="1"/>
  <c r="H77" i="438"/>
  <c r="D77" i="438"/>
  <c r="E77" i="438" s="1"/>
  <c r="FW77" i="438" s="1"/>
  <c r="H76" i="438"/>
  <c r="D76" i="438"/>
  <c r="E76" i="438" s="1"/>
  <c r="H75" i="438"/>
  <c r="D75" i="438"/>
  <c r="E75" i="438" s="1"/>
  <c r="FW75" i="438" s="1"/>
  <c r="H74" i="438"/>
  <c r="D74" i="438"/>
  <c r="E74" i="438" s="1"/>
  <c r="H73" i="438"/>
  <c r="D73" i="438"/>
  <c r="E73" i="438" s="1"/>
  <c r="FW73" i="438" s="1"/>
  <c r="H72" i="438"/>
  <c r="D72" i="438"/>
  <c r="E72" i="438" s="1"/>
  <c r="H71" i="438"/>
  <c r="D71" i="438"/>
  <c r="E71" i="438" s="1"/>
  <c r="FW71" i="438" s="1"/>
  <c r="H70" i="438"/>
  <c r="D70" i="438"/>
  <c r="E70" i="438" s="1"/>
  <c r="H69" i="438"/>
  <c r="D69" i="438"/>
  <c r="E69" i="438" s="1"/>
  <c r="FW69" i="438" s="1"/>
  <c r="H68" i="438"/>
  <c r="D68" i="438"/>
  <c r="E68" i="438" s="1"/>
  <c r="H67" i="438"/>
  <c r="D67" i="438"/>
  <c r="E67" i="438" s="1"/>
  <c r="FW67" i="438" s="1"/>
  <c r="H66" i="438"/>
  <c r="D66" i="438"/>
  <c r="E66" i="438" s="1"/>
  <c r="H65" i="438"/>
  <c r="D65" i="438"/>
  <c r="E65" i="438" s="1"/>
  <c r="FW65" i="438" s="1"/>
  <c r="H64" i="438"/>
  <c r="D64" i="438"/>
  <c r="E64" i="438" s="1"/>
  <c r="H63" i="438"/>
  <c r="D63" i="438"/>
  <c r="E63" i="438" s="1"/>
  <c r="FW63" i="438" s="1"/>
  <c r="H62" i="438"/>
  <c r="D62" i="438"/>
  <c r="E62" i="438" s="1"/>
  <c r="H61" i="438"/>
  <c r="D61" i="438"/>
  <c r="E61" i="438" s="1"/>
  <c r="FW61" i="438" s="1"/>
  <c r="H60" i="438"/>
  <c r="D60" i="438"/>
  <c r="E60" i="438" s="1"/>
  <c r="H59" i="438"/>
  <c r="X59" i="438" s="1"/>
  <c r="D59" i="438"/>
  <c r="E59" i="438" s="1"/>
  <c r="FW59" i="438" s="1"/>
  <c r="H58" i="438"/>
  <c r="D58" i="438"/>
  <c r="E58" i="438" s="1"/>
  <c r="H57" i="438"/>
  <c r="D57" i="438"/>
  <c r="E57" i="438" s="1"/>
  <c r="A51" i="438"/>
  <c r="A50" i="438"/>
  <c r="A49" i="438"/>
  <c r="F49" i="438" s="1"/>
  <c r="A48" i="438"/>
  <c r="A47" i="438"/>
  <c r="A45" i="438"/>
  <c r="A44" i="438"/>
  <c r="A43" i="438"/>
  <c r="F43" i="438" s="1"/>
  <c r="A42" i="438"/>
  <c r="F42" i="438" s="1"/>
  <c r="A41" i="438"/>
  <c r="A40" i="438"/>
  <c r="A39" i="438"/>
  <c r="A38" i="438"/>
  <c r="A37" i="438"/>
  <c r="A36" i="438"/>
  <c r="F36" i="438" s="1"/>
  <c r="X110" i="438" l="1"/>
  <c r="FW110" i="438" s="1"/>
  <c r="X114" i="438"/>
  <c r="X121" i="438"/>
  <c r="FV121" i="438" s="1"/>
  <c r="X125" i="438"/>
  <c r="FV125" i="438" s="1"/>
  <c r="X165" i="438"/>
  <c r="X169" i="438"/>
  <c r="X177" i="438"/>
  <c r="FV120" i="438"/>
  <c r="FW130" i="438"/>
  <c r="FW134" i="438"/>
  <c r="FW138" i="438"/>
  <c r="FW166" i="438"/>
  <c r="FW62" i="438"/>
  <c r="FW64" i="438"/>
  <c r="FW66" i="438"/>
  <c r="FW68" i="438"/>
  <c r="FW70" i="438"/>
  <c r="FW72" i="438"/>
  <c r="FW74" i="438"/>
  <c r="FW76" i="438"/>
  <c r="FW78" i="438"/>
  <c r="FW80" i="438"/>
  <c r="FW82" i="438"/>
  <c r="FW84" i="438"/>
  <c r="FW117" i="438"/>
  <c r="FW120" i="438"/>
  <c r="FW124" i="438"/>
  <c r="FW132" i="438"/>
  <c r="FW136" i="438"/>
  <c r="FW180" i="438"/>
  <c r="E184" i="438"/>
  <c r="FW184" i="438" s="1"/>
  <c r="E188" i="438"/>
  <c r="FW188" i="438" s="1"/>
  <c r="FW131" i="438"/>
  <c r="FW135" i="438"/>
  <c r="FW179" i="438"/>
  <c r="E183" i="438"/>
  <c r="FW183" i="438" s="1"/>
  <c r="E187" i="438"/>
  <c r="FW187" i="438" s="1"/>
  <c r="E191" i="438"/>
  <c r="FW191" i="438" s="1"/>
  <c r="E182" i="438"/>
  <c r="FW182" i="438" s="1"/>
  <c r="E186" i="438"/>
  <c r="FW186" i="438" s="1"/>
  <c r="E190" i="438"/>
  <c r="FW190" i="438" s="1"/>
  <c r="FW114" i="438"/>
  <c r="FW129" i="438"/>
  <c r="FW133" i="438"/>
  <c r="FW137" i="438"/>
  <c r="FW165" i="438"/>
  <c r="FW169" i="438"/>
  <c r="FW173" i="438"/>
  <c r="FW177" i="438"/>
  <c r="FW181" i="438"/>
  <c r="E185" i="438"/>
  <c r="FW185" i="438" s="1"/>
  <c r="E189" i="438"/>
  <c r="FW189" i="438" s="1"/>
  <c r="X113" i="438"/>
  <c r="FW113" i="438" s="1"/>
  <c r="FV62" i="438"/>
  <c r="FV117" i="438"/>
  <c r="FV124" i="438"/>
  <c r="FV180" i="438"/>
  <c r="FV179" i="438"/>
  <c r="FV166" i="438"/>
  <c r="FV59" i="438"/>
  <c r="FV61" i="438"/>
  <c r="FV114" i="438"/>
  <c r="FV129" i="438"/>
  <c r="FV165" i="438"/>
  <c r="FV169" i="438"/>
  <c r="FV173" i="438"/>
  <c r="FV177" i="438"/>
  <c r="X111" i="438"/>
  <c r="FV111" i="438" s="1"/>
  <c r="X115" i="438"/>
  <c r="FW115" i="438" s="1"/>
  <c r="X118" i="438"/>
  <c r="FW118" i="438" s="1"/>
  <c r="X122" i="438"/>
  <c r="FV122" i="438" s="1"/>
  <c r="X126" i="438"/>
  <c r="FW126" i="438" s="1"/>
  <c r="X170" i="438"/>
  <c r="FW170" i="438" s="1"/>
  <c r="X174" i="438"/>
  <c r="FV174" i="438" s="1"/>
  <c r="X178" i="438"/>
  <c r="FW178" i="438" s="1"/>
  <c r="X58" i="438"/>
  <c r="FV58" i="438" s="1"/>
  <c r="X60" i="438"/>
  <c r="FW60" i="438" s="1"/>
  <c r="BI44" i="438"/>
  <c r="BG97" i="438" s="1"/>
  <c r="X128" i="438"/>
  <c r="FW128" i="438" s="1"/>
  <c r="X164" i="438"/>
  <c r="FW164" i="438" s="1"/>
  <c r="X168" i="438"/>
  <c r="FW168" i="438" s="1"/>
  <c r="X172" i="438"/>
  <c r="FV172" i="438" s="1"/>
  <c r="X176" i="438"/>
  <c r="FW176" i="438" s="1"/>
  <c r="X57" i="438"/>
  <c r="FW57" i="438" s="1"/>
  <c r="X112" i="438"/>
  <c r="FW112" i="438" s="1"/>
  <c r="X116" i="438"/>
  <c r="FW116" i="438" s="1"/>
  <c r="X119" i="438"/>
  <c r="FW119" i="438" s="1"/>
  <c r="X123" i="438"/>
  <c r="FV123" i="438" s="1"/>
  <c r="X127" i="438"/>
  <c r="FW127" i="438" s="1"/>
  <c r="X163" i="438"/>
  <c r="FV163" i="438" s="1"/>
  <c r="X167" i="438"/>
  <c r="FW167" i="438" s="1"/>
  <c r="X171" i="438"/>
  <c r="FW171" i="438" s="1"/>
  <c r="X175" i="438"/>
  <c r="FW175" i="438" s="1"/>
  <c r="BI45" i="438"/>
  <c r="BG98" i="438" s="1"/>
  <c r="H209" i="438"/>
  <c r="C154" i="438"/>
  <c r="H156" i="438"/>
  <c r="C101" i="438"/>
  <c r="H103" i="438"/>
  <c r="EW40" i="438"/>
  <c r="DX40" i="438"/>
  <c r="CY40" i="438"/>
  <c r="BZ40" i="438"/>
  <c r="AB40" i="438"/>
  <c r="BA40" i="438"/>
  <c r="C40" i="438"/>
  <c r="EY40" i="438"/>
  <c r="CB40" i="438"/>
  <c r="DA40" i="438"/>
  <c r="DZ40" i="438"/>
  <c r="AD40" i="438"/>
  <c r="DZ45" i="438"/>
  <c r="EW45" i="438"/>
  <c r="DX45" i="438"/>
  <c r="EY45" i="438"/>
  <c r="CY45" i="438"/>
  <c r="DA45" i="438"/>
  <c r="BA45" i="438"/>
  <c r="AD45" i="438"/>
  <c r="CB45" i="438"/>
  <c r="AB45" i="438"/>
  <c r="BC45" i="438"/>
  <c r="BZ45" i="438"/>
  <c r="E45" i="438"/>
  <c r="C45" i="438"/>
  <c r="DZ50" i="438"/>
  <c r="EW50" i="438"/>
  <c r="EY50" i="438"/>
  <c r="DX50" i="438"/>
  <c r="CY50" i="438"/>
  <c r="DA50" i="438"/>
  <c r="AD50" i="438"/>
  <c r="AB50" i="438"/>
  <c r="CB50" i="438"/>
  <c r="BA50" i="438"/>
  <c r="BC50" i="438"/>
  <c r="BZ50" i="438"/>
  <c r="E50" i="438"/>
  <c r="C50" i="438"/>
  <c r="FB50" i="438"/>
  <c r="AG50" i="438"/>
  <c r="CE50" i="438"/>
  <c r="EC50" i="438"/>
  <c r="BF50" i="438"/>
  <c r="DD50" i="438"/>
  <c r="EW38" i="438"/>
  <c r="DX38" i="438"/>
  <c r="CY38" i="438"/>
  <c r="BA38" i="438"/>
  <c r="BZ38" i="438"/>
  <c r="AB38" i="438"/>
  <c r="C38" i="438"/>
  <c r="EY38" i="438"/>
  <c r="DA38" i="438"/>
  <c r="DZ38" i="438"/>
  <c r="CB38" i="438"/>
  <c r="BC38" i="438"/>
  <c r="AD38" i="438"/>
  <c r="E47" i="438"/>
  <c r="C47" i="438"/>
  <c r="EY47" i="438"/>
  <c r="EW47" i="438"/>
  <c r="FB47" i="438"/>
  <c r="BA47" i="438"/>
  <c r="CB47" i="438"/>
  <c r="DA47" i="438"/>
  <c r="BC47" i="438"/>
  <c r="CY47" i="438"/>
  <c r="AB47" i="438"/>
  <c r="BZ47" i="438"/>
  <c r="AD47" i="438"/>
  <c r="EC47" i="438"/>
  <c r="CE47" i="438"/>
  <c r="DD47" i="438"/>
  <c r="BF47" i="438"/>
  <c r="AG47" i="438"/>
  <c r="EY51" i="438"/>
  <c r="DX51" i="438"/>
  <c r="DZ51" i="438"/>
  <c r="EW51" i="438"/>
  <c r="DA51" i="438"/>
  <c r="CY51" i="438"/>
  <c r="AB51" i="438"/>
  <c r="CB51" i="438"/>
  <c r="BZ51" i="438"/>
  <c r="AD51" i="438"/>
  <c r="BA51" i="438"/>
  <c r="BC51" i="438"/>
  <c r="E51" i="438"/>
  <c r="C51" i="438"/>
  <c r="FB51" i="438"/>
  <c r="AG51" i="438"/>
  <c r="CE51" i="438"/>
  <c r="BF51" i="438"/>
  <c r="DD51" i="438"/>
  <c r="EC51" i="438"/>
  <c r="DX43" i="438"/>
  <c r="EW43" i="438"/>
  <c r="CY43" i="438"/>
  <c r="AB43" i="438"/>
  <c r="BA43" i="438"/>
  <c r="BZ43" i="438"/>
  <c r="C43" i="438"/>
  <c r="EY43" i="438"/>
  <c r="DZ43" i="438"/>
  <c r="CB43" i="438"/>
  <c r="DA43" i="438"/>
  <c r="AD43" i="438"/>
  <c r="BC43" i="438"/>
  <c r="EW48" i="438"/>
  <c r="EY48" i="438"/>
  <c r="AB48" i="438"/>
  <c r="BZ48" i="438"/>
  <c r="FB48" i="438"/>
  <c r="DX48" i="438"/>
  <c r="BA48" i="438"/>
  <c r="CY48" i="438"/>
  <c r="CB48" i="438"/>
  <c r="DZ48" i="438"/>
  <c r="DA48" i="438"/>
  <c r="AG48" i="438"/>
  <c r="DD48" i="438"/>
  <c r="CE48" i="438"/>
  <c r="EC48" i="438"/>
  <c r="BF48" i="438"/>
  <c r="EW89" i="438"/>
  <c r="DX89" i="438"/>
  <c r="CY89" i="438"/>
  <c r="BZ89" i="438"/>
  <c r="BA89" i="438"/>
  <c r="C89" i="438"/>
  <c r="AB89" i="438"/>
  <c r="CB89" i="438"/>
  <c r="EY89" i="438"/>
  <c r="DZ89" i="438"/>
  <c r="DA89" i="438"/>
  <c r="BC89" i="438"/>
  <c r="EW93" i="438"/>
  <c r="DX93" i="438"/>
  <c r="CY93" i="438"/>
  <c r="BA93" i="438"/>
  <c r="AB93" i="438"/>
  <c r="BZ93" i="438"/>
  <c r="C93" i="438"/>
  <c r="EY93" i="438"/>
  <c r="DZ93" i="438"/>
  <c r="DA93" i="438"/>
  <c r="CB93" i="438"/>
  <c r="AD93" i="438"/>
  <c r="BC93" i="438"/>
  <c r="EY97" i="438"/>
  <c r="EW97" i="438"/>
  <c r="DZ97" i="438"/>
  <c r="CB97" i="438"/>
  <c r="DX97" i="438"/>
  <c r="DA97" i="438"/>
  <c r="CY97" i="438"/>
  <c r="BC97" i="438"/>
  <c r="BA97" i="438"/>
  <c r="AD97" i="438"/>
  <c r="AB97" i="438"/>
  <c r="BZ97" i="438"/>
  <c r="E97" i="438"/>
  <c r="EW101" i="438"/>
  <c r="EY101" i="438"/>
  <c r="DX101" i="438"/>
  <c r="CY101" i="438"/>
  <c r="BA101" i="438"/>
  <c r="AB101" i="438"/>
  <c r="FB101" i="438"/>
  <c r="DZ101" i="438"/>
  <c r="DA101" i="438"/>
  <c r="CB101" i="438"/>
  <c r="DX103" i="438"/>
  <c r="EW103" i="438"/>
  <c r="EY103" i="438"/>
  <c r="CY103" i="438"/>
  <c r="BZ103" i="438"/>
  <c r="DZ103" i="438"/>
  <c r="DA103" i="438"/>
  <c r="CB103" i="438"/>
  <c r="AB103" i="438"/>
  <c r="BA103" i="438"/>
  <c r="AD103" i="438"/>
  <c r="BC103" i="438"/>
  <c r="C103" i="438"/>
  <c r="E103" i="438"/>
  <c r="FB103" i="438"/>
  <c r="BF103" i="438"/>
  <c r="AG103" i="438"/>
  <c r="EC103" i="438"/>
  <c r="CE103" i="438"/>
  <c r="DD103" i="438"/>
  <c r="EW142" i="438"/>
  <c r="DX142" i="438"/>
  <c r="CY142" i="438"/>
  <c r="AB142" i="438"/>
  <c r="BA142" i="438"/>
  <c r="C142" i="438"/>
  <c r="BZ142" i="438"/>
  <c r="EY142" i="438"/>
  <c r="CB142" i="438"/>
  <c r="DA142" i="438"/>
  <c r="DZ142" i="438"/>
  <c r="BC142" i="438"/>
  <c r="EW146" i="438"/>
  <c r="DX146" i="438"/>
  <c r="BZ146" i="438"/>
  <c r="CY146" i="438"/>
  <c r="C146" i="438"/>
  <c r="BA146" i="438"/>
  <c r="AB146" i="438"/>
  <c r="EY146" i="438"/>
  <c r="DZ146" i="438"/>
  <c r="CB146" i="438"/>
  <c r="DA146" i="438"/>
  <c r="AD146" i="438"/>
  <c r="EY150" i="438"/>
  <c r="EW150" i="438"/>
  <c r="DZ150" i="438"/>
  <c r="DX150" i="438"/>
  <c r="CB150" i="438"/>
  <c r="BZ150" i="438"/>
  <c r="DA150" i="438"/>
  <c r="CY150" i="438"/>
  <c r="BA150" i="438"/>
  <c r="AB150" i="438"/>
  <c r="BC150" i="438"/>
  <c r="AD150" i="438"/>
  <c r="E150" i="438"/>
  <c r="C150" i="438"/>
  <c r="EW154" i="438"/>
  <c r="EY154" i="438"/>
  <c r="AB154" i="438"/>
  <c r="BA154" i="438"/>
  <c r="FB154" i="438"/>
  <c r="BZ154" i="438"/>
  <c r="CY154" i="438"/>
  <c r="DX154" i="438"/>
  <c r="DA154" i="438"/>
  <c r="DZ154" i="438"/>
  <c r="CB154" i="438"/>
  <c r="DD154" i="438"/>
  <c r="EC154" i="438"/>
  <c r="AG154" i="438"/>
  <c r="CE154" i="438"/>
  <c r="BF154" i="438"/>
  <c r="EW156" i="438"/>
  <c r="EY156" i="438"/>
  <c r="DX156" i="438"/>
  <c r="DZ156" i="438"/>
  <c r="DA156" i="438"/>
  <c r="CY156" i="438"/>
  <c r="CB156" i="438"/>
  <c r="BC156" i="438"/>
  <c r="AB156" i="438"/>
  <c r="E156" i="438"/>
  <c r="BZ156" i="438"/>
  <c r="BA156" i="438"/>
  <c r="AD156" i="438"/>
  <c r="C156" i="438"/>
  <c r="FB156" i="438"/>
  <c r="DD156" i="438"/>
  <c r="EC156" i="438"/>
  <c r="BF156" i="438"/>
  <c r="AG156" i="438"/>
  <c r="CE156" i="438"/>
  <c r="EW202" i="438"/>
  <c r="DX202" i="438"/>
  <c r="BZ202" i="438"/>
  <c r="CY202" i="438"/>
  <c r="BA202" i="438"/>
  <c r="AB202" i="438"/>
  <c r="C202" i="438"/>
  <c r="EY202" i="438"/>
  <c r="CB202" i="438"/>
  <c r="DA202" i="438"/>
  <c r="DZ202" i="438"/>
  <c r="BC202" i="438"/>
  <c r="AD202" i="438"/>
  <c r="E206" i="438"/>
  <c r="C206" i="438"/>
  <c r="EY209" i="438"/>
  <c r="EW209" i="438"/>
  <c r="DZ209" i="438"/>
  <c r="CY209" i="438"/>
  <c r="DX209" i="438"/>
  <c r="DA209" i="438"/>
  <c r="CB209" i="438"/>
  <c r="BZ209" i="438"/>
  <c r="BC209" i="438"/>
  <c r="AB209" i="438"/>
  <c r="BA209" i="438"/>
  <c r="AD209" i="438"/>
  <c r="C209" i="438"/>
  <c r="E209" i="438"/>
  <c r="FB209" i="438"/>
  <c r="EC209" i="438"/>
  <c r="BF209" i="438"/>
  <c r="DD209" i="438"/>
  <c r="CE209" i="438"/>
  <c r="AG209" i="438"/>
  <c r="AD154" i="438"/>
  <c r="BC40" i="438"/>
  <c r="AD48" i="438"/>
  <c r="EW36" i="438"/>
  <c r="DX36" i="438"/>
  <c r="CY36" i="438"/>
  <c r="BA36" i="438"/>
  <c r="AB36" i="438"/>
  <c r="BZ36" i="438"/>
  <c r="C36" i="438"/>
  <c r="EY36" i="438"/>
  <c r="DZ36" i="438"/>
  <c r="CB36" i="438"/>
  <c r="DA36" i="438"/>
  <c r="AD36" i="438"/>
  <c r="BC36" i="438"/>
  <c r="EW49" i="438"/>
  <c r="EY49" i="438"/>
  <c r="DX49" i="438"/>
  <c r="DZ49" i="438"/>
  <c r="CY49" i="438"/>
  <c r="DA49" i="438"/>
  <c r="BA49" i="438"/>
  <c r="AD49" i="438"/>
  <c r="BC49" i="438"/>
  <c r="BZ49" i="438"/>
  <c r="CB49" i="438"/>
  <c r="AB49" i="438"/>
  <c r="C49" i="438"/>
  <c r="E49" i="438"/>
  <c r="EW98" i="438"/>
  <c r="EY98" i="438"/>
  <c r="DX98" i="438"/>
  <c r="DA98" i="438"/>
  <c r="DZ98" i="438"/>
  <c r="CY98" i="438"/>
  <c r="CB98" i="438"/>
  <c r="BZ98" i="438"/>
  <c r="AD98" i="438"/>
  <c r="AB98" i="438"/>
  <c r="BC98" i="438"/>
  <c r="BA98" i="438"/>
  <c r="E98" i="438"/>
  <c r="C98" i="438"/>
  <c r="EY151" i="438"/>
  <c r="EW151" i="438"/>
  <c r="DZ151" i="438"/>
  <c r="DX151" i="438"/>
  <c r="DA151" i="438"/>
  <c r="CY151" i="438"/>
  <c r="CB151" i="438"/>
  <c r="BC151" i="438"/>
  <c r="AB151" i="438"/>
  <c r="AD151" i="438"/>
  <c r="C151" i="438"/>
  <c r="BA151" i="438"/>
  <c r="BZ151" i="438"/>
  <c r="E151" i="438"/>
  <c r="EW195" i="438"/>
  <c r="DX195" i="438"/>
  <c r="BZ195" i="438"/>
  <c r="CY195" i="438"/>
  <c r="C195" i="438"/>
  <c r="BA195" i="438"/>
  <c r="AB195" i="438"/>
  <c r="EY195" i="438"/>
  <c r="DZ195" i="438"/>
  <c r="CB195" i="438"/>
  <c r="DA195" i="438"/>
  <c r="AD195" i="438"/>
  <c r="EW199" i="438"/>
  <c r="DX199" i="438"/>
  <c r="CY199" i="438"/>
  <c r="BZ199" i="438"/>
  <c r="BA199" i="438"/>
  <c r="AB199" i="438"/>
  <c r="C199" i="438"/>
  <c r="EY199" i="438"/>
  <c r="DA199" i="438"/>
  <c r="DZ199" i="438"/>
  <c r="CB199" i="438"/>
  <c r="AD199" i="438"/>
  <c r="BC199" i="438"/>
  <c r="EY203" i="438"/>
  <c r="EW203" i="438"/>
  <c r="DZ203" i="438"/>
  <c r="DA203" i="438"/>
  <c r="CB203" i="438"/>
  <c r="BZ203" i="438"/>
  <c r="DX203" i="438"/>
  <c r="CY203" i="438"/>
  <c r="E203" i="438"/>
  <c r="BC203" i="438"/>
  <c r="AD203" i="438"/>
  <c r="BA203" i="438"/>
  <c r="AB203" i="438"/>
  <c r="C203" i="438"/>
  <c r="EW207" i="438"/>
  <c r="EY207" i="438"/>
  <c r="AB207" i="438"/>
  <c r="BZ207" i="438"/>
  <c r="BA207" i="438"/>
  <c r="FB207" i="438"/>
  <c r="C207" i="438"/>
  <c r="DX207" i="438"/>
  <c r="CY207" i="438"/>
  <c r="CB207" i="438"/>
  <c r="DA207" i="438"/>
  <c r="DZ207" i="438"/>
  <c r="DD207" i="438"/>
  <c r="AG207" i="438"/>
  <c r="EC207" i="438"/>
  <c r="CE207" i="438"/>
  <c r="BF207" i="438"/>
  <c r="BC48" i="438"/>
  <c r="BC195" i="438"/>
  <c r="BC101" i="438"/>
  <c r="DX91" i="438"/>
  <c r="EW91" i="438"/>
  <c r="CY91" i="438"/>
  <c r="BZ91" i="438"/>
  <c r="BA91" i="438"/>
  <c r="AB91" i="438"/>
  <c r="C91" i="438"/>
  <c r="EY91" i="438"/>
  <c r="DZ91" i="438"/>
  <c r="DA91" i="438"/>
  <c r="CB91" i="438"/>
  <c r="BC91" i="438"/>
  <c r="DX95" i="438"/>
  <c r="EW95" i="438"/>
  <c r="CY95" i="438"/>
  <c r="BZ95" i="438"/>
  <c r="BA95" i="438"/>
  <c r="C95" i="438"/>
  <c r="AB95" i="438"/>
  <c r="EY95" i="438"/>
  <c r="CB95" i="438"/>
  <c r="DZ95" i="438"/>
  <c r="DA95" i="438"/>
  <c r="BC95" i="438"/>
  <c r="AD95" i="438"/>
  <c r="EY100" i="438"/>
  <c r="EW100" i="438"/>
  <c r="FB100" i="438"/>
  <c r="CY100" i="438"/>
  <c r="DZ100" i="438"/>
  <c r="BC100" i="438"/>
  <c r="DX100" i="438"/>
  <c r="DW47" i="438" s="1"/>
  <c r="DX47" i="438" s="1"/>
  <c r="BA100" i="438"/>
  <c r="AD100" i="438"/>
  <c r="CB100" i="438"/>
  <c r="DA100" i="438"/>
  <c r="AB100" i="438"/>
  <c r="BZ100" i="438"/>
  <c r="EW102" i="438"/>
  <c r="DZ102" i="438"/>
  <c r="EY102" i="438"/>
  <c r="DX102" i="438"/>
  <c r="DA102" i="438"/>
  <c r="CY102" i="438"/>
  <c r="BZ102" i="438"/>
  <c r="BA102" i="438"/>
  <c r="AD102" i="438"/>
  <c r="BC102" i="438"/>
  <c r="CB102" i="438"/>
  <c r="AB102" i="438"/>
  <c r="E102" i="438"/>
  <c r="C102" i="438"/>
  <c r="EW104" i="438"/>
  <c r="EY104" i="438"/>
  <c r="CB104" i="438"/>
  <c r="CY104" i="438"/>
  <c r="DZ104" i="438"/>
  <c r="DX104" i="438"/>
  <c r="DA104" i="438"/>
  <c r="BC104" i="438"/>
  <c r="AD104" i="438"/>
  <c r="BZ104" i="438"/>
  <c r="AB104" i="438"/>
  <c r="BA104" i="438"/>
  <c r="C104" i="438"/>
  <c r="E104" i="438"/>
  <c r="FB104" i="438"/>
  <c r="BF104" i="438"/>
  <c r="CE104" i="438"/>
  <c r="DD104" i="438"/>
  <c r="EC104" i="438"/>
  <c r="AG104" i="438"/>
  <c r="EW144" i="438"/>
  <c r="BZ144" i="438"/>
  <c r="DX144" i="438"/>
  <c r="CY144" i="438"/>
  <c r="BA144" i="438"/>
  <c r="AB144" i="438"/>
  <c r="C144" i="438"/>
  <c r="EY144" i="438"/>
  <c r="DZ144" i="438"/>
  <c r="CB144" i="438"/>
  <c r="DA144" i="438"/>
  <c r="BC144" i="438"/>
  <c r="EW148" i="438"/>
  <c r="DX148" i="438"/>
  <c r="BZ148" i="438"/>
  <c r="CY148" i="438"/>
  <c r="C148" i="438"/>
  <c r="AB148" i="438"/>
  <c r="BA148" i="438"/>
  <c r="EY148" i="438"/>
  <c r="DZ148" i="438"/>
  <c r="CB148" i="438"/>
  <c r="DA148" i="438"/>
  <c r="BC148" i="438"/>
  <c r="AD148" i="438"/>
  <c r="EY153" i="438"/>
  <c r="EW153" i="438"/>
  <c r="FB153" i="438"/>
  <c r="BF153" i="438"/>
  <c r="DX153" i="438"/>
  <c r="AB153" i="438"/>
  <c r="BA153" i="438"/>
  <c r="CY153" i="438"/>
  <c r="DZ153" i="438"/>
  <c r="AD153" i="438"/>
  <c r="CB153" i="438"/>
  <c r="BC153" i="438"/>
  <c r="DA153" i="438"/>
  <c r="BZ153" i="438"/>
  <c r="DD153" i="438"/>
  <c r="AG153" i="438"/>
  <c r="EC153" i="438"/>
  <c r="CE153" i="438"/>
  <c r="EY155" i="438"/>
  <c r="EW155" i="438"/>
  <c r="DZ155" i="438"/>
  <c r="DA155" i="438"/>
  <c r="CY155" i="438"/>
  <c r="CB155" i="438"/>
  <c r="DX155" i="438"/>
  <c r="AB155" i="438"/>
  <c r="BZ155" i="438"/>
  <c r="BA155" i="438"/>
  <c r="AD155" i="438"/>
  <c r="C155" i="438"/>
  <c r="BC155" i="438"/>
  <c r="E155" i="438"/>
  <c r="EW157" i="438"/>
  <c r="EY157" i="438"/>
  <c r="DZ157" i="438"/>
  <c r="CY157" i="438"/>
  <c r="CB157" i="438"/>
  <c r="DX157" i="438"/>
  <c r="DA157" i="438"/>
  <c r="BZ157" i="438"/>
  <c r="BA157" i="438"/>
  <c r="E157" i="438"/>
  <c r="AB157" i="438"/>
  <c r="BC157" i="438"/>
  <c r="AD157" i="438"/>
  <c r="C157" i="438"/>
  <c r="FB157" i="438"/>
  <c r="EC157" i="438"/>
  <c r="BF157" i="438"/>
  <c r="AG157" i="438"/>
  <c r="DD157" i="438"/>
  <c r="CE157" i="438"/>
  <c r="EY204" i="438"/>
  <c r="EW204" i="438"/>
  <c r="DZ204" i="438"/>
  <c r="DX204" i="438"/>
  <c r="CY204" i="438"/>
  <c r="CB204" i="438"/>
  <c r="BZ204" i="438"/>
  <c r="DA204" i="438"/>
  <c r="BC204" i="438"/>
  <c r="BA204" i="438"/>
  <c r="AB204" i="438"/>
  <c r="E204" i="438"/>
  <c r="AD204" i="438"/>
  <c r="C204" i="438"/>
  <c r="EW208" i="438"/>
  <c r="EY208" i="438"/>
  <c r="DA208" i="438"/>
  <c r="DZ208" i="438"/>
  <c r="CY208" i="438"/>
  <c r="BZ208" i="438"/>
  <c r="DX208" i="438"/>
  <c r="CB208" i="438"/>
  <c r="AD208" i="438"/>
  <c r="BC208" i="438"/>
  <c r="AB208" i="438"/>
  <c r="BA208" i="438"/>
  <c r="E208" i="438"/>
  <c r="C208" i="438"/>
  <c r="EW210" i="438"/>
  <c r="EY210" i="438"/>
  <c r="DX210" i="438"/>
  <c r="BZ210" i="438"/>
  <c r="DZ210" i="438"/>
  <c r="DA210" i="438"/>
  <c r="CY210" i="438"/>
  <c r="CB210" i="438"/>
  <c r="BA210" i="438"/>
  <c r="BC210" i="438"/>
  <c r="AD210" i="438"/>
  <c r="AB210" i="438"/>
  <c r="E210" i="438"/>
  <c r="C210" i="438"/>
  <c r="BF210" i="438"/>
  <c r="AG210" i="438"/>
  <c r="CE210" i="438"/>
  <c r="DD210" i="438"/>
  <c r="EC210" i="438"/>
  <c r="BC207" i="438"/>
  <c r="BC154" i="438"/>
  <c r="AD207" i="438"/>
  <c r="BC146" i="438"/>
  <c r="EY44" i="438"/>
  <c r="EW44" i="438"/>
  <c r="DZ44" i="438"/>
  <c r="DA44" i="438"/>
  <c r="CY44" i="438"/>
  <c r="DX44" i="438"/>
  <c r="CB44" i="438"/>
  <c r="BZ44" i="438"/>
  <c r="AD44" i="438"/>
  <c r="BA44" i="438"/>
  <c r="BC44" i="438"/>
  <c r="AB44" i="438"/>
  <c r="C44" i="438"/>
  <c r="E44" i="438"/>
  <c r="EW42" i="438"/>
  <c r="DX42" i="438"/>
  <c r="CY42" i="438"/>
  <c r="BA42" i="438"/>
  <c r="BZ42" i="438"/>
  <c r="C42" i="438"/>
  <c r="AB42" i="438"/>
  <c r="EY42" i="438"/>
  <c r="CB42" i="438"/>
  <c r="DA42" i="438"/>
  <c r="DZ42" i="438"/>
  <c r="BC42" i="438"/>
  <c r="AD42" i="438"/>
  <c r="EW96" i="438"/>
  <c r="DX96" i="438"/>
  <c r="CY96" i="438"/>
  <c r="BZ96" i="438"/>
  <c r="BA96" i="438"/>
  <c r="AB96" i="438"/>
  <c r="C96" i="438"/>
  <c r="EY96" i="438"/>
  <c r="CB96" i="438"/>
  <c r="DA96" i="438"/>
  <c r="DZ96" i="438"/>
  <c r="BC96" i="438"/>
  <c r="AD96" i="438"/>
  <c r="E100" i="438"/>
  <c r="C100" i="438"/>
  <c r="H104" i="438"/>
  <c r="EW149" i="438"/>
  <c r="CY149" i="438"/>
  <c r="DX149" i="438"/>
  <c r="BZ149" i="438"/>
  <c r="BA149" i="438"/>
  <c r="AB149" i="438"/>
  <c r="C149" i="438"/>
  <c r="EY149" i="438"/>
  <c r="CB149" i="438"/>
  <c r="DA149" i="438"/>
  <c r="DZ149" i="438"/>
  <c r="AD149" i="438"/>
  <c r="BC149" i="438"/>
  <c r="E153" i="438"/>
  <c r="C153" i="438"/>
  <c r="H157" i="438"/>
  <c r="EW197" i="438"/>
  <c r="CY197" i="438"/>
  <c r="DX197" i="438"/>
  <c r="BZ197" i="438"/>
  <c r="AB197" i="438"/>
  <c r="BA197" i="438"/>
  <c r="C197" i="438"/>
  <c r="EY197" i="438"/>
  <c r="DZ197" i="438"/>
  <c r="CB197" i="438"/>
  <c r="DA197" i="438"/>
  <c r="AD197" i="438"/>
  <c r="BC197" i="438"/>
  <c r="EW201" i="438"/>
  <c r="CY201" i="438"/>
  <c r="DX201" i="438"/>
  <c r="BZ201" i="438"/>
  <c r="AB201" i="438"/>
  <c r="BA201" i="438"/>
  <c r="C201" i="438"/>
  <c r="EY201" i="438"/>
  <c r="CB201" i="438"/>
  <c r="DA201" i="438"/>
  <c r="DZ201" i="438"/>
  <c r="AD201" i="438"/>
  <c r="BC201" i="438"/>
  <c r="EW206" i="438"/>
  <c r="EY206" i="438"/>
  <c r="FB206" i="438"/>
  <c r="BZ206" i="438"/>
  <c r="BF206" i="438"/>
  <c r="CB206" i="438"/>
  <c r="DA206" i="438"/>
  <c r="DX206" i="438"/>
  <c r="AD206" i="438"/>
  <c r="CY206" i="438"/>
  <c r="DZ206" i="438"/>
  <c r="BA206" i="438"/>
  <c r="AB206" i="438"/>
  <c r="AG206" i="438"/>
  <c r="BC206" i="438"/>
  <c r="EC206" i="438"/>
  <c r="DD206" i="438"/>
  <c r="CE206" i="438"/>
  <c r="H210" i="438"/>
  <c r="AD101" i="438"/>
  <c r="AD144" i="438"/>
  <c r="AD142" i="438"/>
  <c r="AD89" i="438"/>
  <c r="FB210" i="438"/>
  <c r="F195" i="438"/>
  <c r="GA339" i="438" s="1"/>
  <c r="F196" i="438"/>
  <c r="F95" i="438"/>
  <c r="GG337" i="438" s="1"/>
  <c r="F98" i="438"/>
  <c r="F142" i="438"/>
  <c r="GA338" i="438" s="1"/>
  <c r="F145" i="438"/>
  <c r="GD338" i="438" s="1"/>
  <c r="F147" i="438"/>
  <c r="GF338" i="438" s="1"/>
  <c r="F199" i="438"/>
  <c r="GE339" i="438" s="1"/>
  <c r="F45" i="438"/>
  <c r="F90" i="438"/>
  <c r="GB337" i="438" s="1"/>
  <c r="F93" i="438"/>
  <c r="GE337" i="438" s="1"/>
  <c r="F96" i="438"/>
  <c r="GH337" i="438" s="1"/>
  <c r="GG338" i="438"/>
  <c r="F151" i="438"/>
  <c r="F200" i="438"/>
  <c r="GF339" i="438" s="1"/>
  <c r="F204" i="438"/>
  <c r="F91" i="438"/>
  <c r="GC337" i="438" s="1"/>
  <c r="F97" i="438"/>
  <c r="F143" i="438"/>
  <c r="GB338" i="438" s="1"/>
  <c r="F146" i="438"/>
  <c r="GE338" i="438" s="1"/>
  <c r="GH338" i="438"/>
  <c r="F89" i="438"/>
  <c r="GA337" i="438" s="1"/>
  <c r="F92" i="438"/>
  <c r="GD337" i="438" s="1"/>
  <c r="F94" i="438"/>
  <c r="GF337" i="438" s="1"/>
  <c r="F144" i="438"/>
  <c r="F150" i="438"/>
  <c r="F153" i="438" s="1"/>
  <c r="H153" i="438" s="1"/>
  <c r="F198" i="438"/>
  <c r="GD339" i="438" s="1"/>
  <c r="F202" i="438"/>
  <c r="GH339" i="438" s="1"/>
  <c r="F197" i="438"/>
  <c r="GC339" i="438" s="1"/>
  <c r="F203" i="438"/>
  <c r="F206" i="438" s="1"/>
  <c r="H206" i="438" s="1"/>
  <c r="F201" i="438"/>
  <c r="GG339" i="438" s="1"/>
  <c r="F192" i="438"/>
  <c r="FY192" i="438" s="1"/>
  <c r="F139" i="438"/>
  <c r="C86" i="438"/>
  <c r="F86" i="438"/>
  <c r="FV110" i="438" l="1"/>
  <c r="FW121" i="438"/>
  <c r="C192" i="438"/>
  <c r="FY182" i="438"/>
  <c r="FW125" i="438"/>
  <c r="FY190" i="438"/>
  <c r="FY186" i="438"/>
  <c r="FY187" i="438"/>
  <c r="FY184" i="438"/>
  <c r="FY189" i="438"/>
  <c r="FY188" i="438"/>
  <c r="FY185" i="438"/>
  <c r="FW122" i="438"/>
  <c r="FY191" i="438"/>
  <c r="FY183" i="438"/>
  <c r="FW172" i="438"/>
  <c r="FV118" i="438"/>
  <c r="FW174" i="438"/>
  <c r="FW163" i="438"/>
  <c r="FW123" i="438"/>
  <c r="FW111" i="438"/>
  <c r="FW58" i="438"/>
  <c r="DZ47" i="438"/>
  <c r="FV126" i="438"/>
  <c r="FV171" i="438"/>
  <c r="FV167" i="438"/>
  <c r="FV164" i="438"/>
  <c r="FV176" i="438"/>
  <c r="FV116" i="438"/>
  <c r="FV170" i="438"/>
  <c r="FV57" i="438"/>
  <c r="FV119" i="438"/>
  <c r="FV181" i="438"/>
  <c r="FV178" i="438"/>
  <c r="FV115" i="438"/>
  <c r="FV168" i="438"/>
  <c r="FV60" i="438"/>
  <c r="FV175" i="438"/>
  <c r="FV112" i="438"/>
  <c r="FV128" i="438"/>
  <c r="FV127" i="438"/>
  <c r="C139" i="438"/>
  <c r="FV113" i="438"/>
  <c r="BI98" i="438"/>
  <c r="BG151" i="438" s="1"/>
  <c r="BI97" i="438"/>
  <c r="BG150" i="438" s="1"/>
  <c r="DT34" i="438"/>
  <c r="G91" i="438"/>
  <c r="FR34" i="438"/>
  <c r="FR140" i="438"/>
  <c r="FR87" i="438"/>
  <c r="FR88" i="438"/>
  <c r="FR35" i="438"/>
  <c r="FR194" i="438"/>
  <c r="FR193" i="438"/>
  <c r="FR141" i="438"/>
  <c r="ES35" i="438"/>
  <c r="G199" i="438"/>
  <c r="AW88" i="438"/>
  <c r="AW35" i="438"/>
  <c r="CU87" i="438"/>
  <c r="G89" i="438"/>
  <c r="ES140" i="438"/>
  <c r="ES141" i="438"/>
  <c r="BV35" i="438"/>
  <c r="BV34" i="438"/>
  <c r="G142" i="438"/>
  <c r="AW193" i="438"/>
  <c r="AW194" i="438"/>
  <c r="ES88" i="438"/>
  <c r="ES87" i="438"/>
  <c r="CU193" i="438"/>
  <c r="CU194" i="438"/>
  <c r="DT193" i="438"/>
  <c r="CU88" i="438"/>
  <c r="DT35" i="438"/>
  <c r="DT194" i="438"/>
  <c r="BV141" i="438"/>
  <c r="BV140" i="438"/>
  <c r="AW87" i="438"/>
  <c r="ES34" i="438"/>
  <c r="BV88" i="438"/>
  <c r="BV87" i="438"/>
  <c r="DT141" i="438"/>
  <c r="DT140" i="438"/>
  <c r="DT88" i="438"/>
  <c r="G195" i="438"/>
  <c r="GB339" i="438"/>
  <c r="ES194" i="438"/>
  <c r="ES193" i="438"/>
  <c r="AW140" i="438"/>
  <c r="AW141" i="438"/>
  <c r="CU34" i="438"/>
  <c r="CU35" i="438"/>
  <c r="BV193" i="438"/>
  <c r="BV194" i="438"/>
  <c r="DT87" i="438"/>
  <c r="AW34" i="438"/>
  <c r="CU140" i="438"/>
  <c r="CU141" i="438"/>
  <c r="G93" i="438"/>
  <c r="G146" i="438"/>
  <c r="GC338" i="438"/>
  <c r="G144" i="438"/>
  <c r="G197" i="438"/>
  <c r="E195" i="438"/>
  <c r="D37" i="438"/>
  <c r="D201" i="438"/>
  <c r="E201" i="438" s="1"/>
  <c r="D43" i="438"/>
  <c r="E43" i="438" s="1"/>
  <c r="D94" i="438"/>
  <c r="D148" i="438"/>
  <c r="E148" i="438" s="1"/>
  <c r="D90" i="438"/>
  <c r="D143" i="438"/>
  <c r="D41" i="438"/>
  <c r="D149" i="438"/>
  <c r="E149" i="438" s="1"/>
  <c r="D200" i="438"/>
  <c r="D95" i="438"/>
  <c r="E95" i="438" s="1"/>
  <c r="D196" i="438"/>
  <c r="D147" i="438"/>
  <c r="D42" i="438"/>
  <c r="E42" i="438" s="1"/>
  <c r="D202" i="438"/>
  <c r="E202" i="438" s="1"/>
  <c r="D96" i="438"/>
  <c r="E96" i="438" s="1"/>
  <c r="D198" i="438"/>
  <c r="D145" i="438"/>
  <c r="D39" i="438"/>
  <c r="D92" i="438"/>
  <c r="K45" i="438"/>
  <c r="I98" i="438" s="1"/>
  <c r="K44" i="438"/>
  <c r="S11" i="438"/>
  <c r="S6" i="438"/>
  <c r="S7" i="438"/>
  <c r="S8" i="438"/>
  <c r="S10" i="438"/>
  <c r="S12" i="438"/>
  <c r="S13" i="438"/>
  <c r="S14" i="438"/>
  <c r="S15" i="438"/>
  <c r="S16" i="438"/>
  <c r="S17" i="438"/>
  <c r="S18" i="438"/>
  <c r="S19" i="438"/>
  <c r="S20" i="438"/>
  <c r="S21" i="438"/>
  <c r="S22" i="438"/>
  <c r="S23" i="438"/>
  <c r="S24" i="438"/>
  <c r="S25" i="438"/>
  <c r="S26" i="438"/>
  <c r="S27" i="438"/>
  <c r="S28" i="438"/>
  <c r="S29" i="438"/>
  <c r="S30" i="438"/>
  <c r="S31" i="438"/>
  <c r="S32" i="438"/>
  <c r="T4" i="438"/>
  <c r="S4" i="438"/>
  <c r="D5" i="438"/>
  <c r="D6" i="438"/>
  <c r="D7" i="438"/>
  <c r="D8" i="438"/>
  <c r="E8" i="438" s="1"/>
  <c r="D9" i="438"/>
  <c r="E9" i="438" s="1"/>
  <c r="D10" i="438"/>
  <c r="E10" i="438" s="1"/>
  <c r="D11" i="438"/>
  <c r="E11" i="438" s="1"/>
  <c r="D12" i="438"/>
  <c r="E12" i="438" s="1"/>
  <c r="D13" i="438"/>
  <c r="E13" i="438" s="1"/>
  <c r="D14" i="438"/>
  <c r="E14" i="438" s="1"/>
  <c r="D15" i="438"/>
  <c r="E15" i="438" s="1"/>
  <c r="D16" i="438"/>
  <c r="E16" i="438" s="1"/>
  <c r="D17" i="438"/>
  <c r="E17" i="438" s="1"/>
  <c r="D18" i="438"/>
  <c r="E18" i="438" s="1"/>
  <c r="D19" i="438"/>
  <c r="E19" i="438" s="1"/>
  <c r="D20" i="438"/>
  <c r="E20" i="438" s="1"/>
  <c r="D21" i="438"/>
  <c r="E21" i="438" s="1"/>
  <c r="D22" i="438"/>
  <c r="E22" i="438" s="1"/>
  <c r="D23" i="438"/>
  <c r="E23" i="438" s="1"/>
  <c r="D24" i="438"/>
  <c r="E24" i="438" s="1"/>
  <c r="D25" i="438"/>
  <c r="E25" i="438" s="1"/>
  <c r="D26" i="438"/>
  <c r="E26" i="438" s="1"/>
  <c r="D27" i="438"/>
  <c r="E27" i="438" s="1"/>
  <c r="D28" i="438"/>
  <c r="E28" i="438" s="1"/>
  <c r="D29" i="438"/>
  <c r="E29" i="438" s="1"/>
  <c r="D30" i="438"/>
  <c r="E30" i="438" s="1"/>
  <c r="D31" i="438"/>
  <c r="E31" i="438" s="1"/>
  <c r="D32" i="438"/>
  <c r="E32" i="438" s="1"/>
  <c r="D4" i="438"/>
  <c r="B54" i="438"/>
  <c r="E5" i="438" l="1"/>
  <c r="E7" i="438"/>
  <c r="E6" i="438"/>
  <c r="E4" i="438"/>
  <c r="BI150" i="438"/>
  <c r="BG203" i="438" s="1"/>
  <c r="BI151" i="438"/>
  <c r="BG204" i="438" s="1"/>
  <c r="F154" i="438"/>
  <c r="F101" i="438"/>
  <c r="F207" i="438"/>
  <c r="GS338" i="438"/>
  <c r="D142" i="438"/>
  <c r="E142" i="438" s="1"/>
  <c r="D89" i="438"/>
  <c r="E89" i="438" s="1"/>
  <c r="D36" i="438"/>
  <c r="E36" i="438" s="1"/>
  <c r="D197" i="438"/>
  <c r="E197" i="438" s="1"/>
  <c r="D146" i="438"/>
  <c r="E146" i="438" s="1"/>
  <c r="D40" i="438"/>
  <c r="E40" i="438" s="1"/>
  <c r="D93" i="438"/>
  <c r="E93" i="438" s="1"/>
  <c r="D199" i="438"/>
  <c r="E199" i="438" s="1"/>
  <c r="D144" i="438"/>
  <c r="E144" i="438" s="1"/>
  <c r="D91" i="438"/>
  <c r="E91" i="438" s="1"/>
  <c r="D38" i="438"/>
  <c r="E38" i="438" s="1"/>
  <c r="HE327" i="438"/>
  <c r="GZ314" i="438"/>
  <c r="GZ318" i="438"/>
  <c r="GX309" i="438"/>
  <c r="GW309" i="438" s="1"/>
  <c r="GV309" i="438"/>
  <c r="GT305" i="438"/>
  <c r="GU309" i="438" l="1"/>
  <c r="GP346" i="438"/>
  <c r="GS305" i="438"/>
  <c r="GN342" i="438"/>
  <c r="GV313" i="438"/>
  <c r="GU313" i="438" s="1"/>
  <c r="GY303" i="438"/>
  <c r="GS340" i="438" s="1"/>
  <c r="GY305" i="438"/>
  <c r="GS342" i="438" s="1"/>
  <c r="GT318" i="438"/>
  <c r="GS318" i="438" s="1"/>
  <c r="GT317" i="438"/>
  <c r="GS317" i="438" s="1"/>
  <c r="GT299" i="438"/>
  <c r="GS299" i="438" s="1"/>
  <c r="GT302" i="438"/>
  <c r="GS302" i="438" s="1"/>
  <c r="GT301" i="438"/>
  <c r="GS301" i="438" s="1"/>
  <c r="GX318" i="438"/>
  <c r="GW318" i="438" s="1"/>
  <c r="GX317" i="438"/>
  <c r="GW317" i="438" s="1"/>
  <c r="GX299" i="438"/>
  <c r="GW299" i="438" s="1"/>
  <c r="GX302" i="438"/>
  <c r="GW302" i="438" s="1"/>
  <c r="GX301" i="438"/>
  <c r="GW301" i="438" s="1"/>
  <c r="GZ307" i="438"/>
  <c r="GT344" i="438" s="1"/>
  <c r="GZ310" i="438"/>
  <c r="GT347" i="438" s="1"/>
  <c r="GY318" i="438"/>
  <c r="GY317" i="438"/>
  <c r="GS354" i="438" s="1"/>
  <c r="GY299" i="438"/>
  <c r="GY302" i="438"/>
  <c r="GS339" i="438" s="1"/>
  <c r="GY301" i="438"/>
  <c r="GT313" i="438"/>
  <c r="GS313" i="438" s="1"/>
  <c r="GV305" i="438"/>
  <c r="GX313" i="438"/>
  <c r="GW313" i="438" s="1"/>
  <c r="GZ303" i="438"/>
  <c r="GT340" i="438" s="1"/>
  <c r="GZ305" i="438"/>
  <c r="GT342" i="438" s="1"/>
  <c r="GZ306" i="438"/>
  <c r="GT343" i="438" s="1"/>
  <c r="GY312" i="438"/>
  <c r="GS349" i="438" s="1"/>
  <c r="GY313" i="438"/>
  <c r="GT309" i="438"/>
  <c r="GS309" i="438" s="1"/>
  <c r="GV317" i="438"/>
  <c r="GU317" i="438" s="1"/>
  <c r="GV318" i="438"/>
  <c r="GU318" i="438" s="1"/>
  <c r="GV302" i="438"/>
  <c r="GU302" i="438" s="1"/>
  <c r="GV301" i="438"/>
  <c r="GU301" i="438" s="1"/>
  <c r="GV299" i="438"/>
  <c r="GU299" i="438" s="1"/>
  <c r="GZ300" i="438"/>
  <c r="GT337" i="438" s="1"/>
  <c r="GZ302" i="438"/>
  <c r="GZ301" i="438"/>
  <c r="GT338" i="438" s="1"/>
  <c r="GZ299" i="438"/>
  <c r="GY308" i="438"/>
  <c r="GS345" i="438" s="1"/>
  <c r="GY309" i="438"/>
  <c r="GX305" i="438"/>
  <c r="GT300" i="438"/>
  <c r="GS300" i="438" s="1"/>
  <c r="GX300" i="438"/>
  <c r="GW300" i="438" s="1"/>
  <c r="GZ309" i="438"/>
  <c r="GT346" i="438" s="1"/>
  <c r="GZ308" i="438"/>
  <c r="GT345" i="438" s="1"/>
  <c r="GY300" i="438"/>
  <c r="GS337" i="438" s="1"/>
  <c r="GZ304" i="438"/>
  <c r="GT341" i="438" s="1"/>
  <c r="GV300" i="438"/>
  <c r="GU300" i="438" s="1"/>
  <c r="GZ317" i="438"/>
  <c r="GT354" i="438" s="1"/>
  <c r="GZ316" i="438"/>
  <c r="GT353" i="438" s="1"/>
  <c r="GZ315" i="438"/>
  <c r="GT352" i="438" s="1"/>
  <c r="GZ313" i="438"/>
  <c r="GZ312" i="438"/>
  <c r="GT349" i="438" s="1"/>
  <c r="GZ311" i="438"/>
  <c r="GT348" i="438" s="1"/>
  <c r="BI204" i="438"/>
  <c r="CF45" i="438" s="1"/>
  <c r="BI203" i="438"/>
  <c r="CF44" i="438" s="1"/>
  <c r="GV327" i="438"/>
  <c r="GT360" i="438"/>
  <c r="GZ327" i="438"/>
  <c r="GT361" i="438"/>
  <c r="GS361" i="438"/>
  <c r="GS360" i="438"/>
  <c r="GY327" i="438"/>
  <c r="GT362" i="438"/>
  <c r="GT363" i="438"/>
  <c r="GT327" i="438"/>
  <c r="GN360" i="438"/>
  <c r="GN361" i="438"/>
  <c r="GX327" i="438"/>
  <c r="GS363" i="438"/>
  <c r="GS362" i="438"/>
  <c r="H154" i="438"/>
  <c r="X141" i="438" s="1"/>
  <c r="H207" i="438"/>
  <c r="X194" i="438" s="1"/>
  <c r="D207" i="438"/>
  <c r="E207" i="438" s="1"/>
  <c r="D48" i="438"/>
  <c r="E48" i="438" s="1"/>
  <c r="GT308" i="438"/>
  <c r="GT306" i="438"/>
  <c r="GS306" i="438" s="1"/>
  <c r="GT307" i="438"/>
  <c r="GT303" i="438"/>
  <c r="GT304" i="438"/>
  <c r="GN341" i="438" s="1"/>
  <c r="GV312" i="438"/>
  <c r="GV311" i="438"/>
  <c r="GV310" i="438"/>
  <c r="GX304" i="438"/>
  <c r="GR341" i="438" s="1"/>
  <c r="GX303" i="438"/>
  <c r="GR340" i="438" s="1"/>
  <c r="GS358" i="438"/>
  <c r="GS356" i="438"/>
  <c r="GY306" i="438"/>
  <c r="GS343" i="438" s="1"/>
  <c r="GY304" i="438"/>
  <c r="GS341" i="438" s="1"/>
  <c r="D154" i="438"/>
  <c r="E154" i="438" s="1"/>
  <c r="GT314" i="438"/>
  <c r="GS314" i="438" s="1"/>
  <c r="GT315" i="438"/>
  <c r="GT316" i="438"/>
  <c r="GV308" i="438"/>
  <c r="GV307" i="438"/>
  <c r="GV306" i="438"/>
  <c r="GP343" i="438" s="1"/>
  <c r="GX314" i="438"/>
  <c r="GX316" i="438"/>
  <c r="GX315" i="438"/>
  <c r="GR352" i="438" s="1"/>
  <c r="GR358" i="438"/>
  <c r="GY316" i="438"/>
  <c r="GS353" i="438" s="1"/>
  <c r="GY315" i="438"/>
  <c r="GS352" i="438" s="1"/>
  <c r="GS355" i="438"/>
  <c r="GT312" i="438"/>
  <c r="GT310" i="438"/>
  <c r="GS310" i="438" s="1"/>
  <c r="GT311" i="438"/>
  <c r="GP339" i="438"/>
  <c r="GV304" i="438"/>
  <c r="GP341" i="438" s="1"/>
  <c r="GV303" i="438"/>
  <c r="GP340" i="438" s="1"/>
  <c r="GX312" i="438"/>
  <c r="GX311" i="438"/>
  <c r="GX310" i="438"/>
  <c r="GT355" i="438"/>
  <c r="GT356" i="438"/>
  <c r="GT339" i="438"/>
  <c r="GY314" i="438"/>
  <c r="GS351" i="438" s="1"/>
  <c r="GY311" i="438"/>
  <c r="GS348" i="438" s="1"/>
  <c r="GS350" i="438"/>
  <c r="GV314" i="438"/>
  <c r="GP351" i="438" s="1"/>
  <c r="GV316" i="438"/>
  <c r="GV315" i="438"/>
  <c r="GP337" i="438"/>
  <c r="GX307" i="438"/>
  <c r="GX306" i="438"/>
  <c r="GR343" i="438" s="1"/>
  <c r="GX308" i="438"/>
  <c r="GT351" i="438"/>
  <c r="GT350" i="438"/>
  <c r="GY310" i="438"/>
  <c r="GS347" i="438" s="1"/>
  <c r="GS346" i="438"/>
  <c r="GY307" i="438"/>
  <c r="GS344" i="438" s="1"/>
  <c r="D101" i="438"/>
  <c r="E101" i="438" s="1"/>
  <c r="GA307" i="438"/>
  <c r="GD307" i="438"/>
  <c r="GB307" i="438"/>
  <c r="GC307" i="438"/>
  <c r="A160" i="438"/>
  <c r="B160" i="438" s="1"/>
  <c r="A107" i="438"/>
  <c r="B107" i="438" s="1"/>
  <c r="F51" i="438"/>
  <c r="H51" i="438" s="1"/>
  <c r="F50" i="438"/>
  <c r="H50" i="438" s="1"/>
  <c r="C48" i="438"/>
  <c r="X33" i="438"/>
  <c r="H32" i="438"/>
  <c r="FW32" i="438" s="1"/>
  <c r="H31" i="438"/>
  <c r="FW31" i="438" s="1"/>
  <c r="H30" i="438"/>
  <c r="FW30" i="438" s="1"/>
  <c r="H29" i="438"/>
  <c r="FW29" i="438" s="1"/>
  <c r="H28" i="438"/>
  <c r="FW28" i="438" s="1"/>
  <c r="H27" i="438"/>
  <c r="FW27" i="438" s="1"/>
  <c r="H26" i="438"/>
  <c r="H25" i="438"/>
  <c r="H24" i="438"/>
  <c r="FW24" i="438" s="1"/>
  <c r="H23" i="438"/>
  <c r="H22" i="438"/>
  <c r="H21" i="438"/>
  <c r="H20" i="438"/>
  <c r="H19" i="438"/>
  <c r="H18" i="438"/>
  <c r="H17" i="438"/>
  <c r="H16" i="438"/>
  <c r="H15" i="438"/>
  <c r="H14" i="438"/>
  <c r="H13" i="438"/>
  <c r="H12" i="438"/>
  <c r="H11" i="438"/>
  <c r="H10" i="438"/>
  <c r="H9" i="438"/>
  <c r="H8" i="438"/>
  <c r="H7" i="438"/>
  <c r="H6" i="438"/>
  <c r="H5" i="438"/>
  <c r="B1" i="438"/>
  <c r="X7" i="438" l="1"/>
  <c r="FW7" i="438" s="1"/>
  <c r="GR350" i="438"/>
  <c r="GR354" i="438"/>
  <c r="GR339" i="438"/>
  <c r="GN339" i="438"/>
  <c r="GR355" i="438"/>
  <c r="GU315" i="438"/>
  <c r="GO352" i="438" s="1"/>
  <c r="GP352" i="438"/>
  <c r="GU305" i="438"/>
  <c r="GP342" i="438"/>
  <c r="GS315" i="438"/>
  <c r="GM352" i="438" s="1"/>
  <c r="GN352" i="438"/>
  <c r="GS303" i="438"/>
  <c r="GM340" i="438" s="1"/>
  <c r="GN340" i="438"/>
  <c r="GW305" i="438"/>
  <c r="GQ342" i="438" s="1"/>
  <c r="GR342" i="438"/>
  <c r="GS311" i="438"/>
  <c r="GM348" i="438" s="1"/>
  <c r="GN348" i="438"/>
  <c r="GU307" i="438"/>
  <c r="GO344" i="438" s="1"/>
  <c r="GP344" i="438"/>
  <c r="GS307" i="438"/>
  <c r="GM344" i="438" s="1"/>
  <c r="GN344" i="438"/>
  <c r="FW5" i="438"/>
  <c r="FV5" i="438"/>
  <c r="FW6" i="438"/>
  <c r="FV6" i="438"/>
  <c r="FV16" i="438"/>
  <c r="FW16" i="438"/>
  <c r="FV10" i="438"/>
  <c r="FW10" i="438"/>
  <c r="X26" i="438"/>
  <c r="FW26" i="438" s="1"/>
  <c r="X25" i="438"/>
  <c r="FV25" i="438" s="1"/>
  <c r="X15" i="438"/>
  <c r="FV15" i="438" s="1"/>
  <c r="X23" i="438"/>
  <c r="FW23" i="438" s="1"/>
  <c r="CH45" i="438"/>
  <c r="CF98" i="438" s="1"/>
  <c r="X88" i="438"/>
  <c r="X87" i="438"/>
  <c r="X13" i="438"/>
  <c r="FV13" i="438" s="1"/>
  <c r="X17" i="438"/>
  <c r="FV17" i="438" s="1"/>
  <c r="X19" i="438"/>
  <c r="FV19" i="438" s="1"/>
  <c r="X21" i="438"/>
  <c r="FV21" i="438" s="1"/>
  <c r="X8" i="438"/>
  <c r="FV8" i="438" s="1"/>
  <c r="X14" i="438"/>
  <c r="FV14" i="438" s="1"/>
  <c r="X20" i="438"/>
  <c r="FV20" i="438" s="1"/>
  <c r="CH44" i="438"/>
  <c r="CF97" i="438" s="1"/>
  <c r="X11" i="438"/>
  <c r="FV11" i="438" s="1"/>
  <c r="X12" i="438"/>
  <c r="FV12" i="438" s="1"/>
  <c r="X18" i="438"/>
  <c r="FV18" i="438" s="1"/>
  <c r="X22" i="438"/>
  <c r="FV22" i="438" s="1"/>
  <c r="GT357" i="438"/>
  <c r="GM360" i="438"/>
  <c r="GQ362" i="438"/>
  <c r="GQ357" i="438"/>
  <c r="GM362" i="438"/>
  <c r="GM357" i="438"/>
  <c r="GO360" i="438"/>
  <c r="GP360" i="438"/>
  <c r="GQ361" i="438"/>
  <c r="GR361" i="438"/>
  <c r="GQ360" i="438"/>
  <c r="GR360" i="438"/>
  <c r="FE41" i="438" s="1"/>
  <c r="GM361" i="438"/>
  <c r="GU327" i="438"/>
  <c r="GP359" i="438"/>
  <c r="GR362" i="438"/>
  <c r="GR357" i="438"/>
  <c r="GO362" i="438"/>
  <c r="GO357" i="438"/>
  <c r="GO361" i="438"/>
  <c r="GP361" i="438"/>
  <c r="GT358" i="438"/>
  <c r="GW327" i="438"/>
  <c r="GR359" i="438"/>
  <c r="GS327" i="438"/>
  <c r="GM359" i="438" s="1"/>
  <c r="GN359" i="438"/>
  <c r="GS357" i="438"/>
  <c r="GN362" i="438"/>
  <c r="GN357" i="438"/>
  <c r="GP362" i="438"/>
  <c r="GP357" i="438"/>
  <c r="GO358" i="438"/>
  <c r="GP358" i="438"/>
  <c r="GM358" i="438"/>
  <c r="GN358" i="438"/>
  <c r="X140" i="438"/>
  <c r="GM356" i="438"/>
  <c r="GN356" i="438"/>
  <c r="GO356" i="438"/>
  <c r="GP356" i="438"/>
  <c r="X193" i="438"/>
  <c r="GM351" i="438"/>
  <c r="GN351" i="438"/>
  <c r="GM355" i="438"/>
  <c r="GN355" i="438"/>
  <c r="GM343" i="438"/>
  <c r="GN343" i="438"/>
  <c r="GQ355" i="438"/>
  <c r="GM347" i="438"/>
  <c r="GN347" i="438"/>
  <c r="GW311" i="438"/>
  <c r="GQ348" i="438" s="1"/>
  <c r="GR348" i="438"/>
  <c r="GU312" i="438"/>
  <c r="GO349" i="438" s="1"/>
  <c r="GP349" i="438"/>
  <c r="GM354" i="438"/>
  <c r="GN354" i="438"/>
  <c r="GW306" i="438"/>
  <c r="GQ343" i="438" s="1"/>
  <c r="GQ346" i="438"/>
  <c r="GR346" i="438"/>
  <c r="GU304" i="438"/>
  <c r="GO341" i="438" s="1"/>
  <c r="GO355" i="438"/>
  <c r="GP355" i="438"/>
  <c r="GS312" i="438"/>
  <c r="GM349" i="438" s="1"/>
  <c r="GN349" i="438"/>
  <c r="GW316" i="438"/>
  <c r="GQ353" i="438" s="1"/>
  <c r="GR353" i="438"/>
  <c r="GO342" i="438"/>
  <c r="GR338" i="438"/>
  <c r="GW304" i="438"/>
  <c r="GQ341" i="438" s="1"/>
  <c r="GQ356" i="438"/>
  <c r="GR356" i="438"/>
  <c r="GO346" i="438"/>
  <c r="GW307" i="438"/>
  <c r="GQ344" i="438" s="1"/>
  <c r="GR344" i="438"/>
  <c r="GM342" i="438"/>
  <c r="GU316" i="438"/>
  <c r="GO353" i="438" s="1"/>
  <c r="GP353" i="438"/>
  <c r="GW312" i="438"/>
  <c r="GQ349" i="438" s="1"/>
  <c r="GR349" i="438"/>
  <c r="GO354" i="438"/>
  <c r="GP354" i="438"/>
  <c r="GM346" i="438"/>
  <c r="GN346" i="438"/>
  <c r="GQ350" i="438"/>
  <c r="GW314" i="438"/>
  <c r="GQ351" i="438" s="1"/>
  <c r="GR351" i="438"/>
  <c r="GU308" i="438"/>
  <c r="GO345" i="438" s="1"/>
  <c r="GP345" i="438"/>
  <c r="GM350" i="438"/>
  <c r="GN350" i="438"/>
  <c r="GU310" i="438"/>
  <c r="GO347" i="438" s="1"/>
  <c r="GP347" i="438"/>
  <c r="GS308" i="438"/>
  <c r="GM345" i="438" s="1"/>
  <c r="GN345" i="438"/>
  <c r="GM339" i="438"/>
  <c r="GW308" i="438"/>
  <c r="GQ345" i="438" s="1"/>
  <c r="GR345" i="438"/>
  <c r="GO350" i="438"/>
  <c r="GP350" i="438"/>
  <c r="GW310" i="438"/>
  <c r="GQ347" i="438" s="1"/>
  <c r="GR347" i="438"/>
  <c r="GU303" i="438"/>
  <c r="GO340" i="438" s="1"/>
  <c r="GU306" i="438"/>
  <c r="GO343" i="438" s="1"/>
  <c r="GS316" i="438"/>
  <c r="GM353" i="438" s="1"/>
  <c r="GN353" i="438"/>
  <c r="GW303" i="438"/>
  <c r="GQ340" i="438" s="1"/>
  <c r="GQ354" i="438"/>
  <c r="GU311" i="438"/>
  <c r="GO348" i="438" s="1"/>
  <c r="GP348" i="438"/>
  <c r="GS304" i="438"/>
  <c r="GM341" i="438" s="1"/>
  <c r="GO339" i="438"/>
  <c r="GU314" i="438"/>
  <c r="GO351" i="438" s="1"/>
  <c r="GQ358" i="438"/>
  <c r="GO337" i="438"/>
  <c r="GW315" i="438"/>
  <c r="GQ352" i="438" s="1"/>
  <c r="H4" i="438"/>
  <c r="GQ339" i="438"/>
  <c r="GM338" i="438"/>
  <c r="GN338" i="438"/>
  <c r="GO338" i="438"/>
  <c r="GP338" i="438"/>
  <c r="GQ337" i="438"/>
  <c r="GR337" i="438"/>
  <c r="GM337" i="438"/>
  <c r="GN337" i="438"/>
  <c r="GQ338" i="438"/>
  <c r="F41" i="438"/>
  <c r="GF336" i="438" s="1"/>
  <c r="GR336" i="438" s="1"/>
  <c r="K41" i="438" s="1"/>
  <c r="I94" i="438" s="1"/>
  <c r="F39" i="438"/>
  <c r="F37" i="438"/>
  <c r="F44" i="438"/>
  <c r="C33" i="438"/>
  <c r="GG336" i="438"/>
  <c r="GS336" i="438" s="1"/>
  <c r="K42" i="438" s="1"/>
  <c r="I95" i="438" s="1"/>
  <c r="F40" i="438"/>
  <c r="GE336" i="438" s="1"/>
  <c r="GQ336" i="438" s="1"/>
  <c r="K40" i="438" s="1"/>
  <c r="I93" i="438" s="1"/>
  <c r="F38" i="438"/>
  <c r="GA336" i="438"/>
  <c r="GM336" i="438" s="1"/>
  <c r="K36" i="438" s="1"/>
  <c r="I89" i="438" s="1"/>
  <c r="GH336" i="438"/>
  <c r="GT336" i="438" s="1"/>
  <c r="K43" i="438" s="1"/>
  <c r="I96" i="438" s="1"/>
  <c r="FV7" i="438" l="1"/>
  <c r="FV26" i="438"/>
  <c r="FW22" i="438"/>
  <c r="FW17" i="438"/>
  <c r="FW19" i="438"/>
  <c r="FW18" i="438"/>
  <c r="FW13" i="438"/>
  <c r="FW12" i="438"/>
  <c r="FW11" i="438"/>
  <c r="FW14" i="438"/>
  <c r="FW25" i="438"/>
  <c r="FW20" i="438"/>
  <c r="FW8" i="438"/>
  <c r="FW21" i="438"/>
  <c r="FW15" i="438"/>
  <c r="F47" i="438"/>
  <c r="H47" i="438" s="1"/>
  <c r="X4" i="438"/>
  <c r="FW4" i="438" s="1"/>
  <c r="K94" i="438"/>
  <c r="I147" i="438" s="1"/>
  <c r="K93" i="438"/>
  <c r="K89" i="438"/>
  <c r="CH98" i="438"/>
  <c r="CF151" i="438" s="1"/>
  <c r="CH97" i="438"/>
  <c r="CF150" i="438" s="1"/>
  <c r="GD336" i="438"/>
  <c r="GC336" i="438"/>
  <c r="GO336" i="438" s="1"/>
  <c r="K38" i="438" s="1"/>
  <c r="I91" i="438" s="1"/>
  <c r="K95" i="438"/>
  <c r="I148" i="438" s="1"/>
  <c r="K148" i="438" s="1"/>
  <c r="GB336" i="438"/>
  <c r="GN336" i="438" s="1"/>
  <c r="K37" i="438" s="1"/>
  <c r="I90" i="438" s="1"/>
  <c r="K90" i="438" s="1"/>
  <c r="HI327" i="438"/>
  <c r="GQ359" i="438" s="1"/>
  <c r="HK327" i="438"/>
  <c r="GS359" i="438" s="1"/>
  <c r="HL327" i="438"/>
  <c r="GT359" i="438" s="1"/>
  <c r="G38" i="438"/>
  <c r="G40" i="438"/>
  <c r="G36" i="438"/>
  <c r="F33" i="438"/>
  <c r="FV4" i="438" l="1"/>
  <c r="F48" i="438"/>
  <c r="H48" i="438" s="1"/>
  <c r="CH150" i="438"/>
  <c r="CF203" i="438" s="1"/>
  <c r="CH151" i="438"/>
  <c r="CF204" i="438" s="1"/>
  <c r="K147" i="438"/>
  <c r="I200" i="438" s="1"/>
  <c r="K200" i="438" s="1"/>
  <c r="AH41" i="438" s="1"/>
  <c r="AJ41" i="438" s="1"/>
  <c r="AH94" i="438" s="1"/>
  <c r="AJ94" i="438" s="1"/>
  <c r="AH147" i="438" s="1"/>
  <c r="AJ147" i="438" s="1"/>
  <c r="AH200" i="438" s="1"/>
  <c r="AJ200" i="438" s="1"/>
  <c r="BG41" i="438" s="1"/>
  <c r="GP336" i="438"/>
  <c r="I142" i="438"/>
  <c r="K96" i="438"/>
  <c r="I149" i="438" s="1"/>
  <c r="I143" i="438"/>
  <c r="I146" i="438"/>
  <c r="HG327" i="438"/>
  <c r="GO359" i="438" s="1"/>
  <c r="CH204" i="438" l="1"/>
  <c r="DE45" i="438" s="1"/>
  <c r="CH203" i="438"/>
  <c r="DE44" i="438" s="1"/>
  <c r="BI41" i="438"/>
  <c r="BG94" i="438" s="1"/>
  <c r="K39" i="438"/>
  <c r="I92" i="438" s="1"/>
  <c r="I201" i="438"/>
  <c r="K201" i="438" s="1"/>
  <c r="AH42" i="438" s="1"/>
  <c r="AJ42" i="438" s="1"/>
  <c r="AH95" i="438" s="1"/>
  <c r="AJ95" i="438" s="1"/>
  <c r="AH148" i="438" s="1"/>
  <c r="AJ148" i="438" s="1"/>
  <c r="AH201" i="438" s="1"/>
  <c r="AJ201" i="438" s="1"/>
  <c r="BG42" i="438" s="1"/>
  <c r="K149" i="438"/>
  <c r="I202" i="438" s="1"/>
  <c r="K202" i="438" s="1"/>
  <c r="AH43" i="438" s="1"/>
  <c r="AJ43" i="438" s="1"/>
  <c r="AH96" i="438" s="1"/>
  <c r="AJ96" i="438" s="1"/>
  <c r="AH149" i="438" s="1"/>
  <c r="AJ149" i="438" s="1"/>
  <c r="AH202" i="438" s="1"/>
  <c r="AJ202" i="438" s="1"/>
  <c r="BG43" i="438" s="1"/>
  <c r="K146" i="438"/>
  <c r="I199" i="438" s="1"/>
  <c r="K199" i="438" s="1"/>
  <c r="AH40" i="438" s="1"/>
  <c r="AJ40" i="438" s="1"/>
  <c r="AH93" i="438" s="1"/>
  <c r="AJ93" i="438" s="1"/>
  <c r="AH146" i="438" s="1"/>
  <c r="AJ146" i="438" s="1"/>
  <c r="AH199" i="438" s="1"/>
  <c r="AJ199" i="438" s="1"/>
  <c r="BG40" i="438" s="1"/>
  <c r="K143" i="438"/>
  <c r="I196" i="438" s="1"/>
  <c r="K196" i="438" s="1"/>
  <c r="AH37" i="438" s="1"/>
  <c r="AJ37" i="438" s="1"/>
  <c r="AH90" i="438" s="1"/>
  <c r="AJ90" i="438" s="1"/>
  <c r="AH143" i="438" s="1"/>
  <c r="AJ143" i="438" s="1"/>
  <c r="AH196" i="438" s="1"/>
  <c r="AJ196" i="438" s="1"/>
  <c r="BG37" i="438" s="1"/>
  <c r="K142" i="438"/>
  <c r="I195" i="438" s="1"/>
  <c r="K91" i="438"/>
  <c r="I144" i="438" s="1"/>
  <c r="D8" i="9"/>
  <c r="D6" i="9"/>
  <c r="D4" i="9"/>
  <c r="D13" i="9"/>
  <c r="D14" i="9"/>
  <c r="D11" i="9"/>
  <c r="D12" i="9"/>
  <c r="K92" i="438" l="1"/>
  <c r="I145" i="438" s="1"/>
  <c r="K145" i="438" s="1"/>
  <c r="I198" i="438" s="1"/>
  <c r="K198" i="438" s="1"/>
  <c r="AH39" i="438" s="1"/>
  <c r="AJ39" i="438" s="1"/>
  <c r="AH92" i="438" s="1"/>
  <c r="AJ92" i="438" s="1"/>
  <c r="AH145" i="438" s="1"/>
  <c r="AJ145" i="438" s="1"/>
  <c r="AH198" i="438" s="1"/>
  <c r="AJ198" i="438" s="1"/>
  <c r="BG39" i="438" s="1"/>
  <c r="DG44" i="438"/>
  <c r="DE97" i="438" s="1"/>
  <c r="DG45" i="438"/>
  <c r="DE98" i="438" s="1"/>
  <c r="BI94" i="438"/>
  <c r="BG147" i="438" s="1"/>
  <c r="BI37" i="438"/>
  <c r="BG90" i="438" s="1"/>
  <c r="BI40" i="438"/>
  <c r="BG93" i="438" s="1"/>
  <c r="BI43" i="438"/>
  <c r="BG96" i="438" s="1"/>
  <c r="BI42" i="438"/>
  <c r="BG95" i="438" s="1"/>
  <c r="K195" i="438"/>
  <c r="AH36" i="438" s="1"/>
  <c r="AJ36" i="438" s="1"/>
  <c r="AH89" i="438" s="1"/>
  <c r="AJ89" i="438" s="1"/>
  <c r="AH142" i="438" s="1"/>
  <c r="AJ142" i="438" s="1"/>
  <c r="AH195" i="438" s="1"/>
  <c r="AJ195" i="438" s="1"/>
  <c r="BG36" i="438" s="1"/>
  <c r="DX94" i="438"/>
  <c r="BA94" i="438"/>
  <c r="DA94" i="438"/>
  <c r="CY147" i="438"/>
  <c r="BA147" i="438"/>
  <c r="CB147" i="438"/>
  <c r="CY200" i="438"/>
  <c r="C200" i="438"/>
  <c r="DZ200" i="438"/>
  <c r="EW41" i="438"/>
  <c r="BZ41" i="438"/>
  <c r="CB41" i="438"/>
  <c r="AD41" i="438"/>
  <c r="CY94" i="438"/>
  <c r="C94" i="438"/>
  <c r="DZ94" i="438"/>
  <c r="AB147" i="438"/>
  <c r="EY147" i="438"/>
  <c r="AD147" i="438"/>
  <c r="BZ200" i="438"/>
  <c r="EY200" i="438"/>
  <c r="BC200" i="438"/>
  <c r="DX41" i="438"/>
  <c r="AB41" i="438"/>
  <c r="DA41" i="438"/>
  <c r="BZ94" i="438"/>
  <c r="EY94" i="438"/>
  <c r="AD94" i="438"/>
  <c r="EW147" i="438"/>
  <c r="C147" i="438"/>
  <c r="DA147" i="438"/>
  <c r="BC147" i="438"/>
  <c r="EW200" i="438"/>
  <c r="BA200" i="438"/>
  <c r="CB200" i="438"/>
  <c r="AD200" i="438"/>
  <c r="CY41" i="438"/>
  <c r="C41" i="438"/>
  <c r="DZ41" i="438"/>
  <c r="EW94" i="438"/>
  <c r="AB94" i="438"/>
  <c r="CB94" i="438"/>
  <c r="BC94" i="438"/>
  <c r="DX147" i="438"/>
  <c r="BZ147" i="438"/>
  <c r="DZ147" i="438"/>
  <c r="DX200" i="438"/>
  <c r="AB200" i="438"/>
  <c r="DA200" i="438"/>
  <c r="BA41" i="438"/>
  <c r="EY41" i="438"/>
  <c r="BC41" i="438"/>
  <c r="E200" i="438"/>
  <c r="E147" i="438"/>
  <c r="E41" i="438"/>
  <c r="E94" i="438"/>
  <c r="DX39" i="438"/>
  <c r="BA39" i="438"/>
  <c r="DZ39" i="438"/>
  <c r="AD39" i="438"/>
  <c r="DX198" i="438"/>
  <c r="AB198" i="438"/>
  <c r="DA198" i="438"/>
  <c r="EW92" i="438"/>
  <c r="BA92" i="438"/>
  <c r="DA92" i="438"/>
  <c r="AD92" i="438"/>
  <c r="BZ145" i="438"/>
  <c r="EY145" i="438"/>
  <c r="AD145" i="438"/>
  <c r="EW39" i="438"/>
  <c r="BZ39" i="438"/>
  <c r="CB39" i="438"/>
  <c r="BZ198" i="438"/>
  <c r="C198" i="438"/>
  <c r="DZ198" i="438"/>
  <c r="CY92" i="438"/>
  <c r="BZ92" i="438"/>
  <c r="DZ92" i="438"/>
  <c r="EW145" i="438"/>
  <c r="BA145" i="438"/>
  <c r="DZ145" i="438"/>
  <c r="BC145" i="438"/>
  <c r="CY39" i="438"/>
  <c r="C39" i="438"/>
  <c r="DA39" i="438"/>
  <c r="CY198" i="438"/>
  <c r="EY198" i="438"/>
  <c r="AD198" i="438"/>
  <c r="DX92" i="438"/>
  <c r="C92" i="438"/>
  <c r="CB92" i="438"/>
  <c r="DX145" i="438"/>
  <c r="AB145" i="438"/>
  <c r="CB145" i="438"/>
  <c r="AB39" i="438"/>
  <c r="EY39" i="438"/>
  <c r="BC39" i="438"/>
  <c r="EW198" i="438"/>
  <c r="BA198" i="438"/>
  <c r="CB198" i="438"/>
  <c r="BC198" i="438"/>
  <c r="AB92" i="438"/>
  <c r="EY92" i="438"/>
  <c r="BC92" i="438"/>
  <c r="CY145" i="438"/>
  <c r="C145" i="438"/>
  <c r="DA145" i="438"/>
  <c r="E198" i="438"/>
  <c r="E92" i="438"/>
  <c r="E39" i="438"/>
  <c r="E145" i="438"/>
  <c r="BZ37" i="438"/>
  <c r="EY37" i="438"/>
  <c r="AD37" i="438"/>
  <c r="DX90" i="438"/>
  <c r="C90" i="438"/>
  <c r="DZ90" i="438"/>
  <c r="BZ143" i="438"/>
  <c r="C143" i="438"/>
  <c r="DZ143" i="438"/>
  <c r="DX196" i="438"/>
  <c r="AB196" i="438"/>
  <c r="DA196" i="438"/>
  <c r="EW37" i="438"/>
  <c r="BA37" i="438"/>
  <c r="DZ37" i="438"/>
  <c r="BC37" i="438"/>
  <c r="BA90" i="438"/>
  <c r="EY90" i="438"/>
  <c r="AD90" i="438"/>
  <c r="CY143" i="438"/>
  <c r="EY143" i="438"/>
  <c r="AD143" i="438"/>
  <c r="CY196" i="438"/>
  <c r="CY211" i="438" s="1"/>
  <c r="C196" i="438"/>
  <c r="DZ196" i="438"/>
  <c r="DX37" i="438"/>
  <c r="AB37" i="438"/>
  <c r="CB37" i="438"/>
  <c r="EW90" i="438"/>
  <c r="EW105" i="438" s="1"/>
  <c r="AB90" i="438"/>
  <c r="CB90" i="438"/>
  <c r="BC90" i="438"/>
  <c r="EW143" i="438"/>
  <c r="BA143" i="438"/>
  <c r="CB143" i="438"/>
  <c r="BC143" i="438"/>
  <c r="BA196" i="438"/>
  <c r="EY196" i="438"/>
  <c r="AD196" i="438"/>
  <c r="CY37" i="438"/>
  <c r="C37" i="438"/>
  <c r="DA37" i="438"/>
  <c r="CY90" i="438"/>
  <c r="BZ90" i="438"/>
  <c r="DA90" i="438"/>
  <c r="DX143" i="438"/>
  <c r="AB143" i="438"/>
  <c r="DA143" i="438"/>
  <c r="EW196" i="438"/>
  <c r="BZ196" i="438"/>
  <c r="CB196" i="438"/>
  <c r="BC196" i="438"/>
  <c r="E143" i="438"/>
  <c r="E37" i="438"/>
  <c r="E196" i="438"/>
  <c r="E90" i="438"/>
  <c r="HA299" i="438"/>
  <c r="HA320" i="438"/>
  <c r="HA321" i="438"/>
  <c r="HA322" i="438"/>
  <c r="HA323" i="438"/>
  <c r="HA324" i="438"/>
  <c r="HA303" i="438"/>
  <c r="HA309" i="438"/>
  <c r="HA314" i="438"/>
  <c r="HA319" i="438"/>
  <c r="HA305" i="438"/>
  <c r="HA310" i="438"/>
  <c r="HA315" i="438"/>
  <c r="HA325" i="438"/>
  <c r="S9" i="438"/>
  <c r="HA301" i="438"/>
  <c r="HA306" i="438"/>
  <c r="HA311" i="438"/>
  <c r="HA317" i="438"/>
  <c r="HA326" i="438"/>
  <c r="HA302" i="438"/>
  <c r="HA307" i="438"/>
  <c r="HA313" i="438"/>
  <c r="HA318" i="438"/>
  <c r="EW158" i="438" l="1"/>
  <c r="X9" i="438"/>
  <c r="FV9" i="438" s="1"/>
  <c r="DA52" i="438"/>
  <c r="E211" i="438"/>
  <c r="CB211" i="438"/>
  <c r="AD211" i="438"/>
  <c r="AD105" i="438"/>
  <c r="CY105" i="438"/>
  <c r="CB158" i="438"/>
  <c r="CB105" i="438"/>
  <c r="E158" i="438"/>
  <c r="DA105" i="438"/>
  <c r="BA105" i="438"/>
  <c r="AD52" i="438"/>
  <c r="EY158" i="438"/>
  <c r="DZ211" i="438"/>
  <c r="DZ52" i="438"/>
  <c r="E52" i="438"/>
  <c r="EY211" i="438"/>
  <c r="AB105" i="438"/>
  <c r="AD158" i="438"/>
  <c r="EY105" i="438"/>
  <c r="DZ105" i="438"/>
  <c r="EY52" i="438"/>
  <c r="DG97" i="438"/>
  <c r="DE150" i="438" s="1"/>
  <c r="DG98" i="438"/>
  <c r="DE151" i="438" s="1"/>
  <c r="BI96" i="438"/>
  <c r="BG149" i="438" s="1"/>
  <c r="BI93" i="438"/>
  <c r="BG146" i="438" s="1"/>
  <c r="BI90" i="438"/>
  <c r="BG143" i="438" s="1"/>
  <c r="BI95" i="438"/>
  <c r="BG148" i="438" s="1"/>
  <c r="BI147" i="438"/>
  <c r="BG200" i="438" s="1"/>
  <c r="BI36" i="438"/>
  <c r="BG89" i="438" s="1"/>
  <c r="BI39" i="438"/>
  <c r="BG92" i="438" s="1"/>
  <c r="DX211" i="438"/>
  <c r="DX158" i="438"/>
  <c r="DX52" i="438"/>
  <c r="BZ211" i="438"/>
  <c r="BZ158" i="438"/>
  <c r="BZ52" i="438"/>
  <c r="BA211" i="438"/>
  <c r="BA158" i="438"/>
  <c r="BA52" i="438"/>
  <c r="AB211" i="438"/>
  <c r="AB158" i="438"/>
  <c r="AB52" i="438"/>
  <c r="K144" i="438"/>
  <c r="I197" i="438" s="1"/>
  <c r="K197" i="438" s="1"/>
  <c r="AH38" i="438" s="1"/>
  <c r="AJ38" i="438" s="1"/>
  <c r="AH91" i="438" s="1"/>
  <c r="AJ91" i="438" s="1"/>
  <c r="AH144" i="438" s="1"/>
  <c r="AJ144" i="438" s="1"/>
  <c r="AH197" i="438" s="1"/>
  <c r="AJ197" i="438" s="1"/>
  <c r="BG38" i="438" s="1"/>
  <c r="DA158" i="438"/>
  <c r="CY52" i="438"/>
  <c r="BC105" i="438"/>
  <c r="CB52" i="438"/>
  <c r="E105" i="438"/>
  <c r="BC211" i="438"/>
  <c r="BZ105" i="438"/>
  <c r="BC158" i="438"/>
  <c r="C211" i="438"/>
  <c r="CY158" i="438"/>
  <c r="BC52" i="438"/>
  <c r="DA211" i="438"/>
  <c r="C158" i="438"/>
  <c r="DX105" i="438"/>
  <c r="EW211" i="438"/>
  <c r="EW52" i="438"/>
  <c r="DZ158" i="438"/>
  <c r="C105" i="438"/>
  <c r="HA327" i="438"/>
  <c r="X35" i="438"/>
  <c r="X34" i="438"/>
  <c r="C52" i="438"/>
  <c r="FW9" i="438" l="1"/>
  <c r="DG150" i="438"/>
  <c r="DE203" i="438" s="1"/>
  <c r="DG151" i="438"/>
  <c r="DE204" i="438" s="1"/>
  <c r="BI143" i="438"/>
  <c r="BG196" i="438" s="1"/>
  <c r="BI200" i="438"/>
  <c r="CF41" i="438" s="1"/>
  <c r="CH41" i="438" s="1"/>
  <c r="CF94" i="438" s="1"/>
  <c r="CH94" i="438" s="1"/>
  <c r="CF147" i="438" s="1"/>
  <c r="CH147" i="438" s="1"/>
  <c r="CF200" i="438" s="1"/>
  <c r="CH200" i="438" s="1"/>
  <c r="DE41" i="438" s="1"/>
  <c r="BI146" i="438"/>
  <c r="BG199" i="438" s="1"/>
  <c r="BI92" i="438"/>
  <c r="BG145" i="438" s="1"/>
  <c r="BI149" i="438"/>
  <c r="BG202" i="438" s="1"/>
  <c r="BI89" i="438"/>
  <c r="BG142" i="438" s="1"/>
  <c r="BI148" i="438"/>
  <c r="BG201" i="438" s="1"/>
  <c r="BI38" i="438"/>
  <c r="BG91" i="438" s="1"/>
  <c r="DG203" i="438" l="1"/>
  <c r="ED44" i="438" s="1"/>
  <c r="DG204" i="438"/>
  <c r="ED45" i="438" s="1"/>
  <c r="DG41" i="438"/>
  <c r="DE94" i="438" s="1"/>
  <c r="DG94" i="438" s="1"/>
  <c r="DE147" i="438" s="1"/>
  <c r="BI199" i="438"/>
  <c r="CF40" i="438" s="1"/>
  <c r="CH40" i="438" s="1"/>
  <c r="CF93" i="438" s="1"/>
  <c r="CH93" i="438" s="1"/>
  <c r="CF146" i="438" s="1"/>
  <c r="CH146" i="438" s="1"/>
  <c r="CF199" i="438" s="1"/>
  <c r="CH199" i="438" s="1"/>
  <c r="DE40" i="438" s="1"/>
  <c r="BI91" i="438"/>
  <c r="BG144" i="438" s="1"/>
  <c r="BI202" i="438"/>
  <c r="CF43" i="438" s="1"/>
  <c r="CH43" i="438" s="1"/>
  <c r="CF96" i="438" s="1"/>
  <c r="CH96" i="438" s="1"/>
  <c r="CF149" i="438" s="1"/>
  <c r="CH149" i="438" s="1"/>
  <c r="CF202" i="438" s="1"/>
  <c r="CH202" i="438" s="1"/>
  <c r="DE43" i="438" s="1"/>
  <c r="BI201" i="438"/>
  <c r="CF42" i="438" s="1"/>
  <c r="CH42" i="438" s="1"/>
  <c r="CF95" i="438" s="1"/>
  <c r="CH95" i="438" s="1"/>
  <c r="CF148" i="438" s="1"/>
  <c r="CH148" i="438" s="1"/>
  <c r="CF201" i="438" s="1"/>
  <c r="CH201" i="438" s="1"/>
  <c r="DE42" i="438" s="1"/>
  <c r="BI196" i="438"/>
  <c r="CF37" i="438" s="1"/>
  <c r="CH37" i="438" s="1"/>
  <c r="CF90" i="438" s="1"/>
  <c r="CH90" i="438" s="1"/>
  <c r="CF143" i="438" s="1"/>
  <c r="CH143" i="438" s="1"/>
  <c r="CF196" i="438" s="1"/>
  <c r="CH196" i="438" s="1"/>
  <c r="DE37" i="438" s="1"/>
  <c r="BI145" i="438"/>
  <c r="BG198" i="438" s="1"/>
  <c r="BI142" i="438"/>
  <c r="BG195" i="438" s="1"/>
  <c r="EF45" i="438" l="1"/>
  <c r="ED98" i="438" s="1"/>
  <c r="EF44" i="438"/>
  <c r="ED97" i="438" s="1"/>
  <c r="DG40" i="438"/>
  <c r="DE93" i="438" s="1"/>
  <c r="DG93" i="438" s="1"/>
  <c r="DE146" i="438" s="1"/>
  <c r="DG42" i="438"/>
  <c r="DE95" i="438" s="1"/>
  <c r="DG95" i="438" s="1"/>
  <c r="DE148" i="438" s="1"/>
  <c r="DG37" i="438"/>
  <c r="DE90" i="438" s="1"/>
  <c r="DG90" i="438" s="1"/>
  <c r="DE143" i="438" s="1"/>
  <c r="DG43" i="438"/>
  <c r="DE96" i="438" s="1"/>
  <c r="DG96" i="438" s="1"/>
  <c r="DE149" i="438" s="1"/>
  <c r="DG147" i="438"/>
  <c r="DE200" i="438" s="1"/>
  <c r="BI195" i="438"/>
  <c r="CF36" i="438" s="1"/>
  <c r="CH36" i="438" s="1"/>
  <c r="CF89" i="438" s="1"/>
  <c r="CH89" i="438" s="1"/>
  <c r="CF142" i="438" s="1"/>
  <c r="CH142" i="438" s="1"/>
  <c r="CF195" i="438" s="1"/>
  <c r="CH195" i="438" s="1"/>
  <c r="DE36" i="438" s="1"/>
  <c r="BI198" i="438"/>
  <c r="CF39" i="438" s="1"/>
  <c r="CH39" i="438" s="1"/>
  <c r="CF92" i="438" s="1"/>
  <c r="CH92" i="438" s="1"/>
  <c r="CF145" i="438" s="1"/>
  <c r="CH145" i="438" s="1"/>
  <c r="CF198" i="438" s="1"/>
  <c r="CH198" i="438" s="1"/>
  <c r="DE39" i="438" s="1"/>
  <c r="BI144" i="438"/>
  <c r="BG197" i="438" s="1"/>
  <c r="EF98" i="438" l="1"/>
  <c r="ED151" i="438" s="1"/>
  <c r="EF97" i="438"/>
  <c r="ED150" i="438" s="1"/>
  <c r="DG36" i="438"/>
  <c r="DE89" i="438" s="1"/>
  <c r="DG89" i="438" s="1"/>
  <c r="DE142" i="438" s="1"/>
  <c r="DG39" i="438"/>
  <c r="DE92" i="438" s="1"/>
  <c r="DG92" i="438" s="1"/>
  <c r="DE145" i="438" s="1"/>
  <c r="DG146" i="438"/>
  <c r="DE199" i="438" s="1"/>
  <c r="DG149" i="438"/>
  <c r="DE202" i="438" s="1"/>
  <c r="DG200" i="438"/>
  <c r="ED41" i="438" s="1"/>
  <c r="DG148" i="438"/>
  <c r="DE201" i="438" s="1"/>
  <c r="DG143" i="438"/>
  <c r="DE196" i="438" s="1"/>
  <c r="BI197" i="438"/>
  <c r="CF38" i="438" s="1"/>
  <c r="CH38" i="438" s="1"/>
  <c r="CF91" i="438" s="1"/>
  <c r="CH91" i="438" s="1"/>
  <c r="CF144" i="438" s="1"/>
  <c r="CH144" i="438" s="1"/>
  <c r="CF197" i="438" s="1"/>
  <c r="CH197" i="438" s="1"/>
  <c r="DE38" i="438" s="1"/>
  <c r="EF151" i="438" l="1"/>
  <c r="ED204" i="438" s="1"/>
  <c r="EF150" i="438"/>
  <c r="ED203" i="438" s="1"/>
  <c r="DG38" i="438"/>
  <c r="DE91" i="438" s="1"/>
  <c r="DG91" i="438" s="1"/>
  <c r="DE144" i="438" s="1"/>
  <c r="DG196" i="438"/>
  <c r="ED37" i="438" s="1"/>
  <c r="DG201" i="438"/>
  <c r="ED42" i="438" s="1"/>
  <c r="EF41" i="438"/>
  <c r="ED94" i="438" s="1"/>
  <c r="DG142" i="438"/>
  <c r="DE195" i="438" s="1"/>
  <c r="DG145" i="438"/>
  <c r="DE198" i="438" s="1"/>
  <c r="DG199" i="438"/>
  <c r="ED40" i="438" s="1"/>
  <c r="DG202" i="438"/>
  <c r="ED43" i="438" s="1"/>
  <c r="EF204" i="438" l="1"/>
  <c r="FC45" i="438" s="1"/>
  <c r="EF203" i="438"/>
  <c r="FC44" i="438" s="1"/>
  <c r="EF94" i="438"/>
  <c r="ED147" i="438" s="1"/>
  <c r="EF40" i="438"/>
  <c r="ED93" i="438" s="1"/>
  <c r="DG198" i="438"/>
  <c r="ED39" i="438" s="1"/>
  <c r="EF43" i="438"/>
  <c r="ED96" i="438" s="1"/>
  <c r="DG144" i="438"/>
  <c r="DE197" i="438" s="1"/>
  <c r="EF37" i="438"/>
  <c r="ED90" i="438" s="1"/>
  <c r="EF42" i="438"/>
  <c r="ED95" i="438" s="1"/>
  <c r="DG195" i="438"/>
  <c r="ED36" i="438" s="1"/>
  <c r="FE45" i="438" l="1"/>
  <c r="FC98" i="438" s="1"/>
  <c r="FE44" i="438"/>
  <c r="FC97" i="438" s="1"/>
  <c r="EF39" i="438"/>
  <c r="ED92" i="438" s="1"/>
  <c r="EF90" i="438"/>
  <c r="ED143" i="438" s="1"/>
  <c r="DG197" i="438"/>
  <c r="ED38" i="438" s="1"/>
  <c r="EF95" i="438"/>
  <c r="ED148" i="438" s="1"/>
  <c r="EF147" i="438"/>
  <c r="ED200" i="438" s="1"/>
  <c r="EF36" i="438"/>
  <c r="ED89" i="438" s="1"/>
  <c r="EF93" i="438"/>
  <c r="ED146" i="438" s="1"/>
  <c r="EF96" i="438"/>
  <c r="ED149" i="438" s="1"/>
  <c r="FE97" i="438" l="1"/>
  <c r="FC150" i="438" s="1"/>
  <c r="FE98" i="438"/>
  <c r="FC151" i="438" s="1"/>
  <c r="EF38" i="438"/>
  <c r="ED91" i="438" s="1"/>
  <c r="EF149" i="438"/>
  <c r="ED202" i="438" s="1"/>
  <c r="EF89" i="438"/>
  <c r="ED142" i="438" s="1"/>
  <c r="EF200" i="438"/>
  <c r="FC41" i="438" s="1"/>
  <c r="FC94" i="438" s="1"/>
  <c r="EF146" i="438"/>
  <c r="ED199" i="438" s="1"/>
  <c r="EF92" i="438"/>
  <c r="ED145" i="438" s="1"/>
  <c r="EF148" i="438"/>
  <c r="ED201" i="438" s="1"/>
  <c r="EF143" i="438"/>
  <c r="ED196" i="438" s="1"/>
  <c r="FE151" i="438" l="1"/>
  <c r="FC204" i="438" s="1"/>
  <c r="FE204" i="438" s="1"/>
  <c r="FE150" i="438"/>
  <c r="FC203" i="438" s="1"/>
  <c r="FE203" i="438" s="1"/>
  <c r="FE94" i="438"/>
  <c r="FC147" i="438" s="1"/>
  <c r="EF201" i="438"/>
  <c r="FC42" i="438" s="1"/>
  <c r="EF145" i="438"/>
  <c r="ED198" i="438" s="1"/>
  <c r="EF199" i="438"/>
  <c r="FC40" i="438" s="1"/>
  <c r="EF142" i="438"/>
  <c r="ED195" i="438" s="1"/>
  <c r="EF196" i="438"/>
  <c r="FC37" i="438" s="1"/>
  <c r="EF91" i="438"/>
  <c r="ED144" i="438" s="1"/>
  <c r="EF202" i="438"/>
  <c r="FC43" i="438" s="1"/>
  <c r="FE147" i="438" l="1"/>
  <c r="FC200" i="438" s="1"/>
  <c r="FE200" i="438" s="1"/>
  <c r="EF144" i="438"/>
  <c r="ED197" i="438" s="1"/>
  <c r="FE40" i="438"/>
  <c r="FC93" i="438" s="1"/>
  <c r="FE37" i="438"/>
  <c r="FC90" i="438" s="1"/>
  <c r="FE43" i="438"/>
  <c r="FC96" i="438" s="1"/>
  <c r="FE42" i="438"/>
  <c r="FC95" i="438" s="1"/>
  <c r="EF195" i="438"/>
  <c r="FC36" i="438" s="1"/>
  <c r="EF198" i="438"/>
  <c r="FC39" i="438" s="1"/>
  <c r="FE39" i="438" l="1"/>
  <c r="FC92" i="438" s="1"/>
  <c r="FE90" i="438"/>
  <c r="FC143" i="438" s="1"/>
  <c r="FE36" i="438"/>
  <c r="FC89" i="438" s="1"/>
  <c r="FE95" i="438"/>
  <c r="FC148" i="438" s="1"/>
  <c r="FE96" i="438"/>
  <c r="FC149" i="438" s="1"/>
  <c r="EF197" i="438"/>
  <c r="FC38" i="438" s="1"/>
  <c r="FE93" i="438"/>
  <c r="FC146" i="438" s="1"/>
  <c r="FE89" i="438" l="1"/>
  <c r="FC142" i="438" s="1"/>
  <c r="FE146" i="438"/>
  <c r="FC199" i="438" s="1"/>
  <c r="FE199" i="438" s="1"/>
  <c r="FE38" i="438"/>
  <c r="FC91" i="438" s="1"/>
  <c r="FE149" i="438"/>
  <c r="FC202" i="438" s="1"/>
  <c r="FE202" i="438" s="1"/>
  <c r="FE148" i="438"/>
  <c r="FC201" i="438" s="1"/>
  <c r="FE201" i="438" s="1"/>
  <c r="FE92" i="438"/>
  <c r="FC145" i="438" s="1"/>
  <c r="FE143" i="438"/>
  <c r="FC196" i="438" s="1"/>
  <c r="FE196" i="438" s="1"/>
  <c r="FE145" i="438" l="1"/>
  <c r="FC198" i="438" s="1"/>
  <c r="FE198" i="438" s="1"/>
  <c r="FE91" i="438"/>
  <c r="FC144" i="438" s="1"/>
  <c r="FE142" i="438"/>
  <c r="FC195" i="438" s="1"/>
  <c r="FE195" i="438" s="1"/>
  <c r="FE144" i="438" l="1"/>
  <c r="FC197" i="438" s="1"/>
  <c r="FE197" i="438" s="1"/>
</calcChain>
</file>

<file path=xl/comments1.xml><?xml version="1.0" encoding="utf-8"?>
<comments xmlns="http://schemas.openxmlformats.org/spreadsheetml/2006/main">
  <authors>
    <author>Torres, Pascal</author>
    <author>Florent IMPOSTI</author>
  </authors>
  <commentList>
    <comment ref="A177" authorId="0">
      <text>
        <r>
          <rPr>
            <b/>
            <sz val="9"/>
            <color indexed="81"/>
            <rFont val="Tahoma"/>
            <family val="2"/>
          </rPr>
          <t>Torres, Pascal:</t>
        </r>
        <r>
          <rPr>
            <sz val="9"/>
            <color indexed="81"/>
            <rFont val="Tahoma"/>
            <family val="2"/>
          </rPr>
          <t xml:space="preserve">
privilegier les repos le mercredi </t>
        </r>
      </text>
    </comment>
    <comment ref="Z177" authorId="0">
      <text>
        <r>
          <rPr>
            <b/>
            <sz val="9"/>
            <color indexed="81"/>
            <rFont val="Tahoma"/>
            <family val="2"/>
          </rPr>
          <t>Torres, Pascal:</t>
        </r>
        <r>
          <rPr>
            <sz val="9"/>
            <color indexed="81"/>
            <rFont val="Tahoma"/>
            <family val="2"/>
          </rPr>
          <t xml:space="preserve">
privilegier les repos le mercredi </t>
        </r>
      </text>
    </comment>
    <comment ref="AY177" authorId="0">
      <text>
        <r>
          <rPr>
            <b/>
            <sz val="9"/>
            <color indexed="81"/>
            <rFont val="Tahoma"/>
            <family val="2"/>
          </rPr>
          <t>Torres, Pascal:</t>
        </r>
        <r>
          <rPr>
            <sz val="9"/>
            <color indexed="81"/>
            <rFont val="Tahoma"/>
            <family val="2"/>
          </rPr>
          <t xml:space="preserve">
privilegier les repos le mercredi </t>
        </r>
      </text>
    </comment>
    <comment ref="BX177" authorId="0">
      <text>
        <r>
          <rPr>
            <b/>
            <sz val="9"/>
            <color indexed="81"/>
            <rFont val="Tahoma"/>
            <family val="2"/>
          </rPr>
          <t>Torres, Pascal:</t>
        </r>
        <r>
          <rPr>
            <sz val="9"/>
            <color indexed="81"/>
            <rFont val="Tahoma"/>
            <family val="2"/>
          </rPr>
          <t xml:space="preserve">
privilegier les repos le mercredi </t>
        </r>
      </text>
    </comment>
    <comment ref="CW177" authorId="0">
      <text>
        <r>
          <rPr>
            <b/>
            <sz val="9"/>
            <color indexed="81"/>
            <rFont val="Tahoma"/>
            <family val="2"/>
          </rPr>
          <t>Torres, Pascal:</t>
        </r>
        <r>
          <rPr>
            <sz val="9"/>
            <color indexed="81"/>
            <rFont val="Tahoma"/>
            <family val="2"/>
          </rPr>
          <t xml:space="preserve">
privilegier les repos le mercredi </t>
        </r>
      </text>
    </comment>
    <comment ref="DV177" authorId="0">
      <text>
        <r>
          <rPr>
            <b/>
            <sz val="9"/>
            <color indexed="81"/>
            <rFont val="Tahoma"/>
            <family val="2"/>
          </rPr>
          <t>Torres, Pascal:</t>
        </r>
        <r>
          <rPr>
            <sz val="9"/>
            <color indexed="81"/>
            <rFont val="Tahoma"/>
            <family val="2"/>
          </rPr>
          <t xml:space="preserve">
privilegier les repos le mercredi </t>
        </r>
      </text>
    </comment>
    <comment ref="EU177" authorId="0">
      <text>
        <r>
          <rPr>
            <b/>
            <sz val="9"/>
            <color indexed="81"/>
            <rFont val="Tahoma"/>
            <family val="2"/>
          </rPr>
          <t>Torres, Pascal:</t>
        </r>
        <r>
          <rPr>
            <sz val="9"/>
            <color indexed="81"/>
            <rFont val="Tahoma"/>
            <family val="2"/>
          </rPr>
          <t xml:space="preserve">
privilegier les repos le mercredi </t>
        </r>
      </text>
    </comment>
    <comment ref="GK303" authorId="1">
      <text>
        <r>
          <rPr>
            <b/>
            <sz val="9"/>
            <color indexed="81"/>
            <rFont val="Tahoma"/>
            <family val="2"/>
          </rPr>
          <t>Florent IMPOSTI:</t>
        </r>
        <r>
          <rPr>
            <sz val="9"/>
            <color indexed="81"/>
            <rFont val="Tahoma"/>
            <family val="2"/>
          </rPr>
          <t xml:space="preserve">
+10% Lundi nuit</t>
        </r>
      </text>
    </comment>
  </commentList>
</comments>
</file>

<file path=xl/comments2.xml><?xml version="1.0" encoding="utf-8"?>
<comments xmlns="http://schemas.openxmlformats.org/spreadsheetml/2006/main">
  <authors>
    <author>Torres, Pascal</author>
    <author>Florent IMPOSTI</author>
  </authors>
  <commentList>
    <comment ref="A177" authorId="0">
      <text>
        <r>
          <rPr>
            <b/>
            <sz val="9"/>
            <color indexed="81"/>
            <rFont val="Tahoma"/>
            <family val="2"/>
          </rPr>
          <t>Torres, Pascal:</t>
        </r>
        <r>
          <rPr>
            <sz val="9"/>
            <color indexed="81"/>
            <rFont val="Tahoma"/>
            <family val="2"/>
          </rPr>
          <t xml:space="preserve">
privilegier les repos le mercredi </t>
        </r>
      </text>
    </comment>
    <comment ref="Z177" authorId="0">
      <text>
        <r>
          <rPr>
            <b/>
            <sz val="9"/>
            <color indexed="81"/>
            <rFont val="Tahoma"/>
            <family val="2"/>
          </rPr>
          <t>Torres, Pascal:</t>
        </r>
        <r>
          <rPr>
            <sz val="9"/>
            <color indexed="81"/>
            <rFont val="Tahoma"/>
            <family val="2"/>
          </rPr>
          <t xml:space="preserve">
privilegier les repos le mercredi </t>
        </r>
      </text>
    </comment>
    <comment ref="AY177" authorId="0">
      <text>
        <r>
          <rPr>
            <b/>
            <sz val="9"/>
            <color indexed="81"/>
            <rFont val="Tahoma"/>
            <family val="2"/>
          </rPr>
          <t>Torres, Pascal:</t>
        </r>
        <r>
          <rPr>
            <sz val="9"/>
            <color indexed="81"/>
            <rFont val="Tahoma"/>
            <family val="2"/>
          </rPr>
          <t xml:space="preserve">
privilegier les repos le mercredi </t>
        </r>
      </text>
    </comment>
    <comment ref="BX177" authorId="0">
      <text>
        <r>
          <rPr>
            <b/>
            <sz val="9"/>
            <color indexed="81"/>
            <rFont val="Tahoma"/>
            <family val="2"/>
          </rPr>
          <t>Torres, Pascal:</t>
        </r>
        <r>
          <rPr>
            <sz val="9"/>
            <color indexed="81"/>
            <rFont val="Tahoma"/>
            <family val="2"/>
          </rPr>
          <t xml:space="preserve">
privilegier les repos le mercredi </t>
        </r>
      </text>
    </comment>
    <comment ref="CW177" authorId="0">
      <text>
        <r>
          <rPr>
            <b/>
            <sz val="9"/>
            <color indexed="81"/>
            <rFont val="Tahoma"/>
            <family val="2"/>
          </rPr>
          <t>Torres, Pascal:</t>
        </r>
        <r>
          <rPr>
            <sz val="9"/>
            <color indexed="81"/>
            <rFont val="Tahoma"/>
            <family val="2"/>
          </rPr>
          <t xml:space="preserve">
privilegier les repos le mercredi </t>
        </r>
      </text>
    </comment>
    <comment ref="DV177" authorId="0">
      <text>
        <r>
          <rPr>
            <b/>
            <sz val="9"/>
            <color indexed="81"/>
            <rFont val="Tahoma"/>
            <family val="2"/>
          </rPr>
          <t>Torres, Pascal:</t>
        </r>
        <r>
          <rPr>
            <sz val="9"/>
            <color indexed="81"/>
            <rFont val="Tahoma"/>
            <family val="2"/>
          </rPr>
          <t xml:space="preserve">
privilegier les repos le mercredi </t>
        </r>
      </text>
    </comment>
    <comment ref="EU177" authorId="0">
      <text>
        <r>
          <rPr>
            <b/>
            <sz val="9"/>
            <color indexed="81"/>
            <rFont val="Tahoma"/>
            <family val="2"/>
          </rPr>
          <t>Torres, Pascal:</t>
        </r>
        <r>
          <rPr>
            <sz val="9"/>
            <color indexed="81"/>
            <rFont val="Tahoma"/>
            <family val="2"/>
          </rPr>
          <t xml:space="preserve">
privilegier les repos le mercredi </t>
        </r>
      </text>
    </comment>
    <comment ref="GK303" authorId="1">
      <text>
        <r>
          <rPr>
            <b/>
            <sz val="9"/>
            <color indexed="81"/>
            <rFont val="Tahoma"/>
            <family val="2"/>
          </rPr>
          <t>Florent IMPOSTI:</t>
        </r>
        <r>
          <rPr>
            <sz val="9"/>
            <color indexed="81"/>
            <rFont val="Tahoma"/>
            <family val="2"/>
          </rPr>
          <t xml:space="preserve">
+10% Lundi nuit</t>
        </r>
      </text>
    </comment>
  </commentList>
</comments>
</file>

<file path=xl/comments3.xml><?xml version="1.0" encoding="utf-8"?>
<comments xmlns="http://schemas.openxmlformats.org/spreadsheetml/2006/main">
  <authors>
    <author>Torres, Pascal</author>
    <author>Florent IMPOSTI</author>
  </authors>
  <commentList>
    <comment ref="A177" authorId="0">
      <text>
        <r>
          <rPr>
            <b/>
            <sz val="9"/>
            <color indexed="81"/>
            <rFont val="Tahoma"/>
            <family val="2"/>
          </rPr>
          <t>Torres, Pascal:</t>
        </r>
        <r>
          <rPr>
            <sz val="9"/>
            <color indexed="81"/>
            <rFont val="Tahoma"/>
            <family val="2"/>
          </rPr>
          <t xml:space="preserve">
privilegier les repos le mercredi </t>
        </r>
      </text>
    </comment>
    <comment ref="Z177" authorId="0">
      <text>
        <r>
          <rPr>
            <b/>
            <sz val="9"/>
            <color indexed="81"/>
            <rFont val="Tahoma"/>
            <family val="2"/>
          </rPr>
          <t>Torres, Pascal:</t>
        </r>
        <r>
          <rPr>
            <sz val="9"/>
            <color indexed="81"/>
            <rFont val="Tahoma"/>
            <family val="2"/>
          </rPr>
          <t xml:space="preserve">
privilegier les repos le mercredi </t>
        </r>
      </text>
    </comment>
    <comment ref="AY177" authorId="0">
      <text>
        <r>
          <rPr>
            <b/>
            <sz val="9"/>
            <color indexed="81"/>
            <rFont val="Tahoma"/>
            <family val="2"/>
          </rPr>
          <t>Torres, Pascal:</t>
        </r>
        <r>
          <rPr>
            <sz val="9"/>
            <color indexed="81"/>
            <rFont val="Tahoma"/>
            <family val="2"/>
          </rPr>
          <t xml:space="preserve">
privilegier les repos le mercredi </t>
        </r>
      </text>
    </comment>
    <comment ref="BX177" authorId="0">
      <text>
        <r>
          <rPr>
            <b/>
            <sz val="9"/>
            <color indexed="81"/>
            <rFont val="Tahoma"/>
            <family val="2"/>
          </rPr>
          <t>Torres, Pascal:</t>
        </r>
        <r>
          <rPr>
            <sz val="9"/>
            <color indexed="81"/>
            <rFont val="Tahoma"/>
            <family val="2"/>
          </rPr>
          <t xml:space="preserve">
privilegier les repos le mercredi </t>
        </r>
      </text>
    </comment>
    <comment ref="CW177" authorId="0">
      <text>
        <r>
          <rPr>
            <b/>
            <sz val="9"/>
            <color indexed="81"/>
            <rFont val="Tahoma"/>
            <family val="2"/>
          </rPr>
          <t>Torres, Pascal:</t>
        </r>
        <r>
          <rPr>
            <sz val="9"/>
            <color indexed="81"/>
            <rFont val="Tahoma"/>
            <family val="2"/>
          </rPr>
          <t xml:space="preserve">
privilegier les repos le mercredi </t>
        </r>
      </text>
    </comment>
    <comment ref="DV177" authorId="0">
      <text>
        <r>
          <rPr>
            <b/>
            <sz val="9"/>
            <color indexed="81"/>
            <rFont val="Tahoma"/>
            <family val="2"/>
          </rPr>
          <t>Torres, Pascal:</t>
        </r>
        <r>
          <rPr>
            <sz val="9"/>
            <color indexed="81"/>
            <rFont val="Tahoma"/>
            <family val="2"/>
          </rPr>
          <t xml:space="preserve">
privilegier les repos le mercredi </t>
        </r>
      </text>
    </comment>
    <comment ref="EU177" authorId="0">
      <text>
        <r>
          <rPr>
            <b/>
            <sz val="9"/>
            <color indexed="81"/>
            <rFont val="Tahoma"/>
            <family val="2"/>
          </rPr>
          <t>Torres, Pascal:</t>
        </r>
        <r>
          <rPr>
            <sz val="9"/>
            <color indexed="81"/>
            <rFont val="Tahoma"/>
            <family val="2"/>
          </rPr>
          <t xml:space="preserve">
privilegier les repos le mercredi </t>
        </r>
      </text>
    </comment>
    <comment ref="GK303" authorId="1">
      <text>
        <r>
          <rPr>
            <b/>
            <sz val="9"/>
            <color indexed="81"/>
            <rFont val="Tahoma"/>
            <family val="2"/>
          </rPr>
          <t>Florent IMPOSTI:</t>
        </r>
        <r>
          <rPr>
            <sz val="9"/>
            <color indexed="81"/>
            <rFont val="Tahoma"/>
            <family val="2"/>
          </rPr>
          <t xml:space="preserve">
+10% Lundi nuit</t>
        </r>
      </text>
    </comment>
  </commentList>
</comments>
</file>

<file path=xl/sharedStrings.xml><?xml version="1.0" encoding="utf-8"?>
<sst xmlns="http://schemas.openxmlformats.org/spreadsheetml/2006/main" count="16151" uniqueCount="229">
  <si>
    <t>NOM</t>
  </si>
  <si>
    <t>Hors production</t>
  </si>
  <si>
    <t>Réel</t>
  </si>
  <si>
    <t>T200</t>
  </si>
  <si>
    <t>T300</t>
  </si>
  <si>
    <t>T400</t>
  </si>
  <si>
    <t>T500</t>
  </si>
  <si>
    <t>T600</t>
  </si>
  <si>
    <t>D</t>
  </si>
  <si>
    <t>T100</t>
  </si>
  <si>
    <t xml:space="preserve"> </t>
  </si>
  <si>
    <t>CP</t>
  </si>
  <si>
    <t>YOUSSOUFA.B</t>
  </si>
  <si>
    <t>DJOUDI.M</t>
  </si>
  <si>
    <t>GUIGARD.P</t>
  </si>
  <si>
    <t>ASTIER.J.C</t>
  </si>
  <si>
    <t>DEHAINE.D</t>
  </si>
  <si>
    <t>GHRAB.A</t>
  </si>
  <si>
    <t>ZAIDI.E</t>
  </si>
  <si>
    <t>ATTALAHOUI.K</t>
  </si>
  <si>
    <t>FRIHA.R</t>
  </si>
  <si>
    <t>BENAISSA.Y</t>
  </si>
  <si>
    <t>JEAN.BATSTE.SIMON.S</t>
  </si>
  <si>
    <t>MOHAMED.I</t>
  </si>
  <si>
    <t>TAHAR BERRADIA.N</t>
  </si>
  <si>
    <t>GIOVANNONE.E</t>
  </si>
  <si>
    <t>BENABDESLAM.S</t>
  </si>
  <si>
    <t>CARRAS.L</t>
  </si>
  <si>
    <t>LEYMARIE.G</t>
  </si>
  <si>
    <t>HALAHIGANO.N</t>
  </si>
  <si>
    <t>HOCINI.R</t>
  </si>
  <si>
    <t>BARD.C</t>
  </si>
  <si>
    <t>BOUALI.A</t>
  </si>
  <si>
    <t>BONNEL.B</t>
  </si>
  <si>
    <t>E SILVA.F</t>
  </si>
  <si>
    <t>REBAA.A</t>
  </si>
  <si>
    <t>SAHRAOUI.S</t>
  </si>
  <si>
    <t>SZALYGA.Z</t>
  </si>
  <si>
    <t>CHERGUI.A</t>
  </si>
  <si>
    <t>DAUDEL.A</t>
  </si>
  <si>
    <t>OLIVEIRA.A</t>
  </si>
  <si>
    <t>AM</t>
  </si>
  <si>
    <t xml:space="preserve">BABAYAN.G </t>
  </si>
  <si>
    <t>ALCALA.D</t>
  </si>
  <si>
    <t>AT</t>
  </si>
  <si>
    <t>REJEB.A</t>
  </si>
  <si>
    <t>MONGO OVIENA.E</t>
  </si>
  <si>
    <t>IKASA.</t>
  </si>
  <si>
    <t>Inventaire</t>
  </si>
  <si>
    <t>DAVIDIAN.V</t>
  </si>
  <si>
    <t>A</t>
  </si>
  <si>
    <t>B</t>
  </si>
  <si>
    <t>C</t>
  </si>
  <si>
    <t>BENEDDINE.H</t>
  </si>
  <si>
    <t>CERRANO.J</t>
  </si>
  <si>
    <t>PEREZ.D</t>
  </si>
  <si>
    <t>MOUTON.J</t>
  </si>
  <si>
    <t>VARRAUT.E</t>
  </si>
  <si>
    <t>CHAMSEDDINE.C</t>
  </si>
  <si>
    <t>BELGACEM.R</t>
  </si>
  <si>
    <t>FENGHOUR.B</t>
  </si>
  <si>
    <t>ABAHLILI.Y</t>
  </si>
  <si>
    <t>LOUHICHI.A</t>
  </si>
  <si>
    <t>BELGUEBLI.M</t>
  </si>
  <si>
    <t>DEMIDOV.V</t>
  </si>
  <si>
    <t>BEN MANSOUR.O</t>
  </si>
  <si>
    <t>Sec</t>
  </si>
  <si>
    <t>Sec L2D</t>
  </si>
  <si>
    <t>Frais</t>
  </si>
  <si>
    <t>Frais L2D</t>
  </si>
  <si>
    <t>Surgelé</t>
  </si>
  <si>
    <t>Surgelé L2D</t>
  </si>
  <si>
    <t>Réception</t>
  </si>
  <si>
    <t>Secteurs</t>
  </si>
  <si>
    <t>Repos</t>
  </si>
  <si>
    <t>Abs</t>
  </si>
  <si>
    <t>Buns</t>
  </si>
  <si>
    <t>Chargement</t>
  </si>
  <si>
    <t>FPFrais</t>
  </si>
  <si>
    <t>Dry</t>
  </si>
  <si>
    <t>Fresh</t>
  </si>
  <si>
    <t>Fresh bread</t>
  </si>
  <si>
    <t>Frozen</t>
  </si>
  <si>
    <t>Other</t>
  </si>
  <si>
    <t>U</t>
  </si>
  <si>
    <t>F</t>
  </si>
  <si>
    <t>2017</t>
  </si>
  <si>
    <t>Total</t>
  </si>
  <si>
    <t>présence</t>
  </si>
  <si>
    <t>Présent</t>
  </si>
  <si>
    <t>Cariste M</t>
  </si>
  <si>
    <t>Cariste D</t>
  </si>
  <si>
    <t>Prod / 7h</t>
  </si>
  <si>
    <t>Prod / 1h</t>
  </si>
  <si>
    <t>Unité d'œuvre</t>
  </si>
  <si>
    <t>Colis</t>
  </si>
  <si>
    <t>Support</t>
  </si>
  <si>
    <t>Productivité L2D</t>
  </si>
  <si>
    <t>Activité 1</t>
  </si>
  <si>
    <t>Activité 2</t>
  </si>
  <si>
    <t>Activité 3</t>
  </si>
  <si>
    <t>Activité 4</t>
  </si>
  <si>
    <t>Activité 5</t>
  </si>
  <si>
    <t>Total heures</t>
  </si>
  <si>
    <t>Total prévisionnel</t>
  </si>
  <si>
    <t>Production réelle</t>
  </si>
  <si>
    <t>Tableau récupéré des stocks projeté</t>
  </si>
  <si>
    <t>Production théorique par équipe en fonction des stocks projeté et clés de répartition</t>
  </si>
  <si>
    <t>Tableau avec production réelle des équipes</t>
  </si>
  <si>
    <t>pour modification des avances en fonction du réel</t>
  </si>
  <si>
    <t>Tableau récap des avances par équipes</t>
  </si>
  <si>
    <t>D'abord selon prévisionnel et ensuite selon le réel</t>
  </si>
  <si>
    <t>Heures</t>
  </si>
  <si>
    <t>Prod</t>
  </si>
  <si>
    <t>Prod réelle heures</t>
  </si>
  <si>
    <t>Productivité équipe</t>
  </si>
  <si>
    <t>Nb heures</t>
  </si>
  <si>
    <t>Horaire réel</t>
  </si>
  <si>
    <t>Horaire prévu</t>
  </si>
  <si>
    <t>Process</t>
  </si>
  <si>
    <t>travaillées</t>
  </si>
  <si>
    <t>Arrivée</t>
  </si>
  <si>
    <t>Départ</t>
  </si>
  <si>
    <t>FOLIO. D</t>
  </si>
  <si>
    <t>réelles</t>
  </si>
  <si>
    <t>Equipe</t>
  </si>
  <si>
    <t>Jour</t>
  </si>
  <si>
    <t>Matin</t>
  </si>
  <si>
    <t>Après-midi</t>
  </si>
  <si>
    <t>Nuit</t>
  </si>
  <si>
    <t>Lundi</t>
  </si>
  <si>
    <t>Mardi</t>
  </si>
  <si>
    <t>Mercredi</t>
  </si>
  <si>
    <t>Jeudi</t>
  </si>
  <si>
    <t>Vendredi</t>
  </si>
  <si>
    <t>Samedi</t>
  </si>
  <si>
    <t>Dimanche</t>
  </si>
  <si>
    <t>Répartition L2D</t>
  </si>
  <si>
    <t>% de L2D</t>
  </si>
  <si>
    <t>Tour</t>
  </si>
  <si>
    <t>MBSCIS_Core_DCSP_DC Visibility</t>
  </si>
  <si>
    <t>Picking Fcst (Cases) 8W</t>
  </si>
  <si>
    <t xml:space="preserve">Location : </t>
  </si>
  <si>
    <t>S300</t>
  </si>
  <si>
    <t>Picking Customer (# Cases&amp;Pallets)</t>
  </si>
  <si>
    <t>R</t>
  </si>
  <si>
    <t>Total Pick</t>
  </si>
  <si>
    <t>Pick Pallet</t>
  </si>
  <si>
    <t>Left Cases</t>
  </si>
  <si>
    <t>8</t>
  </si>
  <si>
    <t>9</t>
  </si>
  <si>
    <t>10</t>
  </si>
  <si>
    <t>11</t>
  </si>
  <si>
    <t>12</t>
  </si>
  <si>
    <t>13</t>
  </si>
  <si>
    <t>Tableau de clé de répartition entre équipe</t>
  </si>
  <si>
    <t>Calcul des heures caristes</t>
  </si>
  <si>
    <t>Nb colis / palettes Sec</t>
  </si>
  <si>
    <t>Nb colis / palettes Surg</t>
  </si>
  <si>
    <t>Nb colis / palettes Frais</t>
  </si>
  <si>
    <t>prod</t>
  </si>
  <si>
    <t>Encadrement</t>
  </si>
  <si>
    <t>Prod Support</t>
  </si>
  <si>
    <t>RENOUT. F</t>
  </si>
  <si>
    <t>GYSELINK. R</t>
  </si>
  <si>
    <t>AUSSET. M</t>
  </si>
  <si>
    <t>Prévisionnel</t>
  </si>
  <si>
    <t>Total des heures</t>
  </si>
  <si>
    <t>Avance avant 5h</t>
  </si>
  <si>
    <t>Avance avant 13</t>
  </si>
  <si>
    <t>Avance avant 13h</t>
  </si>
  <si>
    <t>Avance avant 21h</t>
  </si>
  <si>
    <t>Commentaire</t>
  </si>
  <si>
    <t>Production théorique en fonction du process</t>
  </si>
  <si>
    <t>JACQUOT. P</t>
  </si>
  <si>
    <t>Vérif heures</t>
  </si>
  <si>
    <t>Quai</t>
  </si>
  <si>
    <t>KHADRI. H</t>
  </si>
  <si>
    <t>MATIN</t>
  </si>
  <si>
    <t>QUAI</t>
  </si>
  <si>
    <t>APRES-MIDI</t>
  </si>
  <si>
    <t>NUIT</t>
  </si>
  <si>
    <t>Ajustement</t>
  </si>
  <si>
    <t>Nombre de</t>
  </si>
  <si>
    <t>Prod PPI / 1h</t>
  </si>
  <si>
    <t>Prod PPI / 7h</t>
  </si>
  <si>
    <t>L2D</t>
  </si>
  <si>
    <t>BENAOUADI. S</t>
  </si>
  <si>
    <t>DEMIDOV. V</t>
  </si>
  <si>
    <t>CERIFI. M</t>
  </si>
  <si>
    <t>SHABANI. G</t>
  </si>
  <si>
    <t>ZAIDI. E</t>
  </si>
  <si>
    <t>BENAOUADI.S</t>
  </si>
  <si>
    <t>CHERIFI.M</t>
  </si>
  <si>
    <t>SHABANI.G</t>
  </si>
  <si>
    <t>BENOUADI.S</t>
  </si>
  <si>
    <t>MATONDO PINDI.B</t>
  </si>
  <si>
    <t>CHAMSEDDINE</t>
  </si>
  <si>
    <t>T100 S+1</t>
  </si>
  <si>
    <t>T200 S+2</t>
  </si>
  <si>
    <t>Total semaine</t>
  </si>
  <si>
    <t>T200 S+1</t>
  </si>
  <si>
    <t>Jours de repos</t>
  </si>
  <si>
    <t>BANAOUADI.S</t>
  </si>
  <si>
    <t xml:space="preserve"> BEN MANSOUR. O</t>
  </si>
  <si>
    <t>Total d'heures</t>
  </si>
  <si>
    <t>Temps de travail</t>
  </si>
  <si>
    <t>Prod Process</t>
  </si>
  <si>
    <t>Démarrage d'un process par l'équipe de nuit</t>
  </si>
  <si>
    <t>T300 =&gt; Commencé par Nuit lundi et terminé par Après-midi Mardi</t>
  </si>
  <si>
    <t>Entrer le volume du process ici</t>
  </si>
  <si>
    <t>l</t>
  </si>
  <si>
    <t>lundi</t>
  </si>
  <si>
    <t>mardi</t>
  </si>
  <si>
    <t>mercredi</t>
  </si>
  <si>
    <t>jeudi</t>
  </si>
  <si>
    <t>vendredi</t>
  </si>
  <si>
    <t>samedi</t>
  </si>
  <si>
    <t>dimanche</t>
  </si>
  <si>
    <t/>
  </si>
  <si>
    <r>
      <rPr>
        <b/>
        <sz val="10"/>
        <color theme="1"/>
        <rFont val="Arial"/>
        <family val="2"/>
      </rPr>
      <t xml:space="preserve">DC : </t>
    </r>
    <r>
      <rPr>
        <b/>
        <sz val="10"/>
        <color theme="1"/>
        <rFont val="Arial"/>
        <family val="2"/>
      </rPr>
      <t>S300</t>
    </r>
  </si>
  <si>
    <r>
      <rPr>
        <b/>
        <sz val="10"/>
        <color theme="1"/>
        <rFont val="Arial"/>
        <family val="2"/>
      </rPr>
      <t xml:space="preserve">Fcst Date (Stored) : </t>
    </r>
    <r>
      <rPr>
        <b/>
        <sz val="10"/>
        <color theme="1"/>
        <rFont val="Arial"/>
        <family val="2"/>
      </rPr>
      <t>15/02/2017</t>
    </r>
  </si>
  <si>
    <t>14</t>
  </si>
  <si>
    <t>15</t>
  </si>
  <si>
    <t>16</t>
  </si>
  <si>
    <t>17</t>
  </si>
  <si>
    <t>18</t>
  </si>
  <si>
    <t>19</t>
  </si>
  <si>
    <t>Mon 08/05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</si>
</sst>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"/>
    <numFmt numFmtId="165" formatCode="_-* #,##0.00\ [$€-1]_-;\-* #,##0.00\ [$€-1]_-;_-* &quot;-&quot;??\ [$€-1]_-"/>
    <numFmt numFmtId="166" formatCode="[$-F400]h:mm:ss\ AM/PM"/>
    <numFmt numFmtId="167" formatCode="h:mm;@"/>
    <numFmt numFmtId="168" formatCode="[hh]:mm"/>
    <numFmt numFmtId="169" formatCode="dd\ mm\ yyyy"/>
  </numFmts>
  <fonts count="2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color theme="1"/>
      <name val="Arial"/>
      <family val="2"/>
    </font>
    <font>
      <b/>
      <sz val="9"/>
      <color theme="1"/>
      <name val="Tahoma"/>
      <family val="2"/>
    </font>
    <font>
      <sz val="9"/>
      <color theme="0"/>
      <name val="Arial"/>
      <family val="2"/>
    </font>
    <font>
      <b/>
      <sz val="8"/>
      <color rgb="FFFFFFFF"/>
      <name val="Arial"/>
      <family val="2"/>
    </font>
    <font>
      <b/>
      <i/>
      <sz val="8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Tahoma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0"/>
      <name val="Arial"/>
      <family val="2"/>
    </font>
    <font>
      <b/>
      <sz val="9"/>
      <color rgb="FFFFC000"/>
      <name val="Arial"/>
      <family val="2"/>
    </font>
    <font>
      <b/>
      <sz val="16"/>
      <color rgb="FF000080"/>
      <name val="Arial"/>
      <family val="2"/>
    </font>
    <font>
      <b/>
      <sz val="18"/>
      <color rgb="FFFF0000"/>
      <name val="Arial"/>
      <family val="2"/>
    </font>
    <font>
      <b/>
      <sz val="10"/>
      <name val="Arial"/>
      <family val="2"/>
    </font>
    <font>
      <b/>
      <sz val="9"/>
      <color rgb="FFFF0000"/>
      <name val="Arial"/>
      <family val="2"/>
    </font>
    <font>
      <b/>
      <sz val="10"/>
      <color theme="0"/>
      <name val="Arial"/>
      <family val="2"/>
    </font>
    <font>
      <b/>
      <sz val="14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0080"/>
      </patternFill>
    </fill>
    <fill>
      <patternFill patternType="solid">
        <fgColor rgb="FFC0C0C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medium">
        <color rgb="FFCFCFCF"/>
      </left>
      <right style="medium">
        <color rgb="FFCFCFCF"/>
      </right>
      <top style="medium">
        <color rgb="FFCFCFCF"/>
      </top>
      <bottom style="medium">
        <color rgb="FFCFCFCF"/>
      </bottom>
      <diagonal/>
    </border>
    <border>
      <left/>
      <right/>
      <top style="medium">
        <color rgb="FFCFCFCF"/>
      </top>
      <bottom/>
      <diagonal/>
    </border>
    <border>
      <left/>
      <right style="medium">
        <color rgb="FFCFCFCF"/>
      </right>
      <top style="medium">
        <color rgb="FFCFCFCF"/>
      </top>
      <bottom/>
      <diagonal/>
    </border>
    <border>
      <left style="medium">
        <color rgb="FFCFCFCF"/>
      </left>
      <right/>
      <top/>
      <bottom/>
      <diagonal/>
    </border>
    <border>
      <left/>
      <right style="medium">
        <color rgb="FFCFCFCF"/>
      </right>
      <top/>
      <bottom/>
      <diagonal/>
    </border>
    <border>
      <left style="medium">
        <color rgb="FFCFCFCF"/>
      </left>
      <right/>
      <top/>
      <bottom style="medium">
        <color rgb="FFCFCFCF"/>
      </bottom>
      <diagonal/>
    </border>
    <border>
      <left/>
      <right/>
      <top/>
      <bottom style="medium">
        <color rgb="FFCFCFCF"/>
      </bottom>
      <diagonal/>
    </border>
    <border>
      <left/>
      <right style="medium">
        <color rgb="FFCFCFCF"/>
      </right>
      <top/>
      <bottom style="medium">
        <color rgb="FFCFCFCF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1" fontId="1" fillId="0" borderId="0" xfId="0" applyNumberFormat="1" applyFont="1" applyFill="1" applyBorder="1" applyAlignment="1" applyProtection="1">
      <alignment horizontal="center"/>
      <protection locked="0"/>
    </xf>
    <xf numFmtId="1" fontId="1" fillId="0" borderId="0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9" fillId="0" borderId="0" xfId="0" applyFont="1" applyAlignment="1">
      <alignment horizontal="right" vertical="center"/>
    </xf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0" fillId="0" borderId="18" xfId="0" applyBorder="1"/>
    <xf numFmtId="0" fontId="0" fillId="0" borderId="19" xfId="0" applyBorder="1"/>
    <xf numFmtId="0" fontId="5" fillId="0" borderId="0" xfId="0" applyFont="1" applyFill="1" applyBorder="1" applyAlignment="1">
      <alignment horizontal="center"/>
    </xf>
    <xf numFmtId="0" fontId="5" fillId="0" borderId="0" xfId="0" applyFont="1"/>
    <xf numFmtId="9" fontId="0" fillId="0" borderId="0" xfId="2" applyFont="1"/>
    <xf numFmtId="0" fontId="1" fillId="0" borderId="0" xfId="0" applyFont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" fontId="6" fillId="0" borderId="20" xfId="0" applyNumberFormat="1" applyFont="1" applyFill="1" applyBorder="1" applyAlignment="1" applyProtection="1">
      <alignment horizontal="center" vertical="center"/>
      <protection locked="0"/>
    </xf>
    <xf numFmtId="1" fontId="6" fillId="0" borderId="21" xfId="0" applyNumberFormat="1" applyFont="1" applyFill="1" applyBorder="1" applyAlignment="1" applyProtection="1">
      <alignment horizontal="center" vertical="center"/>
      <protection locked="0"/>
    </xf>
    <xf numFmtId="167" fontId="7" fillId="0" borderId="6" xfId="0" applyNumberFormat="1" applyFont="1" applyFill="1" applyBorder="1" applyAlignment="1" applyProtection="1">
      <alignment horizontal="center" vertical="center"/>
      <protection locked="0"/>
    </xf>
    <xf numFmtId="167" fontId="7" fillId="0" borderId="22" xfId="0" applyNumberFormat="1" applyFont="1" applyFill="1" applyBorder="1" applyAlignment="1" applyProtection="1">
      <alignment horizontal="center" vertical="center"/>
      <protection locked="0"/>
    </xf>
    <xf numFmtId="1" fontId="6" fillId="0" borderId="0" xfId="0" applyNumberFormat="1" applyFont="1" applyFill="1" applyBorder="1" applyAlignment="1" applyProtection="1">
      <alignment horizontal="center" vertical="center"/>
      <protection locked="0"/>
    </xf>
    <xf numFmtId="1" fontId="7" fillId="0" borderId="0" xfId="0" applyNumberFormat="1" applyFont="1" applyBorder="1" applyAlignment="1" applyProtection="1">
      <alignment horizontal="center" vertical="center"/>
      <protection locked="0"/>
    </xf>
    <xf numFmtId="1" fontId="7" fillId="0" borderId="0" xfId="0" applyNumberFormat="1" applyFont="1" applyAlignment="1" applyProtection="1">
      <alignment horizontal="center" vertical="center"/>
      <protection locked="0"/>
    </xf>
    <xf numFmtId="1" fontId="6" fillId="0" borderId="0" xfId="0" applyNumberFormat="1" applyFont="1" applyBorder="1" applyAlignment="1" applyProtection="1">
      <alignment horizontal="center" vertical="center"/>
      <protection locked="0"/>
    </xf>
    <xf numFmtId="1" fontId="7" fillId="0" borderId="0" xfId="0" applyNumberFormat="1" applyFont="1" applyFill="1" applyAlignment="1" applyProtection="1">
      <alignment horizontal="center" vertical="center"/>
      <protection locked="0"/>
    </xf>
    <xf numFmtId="1" fontId="6" fillId="0" borderId="18" xfId="0" applyNumberFormat="1" applyFont="1" applyFill="1" applyBorder="1" applyAlignment="1" applyProtection="1">
      <alignment horizontal="center" vertical="center"/>
      <protection locked="0"/>
    </xf>
    <xf numFmtId="1" fontId="7" fillId="0" borderId="0" xfId="0" applyNumberFormat="1" applyFont="1" applyFill="1" applyAlignment="1" applyProtection="1">
      <alignment horizontal="center" vertical="center" wrapText="1"/>
      <protection locked="0"/>
    </xf>
    <xf numFmtId="1" fontId="10" fillId="4" borderId="0" xfId="0" applyNumberFormat="1" applyFont="1" applyFill="1" applyAlignment="1" applyProtection="1">
      <alignment horizontal="center" vertical="center" wrapText="1"/>
      <protection locked="0"/>
    </xf>
    <xf numFmtId="3" fontId="12" fillId="3" borderId="48" xfId="0" applyNumberFormat="1" applyFont="1" applyFill="1" applyBorder="1" applyAlignment="1">
      <alignment horizontal="center" vertical="center"/>
    </xf>
    <xf numFmtId="3" fontId="13" fillId="0" borderId="49" xfId="0" applyNumberFormat="1" applyFont="1" applyBorder="1" applyAlignment="1">
      <alignment horizontal="center" vertical="center"/>
    </xf>
    <xf numFmtId="3" fontId="8" fillId="2" borderId="48" xfId="0" applyNumberFormat="1" applyFont="1" applyFill="1" applyBorder="1" applyAlignment="1">
      <alignment horizontal="center" vertical="center"/>
    </xf>
    <xf numFmtId="0" fontId="8" fillId="7" borderId="48" xfId="0" applyFont="1" applyFill="1" applyBorder="1" applyAlignment="1">
      <alignment vertical="top"/>
    </xf>
    <xf numFmtId="3" fontId="12" fillId="7" borderId="48" xfId="0" applyNumberFormat="1" applyFont="1" applyFill="1" applyBorder="1" applyAlignment="1">
      <alignment horizontal="center" vertical="center"/>
    </xf>
    <xf numFmtId="3" fontId="8" fillId="7" borderId="49" xfId="0" applyNumberFormat="1" applyFont="1" applyFill="1" applyBorder="1" applyAlignment="1">
      <alignment horizontal="right" vertical="top"/>
    </xf>
    <xf numFmtId="3" fontId="8" fillId="7" borderId="4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5" fillId="0" borderId="15" xfId="0" applyFont="1" applyBorder="1" applyAlignment="1">
      <alignment vertical="center"/>
    </xf>
    <xf numFmtId="0" fontId="0" fillId="0" borderId="37" xfId="0" applyBorder="1"/>
    <xf numFmtId="169" fontId="16" fillId="0" borderId="0" xfId="0" applyNumberFormat="1" applyFont="1" applyAlignment="1">
      <alignment vertical="center"/>
    </xf>
    <xf numFmtId="0" fontId="1" fillId="0" borderId="23" xfId="0" applyFont="1" applyBorder="1"/>
    <xf numFmtId="0" fontId="0" fillId="0" borderId="27" xfId="0" applyBorder="1"/>
    <xf numFmtId="0" fontId="1" fillId="0" borderId="6" xfId="0" applyFont="1" applyBorder="1"/>
    <xf numFmtId="0" fontId="0" fillId="0" borderId="22" xfId="0" applyBorder="1"/>
    <xf numFmtId="0" fontId="1" fillId="0" borderId="25" xfId="0" applyFont="1" applyBorder="1"/>
    <xf numFmtId="0" fontId="0" fillId="0" borderId="2" xfId="0" applyBorder="1"/>
    <xf numFmtId="1" fontId="7" fillId="0" borderId="3" xfId="0" applyNumberFormat="1" applyFont="1" applyBorder="1" applyAlignment="1" applyProtection="1">
      <alignment horizontal="center" vertical="center"/>
      <protection locked="0"/>
    </xf>
    <xf numFmtId="1" fontId="6" fillId="8" borderId="31" xfId="0" applyNumberFormat="1" applyFont="1" applyFill="1" applyBorder="1" applyAlignment="1" applyProtection="1">
      <alignment horizontal="centerContinuous" vertical="center"/>
      <protection locked="0"/>
    </xf>
    <xf numFmtId="1" fontId="6" fillId="8" borderId="43" xfId="0" applyNumberFormat="1" applyFont="1" applyFill="1" applyBorder="1" applyAlignment="1" applyProtection="1">
      <alignment horizontal="centerContinuous" vertical="center"/>
      <protection locked="0"/>
    </xf>
    <xf numFmtId="14" fontId="6" fillId="8" borderId="44" xfId="0" applyNumberFormat="1" applyFont="1" applyFill="1" applyBorder="1" applyAlignment="1" applyProtection="1">
      <alignment horizontal="centerContinuous" vertical="center"/>
      <protection locked="0"/>
    </xf>
    <xf numFmtId="1" fontId="6" fillId="8" borderId="37" xfId="0" applyNumberFormat="1" applyFont="1" applyFill="1" applyBorder="1" applyAlignment="1" applyProtection="1">
      <alignment horizontal="centerContinuous" vertical="center"/>
      <protection locked="0"/>
    </xf>
    <xf numFmtId="1" fontId="17" fillId="4" borderId="0" xfId="0" applyNumberFormat="1" applyFont="1" applyFill="1" applyBorder="1" applyAlignment="1" applyProtection="1">
      <alignment horizontal="center" vertical="center"/>
      <protection locked="0"/>
    </xf>
    <xf numFmtId="167" fontId="10" fillId="4" borderId="0" xfId="0" applyNumberFormat="1" applyFont="1" applyFill="1" applyBorder="1" applyAlignment="1" applyProtection="1">
      <alignment horizontal="center" vertical="center"/>
      <protection locked="0"/>
    </xf>
    <xf numFmtId="1" fontId="17" fillId="4" borderId="0" xfId="0" applyNumberFormat="1" applyFont="1" applyFill="1" applyBorder="1" applyAlignment="1" applyProtection="1">
      <alignment horizontal="center" vertical="center" wrapText="1"/>
      <protection locked="0"/>
    </xf>
    <xf numFmtId="1" fontId="10" fillId="4" borderId="0" xfId="0" applyNumberFormat="1" applyFont="1" applyFill="1" applyAlignment="1" applyProtection="1">
      <alignment horizontal="center" vertical="center"/>
      <protection locked="0"/>
    </xf>
    <xf numFmtId="14" fontId="6" fillId="8" borderId="45" xfId="0" applyNumberFormat="1" applyFont="1" applyFill="1" applyBorder="1" applyAlignment="1" applyProtection="1">
      <alignment horizontal="center" vertical="center"/>
    </xf>
    <xf numFmtId="167" fontId="7" fillId="0" borderId="20" xfId="0" applyNumberFormat="1" applyFont="1" applyFill="1" applyBorder="1" applyAlignment="1" applyProtection="1">
      <alignment horizontal="center" vertical="center"/>
    </xf>
    <xf numFmtId="1" fontId="6" fillId="8" borderId="31" xfId="0" applyNumberFormat="1" applyFont="1" applyFill="1" applyBorder="1" applyAlignment="1" applyProtection="1">
      <alignment horizontal="centerContinuous" vertical="center"/>
    </xf>
    <xf numFmtId="14" fontId="6" fillId="8" borderId="44" xfId="0" applyNumberFormat="1" applyFont="1" applyFill="1" applyBorder="1" applyAlignment="1" applyProtection="1">
      <alignment horizontal="centerContinuous" vertical="center"/>
    </xf>
    <xf numFmtId="167" fontId="7" fillId="9" borderId="24" xfId="0" applyNumberFormat="1" applyFont="1" applyFill="1" applyBorder="1" applyAlignment="1" applyProtection="1">
      <alignment horizontal="center" vertical="center"/>
    </xf>
    <xf numFmtId="167" fontId="7" fillId="9" borderId="21" xfId="0" applyNumberFormat="1" applyFont="1" applyFill="1" applyBorder="1" applyAlignment="1" applyProtection="1">
      <alignment horizontal="center" vertical="center"/>
    </xf>
    <xf numFmtId="167" fontId="7" fillId="9" borderId="22" xfId="0" applyNumberFormat="1" applyFont="1" applyFill="1" applyBorder="1" applyAlignment="1" applyProtection="1">
      <alignment horizontal="center" vertical="center"/>
    </xf>
    <xf numFmtId="1" fontId="6" fillId="0" borderId="0" xfId="0" applyNumberFormat="1" applyFont="1" applyFill="1" applyAlignment="1" applyProtection="1">
      <alignment vertical="center"/>
      <protection locked="0"/>
    </xf>
    <xf numFmtId="1" fontId="7" fillId="0" borderId="7" xfId="0" applyNumberFormat="1" applyFont="1" applyFill="1" applyBorder="1" applyAlignment="1" applyProtection="1">
      <alignment horizontal="center" vertical="center"/>
      <protection locked="0"/>
    </xf>
    <xf numFmtId="1" fontId="7" fillId="0" borderId="22" xfId="0" applyNumberFormat="1" applyFont="1" applyFill="1" applyBorder="1" applyAlignment="1" applyProtection="1">
      <alignment horizontal="center" vertical="center"/>
      <protection locked="0"/>
    </xf>
    <xf numFmtId="1" fontId="7" fillId="0" borderId="8" xfId="0" applyNumberFormat="1" applyFont="1" applyFill="1" applyBorder="1" applyAlignment="1" applyProtection="1">
      <alignment horizontal="center" vertical="center"/>
      <protection locked="0"/>
    </xf>
    <xf numFmtId="1" fontId="7" fillId="0" borderId="6" xfId="0" applyNumberFormat="1" applyFont="1" applyFill="1" applyBorder="1" applyAlignment="1" applyProtection="1">
      <alignment horizontal="center" vertical="center"/>
      <protection locked="0"/>
    </xf>
    <xf numFmtId="1" fontId="7" fillId="0" borderId="13" xfId="0" applyNumberFormat="1" applyFont="1" applyFill="1" applyBorder="1" applyAlignment="1" applyProtection="1">
      <alignment horizontal="center" vertical="center"/>
      <protection locked="0"/>
    </xf>
    <xf numFmtId="1" fontId="7" fillId="0" borderId="0" xfId="0" applyNumberFormat="1" applyFont="1" applyFill="1" applyBorder="1" applyAlignment="1" applyProtection="1">
      <alignment horizontal="center" vertical="center"/>
    </xf>
    <xf numFmtId="1" fontId="10" fillId="5" borderId="40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41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42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4" xfId="0" applyNumberFormat="1" applyFont="1" applyFill="1" applyBorder="1" applyAlignment="1" applyProtection="1">
      <alignment horizontal="center" vertical="center"/>
      <protection locked="0"/>
    </xf>
    <xf numFmtId="168" fontId="7" fillId="9" borderId="4" xfId="0" applyNumberFormat="1" applyFont="1" applyFill="1" applyBorder="1" applyAlignment="1" applyProtection="1">
      <alignment horizontal="center" vertical="center"/>
    </xf>
    <xf numFmtId="1" fontId="7" fillId="0" borderId="0" xfId="0" applyNumberFormat="1" applyFont="1" applyFill="1" applyBorder="1" applyAlignment="1" applyProtection="1">
      <alignment horizontal="center" vertical="center"/>
      <protection locked="0"/>
    </xf>
    <xf numFmtId="164" fontId="7" fillId="0" borderId="3" xfId="0" applyNumberFormat="1" applyFont="1" applyBorder="1" applyAlignment="1" applyProtection="1">
      <alignment horizontal="center" vertical="center"/>
      <protection locked="0"/>
    </xf>
    <xf numFmtId="168" fontId="7" fillId="9" borderId="3" xfId="0" applyNumberFormat="1" applyFont="1" applyFill="1" applyBorder="1" applyAlignment="1" applyProtection="1">
      <alignment horizontal="center" vertical="center"/>
    </xf>
    <xf numFmtId="164" fontId="7" fillId="0" borderId="3" xfId="0" applyNumberFormat="1" applyFont="1" applyBorder="1" applyAlignment="1" applyProtection="1">
      <alignment horizontal="center" vertical="center"/>
    </xf>
    <xf numFmtId="164" fontId="7" fillId="9" borderId="6" xfId="0" applyNumberFormat="1" applyFont="1" applyFill="1" applyBorder="1" applyAlignment="1" applyProtection="1">
      <alignment horizontal="center" vertical="center"/>
    </xf>
    <xf numFmtId="0" fontId="7" fillId="0" borderId="25" xfId="0" applyFont="1" applyFill="1" applyBorder="1" applyAlignment="1" applyProtection="1">
      <alignment horizontal="left" vertical="center"/>
      <protection locked="0"/>
    </xf>
    <xf numFmtId="164" fontId="7" fillId="0" borderId="1" xfId="0" applyNumberFormat="1" applyFont="1" applyBorder="1" applyAlignment="1" applyProtection="1">
      <alignment horizontal="center" vertical="center"/>
      <protection locked="0"/>
    </xf>
    <xf numFmtId="1" fontId="7" fillId="8" borderId="31" xfId="0" applyNumberFormat="1" applyFont="1" applyFill="1" applyBorder="1" applyAlignment="1" applyProtection="1">
      <alignment horizontal="centerContinuous" vertical="center"/>
      <protection locked="0"/>
    </xf>
    <xf numFmtId="1" fontId="7" fillId="9" borderId="28" xfId="0" applyNumberFormat="1" applyFont="1" applyFill="1" applyBorder="1" applyAlignment="1" applyProtection="1">
      <alignment horizontal="center" vertical="center"/>
    </xf>
    <xf numFmtId="1" fontId="7" fillId="9" borderId="20" xfId="0" applyNumberFormat="1" applyFont="1" applyFill="1" applyBorder="1" applyAlignment="1" applyProtection="1">
      <alignment horizontal="center" vertical="center"/>
    </xf>
    <xf numFmtId="167" fontId="7" fillId="0" borderId="7" xfId="0" applyNumberFormat="1" applyFont="1" applyFill="1" applyBorder="1" applyAlignment="1" applyProtection="1">
      <alignment horizontal="center" vertical="center"/>
    </xf>
    <xf numFmtId="168" fontId="7" fillId="9" borderId="24" xfId="0" applyNumberFormat="1" applyFont="1" applyFill="1" applyBorder="1" applyAlignment="1" applyProtection="1">
      <alignment horizontal="center" vertical="center"/>
    </xf>
    <xf numFmtId="1" fontId="10" fillId="5" borderId="62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0" xfId="0" applyNumberFormat="1" applyFont="1" applyFill="1" applyAlignment="1" applyProtection="1">
      <alignment horizontal="center" vertical="center" wrapText="1"/>
    </xf>
    <xf numFmtId="168" fontId="7" fillId="0" borderId="0" xfId="0" applyNumberFormat="1" applyFont="1" applyAlignment="1" applyProtection="1">
      <alignment horizontal="center" vertical="center"/>
    </xf>
    <xf numFmtId="1" fontId="10" fillId="5" borderId="12" xfId="0" applyNumberFormat="1" applyFont="1" applyFill="1" applyBorder="1" applyAlignment="1" applyProtection="1">
      <alignment horizontal="centerContinuous" vertical="center" wrapText="1"/>
      <protection locked="0"/>
    </xf>
    <xf numFmtId="1" fontId="10" fillId="5" borderId="11" xfId="0" applyNumberFormat="1" applyFont="1" applyFill="1" applyBorder="1" applyAlignment="1" applyProtection="1">
      <alignment horizontal="centerContinuous" vertical="center" wrapText="1"/>
      <protection locked="0"/>
    </xf>
    <xf numFmtId="0" fontId="7" fillId="10" borderId="0" xfId="0" applyFont="1" applyFill="1" applyBorder="1" applyAlignment="1" applyProtection="1">
      <alignment horizontal="left" vertical="center"/>
      <protection locked="0"/>
    </xf>
    <xf numFmtId="164" fontId="7" fillId="10" borderId="0" xfId="0" applyNumberFormat="1" applyFont="1" applyFill="1" applyBorder="1" applyAlignment="1" applyProtection="1">
      <alignment horizontal="center" vertical="center"/>
      <protection locked="0"/>
    </xf>
    <xf numFmtId="1" fontId="7" fillId="10" borderId="0" xfId="0" applyNumberFormat="1" applyFont="1" applyFill="1" applyAlignment="1" applyProtection="1">
      <alignment horizontal="center" vertical="center"/>
      <protection locked="0"/>
    </xf>
    <xf numFmtId="1" fontId="6" fillId="10" borderId="0" xfId="0" applyNumberFormat="1" applyFont="1" applyFill="1" applyBorder="1" applyAlignment="1" applyProtection="1">
      <alignment horizontal="center" vertical="center"/>
      <protection locked="0"/>
    </xf>
    <xf numFmtId="1" fontId="17" fillId="10" borderId="0" xfId="0" applyNumberFormat="1" applyFont="1" applyFill="1" applyBorder="1" applyAlignment="1" applyProtection="1">
      <alignment horizontal="center" vertical="center"/>
      <protection locked="0"/>
    </xf>
    <xf numFmtId="9" fontId="7" fillId="9" borderId="20" xfId="2" applyFont="1" applyFill="1" applyBorder="1" applyAlignment="1" applyProtection="1">
      <alignment horizontal="center" vertical="center"/>
    </xf>
    <xf numFmtId="1" fontId="7" fillId="0" borderId="0" xfId="0" applyNumberFormat="1" applyFont="1" applyBorder="1" applyAlignment="1" applyProtection="1">
      <alignment vertical="center" wrapText="1"/>
      <protection locked="0"/>
    </xf>
    <xf numFmtId="1" fontId="7" fillId="0" borderId="46" xfId="0" applyNumberFormat="1" applyFont="1" applyBorder="1" applyAlignment="1" applyProtection="1">
      <alignment vertical="center" wrapText="1"/>
      <protection locked="0"/>
    </xf>
    <xf numFmtId="1" fontId="7" fillId="0" borderId="15" xfId="0" applyNumberFormat="1" applyFont="1" applyBorder="1" applyAlignment="1" applyProtection="1">
      <alignment vertical="center" wrapText="1"/>
      <protection locked="0"/>
    </xf>
    <xf numFmtId="1" fontId="7" fillId="0" borderId="38" xfId="0" applyNumberFormat="1" applyFont="1" applyBorder="1" applyAlignment="1" applyProtection="1">
      <alignment vertical="center" wrapText="1"/>
      <protection locked="0"/>
    </xf>
    <xf numFmtId="1" fontId="7" fillId="11" borderId="0" xfId="0" applyNumberFormat="1" applyFont="1" applyFill="1" applyBorder="1" applyAlignment="1" applyProtection="1">
      <alignment vertical="center"/>
      <protection locked="0"/>
    </xf>
    <xf numFmtId="1" fontId="10" fillId="11" borderId="0" xfId="0" applyNumberFormat="1" applyFont="1" applyFill="1" applyBorder="1" applyAlignment="1" applyProtection="1">
      <alignment vertical="center"/>
      <protection locked="0"/>
    </xf>
    <xf numFmtId="1" fontId="10" fillId="5" borderId="17" xfId="0" applyNumberFormat="1" applyFont="1" applyFill="1" applyBorder="1" applyAlignment="1" applyProtection="1">
      <alignment vertical="center" wrapText="1"/>
      <protection locked="0"/>
    </xf>
    <xf numFmtId="9" fontId="7" fillId="0" borderId="3" xfId="2" applyFont="1" applyBorder="1" applyAlignment="1" applyProtection="1">
      <alignment horizontal="center" vertical="center"/>
      <protection locked="0"/>
    </xf>
    <xf numFmtId="1" fontId="7" fillId="0" borderId="6" xfId="0" applyNumberFormat="1" applyFont="1" applyBorder="1" applyAlignment="1" applyProtection="1">
      <alignment horizontal="center" vertical="center"/>
      <protection locked="0"/>
    </xf>
    <xf numFmtId="9" fontId="7" fillId="0" borderId="22" xfId="2" applyFont="1" applyBorder="1" applyAlignment="1" applyProtection="1">
      <alignment horizontal="center" vertical="center"/>
      <protection locked="0"/>
    </xf>
    <xf numFmtId="1" fontId="7" fillId="0" borderId="1" xfId="0" applyNumberFormat="1" applyFont="1" applyBorder="1" applyAlignment="1" applyProtection="1">
      <alignment horizontal="center" vertical="center"/>
      <protection locked="0"/>
    </xf>
    <xf numFmtId="1" fontId="20" fillId="0" borderId="62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28" xfId="0" applyNumberFormat="1" applyFont="1" applyFill="1" applyBorder="1" applyAlignment="1" applyProtection="1">
      <alignment horizontal="center" vertical="center"/>
    </xf>
    <xf numFmtId="1" fontId="7" fillId="0" borderId="20" xfId="0" applyNumberFormat="1" applyFont="1" applyFill="1" applyBorder="1" applyAlignment="1" applyProtection="1">
      <alignment horizontal="center" vertical="center"/>
    </xf>
    <xf numFmtId="1" fontId="6" fillId="0" borderId="0" xfId="0" applyNumberFormat="1" applyFont="1" applyFill="1" applyAlignment="1" applyProtection="1">
      <alignment horizontal="center" vertical="center"/>
      <protection locked="0"/>
    </xf>
    <xf numFmtId="1" fontId="7" fillId="9" borderId="23" xfId="0" applyNumberFormat="1" applyFont="1" applyFill="1" applyBorder="1" applyAlignment="1" applyProtection="1">
      <alignment horizontal="center" vertical="center"/>
    </xf>
    <xf numFmtId="1" fontId="7" fillId="9" borderId="6" xfId="0" applyNumberFormat="1" applyFont="1" applyFill="1" applyBorder="1" applyAlignment="1" applyProtection="1">
      <alignment horizontal="center" vertical="center"/>
    </xf>
    <xf numFmtId="164" fontId="7" fillId="9" borderId="20" xfId="0" applyNumberFormat="1" applyFont="1" applyFill="1" applyBorder="1" applyAlignment="1" applyProtection="1">
      <alignment horizontal="center" vertical="center"/>
    </xf>
    <xf numFmtId="1" fontId="6" fillId="8" borderId="0" xfId="0" applyNumberFormat="1" applyFont="1" applyFill="1" applyBorder="1" applyAlignment="1" applyProtection="1">
      <alignment horizontal="centerContinuous" vertical="center"/>
      <protection locked="0"/>
    </xf>
    <xf numFmtId="0" fontId="0" fillId="0" borderId="0" xfId="0"/>
    <xf numFmtId="0" fontId="1" fillId="0" borderId="0" xfId="0" applyFont="1" applyBorder="1"/>
    <xf numFmtId="1" fontId="10" fillId="5" borderId="37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15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17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19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35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38" xfId="0" applyNumberFormat="1" applyFont="1" applyFill="1" applyBorder="1" applyAlignment="1" applyProtection="1">
      <alignment horizontal="center" vertical="center" wrapText="1"/>
      <protection locked="0"/>
    </xf>
    <xf numFmtId="9" fontId="7" fillId="0" borderId="0" xfId="2" applyFont="1" applyBorder="1" applyAlignment="1" applyProtection="1">
      <alignment horizontal="center" vertical="center"/>
      <protection locked="0"/>
    </xf>
    <xf numFmtId="167" fontId="7" fillId="9" borderId="24" xfId="0" applyNumberFormat="1" applyFont="1" applyFill="1" applyBorder="1" applyAlignment="1" applyProtection="1">
      <alignment horizontal="center" vertical="center"/>
      <protection locked="0"/>
    </xf>
    <xf numFmtId="168" fontId="7" fillId="0" borderId="0" xfId="0" applyNumberFormat="1" applyFont="1" applyAlignment="1" applyProtection="1">
      <alignment horizontal="center" vertical="center"/>
      <protection locked="0"/>
    </xf>
    <xf numFmtId="166" fontId="6" fillId="0" borderId="0" xfId="0" applyNumberFormat="1" applyFont="1" applyFill="1" applyBorder="1" applyAlignment="1" applyProtection="1">
      <alignment horizontal="center" vertical="center"/>
      <protection locked="0"/>
    </xf>
    <xf numFmtId="0" fontId="7" fillId="0" borderId="23" xfId="0" applyFont="1" applyFill="1" applyBorder="1" applyAlignment="1" applyProtection="1">
      <alignment horizontal="left" vertical="center"/>
      <protection locked="0"/>
    </xf>
    <xf numFmtId="0" fontId="7" fillId="0" borderId="6" xfId="0" applyFont="1" applyFill="1" applyBorder="1" applyAlignment="1" applyProtection="1">
      <alignment horizontal="left" vertical="center"/>
      <protection locked="0"/>
    </xf>
    <xf numFmtId="168" fontId="7" fillId="0" borderId="0" xfId="0" applyNumberFormat="1" applyFont="1" applyFill="1" applyAlignment="1" applyProtection="1">
      <alignment horizontal="center" vertical="center"/>
      <protection locked="0"/>
    </xf>
    <xf numFmtId="0" fontId="0" fillId="0" borderId="4" xfId="0" applyBorder="1" applyProtection="1">
      <protection locked="0"/>
    </xf>
    <xf numFmtId="0" fontId="0" fillId="0" borderId="27" xfId="0" applyBorder="1" applyProtection="1">
      <protection locked="0"/>
    </xf>
    <xf numFmtId="0" fontId="0" fillId="0" borderId="0" xfId="0" applyProtection="1">
      <protection locked="0"/>
    </xf>
    <xf numFmtId="0" fontId="0" fillId="0" borderId="23" xfId="0" applyBorder="1" applyProtection="1">
      <protection locked="0"/>
    </xf>
    <xf numFmtId="9" fontId="0" fillId="0" borderId="4" xfId="2" applyFont="1" applyBorder="1" applyProtection="1">
      <protection locked="0"/>
    </xf>
    <xf numFmtId="0" fontId="1" fillId="0" borderId="4" xfId="0" applyFont="1" applyBorder="1" applyAlignment="1" applyProtection="1">
      <protection locked="0"/>
    </xf>
    <xf numFmtId="0" fontId="1" fillId="0" borderId="4" xfId="0" applyFont="1" applyBorder="1" applyProtection="1">
      <protection locked="0"/>
    </xf>
    <xf numFmtId="0" fontId="0" fillId="0" borderId="10" xfId="0" applyBorder="1" applyProtection="1">
      <protection locked="0"/>
    </xf>
    <xf numFmtId="0" fontId="1" fillId="0" borderId="28" xfId="0" applyFont="1" applyBorder="1" applyProtection="1">
      <protection locked="0"/>
    </xf>
    <xf numFmtId="0" fontId="0" fillId="0" borderId="6" xfId="0" applyBorder="1" applyProtection="1">
      <protection locked="0"/>
    </xf>
    <xf numFmtId="0" fontId="0" fillId="0" borderId="3" xfId="0" applyBorder="1" applyProtection="1">
      <protection locked="0"/>
    </xf>
    <xf numFmtId="164" fontId="0" fillId="0" borderId="0" xfId="0" applyNumberFormat="1" applyProtection="1">
      <protection locked="0"/>
    </xf>
    <xf numFmtId="164" fontId="0" fillId="0" borderId="6" xfId="0" applyNumberFormat="1" applyBorder="1" applyProtection="1">
      <protection locked="0"/>
    </xf>
    <xf numFmtId="9" fontId="0" fillId="0" borderId="22" xfId="2" applyFont="1" applyBorder="1" applyProtection="1">
      <protection locked="0"/>
    </xf>
    <xf numFmtId="9" fontId="0" fillId="0" borderId="3" xfId="2" applyFont="1" applyBorder="1" applyProtection="1">
      <protection locked="0"/>
    </xf>
    <xf numFmtId="9" fontId="1" fillId="0" borderId="3" xfId="2" applyFont="1" applyBorder="1" applyProtection="1">
      <protection locked="0"/>
    </xf>
    <xf numFmtId="0" fontId="1" fillId="0" borderId="0" xfId="0" applyFont="1" applyProtection="1">
      <protection locked="0"/>
    </xf>
    <xf numFmtId="0" fontId="1" fillId="0" borderId="3" xfId="0" applyFont="1" applyBorder="1" applyProtection="1">
      <protection locked="0"/>
    </xf>
    <xf numFmtId="0" fontId="1" fillId="0" borderId="8" xfId="0" applyFont="1" applyBorder="1" applyProtection="1">
      <protection locked="0"/>
    </xf>
    <xf numFmtId="0" fontId="1" fillId="0" borderId="20" xfId="0" applyFont="1" applyBorder="1" applyProtection="1">
      <protection locked="0"/>
    </xf>
    <xf numFmtId="0" fontId="1" fillId="0" borderId="22" xfId="0" applyFont="1" applyBorder="1" applyProtection="1">
      <protection locked="0"/>
    </xf>
    <xf numFmtId="164" fontId="0" fillId="0" borderId="25" xfId="0" applyNumberFormat="1" applyBorder="1" applyProtection="1">
      <protection locked="0"/>
    </xf>
    <xf numFmtId="9" fontId="0" fillId="0" borderId="2" xfId="2" applyFont="1" applyBorder="1" applyProtection="1">
      <protection locked="0"/>
    </xf>
    <xf numFmtId="9" fontId="0" fillId="0" borderId="6" xfId="2" applyFont="1" applyBorder="1" applyProtection="1">
      <protection locked="0"/>
    </xf>
    <xf numFmtId="164" fontId="0" fillId="0" borderId="5" xfId="0" applyNumberFormat="1" applyBorder="1" applyProtection="1">
      <protection locked="0"/>
    </xf>
    <xf numFmtId="9" fontId="0" fillId="0" borderId="5" xfId="2" applyFont="1" applyBorder="1" applyProtection="1">
      <protection locked="0"/>
    </xf>
    <xf numFmtId="9" fontId="1" fillId="0" borderId="6" xfId="2" applyFont="1" applyBorder="1" applyProtection="1">
      <protection locked="0"/>
    </xf>
    <xf numFmtId="0" fontId="1" fillId="0" borderId="6" xfId="0" applyFont="1" applyBorder="1" applyProtection="1"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0" fontId="0" fillId="0" borderId="3" xfId="0" applyBorder="1" applyAlignment="1" applyProtection="1">
      <protection locked="0"/>
    </xf>
    <xf numFmtId="9" fontId="0" fillId="0" borderId="64" xfId="2" applyFont="1" applyBorder="1" applyProtection="1">
      <protection locked="0"/>
    </xf>
    <xf numFmtId="9" fontId="0" fillId="0" borderId="14" xfId="2" applyFont="1" applyBorder="1" applyProtection="1">
      <protection locked="0"/>
    </xf>
    <xf numFmtId="9" fontId="0" fillId="0" borderId="1" xfId="2" applyFont="1" applyBorder="1" applyProtection="1">
      <protection locked="0"/>
    </xf>
    <xf numFmtId="0" fontId="0" fillId="0" borderId="25" xfId="0" applyBorder="1" applyAlignment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0" xfId="0" applyBorder="1" applyProtection="1">
      <protection locked="0"/>
    </xf>
    <xf numFmtId="1" fontId="0" fillId="0" borderId="0" xfId="0" applyNumberFormat="1" applyBorder="1" applyAlignment="1" applyProtection="1">
      <alignment horizontal="center"/>
      <protection locked="0"/>
    </xf>
    <xf numFmtId="1" fontId="0" fillId="0" borderId="0" xfId="0" applyNumberFormat="1" applyBorder="1" applyAlignment="1" applyProtection="1">
      <protection locked="0"/>
    </xf>
    <xf numFmtId="168" fontId="0" fillId="0" borderId="0" xfId="0" applyNumberFormat="1" applyBorder="1" applyAlignment="1" applyProtection="1">
      <protection locked="0"/>
    </xf>
    <xf numFmtId="0" fontId="1" fillId="0" borderId="0" xfId="0" applyFont="1" applyAlignment="1" applyProtection="1">
      <protection locked="0"/>
    </xf>
    <xf numFmtId="0" fontId="1" fillId="0" borderId="29" xfId="0" applyFont="1" applyBorder="1" applyAlignment="1" applyProtection="1">
      <protection locked="0"/>
    </xf>
    <xf numFmtId="0" fontId="0" fillId="0" borderId="64" xfId="0" applyBorder="1" applyProtection="1">
      <protection locked="0"/>
    </xf>
    <xf numFmtId="0" fontId="0" fillId="0" borderId="65" xfId="0" applyBorder="1" applyProtection="1">
      <protection locked="0"/>
    </xf>
    <xf numFmtId="0" fontId="0" fillId="0" borderId="33" xfId="0" applyBorder="1" applyAlignment="1" applyProtection="1">
      <protection locked="0"/>
    </xf>
    <xf numFmtId="0" fontId="0" fillId="0" borderId="16" xfId="0" applyBorder="1" applyAlignment="1" applyProtection="1">
      <protection locked="0"/>
    </xf>
    <xf numFmtId="1" fontId="7" fillId="0" borderId="4" xfId="0" applyNumberFormat="1" applyFont="1" applyFill="1" applyBorder="1" applyAlignment="1" applyProtection="1">
      <alignment horizontal="center" vertical="center"/>
    </xf>
    <xf numFmtId="2" fontId="7" fillId="0" borderId="4" xfId="0" applyNumberFormat="1" applyFont="1" applyFill="1" applyBorder="1" applyAlignment="1" applyProtection="1">
      <alignment horizontal="centerContinuous" vertical="center" wrapText="1"/>
    </xf>
    <xf numFmtId="1" fontId="7" fillId="0" borderId="1" xfId="0" applyNumberFormat="1" applyFont="1" applyFill="1" applyBorder="1" applyAlignment="1" applyProtection="1">
      <alignment horizontal="center" vertical="center"/>
    </xf>
    <xf numFmtId="1" fontId="7" fillId="0" borderId="1" xfId="0" applyNumberFormat="1" applyFont="1" applyFill="1" applyBorder="1" applyAlignment="1" applyProtection="1">
      <alignment horizontal="center" vertical="center" wrapText="1"/>
    </xf>
    <xf numFmtId="1" fontId="7" fillId="0" borderId="0" xfId="0" applyNumberFormat="1" applyFont="1" applyBorder="1" applyAlignment="1" applyProtection="1">
      <alignment horizontal="center" vertical="center"/>
    </xf>
    <xf numFmtId="1" fontId="7" fillId="0" borderId="20" xfId="0" applyNumberFormat="1" applyFont="1" applyBorder="1" applyAlignment="1" applyProtection="1">
      <alignment horizontal="center" vertical="center"/>
    </xf>
    <xf numFmtId="0" fontId="7" fillId="10" borderId="0" xfId="0" applyFont="1" applyFill="1" applyBorder="1" applyAlignment="1" applyProtection="1">
      <alignment horizontal="left" vertical="center"/>
    </xf>
    <xf numFmtId="164" fontId="7" fillId="10" borderId="0" xfId="0" applyNumberFormat="1" applyFont="1" applyFill="1" applyBorder="1" applyAlignment="1" applyProtection="1">
      <alignment horizontal="center" vertical="center"/>
    </xf>
    <xf numFmtId="1" fontId="0" fillId="0" borderId="3" xfId="2" applyNumberFormat="1" applyFont="1" applyBorder="1" applyProtection="1"/>
    <xf numFmtId="1" fontId="0" fillId="0" borderId="8" xfId="2" applyNumberFormat="1" applyFont="1" applyBorder="1" applyProtection="1"/>
    <xf numFmtId="168" fontId="0" fillId="0" borderId="20" xfId="2" applyNumberFormat="1" applyFont="1" applyBorder="1" applyProtection="1"/>
    <xf numFmtId="168" fontId="0" fillId="0" borderId="32" xfId="0" applyNumberFormat="1" applyBorder="1" applyAlignment="1" applyProtection="1"/>
    <xf numFmtId="1" fontId="0" fillId="0" borderId="22" xfId="2" applyNumberFormat="1" applyFont="1" applyBorder="1" applyProtection="1"/>
    <xf numFmtId="1" fontId="0" fillId="0" borderId="1" xfId="0" applyNumberFormat="1" applyBorder="1" applyAlignment="1" applyProtection="1">
      <alignment horizontal="center"/>
    </xf>
    <xf numFmtId="1" fontId="0" fillId="0" borderId="1" xfId="0" applyNumberFormat="1" applyBorder="1" applyAlignment="1" applyProtection="1"/>
    <xf numFmtId="1" fontId="0" fillId="0" borderId="2" xfId="0" applyNumberFormat="1" applyBorder="1" applyAlignment="1" applyProtection="1"/>
    <xf numFmtId="1" fontId="1" fillId="0" borderId="3" xfId="2" applyNumberFormat="1" applyFont="1" applyFill="1" applyBorder="1" applyProtection="1"/>
    <xf numFmtId="1" fontId="1" fillId="0" borderId="39" xfId="0" applyNumberFormat="1" applyFont="1" applyBorder="1" applyAlignment="1" applyProtection="1"/>
    <xf numFmtId="1" fontId="1" fillId="0" borderId="16" xfId="0" applyNumberFormat="1" applyFont="1" applyBorder="1" applyAlignment="1" applyProtection="1"/>
    <xf numFmtId="1" fontId="1" fillId="0" borderId="1" xfId="0" applyNumberFormat="1" applyFont="1" applyBorder="1" applyAlignment="1" applyProtection="1"/>
    <xf numFmtId="1" fontId="1" fillId="0" borderId="2" xfId="0" applyNumberFormat="1" applyFont="1" applyBorder="1" applyAlignment="1" applyProtection="1"/>
    <xf numFmtId="1" fontId="1" fillId="0" borderId="3" xfId="2" applyNumberFormat="1" applyFont="1" applyBorder="1" applyProtection="1"/>
    <xf numFmtId="1" fontId="6" fillId="0" borderId="24" xfId="0" applyNumberFormat="1" applyFont="1" applyFill="1" applyBorder="1" applyAlignment="1" applyProtection="1">
      <alignment horizontal="center" vertical="center"/>
      <protection locked="0"/>
    </xf>
    <xf numFmtId="1" fontId="6" fillId="0" borderId="66" xfId="0" applyNumberFormat="1" applyFont="1" applyFill="1" applyBorder="1" applyAlignment="1" applyProtection="1">
      <alignment horizontal="center" vertical="center"/>
      <protection locked="0"/>
    </xf>
    <xf numFmtId="1" fontId="6" fillId="0" borderId="67" xfId="0" applyNumberFormat="1" applyFont="1" applyFill="1" applyBorder="1" applyAlignment="1" applyProtection="1">
      <alignment horizontal="center" vertical="center"/>
      <protection locked="0"/>
    </xf>
    <xf numFmtId="1" fontId="7" fillId="0" borderId="20" xfId="0" applyNumberFormat="1" applyFont="1" applyFill="1" applyBorder="1" applyAlignment="1" applyProtection="1">
      <alignment horizontal="center" vertical="center"/>
      <protection locked="0"/>
    </xf>
    <xf numFmtId="1" fontId="6" fillId="0" borderId="32" xfId="0" applyNumberFormat="1" applyFont="1" applyFill="1" applyBorder="1" applyAlignment="1" applyProtection="1">
      <alignment horizontal="center" vertical="center"/>
      <protection locked="0"/>
    </xf>
    <xf numFmtId="1" fontId="1" fillId="0" borderId="3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164" fontId="1" fillId="0" borderId="3" xfId="0" applyNumberFormat="1" applyFont="1" applyBorder="1" applyAlignment="1" applyProtection="1">
      <alignment horizontal="center"/>
      <protection locked="0"/>
    </xf>
    <xf numFmtId="164" fontId="1" fillId="0" borderId="22" xfId="0" applyNumberFormat="1" applyFont="1" applyBorder="1" applyAlignment="1" applyProtection="1">
      <alignment horizontal="center"/>
      <protection locked="0"/>
    </xf>
    <xf numFmtId="3" fontId="1" fillId="0" borderId="3" xfId="0" applyNumberFormat="1" applyFont="1" applyBorder="1" applyAlignment="1" applyProtection="1">
      <alignment horizontal="center"/>
      <protection locked="0"/>
    </xf>
    <xf numFmtId="3" fontId="1" fillId="0" borderId="22" xfId="0" applyNumberFormat="1" applyFont="1" applyBorder="1" applyAlignment="1" applyProtection="1">
      <alignment horizontal="center"/>
      <protection locked="0"/>
    </xf>
    <xf numFmtId="0" fontId="1" fillId="0" borderId="25" xfId="0" applyFont="1" applyFill="1" applyBorder="1" applyAlignment="1" applyProtection="1">
      <alignment horizontal="center"/>
      <protection locked="0"/>
    </xf>
    <xf numFmtId="3" fontId="1" fillId="0" borderId="1" xfId="0" applyNumberFormat="1" applyFont="1" applyBorder="1" applyAlignment="1" applyProtection="1">
      <alignment horizontal="center"/>
    </xf>
    <xf numFmtId="3" fontId="1" fillId="0" borderId="2" xfId="0" applyNumberFormat="1" applyFont="1" applyBorder="1" applyAlignment="1" applyProtection="1">
      <alignment horizontal="center"/>
    </xf>
    <xf numFmtId="3" fontId="1" fillId="0" borderId="3" xfId="0" applyNumberFormat="1" applyFont="1" applyBorder="1" applyAlignment="1" applyProtection="1">
      <alignment horizontal="center"/>
    </xf>
    <xf numFmtId="1" fontId="1" fillId="0" borderId="6" xfId="0" applyNumberFormat="1" applyFont="1" applyBorder="1" applyAlignment="1" applyProtection="1">
      <alignment horizontal="center" vertical="center"/>
      <protection locked="0"/>
    </xf>
    <xf numFmtId="1" fontId="1" fillId="0" borderId="22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center"/>
      <protection locked="0"/>
    </xf>
    <xf numFmtId="0" fontId="1" fillId="0" borderId="22" xfId="0" applyFont="1" applyBorder="1" applyAlignment="1" applyProtection="1">
      <alignment horizontal="center"/>
      <protection locked="0"/>
    </xf>
    <xf numFmtId="0" fontId="1" fillId="0" borderId="68" xfId="0" applyFont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center"/>
      <protection locked="0"/>
    </xf>
    <xf numFmtId="164" fontId="1" fillId="0" borderId="5" xfId="0" applyNumberFormat="1" applyFont="1" applyBorder="1" applyAlignment="1" applyProtection="1">
      <alignment horizontal="center"/>
      <protection locked="0"/>
    </xf>
    <xf numFmtId="164" fontId="1" fillId="0" borderId="34" xfId="0" applyNumberFormat="1" applyFont="1" applyBorder="1" applyAlignment="1" applyProtection="1">
      <alignment horizontal="center"/>
      <protection locked="0"/>
    </xf>
    <xf numFmtId="0" fontId="1" fillId="0" borderId="69" xfId="0" applyFont="1" applyBorder="1" applyAlignment="1" applyProtection="1">
      <alignment horizontal="center"/>
      <protection locked="0"/>
    </xf>
    <xf numFmtId="0" fontId="1" fillId="0" borderId="70" xfId="0" applyFont="1" applyBorder="1" applyAlignment="1" applyProtection="1">
      <alignment horizontal="center"/>
      <protection locked="0"/>
    </xf>
    <xf numFmtId="0" fontId="1" fillId="0" borderId="71" xfId="0" applyFont="1" applyBorder="1" applyAlignment="1" applyProtection="1">
      <alignment horizontal="center"/>
      <protection locked="0"/>
    </xf>
    <xf numFmtId="0" fontId="1" fillId="0" borderId="72" xfId="0" applyFont="1" applyBorder="1" applyAlignment="1" applyProtection="1">
      <alignment horizontal="center"/>
      <protection locked="0"/>
    </xf>
    <xf numFmtId="0" fontId="1" fillId="0" borderId="64" xfId="0" applyFont="1" applyBorder="1" applyAlignment="1" applyProtection="1">
      <alignment horizontal="center"/>
      <protection locked="0"/>
    </xf>
    <xf numFmtId="0" fontId="1" fillId="0" borderId="14" xfId="0" applyFont="1" applyBorder="1" applyAlignment="1" applyProtection="1">
      <alignment horizontal="center"/>
      <protection locked="0"/>
    </xf>
    <xf numFmtId="0" fontId="1" fillId="0" borderId="69" xfId="0" applyFont="1" applyFill="1" applyBorder="1" applyAlignment="1" applyProtection="1">
      <alignment horizontal="center"/>
      <protection locked="0"/>
    </xf>
    <xf numFmtId="3" fontId="1" fillId="0" borderId="70" xfId="0" applyNumberFormat="1" applyFont="1" applyBorder="1" applyAlignment="1" applyProtection="1">
      <alignment horizontal="center"/>
    </xf>
    <xf numFmtId="3" fontId="1" fillId="0" borderId="71" xfId="0" applyNumberFormat="1" applyFont="1" applyBorder="1" applyAlignment="1" applyProtection="1">
      <alignment horizontal="center"/>
    </xf>
    <xf numFmtId="3" fontId="0" fillId="0" borderId="0" xfId="0" applyNumberFormat="1" applyBorder="1" applyProtection="1"/>
    <xf numFmtId="0" fontId="1" fillId="0" borderId="23" xfId="0" applyFont="1" applyBorder="1" applyAlignment="1" applyProtection="1">
      <alignment horizontal="centerContinuous"/>
      <protection locked="0"/>
    </xf>
    <xf numFmtId="0" fontId="1" fillId="0" borderId="4" xfId="0" applyFont="1" applyBorder="1" applyAlignment="1" applyProtection="1">
      <alignment horizontal="centerContinuous"/>
      <protection locked="0"/>
    </xf>
    <xf numFmtId="0" fontId="1" fillId="0" borderId="27" xfId="0" applyFont="1" applyBorder="1" applyAlignment="1" applyProtection="1">
      <alignment horizontal="centerContinuous"/>
      <protection locked="0"/>
    </xf>
    <xf numFmtId="164" fontId="7" fillId="0" borderId="0" xfId="0" applyNumberFormat="1" applyFont="1" applyAlignment="1" applyProtection="1">
      <alignment horizontal="center" vertical="center"/>
      <protection locked="0"/>
    </xf>
    <xf numFmtId="1" fontId="7" fillId="0" borderId="0" xfId="0" applyNumberFormat="1" applyFont="1" applyAlignment="1" applyProtection="1">
      <alignment horizontal="center" vertical="center"/>
    </xf>
    <xf numFmtId="1" fontId="7" fillId="0" borderId="0" xfId="0" applyNumberFormat="1" applyFont="1" applyFill="1" applyAlignment="1" applyProtection="1">
      <alignment horizontal="center" vertical="center"/>
    </xf>
    <xf numFmtId="1" fontId="7" fillId="0" borderId="23" xfId="0" applyNumberFormat="1" applyFont="1" applyFill="1" applyBorder="1" applyAlignment="1" applyProtection="1">
      <alignment horizontal="center" vertical="center" wrapText="1"/>
      <protection locked="0"/>
    </xf>
    <xf numFmtId="1" fontId="21" fillId="0" borderId="0" xfId="0" applyNumberFormat="1" applyFont="1" applyFill="1" applyAlignment="1" applyProtection="1">
      <alignment horizontal="center" vertical="center"/>
      <protection locked="0"/>
    </xf>
    <xf numFmtId="9" fontId="1" fillId="0" borderId="3" xfId="2" applyFont="1" applyBorder="1" applyAlignment="1" applyProtection="1">
      <alignment horizontal="right"/>
      <protection locked="0"/>
    </xf>
    <xf numFmtId="9" fontId="1" fillId="0" borderId="3" xfId="2" applyFont="1" applyBorder="1" applyAlignment="1" applyProtection="1">
      <alignment horizontal="right" vertical="center"/>
      <protection locked="0"/>
    </xf>
    <xf numFmtId="9" fontId="1" fillId="0" borderId="64" xfId="2" applyFont="1" applyBorder="1" applyAlignment="1" applyProtection="1">
      <alignment horizontal="right"/>
      <protection locked="0"/>
    </xf>
    <xf numFmtId="9" fontId="1" fillId="0" borderId="1" xfId="2" applyFont="1" applyBorder="1" applyAlignment="1" applyProtection="1">
      <alignment horizontal="right"/>
      <protection locked="0"/>
    </xf>
    <xf numFmtId="9" fontId="1" fillId="0" borderId="40" xfId="2" applyFont="1" applyBorder="1" applyProtection="1">
      <protection locked="0"/>
    </xf>
    <xf numFmtId="9" fontId="0" fillId="0" borderId="41" xfId="2" applyFont="1" applyBorder="1" applyProtection="1">
      <protection locked="0"/>
    </xf>
    <xf numFmtId="9" fontId="0" fillId="0" borderId="42" xfId="2" applyFont="1" applyBorder="1" applyProtection="1">
      <protection locked="0"/>
    </xf>
    <xf numFmtId="9" fontId="7" fillId="0" borderId="23" xfId="2" applyFont="1" applyBorder="1" applyAlignment="1" applyProtection="1">
      <alignment horizontal="center" vertical="center"/>
      <protection locked="0"/>
    </xf>
    <xf numFmtId="9" fontId="1" fillId="0" borderId="4" xfId="2" applyFont="1" applyBorder="1" applyProtection="1">
      <protection locked="0"/>
    </xf>
    <xf numFmtId="9" fontId="1" fillId="0" borderId="27" xfId="2" applyFont="1" applyBorder="1" applyProtection="1">
      <protection locked="0"/>
    </xf>
    <xf numFmtId="9" fontId="0" fillId="0" borderId="25" xfId="2" applyFont="1" applyBorder="1" applyProtection="1">
      <protection locked="0"/>
    </xf>
    <xf numFmtId="1" fontId="7" fillId="0" borderId="3" xfId="0" applyNumberFormat="1" applyFont="1" applyFill="1" applyBorder="1" applyAlignment="1" applyProtection="1">
      <alignment horizontal="center" vertical="center" wrapText="1"/>
    </xf>
    <xf numFmtId="1" fontId="6" fillId="0" borderId="69" xfId="0" applyNumberFormat="1" applyFont="1" applyFill="1" applyBorder="1" applyAlignment="1" applyProtection="1">
      <alignment horizontal="center" vertical="center"/>
      <protection locked="0"/>
    </xf>
    <xf numFmtId="1" fontId="6" fillId="0" borderId="70" xfId="0" applyNumberFormat="1" applyFont="1" applyFill="1" applyBorder="1" applyAlignment="1" applyProtection="1">
      <alignment horizontal="center" vertical="center"/>
      <protection locked="0"/>
    </xf>
    <xf numFmtId="1" fontId="7" fillId="0" borderId="70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71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4" xfId="0" applyNumberFormat="1" applyFont="1" applyFill="1" applyBorder="1" applyAlignment="1" applyProtection="1">
      <alignment horizontal="center" vertical="center" wrapText="1"/>
    </xf>
    <xf numFmtId="1" fontId="7" fillId="0" borderId="27" xfId="0" applyNumberFormat="1" applyFont="1" applyFill="1" applyBorder="1" applyAlignment="1" applyProtection="1">
      <alignment horizontal="center" vertical="center" wrapText="1"/>
    </xf>
    <xf numFmtId="1" fontId="7" fillId="0" borderId="22" xfId="0" applyNumberFormat="1" applyFont="1" applyFill="1" applyBorder="1" applyAlignment="1" applyProtection="1">
      <alignment horizontal="center" vertical="center" wrapText="1"/>
    </xf>
    <xf numFmtId="1" fontId="7" fillId="0" borderId="2" xfId="0" applyNumberFormat="1" applyFont="1" applyFill="1" applyBorder="1" applyAlignment="1" applyProtection="1">
      <alignment horizontal="center" vertical="center" wrapText="1"/>
    </xf>
    <xf numFmtId="1" fontId="7" fillId="0" borderId="3" xfId="0" applyNumberFormat="1" applyFont="1" applyBorder="1" applyAlignment="1" applyProtection="1">
      <alignment horizontal="center" vertical="center"/>
    </xf>
    <xf numFmtId="1" fontId="7" fillId="0" borderId="6" xfId="0" applyNumberFormat="1" applyFont="1" applyBorder="1" applyAlignment="1" applyProtection="1">
      <alignment horizontal="center" vertical="center"/>
    </xf>
    <xf numFmtId="168" fontId="7" fillId="0" borderId="22" xfId="0" applyNumberFormat="1" applyFont="1" applyBorder="1" applyAlignment="1" applyProtection="1">
      <alignment horizontal="center" vertical="center"/>
    </xf>
    <xf numFmtId="1" fontId="7" fillId="0" borderId="25" xfId="0" applyNumberFormat="1" applyFont="1" applyBorder="1" applyAlignment="1" applyProtection="1">
      <alignment horizontal="center" vertical="center"/>
    </xf>
    <xf numFmtId="1" fontId="7" fillId="0" borderId="1" xfId="0" applyNumberFormat="1" applyFont="1" applyBorder="1" applyAlignment="1" applyProtection="1">
      <alignment horizontal="center" vertical="center"/>
    </xf>
    <xf numFmtId="168" fontId="7" fillId="0" borderId="2" xfId="0" applyNumberFormat="1" applyFont="1" applyBorder="1" applyAlignment="1" applyProtection="1">
      <alignment horizontal="center" vertical="center"/>
    </xf>
    <xf numFmtId="1" fontId="6" fillId="0" borderId="71" xfId="0" applyNumberFormat="1" applyFont="1" applyFill="1" applyBorder="1" applyAlignment="1" applyProtection="1">
      <alignment horizontal="center" vertical="center"/>
      <protection locked="0"/>
    </xf>
    <xf numFmtId="46" fontId="0" fillId="0" borderId="0" xfId="0" applyNumberFormat="1"/>
    <xf numFmtId="166" fontId="7" fillId="0" borderId="0" xfId="0" applyNumberFormat="1" applyFont="1" applyAlignment="1" applyProtection="1">
      <alignment horizontal="center" vertical="center"/>
      <protection locked="0"/>
    </xf>
    <xf numFmtId="1" fontId="7" fillId="0" borderId="23" xfId="0" applyNumberFormat="1" applyFont="1" applyBorder="1" applyAlignment="1" applyProtection="1">
      <alignment horizontal="center" vertical="center"/>
    </xf>
    <xf numFmtId="1" fontId="7" fillId="0" borderId="4" xfId="0" applyNumberFormat="1" applyFont="1" applyBorder="1" applyAlignment="1" applyProtection="1">
      <alignment horizontal="center" vertical="center"/>
    </xf>
    <xf numFmtId="168" fontId="7" fillId="0" borderId="27" xfId="0" applyNumberFormat="1" applyFont="1" applyBorder="1" applyAlignment="1" applyProtection="1">
      <alignment horizontal="center" vertical="center"/>
    </xf>
    <xf numFmtId="1" fontId="6" fillId="0" borderId="69" xfId="0" applyNumberFormat="1" applyFont="1" applyFill="1" applyBorder="1" applyAlignment="1" applyProtection="1">
      <alignment horizontal="right" vertical="center"/>
      <protection locked="0"/>
    </xf>
    <xf numFmtId="1" fontId="6" fillId="0" borderId="70" xfId="0" applyNumberFormat="1" applyFont="1" applyFill="1" applyBorder="1" applyAlignment="1" applyProtection="1">
      <alignment horizontal="left" vertical="center"/>
    </xf>
    <xf numFmtId="1" fontId="7" fillId="0" borderId="9" xfId="0" applyNumberFormat="1" applyFont="1" applyFill="1" applyBorder="1" applyAlignment="1" applyProtection="1">
      <alignment horizontal="center" vertical="center" wrapText="1"/>
    </xf>
    <xf numFmtId="1" fontId="7" fillId="0" borderId="7" xfId="0" applyNumberFormat="1" applyFont="1" applyFill="1" applyBorder="1" applyAlignment="1" applyProtection="1">
      <alignment horizontal="center" vertical="center" wrapText="1"/>
    </xf>
    <xf numFmtId="1" fontId="7" fillId="0" borderId="16" xfId="0" applyNumberFormat="1" applyFont="1" applyFill="1" applyBorder="1" applyAlignment="1" applyProtection="1">
      <alignment horizontal="center" vertical="center" wrapText="1"/>
    </xf>
    <xf numFmtId="1" fontId="22" fillId="0" borderId="30" xfId="0" applyNumberFormat="1" applyFont="1" applyFill="1" applyBorder="1" applyAlignment="1" applyProtection="1">
      <alignment horizontal="centerContinuous" vertical="center"/>
      <protection locked="0"/>
    </xf>
    <xf numFmtId="1" fontId="22" fillId="0" borderId="0" xfId="0" applyNumberFormat="1" applyFont="1" applyFill="1" applyBorder="1" applyAlignment="1" applyProtection="1">
      <alignment horizontal="centerContinuous" vertical="center"/>
      <protection locked="0"/>
    </xf>
    <xf numFmtId="168" fontId="22" fillId="0" borderId="0" xfId="0" applyNumberFormat="1" applyFont="1" applyFill="1" applyBorder="1" applyAlignment="1" applyProtection="1">
      <alignment horizontal="centerContinuous" vertical="center"/>
      <protection locked="0"/>
    </xf>
    <xf numFmtId="166" fontId="22" fillId="0" borderId="0" xfId="0" applyNumberFormat="1" applyFont="1" applyFill="1" applyBorder="1" applyAlignment="1" applyProtection="1">
      <alignment horizontal="centerContinuous" vertical="center"/>
      <protection locked="0"/>
    </xf>
    <xf numFmtId="1" fontId="7" fillId="9" borderId="22" xfId="0" applyNumberFormat="1" applyFont="1" applyFill="1" applyBorder="1" applyAlignment="1" applyProtection="1">
      <alignment horizontal="center" vertical="center"/>
    </xf>
    <xf numFmtId="1" fontId="10" fillId="5" borderId="37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15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23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17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19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35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38" xfId="0" applyNumberFormat="1" applyFont="1" applyFill="1" applyBorder="1" applyAlignment="1" applyProtection="1">
      <alignment horizontal="center" vertical="center" wrapText="1"/>
      <protection locked="0"/>
    </xf>
    <xf numFmtId="167" fontId="7" fillId="0" borderId="22" xfId="0" applyNumberFormat="1" applyFont="1" applyFill="1" applyBorder="1" applyAlignment="1" applyProtection="1">
      <alignment horizontal="center" vertical="center"/>
    </xf>
    <xf numFmtId="167" fontId="7" fillId="0" borderId="21" xfId="0" applyNumberFormat="1" applyFont="1" applyFill="1" applyBorder="1" applyAlignment="1" applyProtection="1">
      <alignment horizontal="center" vertical="center"/>
    </xf>
    <xf numFmtId="167" fontId="7" fillId="0" borderId="24" xfId="0" applyNumberFormat="1" applyFont="1" applyFill="1" applyBorder="1" applyAlignment="1" applyProtection="1">
      <alignment horizontal="center" vertical="center"/>
    </xf>
    <xf numFmtId="9" fontId="7" fillId="0" borderId="20" xfId="2" applyFont="1" applyFill="1" applyBorder="1" applyAlignment="1" applyProtection="1">
      <alignment horizontal="center" vertical="center"/>
    </xf>
    <xf numFmtId="1" fontId="6" fillId="8" borderId="32" xfId="0" applyNumberFormat="1" applyFont="1" applyFill="1" applyBorder="1" applyAlignment="1" applyProtection="1">
      <alignment horizontal="center" vertical="center"/>
      <protection locked="0"/>
    </xf>
    <xf numFmtId="1" fontId="6" fillId="8" borderId="33" xfId="0" applyNumberFormat="1" applyFont="1" applyFill="1" applyBorder="1" applyAlignment="1" applyProtection="1">
      <alignment horizontal="center" vertical="center"/>
      <protection locked="0"/>
    </xf>
    <xf numFmtId="168" fontId="6" fillId="8" borderId="33" xfId="0" applyNumberFormat="1" applyFont="1" applyFill="1" applyBorder="1" applyAlignment="1" applyProtection="1">
      <alignment horizontal="centerContinuous" vertical="center"/>
    </xf>
    <xf numFmtId="168" fontId="6" fillId="8" borderId="47" xfId="0" applyNumberFormat="1" applyFont="1" applyFill="1" applyBorder="1" applyAlignment="1" applyProtection="1">
      <alignment horizontal="centerContinuous" vertical="center"/>
    </xf>
    <xf numFmtId="166" fontId="6" fillId="8" borderId="26" xfId="0" applyNumberFormat="1" applyFont="1" applyFill="1" applyBorder="1" applyAlignment="1" applyProtection="1">
      <alignment horizontal="center" vertical="center"/>
    </xf>
    <xf numFmtId="168" fontId="6" fillId="8" borderId="26" xfId="0" applyNumberFormat="1" applyFont="1" applyFill="1" applyBorder="1" applyAlignment="1" applyProtection="1">
      <alignment horizontal="center" vertical="center"/>
      <protection locked="0"/>
    </xf>
    <xf numFmtId="168" fontId="7" fillId="8" borderId="16" xfId="0" applyNumberFormat="1" applyFont="1" applyFill="1" applyBorder="1" applyAlignment="1" applyProtection="1">
      <alignment horizontal="center" vertical="center"/>
      <protection locked="0"/>
    </xf>
    <xf numFmtId="168" fontId="7" fillId="8" borderId="2" xfId="0" applyNumberFormat="1" applyFont="1" applyFill="1" applyBorder="1" applyAlignment="1" applyProtection="1">
      <alignment horizontal="center" vertical="center"/>
      <protection locked="0"/>
    </xf>
    <xf numFmtId="168" fontId="7" fillId="8" borderId="39" xfId="0" applyNumberFormat="1" applyFont="1" applyFill="1" applyBorder="1" applyAlignment="1" applyProtection="1">
      <alignment horizontal="center" vertical="center"/>
      <protection locked="0"/>
    </xf>
    <xf numFmtId="168" fontId="7" fillId="8" borderId="25" xfId="0" applyNumberFormat="1" applyFont="1" applyFill="1" applyBorder="1" applyAlignment="1" applyProtection="1">
      <alignment horizontal="center" vertical="center"/>
      <protection locked="0"/>
    </xf>
    <xf numFmtId="168" fontId="7" fillId="8" borderId="20" xfId="0" applyNumberFormat="1" applyFont="1" applyFill="1" applyBorder="1" applyAlignment="1" applyProtection="1">
      <alignment horizontal="center" vertical="center"/>
    </xf>
    <xf numFmtId="167" fontId="7" fillId="8" borderId="20" xfId="0" applyNumberFormat="1" applyFont="1" applyFill="1" applyBorder="1" applyAlignment="1" applyProtection="1">
      <alignment horizontal="center" vertical="center"/>
    </xf>
    <xf numFmtId="168" fontId="7" fillId="8" borderId="32" xfId="0" applyNumberFormat="1" applyFont="1" applyFill="1" applyBorder="1" applyAlignment="1" applyProtection="1">
      <alignment horizontal="center" vertical="center"/>
    </xf>
    <xf numFmtId="10" fontId="6" fillId="8" borderId="27" xfId="2" applyNumberFormat="1" applyFont="1" applyFill="1" applyBorder="1" applyAlignment="1" applyProtection="1">
      <alignment vertical="center" wrapText="1"/>
    </xf>
    <xf numFmtId="10" fontId="6" fillId="8" borderId="2" xfId="2" applyNumberFormat="1" applyFont="1" applyFill="1" applyBorder="1" applyAlignment="1" applyProtection="1">
      <alignment vertical="center" wrapText="1"/>
    </xf>
    <xf numFmtId="168" fontId="7" fillId="0" borderId="10" xfId="0" applyNumberFormat="1" applyFont="1" applyFill="1" applyBorder="1" applyAlignment="1" applyProtection="1">
      <alignment horizontal="center" vertical="center"/>
    </xf>
    <xf numFmtId="168" fontId="7" fillId="0" borderId="7" xfId="0" applyNumberFormat="1" applyFont="1" applyFill="1" applyBorder="1" applyAlignment="1" applyProtection="1">
      <alignment horizontal="center" vertical="center"/>
    </xf>
    <xf numFmtId="1" fontId="7" fillId="0" borderId="9" xfId="0" applyNumberFormat="1" applyFont="1" applyFill="1" applyBorder="1" applyAlignment="1" applyProtection="1">
      <alignment horizontal="center" vertical="center"/>
    </xf>
    <xf numFmtId="168" fontId="7" fillId="0" borderId="8" xfId="0" applyNumberFormat="1" applyFont="1" applyFill="1" applyBorder="1" applyAlignment="1" applyProtection="1">
      <alignment horizontal="center" vertical="center"/>
    </xf>
    <xf numFmtId="1" fontId="7" fillId="0" borderId="7" xfId="0" applyNumberFormat="1" applyFont="1" applyFill="1" applyBorder="1" applyAlignment="1" applyProtection="1">
      <alignment horizontal="center" vertical="center"/>
    </xf>
    <xf numFmtId="1" fontId="7" fillId="0" borderId="22" xfId="0" applyNumberFormat="1" applyFont="1" applyFill="1" applyBorder="1" applyAlignment="1" applyProtection="1">
      <alignment horizontal="center" vertical="center"/>
    </xf>
    <xf numFmtId="1" fontId="7" fillId="0" borderId="6" xfId="0" applyNumberFormat="1" applyFont="1" applyFill="1" applyBorder="1" applyAlignment="1" applyProtection="1">
      <alignment horizontal="center" vertical="center"/>
    </xf>
    <xf numFmtId="164" fontId="7" fillId="0" borderId="20" xfId="0" applyNumberFormat="1" applyFont="1" applyFill="1" applyBorder="1" applyAlignment="1" applyProtection="1">
      <alignment horizontal="center" vertical="center"/>
    </xf>
    <xf numFmtId="164" fontId="7" fillId="0" borderId="6" xfId="0" applyNumberFormat="1" applyFont="1" applyFill="1" applyBorder="1" applyAlignment="1" applyProtection="1">
      <alignment horizontal="center" vertical="center"/>
    </xf>
    <xf numFmtId="1" fontId="7" fillId="0" borderId="14" xfId="0" applyNumberFormat="1" applyFont="1" applyFill="1" applyBorder="1" applyAlignment="1" applyProtection="1">
      <alignment horizontal="center" vertical="center"/>
    </xf>
    <xf numFmtId="168" fontId="7" fillId="0" borderId="39" xfId="0" applyNumberFormat="1" applyFont="1" applyFill="1" applyBorder="1" applyAlignment="1" applyProtection="1">
      <alignment horizontal="center" vertical="center"/>
    </xf>
    <xf numFmtId="1" fontId="7" fillId="0" borderId="2" xfId="0" applyNumberFormat="1" applyFont="1" applyFill="1" applyBorder="1" applyAlignment="1" applyProtection="1">
      <alignment horizontal="center" vertical="center"/>
    </xf>
    <xf numFmtId="1" fontId="7" fillId="0" borderId="32" xfId="0" applyNumberFormat="1" applyFont="1" applyFill="1" applyBorder="1" applyAlignment="1" applyProtection="1">
      <alignment horizontal="center" vertical="center"/>
    </xf>
    <xf numFmtId="1" fontId="7" fillId="0" borderId="23" xfId="0" applyNumberFormat="1" applyFont="1" applyFill="1" applyBorder="1" applyAlignment="1" applyProtection="1">
      <alignment horizontal="center" vertical="center"/>
    </xf>
    <xf numFmtId="164" fontId="7" fillId="0" borderId="3" xfId="0" applyNumberFormat="1" applyFont="1" applyFill="1" applyBorder="1" applyAlignment="1" applyProtection="1">
      <alignment horizontal="center" vertical="center"/>
      <protection locked="0"/>
    </xf>
    <xf numFmtId="164" fontId="7" fillId="0" borderId="3" xfId="0" applyNumberFormat="1" applyFont="1" applyFill="1" applyBorder="1" applyAlignment="1" applyProtection="1">
      <alignment horizontal="center" vertical="center"/>
    </xf>
    <xf numFmtId="168" fontId="7" fillId="0" borderId="4" xfId="0" applyNumberFormat="1" applyFont="1" applyFill="1" applyBorder="1" applyAlignment="1" applyProtection="1">
      <alignment horizontal="center" vertical="center"/>
    </xf>
    <xf numFmtId="168" fontId="7" fillId="0" borderId="24" xfId="0" applyNumberFormat="1" applyFont="1" applyFill="1" applyBorder="1" applyAlignment="1" applyProtection="1">
      <alignment horizontal="center" vertical="center"/>
    </xf>
    <xf numFmtId="168" fontId="7" fillId="0" borderId="3" xfId="0" applyNumberFormat="1" applyFont="1" applyFill="1" applyBorder="1" applyAlignment="1" applyProtection="1">
      <alignment horizontal="center" vertical="center"/>
    </xf>
    <xf numFmtId="166" fontId="6" fillId="8" borderId="26" xfId="0" applyNumberFormat="1" applyFont="1" applyFill="1" applyBorder="1" applyAlignment="1" applyProtection="1">
      <alignment horizontal="center" vertical="center"/>
      <protection locked="0"/>
    </xf>
    <xf numFmtId="9" fontId="7" fillId="8" borderId="32" xfId="2" applyFont="1" applyFill="1" applyBorder="1" applyAlignment="1" applyProtection="1">
      <alignment horizontal="center" vertical="center"/>
    </xf>
    <xf numFmtId="168" fontId="6" fillId="8" borderId="33" xfId="0" applyNumberFormat="1" applyFont="1" applyFill="1" applyBorder="1" applyAlignment="1" applyProtection="1">
      <alignment vertical="center"/>
    </xf>
    <xf numFmtId="168" fontId="6" fillId="8" borderId="47" xfId="0" applyNumberFormat="1" applyFont="1" applyFill="1" applyBorder="1" applyAlignment="1" applyProtection="1">
      <alignment vertical="center"/>
    </xf>
    <xf numFmtId="168" fontId="7" fillId="0" borderId="76" xfId="0" applyNumberFormat="1" applyFont="1" applyFill="1" applyBorder="1" applyAlignment="1" applyProtection="1">
      <alignment horizontal="center" vertical="center"/>
    </xf>
    <xf numFmtId="0" fontId="7" fillId="8" borderId="25" xfId="0" applyFont="1" applyFill="1" applyBorder="1" applyAlignment="1" applyProtection="1">
      <alignment horizontal="left" vertical="center"/>
      <protection locked="0"/>
    </xf>
    <xf numFmtId="164" fontId="7" fillId="8" borderId="1" xfId="0" applyNumberFormat="1" applyFont="1" applyFill="1" applyBorder="1" applyAlignment="1" applyProtection="1">
      <alignment horizontal="center" vertical="center"/>
      <protection locked="0"/>
    </xf>
    <xf numFmtId="168" fontId="7" fillId="8" borderId="39" xfId="0" applyNumberFormat="1" applyFont="1" applyFill="1" applyBorder="1" applyAlignment="1" applyProtection="1">
      <alignment horizontal="center" vertical="center"/>
    </xf>
    <xf numFmtId="164" fontId="7" fillId="8" borderId="32" xfId="0" applyNumberFormat="1" applyFont="1" applyFill="1" applyBorder="1" applyAlignment="1" applyProtection="1">
      <alignment horizontal="center" vertical="center"/>
    </xf>
    <xf numFmtId="168" fontId="7" fillId="8" borderId="0" xfId="0" applyNumberFormat="1" applyFont="1" applyFill="1" applyAlignment="1" applyProtection="1">
      <alignment horizontal="center" vertical="center"/>
    </xf>
    <xf numFmtId="164" fontId="7" fillId="8" borderId="25" xfId="0" applyNumberFormat="1" applyFont="1" applyFill="1" applyBorder="1" applyAlignment="1" applyProtection="1">
      <alignment horizontal="center" vertical="center"/>
    </xf>
    <xf numFmtId="1" fontId="7" fillId="8" borderId="2" xfId="0" applyNumberFormat="1" applyFont="1" applyFill="1" applyBorder="1" applyAlignment="1" applyProtection="1">
      <alignment horizontal="center" vertical="center"/>
    </xf>
    <xf numFmtId="1" fontId="7" fillId="8" borderId="0" xfId="0" applyNumberFormat="1" applyFont="1" applyFill="1" applyBorder="1" applyAlignment="1" applyProtection="1">
      <alignment horizontal="center" vertical="center"/>
    </xf>
    <xf numFmtId="1" fontId="7" fillId="8" borderId="32" xfId="0" applyNumberFormat="1" applyFont="1" applyFill="1" applyBorder="1" applyAlignment="1" applyProtection="1">
      <alignment horizontal="center" vertical="center"/>
    </xf>
    <xf numFmtId="168" fontId="7" fillId="8" borderId="1" xfId="0" applyNumberFormat="1" applyFont="1" applyFill="1" applyBorder="1" applyAlignment="1" applyProtection="1">
      <alignment horizontal="center" vertical="center"/>
    </xf>
    <xf numFmtId="168" fontId="7" fillId="0" borderId="9" xfId="0" applyNumberFormat="1" applyFont="1" applyFill="1" applyBorder="1" applyAlignment="1" applyProtection="1">
      <alignment horizontal="center" vertical="center"/>
    </xf>
    <xf numFmtId="1" fontId="7" fillId="0" borderId="37" xfId="0" applyNumberFormat="1" applyFont="1" applyFill="1" applyBorder="1" applyAlignment="1" applyProtection="1">
      <alignment horizontal="center" vertical="center"/>
    </xf>
    <xf numFmtId="168" fontId="7" fillId="8" borderId="15" xfId="0" applyNumberFormat="1" applyFont="1" applyFill="1" applyBorder="1" applyAlignment="1" applyProtection="1">
      <alignment horizontal="center" vertical="center"/>
    </xf>
    <xf numFmtId="1" fontId="7" fillId="8" borderId="15" xfId="0" applyNumberFormat="1" applyFont="1" applyFill="1" applyBorder="1" applyAlignment="1" applyProtection="1">
      <alignment horizontal="center" vertical="center"/>
    </xf>
    <xf numFmtId="168" fontId="7" fillId="0" borderId="77" xfId="0" applyNumberFormat="1" applyFont="1" applyFill="1" applyBorder="1" applyAlignment="1" applyProtection="1">
      <alignment horizontal="center" vertical="center"/>
    </xf>
    <xf numFmtId="167" fontId="7" fillId="0" borderId="24" xfId="0" applyNumberFormat="1" applyFont="1" applyFill="1" applyBorder="1" applyAlignment="1" applyProtection="1">
      <alignment horizontal="center" vertical="center"/>
      <protection locked="0"/>
    </xf>
    <xf numFmtId="0" fontId="7" fillId="0" borderId="23" xfId="0" applyFont="1" applyFill="1" applyBorder="1" applyAlignment="1" applyProtection="1">
      <alignment horizontal="left" vertical="center"/>
    </xf>
    <xf numFmtId="0" fontId="7" fillId="0" borderId="6" xfId="0" applyFont="1" applyFill="1" applyBorder="1" applyAlignment="1" applyProtection="1">
      <alignment horizontal="left" vertical="center"/>
    </xf>
    <xf numFmtId="1" fontId="6" fillId="8" borderId="19" xfId="0" applyNumberFormat="1" applyFont="1" applyFill="1" applyBorder="1" applyAlignment="1" applyProtection="1">
      <alignment horizontal="center" vertical="center"/>
      <protection locked="0"/>
    </xf>
    <xf numFmtId="1" fontId="6" fillId="8" borderId="26" xfId="0" applyNumberFormat="1" applyFont="1" applyFill="1" applyBorder="1" applyAlignment="1" applyProtection="1">
      <alignment horizontal="center" vertical="center"/>
      <protection locked="0"/>
    </xf>
    <xf numFmtId="168" fontId="6" fillId="8" borderId="26" xfId="0" applyNumberFormat="1" applyFont="1" applyFill="1" applyBorder="1" applyAlignment="1" applyProtection="1">
      <alignment horizontal="center" vertical="center"/>
    </xf>
    <xf numFmtId="0" fontId="7" fillId="8" borderId="78" xfId="0" applyFont="1" applyFill="1" applyBorder="1" applyAlignment="1" applyProtection="1">
      <alignment horizontal="left" vertical="center"/>
      <protection locked="0"/>
    </xf>
    <xf numFmtId="164" fontId="7" fillId="8" borderId="79" xfId="0" applyNumberFormat="1" applyFont="1" applyFill="1" applyBorder="1" applyAlignment="1" applyProtection="1">
      <alignment horizontal="center" vertical="center"/>
      <protection locked="0"/>
    </xf>
    <xf numFmtId="168" fontId="7" fillId="8" borderId="80" xfId="0" applyNumberFormat="1" applyFont="1" applyFill="1" applyBorder="1" applyAlignment="1" applyProtection="1">
      <alignment horizontal="center" vertical="center"/>
    </xf>
    <xf numFmtId="164" fontId="7" fillId="8" borderId="67" xfId="0" applyNumberFormat="1" applyFont="1" applyFill="1" applyBorder="1" applyAlignment="1" applyProtection="1">
      <alignment horizontal="center" vertical="center"/>
    </xf>
    <xf numFmtId="164" fontId="7" fillId="8" borderId="78" xfId="0" applyNumberFormat="1" applyFont="1" applyFill="1" applyBorder="1" applyAlignment="1" applyProtection="1">
      <alignment horizontal="center" vertical="center"/>
    </xf>
    <xf numFmtId="1" fontId="7" fillId="8" borderId="81" xfId="0" applyNumberFormat="1" applyFont="1" applyFill="1" applyBorder="1" applyAlignment="1" applyProtection="1">
      <alignment horizontal="center" vertical="center"/>
    </xf>
    <xf numFmtId="1" fontId="7" fillId="8" borderId="19" xfId="0" applyNumberFormat="1" applyFont="1" applyFill="1" applyBorder="1" applyAlignment="1" applyProtection="1">
      <alignment horizontal="center" vertical="center"/>
    </xf>
    <xf numFmtId="168" fontId="7" fillId="0" borderId="26" xfId="0" applyNumberFormat="1" applyFont="1" applyFill="1" applyBorder="1" applyAlignment="1" applyProtection="1">
      <alignment horizontal="center" vertical="center"/>
    </xf>
    <xf numFmtId="1" fontId="7" fillId="0" borderId="25" xfId="0" applyNumberFormat="1" applyFont="1" applyFill="1" applyBorder="1" applyAlignment="1" applyProtection="1">
      <alignment horizontal="center" vertical="center"/>
    </xf>
    <xf numFmtId="167" fontId="7" fillId="0" borderId="16" xfId="0" applyNumberFormat="1" applyFont="1" applyFill="1" applyBorder="1" applyAlignment="1" applyProtection="1">
      <alignment horizontal="center" vertical="center"/>
    </xf>
    <xf numFmtId="164" fontId="7" fillId="10" borderId="19" xfId="0" applyNumberFormat="1" applyFont="1" applyFill="1" applyBorder="1" applyAlignment="1" applyProtection="1">
      <alignment horizontal="center" vertical="center"/>
      <protection locked="0"/>
    </xf>
    <xf numFmtId="164" fontId="7" fillId="0" borderId="10" xfId="0" applyNumberFormat="1" applyFont="1" applyFill="1" applyBorder="1" applyAlignment="1" applyProtection="1">
      <alignment horizontal="center" vertical="center"/>
      <protection locked="0"/>
    </xf>
    <xf numFmtId="164" fontId="7" fillId="0" borderId="8" xfId="0" applyNumberFormat="1" applyFont="1" applyBorder="1" applyAlignment="1" applyProtection="1">
      <alignment horizontal="center" vertical="center"/>
      <protection locked="0"/>
    </xf>
    <xf numFmtId="164" fontId="7" fillId="0" borderId="8" xfId="0" applyNumberFormat="1" applyFont="1" applyBorder="1" applyAlignment="1" applyProtection="1">
      <alignment horizontal="center" vertical="center"/>
    </xf>
    <xf numFmtId="168" fontId="7" fillId="0" borderId="73" xfId="0" applyNumberFormat="1" applyFont="1" applyFill="1" applyBorder="1" applyAlignment="1" applyProtection="1">
      <alignment horizontal="center" vertical="center"/>
    </xf>
    <xf numFmtId="168" fontId="7" fillId="0" borderId="21" xfId="0" applyNumberFormat="1" applyFont="1" applyFill="1" applyBorder="1" applyAlignment="1" applyProtection="1">
      <alignment horizontal="center" vertical="center"/>
    </xf>
    <xf numFmtId="164" fontId="7" fillId="8" borderId="39" xfId="0" applyNumberFormat="1" applyFont="1" applyFill="1" applyBorder="1" applyAlignment="1" applyProtection="1">
      <alignment horizontal="center" vertical="center"/>
      <protection locked="0"/>
    </xf>
    <xf numFmtId="168" fontId="7" fillId="8" borderId="33" xfId="0" applyNumberFormat="1" applyFont="1" applyFill="1" applyBorder="1" applyAlignment="1" applyProtection="1">
      <alignment horizontal="center" vertical="center"/>
    </xf>
    <xf numFmtId="0" fontId="23" fillId="12" borderId="23" xfId="0" applyFont="1" applyFill="1" applyBorder="1" applyAlignment="1" applyProtection="1">
      <alignment horizontal="centerContinuous"/>
      <protection locked="0"/>
    </xf>
    <xf numFmtId="0" fontId="23" fillId="12" borderId="4" xfId="0" applyFont="1" applyFill="1" applyBorder="1" applyAlignment="1" applyProtection="1">
      <alignment horizontal="centerContinuous"/>
      <protection locked="0"/>
    </xf>
    <xf numFmtId="0" fontId="23" fillId="12" borderId="27" xfId="0" applyFont="1" applyFill="1" applyBorder="1" applyAlignment="1" applyProtection="1">
      <alignment horizontal="centerContinuous"/>
      <protection locked="0"/>
    </xf>
    <xf numFmtId="0" fontId="23" fillId="12" borderId="6" xfId="0" applyFont="1" applyFill="1" applyBorder="1" applyAlignment="1" applyProtection="1">
      <alignment horizontal="center"/>
      <protection locked="0"/>
    </xf>
    <xf numFmtId="0" fontId="23" fillId="12" borderId="3" xfId="0" applyFont="1" applyFill="1" applyBorder="1" applyAlignment="1" applyProtection="1">
      <alignment horizontal="center"/>
      <protection locked="0"/>
    </xf>
    <xf numFmtId="164" fontId="23" fillId="12" borderId="3" xfId="0" applyNumberFormat="1" applyFont="1" applyFill="1" applyBorder="1" applyAlignment="1" applyProtection="1">
      <alignment horizontal="center"/>
      <protection locked="0"/>
    </xf>
    <xf numFmtId="164" fontId="23" fillId="12" borderId="22" xfId="0" applyNumberFormat="1" applyFont="1" applyFill="1" applyBorder="1" applyAlignment="1" applyProtection="1">
      <alignment horizontal="center"/>
      <protection locked="0"/>
    </xf>
    <xf numFmtId="164" fontId="0" fillId="0" borderId="0" xfId="0" applyNumberFormat="1" applyBorder="1" applyProtection="1">
      <protection locked="0"/>
    </xf>
    <xf numFmtId="9" fontId="0" fillId="0" borderId="0" xfId="2" applyFont="1" applyBorder="1" applyProtection="1">
      <protection locked="0"/>
    </xf>
    <xf numFmtId="0" fontId="23" fillId="12" borderId="72" xfId="0" applyFont="1" applyFill="1" applyBorder="1" applyAlignment="1" applyProtection="1">
      <alignment horizontal="center"/>
      <protection locked="0"/>
    </xf>
    <xf numFmtId="0" fontId="23" fillId="12" borderId="64" xfId="0" applyFont="1" applyFill="1" applyBorder="1" applyAlignment="1" applyProtection="1">
      <alignment horizontal="center"/>
      <protection locked="0"/>
    </xf>
    <xf numFmtId="164" fontId="23" fillId="12" borderId="64" xfId="0" applyNumberFormat="1" applyFont="1" applyFill="1" applyBorder="1" applyAlignment="1" applyProtection="1">
      <alignment horizontal="center"/>
      <protection locked="0"/>
    </xf>
    <xf numFmtId="164" fontId="23" fillId="12" borderId="14" xfId="0" applyNumberFormat="1" applyFont="1" applyFill="1" applyBorder="1" applyAlignment="1" applyProtection="1">
      <alignment horizontal="center"/>
      <protection locked="0"/>
    </xf>
    <xf numFmtId="1" fontId="0" fillId="0" borderId="4" xfId="2" applyNumberFormat="1" applyFont="1" applyBorder="1" applyProtection="1"/>
    <xf numFmtId="1" fontId="0" fillId="0" borderId="27" xfId="2" applyNumberFormat="1" applyFont="1" applyBorder="1" applyProtection="1"/>
    <xf numFmtId="1" fontId="0" fillId="0" borderId="1" xfId="2" applyNumberFormat="1" applyFont="1" applyBorder="1" applyProtection="1"/>
    <xf numFmtId="1" fontId="0" fillId="0" borderId="2" xfId="2" applyNumberFormat="1" applyFont="1" applyBorder="1" applyProtection="1"/>
    <xf numFmtId="0" fontId="0" fillId="0" borderId="72" xfId="0" applyBorder="1" applyProtection="1">
      <protection locked="0"/>
    </xf>
    <xf numFmtId="1" fontId="1" fillId="0" borderId="64" xfId="2" applyNumberFormat="1" applyFont="1" applyBorder="1" applyProtection="1"/>
    <xf numFmtId="1" fontId="1" fillId="0" borderId="70" xfId="0" applyNumberFormat="1" applyFont="1" applyBorder="1" applyAlignment="1" applyProtection="1"/>
    <xf numFmtId="1" fontId="1" fillId="0" borderId="71" xfId="0" applyNumberFormat="1" applyFont="1" applyBorder="1" applyAlignment="1" applyProtection="1"/>
    <xf numFmtId="1" fontId="7" fillId="0" borderId="22" xfId="0" applyNumberFormat="1" applyFont="1" applyFill="1" applyBorder="1" applyAlignment="1" applyProtection="1">
      <alignment horizontal="center" vertical="center"/>
    </xf>
    <xf numFmtId="1" fontId="10" fillId="5" borderId="37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15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23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17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19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35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38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14" xfId="0" applyNumberFormat="1" applyFont="1" applyFill="1" applyBorder="1" applyAlignment="1" applyProtection="1">
      <alignment horizontal="center" vertical="center"/>
    </xf>
    <xf numFmtId="1" fontId="7" fillId="8" borderId="15" xfId="0" applyNumberFormat="1" applyFont="1" applyFill="1" applyBorder="1" applyAlignment="1" applyProtection="1">
      <alignment horizontal="center" vertical="center"/>
    </xf>
    <xf numFmtId="0" fontId="0" fillId="0" borderId="0" xfId="0"/>
    <xf numFmtId="0" fontId="0" fillId="0" borderId="15" xfId="0" applyBorder="1"/>
    <xf numFmtId="0" fontId="11" fillId="6" borderId="48" xfId="0" applyFont="1" applyFill="1" applyBorder="1" applyAlignment="1">
      <alignment vertical="top"/>
    </xf>
    <xf numFmtId="0" fontId="11" fillId="6" borderId="48" xfId="0" applyFont="1" applyFill="1" applyBorder="1" applyAlignment="1">
      <alignment horizontal="center" vertical="top"/>
    </xf>
    <xf numFmtId="1" fontId="18" fillId="5" borderId="12" xfId="0" applyNumberFormat="1" applyFont="1" applyFill="1" applyBorder="1" applyAlignment="1" applyProtection="1">
      <alignment horizontal="center" vertical="center" wrapText="1"/>
      <protection locked="0"/>
    </xf>
    <xf numFmtId="1" fontId="18" fillId="5" borderId="35" xfId="0" applyNumberFormat="1" applyFont="1" applyFill="1" applyBorder="1" applyAlignment="1" applyProtection="1">
      <alignment horizontal="center" vertical="center" wrapText="1"/>
      <protection locked="0"/>
    </xf>
    <xf numFmtId="1" fontId="18" fillId="5" borderId="11" xfId="0" applyNumberFormat="1" applyFont="1" applyFill="1" applyBorder="1" applyAlignment="1" applyProtection="1">
      <alignment horizontal="center" vertical="center" wrapText="1"/>
      <protection locked="0"/>
    </xf>
    <xf numFmtId="1" fontId="18" fillId="5" borderId="38" xfId="0" applyNumberFormat="1" applyFont="1" applyFill="1" applyBorder="1" applyAlignment="1" applyProtection="1">
      <alignment horizontal="center" vertical="center" wrapText="1"/>
      <protection locked="0"/>
    </xf>
    <xf numFmtId="168" fontId="6" fillId="8" borderId="33" xfId="0" applyNumberFormat="1" applyFont="1" applyFill="1" applyBorder="1" applyAlignment="1" applyProtection="1">
      <alignment horizontal="center" vertical="center"/>
    </xf>
    <xf numFmtId="168" fontId="6" fillId="8" borderId="47" xfId="0" applyNumberFormat="1" applyFont="1" applyFill="1" applyBorder="1" applyAlignment="1" applyProtection="1">
      <alignment horizontal="center" vertical="center"/>
    </xf>
    <xf numFmtId="1" fontId="7" fillId="0" borderId="23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4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25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4" xfId="0" applyNumberFormat="1" applyFont="1" applyFill="1" applyBorder="1" applyAlignment="1" applyProtection="1">
      <alignment horizontal="center" vertical="center"/>
      <protection locked="0"/>
    </xf>
    <xf numFmtId="1" fontId="10" fillId="5" borderId="12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11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1" xfId="0" applyNumberFormat="1" applyFont="1" applyFill="1" applyBorder="1" applyAlignment="1" applyProtection="1">
      <alignment horizontal="center" vertical="center"/>
      <protection locked="0"/>
    </xf>
    <xf numFmtId="1" fontId="7" fillId="0" borderId="27" xfId="0" applyNumberFormat="1" applyFont="1" applyFill="1" applyBorder="1" applyAlignment="1" applyProtection="1">
      <alignment horizontal="center" vertical="center"/>
    </xf>
    <xf numFmtId="1" fontId="7" fillId="0" borderId="22" xfId="0" applyNumberFormat="1" applyFont="1" applyFill="1" applyBorder="1" applyAlignment="1" applyProtection="1">
      <alignment horizontal="center" vertical="center"/>
    </xf>
    <xf numFmtId="1" fontId="7" fillId="0" borderId="73" xfId="0" applyNumberFormat="1" applyFont="1" applyFill="1" applyBorder="1" applyAlignment="1" applyProtection="1">
      <alignment horizontal="center" vertical="center"/>
    </xf>
    <xf numFmtId="1" fontId="7" fillId="0" borderId="77" xfId="0" applyNumberFormat="1" applyFont="1" applyFill="1" applyBorder="1" applyAlignment="1" applyProtection="1">
      <alignment horizontal="center" vertical="center"/>
    </xf>
    <xf numFmtId="1" fontId="10" fillId="5" borderId="45" xfId="0" applyNumberFormat="1" applyFont="1" applyFill="1" applyBorder="1" applyAlignment="1" applyProtection="1">
      <alignment horizontal="center" vertical="center"/>
      <protection locked="0"/>
    </xf>
    <xf numFmtId="1" fontId="10" fillId="5" borderId="31" xfId="0" applyNumberFormat="1" applyFont="1" applyFill="1" applyBorder="1" applyAlignment="1" applyProtection="1">
      <alignment horizontal="center" vertical="center"/>
      <protection locked="0"/>
    </xf>
    <xf numFmtId="1" fontId="10" fillId="5" borderId="15" xfId="0" applyNumberFormat="1" applyFont="1" applyFill="1" applyBorder="1" applyAlignment="1" applyProtection="1">
      <alignment horizontal="center" vertical="center"/>
      <protection locked="0"/>
    </xf>
    <xf numFmtId="1" fontId="10" fillId="5" borderId="38" xfId="0" applyNumberFormat="1" applyFont="1" applyFill="1" applyBorder="1" applyAlignment="1" applyProtection="1">
      <alignment horizontal="center" vertical="center"/>
      <protection locked="0"/>
    </xf>
    <xf numFmtId="1" fontId="7" fillId="0" borderId="36" xfId="0" applyNumberFormat="1" applyFont="1" applyFill="1" applyBorder="1" applyAlignment="1" applyProtection="1">
      <alignment horizontal="center" vertical="center"/>
    </xf>
    <xf numFmtId="1" fontId="7" fillId="0" borderId="29" xfId="0" applyNumberFormat="1" applyFont="1" applyFill="1" applyBorder="1" applyAlignment="1" applyProtection="1">
      <alignment horizontal="center" vertical="center"/>
    </xf>
    <xf numFmtId="1" fontId="7" fillId="0" borderId="12" xfId="0" applyNumberFormat="1" applyFont="1" applyBorder="1" applyAlignment="1" applyProtection="1">
      <alignment horizontal="center" vertical="center" wrapText="1"/>
      <protection locked="0"/>
    </xf>
    <xf numFmtId="1" fontId="7" fillId="0" borderId="37" xfId="0" applyNumberFormat="1" applyFont="1" applyBorder="1" applyAlignment="1" applyProtection="1">
      <alignment horizontal="center" vertical="center" wrapText="1"/>
      <protection locked="0"/>
    </xf>
    <xf numFmtId="1" fontId="7" fillId="0" borderId="11" xfId="0" applyNumberFormat="1" applyFont="1" applyBorder="1" applyAlignment="1" applyProtection="1">
      <alignment horizontal="center" vertical="center" wrapText="1"/>
      <protection locked="0"/>
    </xf>
    <xf numFmtId="1" fontId="7" fillId="0" borderId="30" xfId="0" applyNumberFormat="1" applyFont="1" applyBorder="1" applyAlignment="1" applyProtection="1">
      <alignment horizontal="center" vertical="center" wrapText="1"/>
      <protection locked="0"/>
    </xf>
    <xf numFmtId="1" fontId="7" fillId="0" borderId="0" xfId="0" applyNumberFormat="1" applyFont="1" applyBorder="1" applyAlignment="1" applyProtection="1">
      <alignment horizontal="center" vertical="center" wrapText="1"/>
      <protection locked="0"/>
    </xf>
    <xf numFmtId="1" fontId="7" fillId="0" borderId="46" xfId="0" applyNumberFormat="1" applyFont="1" applyBorder="1" applyAlignment="1" applyProtection="1">
      <alignment horizontal="center" vertical="center" wrapText="1"/>
      <protection locked="0"/>
    </xf>
    <xf numFmtId="1" fontId="7" fillId="0" borderId="35" xfId="0" applyNumberFormat="1" applyFont="1" applyBorder="1" applyAlignment="1" applyProtection="1">
      <alignment horizontal="center" vertical="center" wrapText="1"/>
      <protection locked="0"/>
    </xf>
    <xf numFmtId="1" fontId="7" fillId="0" borderId="15" xfId="0" applyNumberFormat="1" applyFont="1" applyBorder="1" applyAlignment="1" applyProtection="1">
      <alignment horizontal="center" vertical="center" wrapText="1"/>
      <protection locked="0"/>
    </xf>
    <xf numFmtId="1" fontId="7" fillId="0" borderId="38" xfId="0" applyNumberFormat="1" applyFont="1" applyBorder="1" applyAlignment="1" applyProtection="1">
      <alignment horizontal="center" vertical="center" wrapText="1"/>
      <protection locked="0"/>
    </xf>
    <xf numFmtId="1" fontId="7" fillId="0" borderId="21" xfId="0" applyNumberFormat="1" applyFont="1" applyFill="1" applyBorder="1" applyAlignment="1" applyProtection="1">
      <alignment horizontal="center" vertical="center"/>
    </xf>
    <xf numFmtId="1" fontId="7" fillId="0" borderId="24" xfId="0" applyNumberFormat="1" applyFont="1" applyFill="1" applyBorder="1" applyAlignment="1" applyProtection="1">
      <alignment horizontal="center" vertical="center"/>
    </xf>
    <xf numFmtId="1" fontId="7" fillId="8" borderId="33" xfId="0" applyNumberFormat="1" applyFont="1" applyFill="1" applyBorder="1" applyAlignment="1" applyProtection="1">
      <alignment horizontal="center" vertical="center"/>
    </xf>
    <xf numFmtId="1" fontId="7" fillId="8" borderId="26" xfId="0" applyNumberFormat="1" applyFont="1" applyFill="1" applyBorder="1" applyAlignment="1" applyProtection="1">
      <alignment horizontal="center" vertical="center"/>
    </xf>
    <xf numFmtId="1" fontId="10" fillId="5" borderId="36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17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19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37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15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35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38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33" xfId="0" applyNumberFormat="1" applyFont="1" applyFill="1" applyBorder="1" applyAlignment="1" applyProtection="1">
      <alignment horizontal="center" vertical="center"/>
    </xf>
    <xf numFmtId="1" fontId="7" fillId="0" borderId="26" xfId="0" applyNumberFormat="1" applyFont="1" applyFill="1" applyBorder="1" applyAlignment="1" applyProtection="1">
      <alignment horizontal="center" vertical="center"/>
    </xf>
    <xf numFmtId="1" fontId="7" fillId="8" borderId="35" xfId="0" applyNumberFormat="1" applyFont="1" applyFill="1" applyBorder="1" applyAlignment="1" applyProtection="1">
      <alignment horizontal="center" vertical="center"/>
    </xf>
    <xf numFmtId="1" fontId="7" fillId="8" borderId="15" xfId="0" applyNumberFormat="1" applyFont="1" applyFill="1" applyBorder="1" applyAlignment="1" applyProtection="1">
      <alignment horizontal="center" vertical="center"/>
    </xf>
    <xf numFmtId="1" fontId="7" fillId="8" borderId="47" xfId="0" applyNumberFormat="1" applyFont="1" applyFill="1" applyBorder="1" applyAlignment="1" applyProtection="1">
      <alignment horizontal="center" vertical="center"/>
    </xf>
    <xf numFmtId="1" fontId="7" fillId="0" borderId="75" xfId="0" applyNumberFormat="1" applyFont="1" applyFill="1" applyBorder="1" applyAlignment="1" applyProtection="1">
      <alignment horizontal="center" vertical="center"/>
    </xf>
    <xf numFmtId="1" fontId="7" fillId="0" borderId="42" xfId="0" applyNumberFormat="1" applyFont="1" applyFill="1" applyBorder="1" applyAlignment="1" applyProtection="1">
      <alignment horizontal="center" vertical="center"/>
    </xf>
    <xf numFmtId="1" fontId="7" fillId="0" borderId="34" xfId="0" applyNumberFormat="1" applyFont="1" applyFill="1" applyBorder="1" applyAlignment="1" applyProtection="1">
      <alignment horizontal="center" vertical="center"/>
    </xf>
    <xf numFmtId="1" fontId="7" fillId="0" borderId="36" xfId="0" applyNumberFormat="1" applyFont="1" applyFill="1" applyBorder="1" applyAlignment="1" applyProtection="1">
      <alignment horizontal="center" vertical="center"/>
      <protection locked="0"/>
    </xf>
    <xf numFmtId="1" fontId="7" fillId="0" borderId="29" xfId="0" applyNumberFormat="1" applyFont="1" applyFill="1" applyBorder="1" applyAlignment="1" applyProtection="1">
      <alignment horizontal="center" vertical="center"/>
      <protection locked="0"/>
    </xf>
    <xf numFmtId="1" fontId="7" fillId="0" borderId="14" xfId="0" applyNumberFormat="1" applyFont="1" applyFill="1" applyBorder="1" applyAlignment="1" applyProtection="1">
      <alignment horizontal="center" vertical="center"/>
    </xf>
    <xf numFmtId="1" fontId="7" fillId="0" borderId="21" xfId="0" applyNumberFormat="1" applyFont="1" applyFill="1" applyBorder="1" applyAlignment="1" applyProtection="1">
      <alignment horizontal="center" vertical="center"/>
      <protection locked="0"/>
    </xf>
    <xf numFmtId="1" fontId="7" fillId="0" borderId="24" xfId="0" applyNumberFormat="1" applyFont="1" applyFill="1" applyBorder="1" applyAlignment="1" applyProtection="1">
      <alignment horizontal="center" vertical="center"/>
      <protection locked="0"/>
    </xf>
    <xf numFmtId="168" fontId="6" fillId="8" borderId="33" xfId="0" applyNumberFormat="1" applyFont="1" applyFill="1" applyBorder="1" applyAlignment="1" applyProtection="1">
      <alignment horizontal="center" vertical="center"/>
      <protection locked="0"/>
    </xf>
    <xf numFmtId="168" fontId="6" fillId="8" borderId="47" xfId="0" applyNumberFormat="1" applyFont="1" applyFill="1" applyBorder="1" applyAlignment="1" applyProtection="1">
      <alignment horizontal="center" vertical="center"/>
      <protection locked="0"/>
    </xf>
    <xf numFmtId="1" fontId="7" fillId="0" borderId="74" xfId="0" applyNumberFormat="1" applyFont="1" applyFill="1" applyBorder="1" applyAlignment="1" applyProtection="1">
      <alignment horizontal="center" vertical="center"/>
    </xf>
    <xf numFmtId="1" fontId="7" fillId="0" borderId="63" xfId="0" applyNumberFormat="1" applyFont="1" applyFill="1" applyBorder="1" applyAlignment="1" applyProtection="1">
      <alignment horizontal="center" vertical="center"/>
    </xf>
    <xf numFmtId="1" fontId="7" fillId="0" borderId="21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24" xfId="0" applyNumberFormat="1" applyFont="1" applyFill="1" applyBorder="1" applyAlignment="1" applyProtection="1">
      <alignment horizontal="center" vertical="center" wrapText="1"/>
      <protection locked="0"/>
    </xf>
    <xf numFmtId="1" fontId="7" fillId="8" borderId="33" xfId="0" applyNumberFormat="1" applyFont="1" applyFill="1" applyBorder="1" applyAlignment="1" applyProtection="1">
      <alignment horizontal="center" vertical="center"/>
      <protection locked="0"/>
    </xf>
    <xf numFmtId="1" fontId="7" fillId="8" borderId="26" xfId="0" applyNumberFormat="1" applyFont="1" applyFill="1" applyBorder="1" applyAlignment="1" applyProtection="1">
      <alignment horizontal="center" vertical="center"/>
      <protection locked="0"/>
    </xf>
    <xf numFmtId="1" fontId="10" fillId="5" borderId="67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45" xfId="0" applyNumberFormat="1" applyFont="1" applyFill="1" applyBorder="1" applyAlignment="1" applyProtection="1">
      <alignment horizontal="center" vertical="center" wrapText="1"/>
      <protection locked="0"/>
    </xf>
    <xf numFmtId="1" fontId="10" fillId="5" borderId="4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69" xfId="0" applyBorder="1" applyAlignment="1" applyProtection="1">
      <alignment horizontal="center"/>
      <protection locked="0"/>
    </xf>
    <xf numFmtId="0" fontId="0" fillId="0" borderId="70" xfId="0" applyBorder="1" applyAlignment="1" applyProtection="1">
      <alignment horizontal="center"/>
      <protection locked="0"/>
    </xf>
    <xf numFmtId="1" fontId="1" fillId="0" borderId="70" xfId="0" applyNumberFormat="1" applyFont="1" applyBorder="1" applyAlignment="1" applyProtection="1">
      <alignment horizontal="center"/>
    </xf>
    <xf numFmtId="164" fontId="1" fillId="0" borderId="12" xfId="0" applyNumberFormat="1" applyFont="1" applyBorder="1" applyAlignment="1" applyProtection="1">
      <alignment horizontal="center" wrapText="1"/>
      <protection locked="0"/>
    </xf>
    <xf numFmtId="164" fontId="1" fillId="0" borderId="11" xfId="0" applyNumberFormat="1" applyFont="1" applyBorder="1" applyAlignment="1" applyProtection="1">
      <alignment horizontal="center" wrapText="1"/>
      <protection locked="0"/>
    </xf>
    <xf numFmtId="164" fontId="1" fillId="0" borderId="35" xfId="0" applyNumberFormat="1" applyFont="1" applyBorder="1" applyAlignment="1" applyProtection="1">
      <alignment horizontal="center" wrapText="1"/>
      <protection locked="0"/>
    </xf>
    <xf numFmtId="164" fontId="1" fillId="0" borderId="38" xfId="0" applyNumberFormat="1" applyFont="1" applyBorder="1" applyAlignment="1" applyProtection="1">
      <alignment horizontal="center" wrapText="1"/>
      <protection locked="0"/>
    </xf>
    <xf numFmtId="164" fontId="1" fillId="0" borderId="30" xfId="0" applyNumberFormat="1" applyFont="1" applyBorder="1" applyAlignment="1" applyProtection="1">
      <alignment horizontal="center" wrapText="1"/>
      <protection locked="0"/>
    </xf>
    <xf numFmtId="164" fontId="1" fillId="0" borderId="46" xfId="0" applyNumberFormat="1" applyFont="1" applyBorder="1" applyAlignment="1" applyProtection="1">
      <alignment horizontal="center" wrapText="1"/>
      <protection locked="0"/>
    </xf>
    <xf numFmtId="1" fontId="24" fillId="0" borderId="17" xfId="0" applyNumberFormat="1" applyFont="1" applyBorder="1" applyAlignment="1" applyProtection="1">
      <alignment horizontal="center" vertical="center" wrapText="1"/>
      <protection locked="0"/>
    </xf>
    <xf numFmtId="1" fontId="24" fillId="0" borderId="18" xfId="0" applyNumberFormat="1" applyFont="1" applyBorder="1" applyAlignment="1" applyProtection="1">
      <alignment horizontal="center" vertical="center" wrapText="1"/>
      <protection locked="0"/>
    </xf>
    <xf numFmtId="1" fontId="24" fillId="0" borderId="19" xfId="0" applyNumberFormat="1" applyFont="1" applyBorder="1" applyAlignment="1" applyProtection="1">
      <alignment horizontal="center" vertical="center" wrapText="1"/>
      <protection locked="0"/>
    </xf>
    <xf numFmtId="1" fontId="1" fillId="0" borderId="73" xfId="0" applyNumberFormat="1" applyFont="1" applyFill="1" applyBorder="1" applyAlignment="1" applyProtection="1">
      <alignment horizontal="center" vertical="center" wrapText="1"/>
      <protection locked="0"/>
    </xf>
    <xf numFmtId="1" fontId="1" fillId="0" borderId="74" xfId="0" applyNumberFormat="1" applyFont="1" applyFill="1" applyBorder="1" applyAlignment="1" applyProtection="1">
      <alignment horizontal="center" vertical="center" wrapText="1"/>
      <protection locked="0"/>
    </xf>
    <xf numFmtId="1" fontId="1" fillId="0" borderId="21" xfId="0" applyNumberFormat="1" applyFont="1" applyBorder="1" applyAlignment="1" applyProtection="1">
      <alignment horizontal="center" vertical="center"/>
      <protection locked="0"/>
    </xf>
    <xf numFmtId="1" fontId="1" fillId="0" borderId="63" xfId="0" applyNumberFormat="1" applyFont="1" applyBorder="1" applyAlignment="1" applyProtection="1">
      <alignment horizontal="center" vertical="center"/>
      <protection locked="0"/>
    </xf>
    <xf numFmtId="1" fontId="1" fillId="0" borderId="33" xfId="0" applyNumberFormat="1" applyFont="1" applyBorder="1" applyAlignment="1" applyProtection="1">
      <alignment horizontal="center" vertical="center"/>
      <protection locked="0"/>
    </xf>
    <xf numFmtId="1" fontId="1" fillId="0" borderId="47" xfId="0" applyNumberFormat="1" applyFont="1" applyBorder="1" applyAlignment="1" applyProtection="1">
      <alignment horizontal="center" vertical="center"/>
      <protection locked="0"/>
    </xf>
    <xf numFmtId="1" fontId="7" fillId="9" borderId="27" xfId="0" applyNumberFormat="1" applyFont="1" applyFill="1" applyBorder="1" applyAlignment="1" applyProtection="1">
      <alignment horizontal="center" vertical="center"/>
    </xf>
    <xf numFmtId="1" fontId="7" fillId="9" borderId="22" xfId="0" applyNumberFormat="1" applyFont="1" applyFill="1" applyBorder="1" applyAlignment="1" applyProtection="1">
      <alignment horizontal="center" vertical="center"/>
    </xf>
    <xf numFmtId="1" fontId="7" fillId="9" borderId="36" xfId="0" applyNumberFormat="1" applyFont="1" applyFill="1" applyBorder="1" applyAlignment="1" applyProtection="1">
      <alignment horizontal="center" vertical="center"/>
    </xf>
    <xf numFmtId="1" fontId="7" fillId="9" borderId="29" xfId="0" applyNumberFormat="1" applyFont="1" applyFill="1" applyBorder="1" applyAlignment="1" applyProtection="1">
      <alignment horizontal="center" vertical="center"/>
    </xf>
    <xf numFmtId="1" fontId="7" fillId="9" borderId="21" xfId="0" applyNumberFormat="1" applyFont="1" applyFill="1" applyBorder="1" applyAlignment="1" applyProtection="1">
      <alignment horizontal="center" vertical="center"/>
    </xf>
    <xf numFmtId="1" fontId="7" fillId="9" borderId="24" xfId="0" applyNumberFormat="1" applyFont="1" applyFill="1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" fontId="1" fillId="0" borderId="1" xfId="0" applyNumberFormat="1" applyFont="1" applyBorder="1" applyAlignment="1" applyProtection="1">
      <alignment horizontal="center"/>
    </xf>
    <xf numFmtId="0" fontId="11" fillId="6" borderId="48" xfId="0" applyFont="1" applyFill="1" applyBorder="1" applyAlignment="1">
      <alignment vertical="top"/>
    </xf>
    <xf numFmtId="0" fontId="0" fillId="6" borderId="50" xfId="0" applyFill="1" applyBorder="1"/>
    <xf numFmtId="0" fontId="0" fillId="6" borderId="51" xfId="0" applyFill="1" applyBorder="1"/>
    <xf numFmtId="0" fontId="11" fillId="6" borderId="48" xfId="0" applyFont="1" applyFill="1" applyBorder="1" applyAlignment="1">
      <alignment horizontal="center" vertical="top"/>
    </xf>
    <xf numFmtId="0" fontId="0" fillId="6" borderId="61" xfId="0" applyFill="1" applyBorder="1"/>
    <xf numFmtId="0" fontId="8" fillId="2" borderId="48" xfId="0" applyFont="1" applyFill="1" applyBorder="1" applyAlignment="1">
      <alignment horizontal="center" vertical="top"/>
    </xf>
    <xf numFmtId="0" fontId="0" fillId="2" borderId="51" xfId="0" applyFill="1" applyBorder="1"/>
    <xf numFmtId="0" fontId="0" fillId="6" borderId="60" xfId="0" applyFill="1" applyBorder="1"/>
    <xf numFmtId="0" fontId="19" fillId="0" borderId="0" xfId="0" applyFont="1" applyAlignment="1">
      <alignment vertical="center"/>
    </xf>
    <xf numFmtId="0" fontId="0" fillId="0" borderId="0" xfId="0"/>
    <xf numFmtId="0" fontId="0" fillId="0" borderId="15" xfId="0" applyBorder="1"/>
    <xf numFmtId="0" fontId="11" fillId="6" borderId="52" xfId="0" applyFont="1" applyFill="1" applyBorder="1" applyAlignment="1">
      <alignment horizontal="left" vertical="top"/>
    </xf>
    <xf numFmtId="0" fontId="0" fillId="6" borderId="53" xfId="0" applyFill="1" applyBorder="1"/>
    <xf numFmtId="0" fontId="0" fillId="6" borderId="54" xfId="0" applyFill="1" applyBorder="1"/>
    <xf numFmtId="0" fontId="0" fillId="6" borderId="55" xfId="0" applyFill="1" applyBorder="1"/>
    <xf numFmtId="0" fontId="0" fillId="6" borderId="0" xfId="0" applyFill="1"/>
    <xf numFmtId="0" fontId="0" fillId="6" borderId="56" xfId="0" applyFill="1" applyBorder="1"/>
    <xf numFmtId="0" fontId="0" fillId="6" borderId="57" xfId="0" applyFill="1" applyBorder="1"/>
    <xf numFmtId="0" fontId="0" fillId="6" borderId="58" xfId="0" applyFill="1" applyBorder="1"/>
    <xf numFmtId="0" fontId="0" fillId="6" borderId="59" xfId="0" applyFill="1" applyBorder="1"/>
    <xf numFmtId="16" fontId="11" fillId="6" borderId="48" xfId="0" applyNumberFormat="1" applyFont="1" applyFill="1" applyBorder="1" applyAlignment="1">
      <alignment vertical="top"/>
    </xf>
    <xf numFmtId="14" fontId="0" fillId="0" borderId="0" xfId="0" applyNumberFormat="1"/>
    <xf numFmtId="14" fontId="0" fillId="0" borderId="15" xfId="0" applyNumberFormat="1" applyBorder="1"/>
    <xf numFmtId="1" fontId="6" fillId="13" borderId="21" xfId="0" applyNumberFormat="1" applyFont="1" applyFill="1" applyBorder="1" applyAlignment="1" applyProtection="1">
      <alignment horizontal="center" vertical="center"/>
      <protection locked="0"/>
    </xf>
    <xf numFmtId="0" fontId="7" fillId="0" borderId="25" xfId="0" applyFont="1" applyFill="1" applyBorder="1" applyAlignment="1" applyProtection="1">
      <alignment horizontal="left" vertical="center"/>
    </xf>
  </cellXfs>
  <cellStyles count="3">
    <cellStyle name="Euro" xfId="1"/>
    <cellStyle name="Normal" xfId="0" builtinId="0"/>
    <cellStyle name="Pourcentage" xfId="2" builtinId="5"/>
  </cellStyles>
  <dxfs count="33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b/>
        <i val="0"/>
        <color rgb="FFFF0000"/>
      </font>
    </dxf>
    <dxf>
      <font>
        <b/>
        <i val="0"/>
        <color rgb="FFFFC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b/>
        <i val="0"/>
        <color rgb="FFFF0000"/>
      </font>
    </dxf>
    <dxf>
      <font>
        <b/>
        <i val="0"/>
        <color rgb="FFFFC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663399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E3E3E3"/>
      <rgbColor rgb="003366FF"/>
      <rgbColor rgb="0033CCCC"/>
      <rgbColor rgb="0099CC00"/>
      <rgbColor rgb="00FFCC00"/>
      <rgbColor rgb="00FF99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attachedToolbars" Target="attachedToolbars.bin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11" Type="http://schemas.microsoft.com/office/2006/relationships/vbaProject" Target="vbaProject.bin"/><Relationship Id="rId5" Type="http://schemas.openxmlformats.org/officeDocument/2006/relationships/worksheet" Target="worksheets/sheet4.xml"/><Relationship Id="rId10" Type="http://schemas.openxmlformats.org/officeDocument/2006/relationships/calcChain" Target="calcChain.xml"/><Relationship Id="rId4" Type="http://schemas.openxmlformats.org/officeDocument/2006/relationships/worksheet" Target="worksheets/sheet3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#REF!</c:f>
            </c:strRef>
          </c:tx>
          <c:invertIfNegative val="0"/>
          <c:cat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3665920"/>
        <c:axId val="113667456"/>
      </c:barChart>
      <c:catAx>
        <c:axId val="113665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13667456"/>
        <c:crosses val="autoZero"/>
        <c:auto val="1"/>
        <c:lblAlgn val="ctr"/>
        <c:lblOffset val="100"/>
        <c:noMultiLvlLbl val="0"/>
      </c:catAx>
      <c:valAx>
        <c:axId val="1136674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13665920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sz="1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2"/>
  <sheetViews>
    <sheetView zoomScale="121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7695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178</xdr:col>
      <xdr:colOff>0</xdr:colOff>
      <xdr:row>313</xdr:row>
      <xdr:rowOff>23812</xdr:rowOff>
    </xdr:from>
    <xdr:to>
      <xdr:col>179</xdr:col>
      <xdr:colOff>392906</xdr:colOff>
      <xdr:row>313</xdr:row>
      <xdr:rowOff>23812</xdr:rowOff>
    </xdr:to>
    <xdr:cxnSp macro="">
      <xdr:nvCxnSpPr>
        <xdr:cNvPr id="5" name="Connecteur droit avec flèche 4"/>
        <xdr:cNvCxnSpPr/>
      </xdr:nvCxnSpPr>
      <xdr:spPr bwMode="auto">
        <a:xfrm>
          <a:off x="88868250" y="49958625"/>
          <a:ext cx="1702594" cy="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57150" cap="flat" cmpd="sng" algn="ctr">
          <a:solidFill>
            <a:srgbClr val="FF000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178</xdr:col>
      <xdr:colOff>0</xdr:colOff>
      <xdr:row>313</xdr:row>
      <xdr:rowOff>23812</xdr:rowOff>
    </xdr:from>
    <xdr:to>
      <xdr:col>179</xdr:col>
      <xdr:colOff>392906</xdr:colOff>
      <xdr:row>313</xdr:row>
      <xdr:rowOff>23812</xdr:rowOff>
    </xdr:to>
    <xdr:cxnSp macro="">
      <xdr:nvCxnSpPr>
        <xdr:cNvPr id="2" name="Connecteur droit avec flèche 1"/>
        <xdr:cNvCxnSpPr/>
      </xdr:nvCxnSpPr>
      <xdr:spPr bwMode="auto">
        <a:xfrm>
          <a:off x="88734900" y="49201387"/>
          <a:ext cx="1707356" cy="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57150" cap="flat" cmpd="sng" algn="ctr">
          <a:solidFill>
            <a:srgbClr val="FF000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28800" cy="561975"/>
    <xdr:pic>
      <xdr:nvPicPr>
        <xdr:cNvPr id="2" name="KOMPASS_DCSP_FR_Simple_small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28800" cy="56197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HL368"/>
  <sheetViews>
    <sheetView showZeros="0" zoomScale="80" zoomScaleNormal="80" workbookViewId="0">
      <selection activeCell="K18" sqref="K18"/>
    </sheetView>
  </sheetViews>
  <sheetFormatPr baseColWidth="10" defaultRowHeight="12" x14ac:dyDescent="0.2"/>
  <cols>
    <col min="1" max="1" width="25.28515625" style="25" bestFit="1" customWidth="1"/>
    <col min="2" max="3" width="15.7109375" style="25" customWidth="1"/>
    <col min="4" max="4" width="8" style="25" customWidth="1"/>
    <col min="5" max="5" width="9.42578125" style="25" hidden="1" customWidth="1"/>
    <col min="6" max="6" width="7" style="25" customWidth="1"/>
    <col min="7" max="7" width="6.7109375" style="25" customWidth="1"/>
    <col min="8" max="8" width="7.85546875" style="25" hidden="1" customWidth="1"/>
    <col min="9" max="9" width="13.5703125" style="23" customWidth="1"/>
    <col min="10" max="10" width="5.140625" style="23" customWidth="1"/>
    <col min="11" max="11" width="13.5703125" style="23" customWidth="1"/>
    <col min="12" max="12" width="5.5703125" style="23" customWidth="1"/>
    <col min="13" max="13" width="13.5703125" style="23" customWidth="1"/>
    <col min="14" max="14" width="5.140625" style="23" customWidth="1"/>
    <col min="15" max="15" width="13.5703125" style="23" customWidth="1"/>
    <col min="16" max="16" width="5.140625" style="23" customWidth="1"/>
    <col min="17" max="17" width="13.5703125" style="23" customWidth="1"/>
    <col min="18" max="18" width="5.140625" style="23" customWidth="1"/>
    <col min="19" max="23" width="16.140625" style="23" hidden="1" customWidth="1"/>
    <col min="24" max="24" width="9.5703125" style="25" customWidth="1"/>
    <col min="25" max="25" width="1.28515625" style="54" customWidth="1"/>
    <col min="26" max="26" width="25.28515625" style="25" bestFit="1" customWidth="1"/>
    <col min="27" max="28" width="15.7109375" style="25" customWidth="1"/>
    <col min="29" max="29" width="8" style="25" customWidth="1"/>
    <col min="30" max="30" width="9.42578125" style="25" hidden="1" customWidth="1"/>
    <col min="31" max="31" width="7" style="25" customWidth="1"/>
    <col min="32" max="32" width="6.7109375" style="25" customWidth="1"/>
    <col min="33" max="33" width="7.85546875" style="25" hidden="1" customWidth="1"/>
    <col min="34" max="34" width="13.5703125" style="23" customWidth="1"/>
    <col min="35" max="35" width="5.140625" style="23" customWidth="1"/>
    <col min="36" max="36" width="13.5703125" style="23" customWidth="1"/>
    <col min="37" max="37" width="5.140625" style="23" customWidth="1"/>
    <col min="38" max="38" width="13.5703125" style="23" customWidth="1"/>
    <col min="39" max="39" width="5.140625" style="23" customWidth="1"/>
    <col min="40" max="40" width="13.5703125" style="23" customWidth="1"/>
    <col min="41" max="41" width="5.140625" style="23" customWidth="1"/>
    <col min="42" max="42" width="13.5703125" style="23" customWidth="1"/>
    <col min="43" max="43" width="5.140625" style="23" customWidth="1"/>
    <col min="44" max="48" width="16.140625" style="23" hidden="1" customWidth="1"/>
    <col min="49" max="49" width="10" style="25" customWidth="1"/>
    <col min="50" max="50" width="1.28515625" style="54" customWidth="1"/>
    <col min="51" max="51" width="25.28515625" style="25" bestFit="1" customWidth="1"/>
    <col min="52" max="53" width="15.7109375" style="25" customWidth="1"/>
    <col min="54" max="54" width="8" style="25" customWidth="1"/>
    <col min="55" max="55" width="9.42578125" style="25" hidden="1" customWidth="1"/>
    <col min="56" max="56" width="6.85546875" style="25" customWidth="1"/>
    <col min="57" max="57" width="6.7109375" style="25" customWidth="1"/>
    <col min="58" max="58" width="7.85546875" style="25" hidden="1" customWidth="1"/>
    <col min="59" max="59" width="13.5703125" style="23" customWidth="1"/>
    <col min="60" max="60" width="5.140625" style="23" customWidth="1"/>
    <col min="61" max="61" width="13.5703125" style="23" customWidth="1"/>
    <col min="62" max="62" width="5.140625" style="23" customWidth="1"/>
    <col min="63" max="63" width="13.5703125" style="23" customWidth="1"/>
    <col min="64" max="64" width="5.140625" style="23" customWidth="1"/>
    <col min="65" max="65" width="13.5703125" style="23" customWidth="1"/>
    <col min="66" max="66" width="5.140625" style="23" customWidth="1"/>
    <col min="67" max="67" width="13.5703125" style="23" customWidth="1"/>
    <col min="68" max="68" width="5.140625" style="23" customWidth="1"/>
    <col min="69" max="73" width="16.140625" style="23" hidden="1" customWidth="1"/>
    <col min="74" max="74" width="10" style="25" customWidth="1"/>
    <col min="75" max="75" width="1.28515625" style="54" customWidth="1"/>
    <col min="76" max="76" width="25.28515625" style="25" bestFit="1" customWidth="1"/>
    <col min="77" max="78" width="15.7109375" style="25" customWidth="1"/>
    <col min="79" max="79" width="8" style="25" customWidth="1"/>
    <col min="80" max="80" width="9.42578125" style="25" hidden="1" customWidth="1"/>
    <col min="81" max="81" width="7" style="25" customWidth="1"/>
    <col min="82" max="82" width="6.7109375" style="25" customWidth="1"/>
    <col min="83" max="83" width="7.85546875" style="25" hidden="1" customWidth="1"/>
    <col min="84" max="84" width="13.5703125" style="23" customWidth="1"/>
    <col min="85" max="85" width="5.140625" style="23" customWidth="1"/>
    <col min="86" max="86" width="13.5703125" style="23" customWidth="1"/>
    <col min="87" max="87" width="5.140625" style="23" customWidth="1"/>
    <col min="88" max="88" width="13.5703125" style="23" customWidth="1"/>
    <col min="89" max="89" width="5.140625" style="23" customWidth="1"/>
    <col min="90" max="90" width="13.5703125" style="23" customWidth="1"/>
    <col min="91" max="91" width="5.140625" style="23" customWidth="1"/>
    <col min="92" max="92" width="13.5703125" style="23" customWidth="1"/>
    <col min="93" max="93" width="5.140625" style="23" customWidth="1"/>
    <col min="94" max="98" width="16.140625" style="23" hidden="1" customWidth="1"/>
    <col min="99" max="99" width="10" style="25" customWidth="1"/>
    <col min="100" max="100" width="1.28515625" style="54" customWidth="1"/>
    <col min="101" max="101" width="25.28515625" style="25" bestFit="1" customWidth="1"/>
    <col min="102" max="103" width="15.7109375" style="25" customWidth="1"/>
    <col min="104" max="104" width="8" style="25" customWidth="1"/>
    <col min="105" max="105" width="9.42578125" style="25" hidden="1" customWidth="1"/>
    <col min="106" max="106" width="7" style="25" customWidth="1"/>
    <col min="107" max="107" width="6.7109375" style="25" customWidth="1"/>
    <col min="108" max="108" width="7.85546875" style="25" hidden="1" customWidth="1"/>
    <col min="109" max="109" width="13.5703125" style="23" customWidth="1"/>
    <col min="110" max="110" width="5.140625" style="23" customWidth="1"/>
    <col min="111" max="111" width="13.5703125" style="23" customWidth="1"/>
    <col min="112" max="112" width="5.140625" style="23" customWidth="1"/>
    <col min="113" max="113" width="13.5703125" style="23" customWidth="1"/>
    <col min="114" max="114" width="5.140625" style="23" customWidth="1"/>
    <col min="115" max="115" width="13.5703125" style="23" customWidth="1"/>
    <col min="116" max="116" width="5.140625" style="23" customWidth="1"/>
    <col min="117" max="117" width="13.5703125" style="23" customWidth="1"/>
    <col min="118" max="118" width="5.140625" style="23" customWidth="1"/>
    <col min="119" max="123" width="16.140625" style="23" hidden="1" customWidth="1"/>
    <col min="124" max="124" width="10" style="25" customWidth="1"/>
    <col min="125" max="125" width="1.28515625" style="54" customWidth="1"/>
    <col min="126" max="126" width="21.7109375" style="25" bestFit="1" customWidth="1"/>
    <col min="127" max="128" width="15.7109375" style="25" customWidth="1"/>
    <col min="129" max="129" width="8" style="25" customWidth="1"/>
    <col min="130" max="130" width="9.42578125" style="25" hidden="1" customWidth="1"/>
    <col min="131" max="131" width="7" style="25" customWidth="1"/>
    <col min="132" max="132" width="6.7109375" style="25" customWidth="1"/>
    <col min="133" max="133" width="7.85546875" style="25" hidden="1" customWidth="1"/>
    <col min="134" max="134" width="13.5703125" style="23" customWidth="1"/>
    <col min="135" max="135" width="5.140625" style="23" customWidth="1"/>
    <col min="136" max="136" width="13.5703125" style="23" customWidth="1"/>
    <col min="137" max="137" width="5.140625" style="23" customWidth="1"/>
    <col min="138" max="138" width="13.5703125" style="23" customWidth="1"/>
    <col min="139" max="139" width="5.140625" style="23" customWidth="1"/>
    <col min="140" max="140" width="13.5703125" style="23" customWidth="1"/>
    <col min="141" max="141" width="5.140625" style="23" customWidth="1"/>
    <col min="142" max="142" width="13.5703125" style="23" customWidth="1"/>
    <col min="143" max="143" width="5.140625" style="23" customWidth="1"/>
    <col min="144" max="148" width="16.140625" style="23" hidden="1" customWidth="1"/>
    <col min="149" max="149" width="9.5703125" style="25" customWidth="1"/>
    <col min="150" max="150" width="1.28515625" style="54" customWidth="1"/>
    <col min="151" max="151" width="25.28515625" style="25" bestFit="1" customWidth="1"/>
    <col min="152" max="153" width="15.7109375" style="25" customWidth="1"/>
    <col min="154" max="154" width="8" style="25" customWidth="1"/>
    <col min="155" max="155" width="9.42578125" style="25" hidden="1" customWidth="1"/>
    <col min="156" max="156" width="7" style="25" customWidth="1"/>
    <col min="157" max="157" width="6.7109375" style="25" customWidth="1"/>
    <col min="158" max="158" width="7.85546875" style="25" hidden="1" customWidth="1"/>
    <col min="159" max="159" width="13.5703125" style="23" customWidth="1"/>
    <col min="160" max="160" width="5.140625" style="23" customWidth="1"/>
    <col min="161" max="161" width="13.5703125" style="23" customWidth="1"/>
    <col min="162" max="162" width="5.140625" style="23" customWidth="1"/>
    <col min="163" max="163" width="13.5703125" style="23" customWidth="1"/>
    <col min="164" max="164" width="5.140625" style="23" customWidth="1"/>
    <col min="165" max="165" width="13.5703125" style="23" customWidth="1"/>
    <col min="166" max="166" width="5.140625" style="23" customWidth="1"/>
    <col min="167" max="167" width="13.5703125" style="23" customWidth="1"/>
    <col min="168" max="168" width="5.140625" style="23" customWidth="1"/>
    <col min="169" max="173" width="16.140625" style="23" hidden="1" customWidth="1"/>
    <col min="174" max="174" width="10" style="25" customWidth="1"/>
    <col min="175" max="175" width="1.28515625" style="54" customWidth="1"/>
    <col min="176" max="176" width="9.7109375" style="23" customWidth="1"/>
    <col min="177" max="177" width="21.42578125" style="23" bestFit="1" customWidth="1"/>
    <col min="178" max="178" width="20.85546875" style="23" bestFit="1" customWidth="1"/>
    <col min="179" max="179" width="19.7109375" style="23" customWidth="1"/>
    <col min="180" max="180" width="8.7109375" style="23" bestFit="1" customWidth="1"/>
    <col min="181" max="181" width="16.7109375" style="23" customWidth="1"/>
    <col min="182" max="182" width="9.7109375" style="23" customWidth="1"/>
    <col min="183" max="183" width="11.7109375" style="23" bestFit="1" customWidth="1"/>
    <col min="184" max="184" width="8.5703125" style="23" bestFit="1" customWidth="1"/>
    <col min="185" max="186" width="10.140625" style="23" bestFit="1" customWidth="1"/>
    <col min="187" max="187" width="11.7109375" style="23" bestFit="1" customWidth="1"/>
    <col min="188" max="188" width="14.5703125" style="23" bestFit="1" customWidth="1"/>
    <col min="189" max="189" width="9.5703125" style="23" bestFit="1" customWidth="1"/>
    <col min="190" max="190" width="5.85546875" style="23" bestFit="1" customWidth="1"/>
    <col min="191" max="191" width="12.42578125" style="23" customWidth="1"/>
    <col min="192" max="192" width="9.7109375" style="23" customWidth="1"/>
    <col min="193" max="193" width="10.5703125" style="23" bestFit="1" customWidth="1"/>
    <col min="194" max="198" width="9.7109375" style="23" customWidth="1"/>
    <col min="199" max="199" width="10.5703125" style="23" bestFit="1" customWidth="1"/>
    <col min="200" max="200" width="13" style="23" bestFit="1" customWidth="1"/>
    <col min="201" max="205" width="9.7109375" style="23" customWidth="1"/>
    <col min="206" max="206" width="13" style="23" bestFit="1" customWidth="1"/>
    <col min="207" max="208" width="9.7109375" style="23" customWidth="1"/>
    <col min="209" max="209" width="13.7109375" style="23" bestFit="1" customWidth="1"/>
    <col min="210" max="210" width="9.7109375" style="23" customWidth="1"/>
    <col min="211" max="211" width="10.5703125" style="23" bestFit="1" customWidth="1"/>
    <col min="212" max="217" width="9.7109375" style="23" customWidth="1"/>
    <col min="218" max="218" width="13" style="23" bestFit="1" customWidth="1"/>
    <col min="219" max="285" width="9.7109375" style="23" customWidth="1"/>
    <col min="286" max="16384" width="11.42578125" style="23"/>
  </cols>
  <sheetData>
    <row r="1" spans="1:189" s="62" customFormat="1" ht="12.75" thickBot="1" x14ac:dyDescent="0.25">
      <c r="A1" s="49">
        <v>42786</v>
      </c>
      <c r="B1" s="57" t="str">
        <f>TEXT(A1,"jjjj")</f>
        <v>lundi</v>
      </c>
      <c r="C1" s="50"/>
      <c r="D1" s="50"/>
      <c r="E1" s="50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8"/>
      <c r="Y1" s="51"/>
      <c r="Z1" s="58">
        <f>A1+1</f>
        <v>42787</v>
      </c>
      <c r="AA1" s="57" t="str">
        <f>TEXT(Z1,"jjjj")</f>
        <v>mardi</v>
      </c>
      <c r="AB1" s="50"/>
      <c r="AC1" s="50"/>
      <c r="AD1" s="50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8"/>
      <c r="AX1" s="51"/>
      <c r="AY1" s="58">
        <f>Z1+1</f>
        <v>42788</v>
      </c>
      <c r="AZ1" s="57" t="str">
        <f>TEXT(AY1,"jjjj")</f>
        <v>mercredi</v>
      </c>
      <c r="BA1" s="50"/>
      <c r="BB1" s="50"/>
      <c r="BC1" s="50"/>
      <c r="BD1" s="47"/>
      <c r="BE1" s="47"/>
      <c r="BF1" s="47"/>
      <c r="BG1" s="47"/>
      <c r="BH1" s="47"/>
      <c r="BI1" s="47"/>
      <c r="BJ1" s="47"/>
      <c r="BK1" s="47"/>
      <c r="BL1" s="47"/>
      <c r="BM1" s="47"/>
      <c r="BN1" s="47"/>
      <c r="BO1" s="47"/>
      <c r="BP1" s="47"/>
      <c r="BQ1" s="47"/>
      <c r="BR1" s="47"/>
      <c r="BS1" s="47"/>
      <c r="BT1" s="47"/>
      <c r="BU1" s="47"/>
      <c r="BV1" s="48"/>
      <c r="BW1" s="51"/>
      <c r="BX1" s="58">
        <f>AY1+1</f>
        <v>42789</v>
      </c>
      <c r="BY1" s="57" t="str">
        <f>TEXT(BX1,"jjjj")</f>
        <v>jeudi</v>
      </c>
      <c r="BZ1" s="50"/>
      <c r="CA1" s="50"/>
      <c r="CB1" s="50"/>
      <c r="CC1" s="47"/>
      <c r="CD1" s="47"/>
      <c r="CE1" s="47"/>
      <c r="CF1" s="47"/>
      <c r="CG1" s="47"/>
      <c r="CH1" s="47"/>
      <c r="CI1" s="47"/>
      <c r="CJ1" s="47"/>
      <c r="CK1" s="47"/>
      <c r="CL1" s="47"/>
      <c r="CM1" s="47"/>
      <c r="CN1" s="47"/>
      <c r="CO1" s="47"/>
      <c r="CP1" s="47"/>
      <c r="CQ1" s="47"/>
      <c r="CR1" s="47"/>
      <c r="CS1" s="47"/>
      <c r="CT1" s="47"/>
      <c r="CU1" s="48"/>
      <c r="CV1" s="51"/>
      <c r="CW1" s="58">
        <f>BX1+1</f>
        <v>42790</v>
      </c>
      <c r="CX1" s="57" t="str">
        <f>TEXT(CW1,"jjjj")</f>
        <v>vendredi</v>
      </c>
      <c r="CY1" s="50"/>
      <c r="CZ1" s="50"/>
      <c r="DA1" s="50"/>
      <c r="DB1" s="47"/>
      <c r="DC1" s="47"/>
      <c r="DD1" s="47"/>
      <c r="DE1" s="47"/>
      <c r="DF1" s="47"/>
      <c r="DG1" s="47"/>
      <c r="DH1" s="47"/>
      <c r="DI1" s="47"/>
      <c r="DJ1" s="47"/>
      <c r="DK1" s="47"/>
      <c r="DL1" s="47"/>
      <c r="DM1" s="47"/>
      <c r="DN1" s="47"/>
      <c r="DO1" s="47"/>
      <c r="DP1" s="47"/>
      <c r="DQ1" s="47"/>
      <c r="DR1" s="47"/>
      <c r="DS1" s="47"/>
      <c r="DT1" s="48"/>
      <c r="DU1" s="51"/>
      <c r="DV1" s="58">
        <f>CW1+1</f>
        <v>42791</v>
      </c>
      <c r="DW1" s="57" t="str">
        <f>TEXT(DV1,"jjjj")</f>
        <v>samedi</v>
      </c>
      <c r="DX1" s="50"/>
      <c r="DY1" s="50"/>
      <c r="DZ1" s="50"/>
      <c r="EA1" s="47"/>
      <c r="EB1" s="47"/>
      <c r="EC1" s="47"/>
      <c r="ED1" s="47"/>
      <c r="EE1" s="47"/>
      <c r="EF1" s="47"/>
      <c r="EG1" s="47"/>
      <c r="EH1" s="47"/>
      <c r="EI1" s="47"/>
      <c r="EJ1" s="47"/>
      <c r="EK1" s="47"/>
      <c r="EL1" s="47"/>
      <c r="EM1" s="47"/>
      <c r="EN1" s="47"/>
      <c r="EO1" s="47"/>
      <c r="EP1" s="47"/>
      <c r="EQ1" s="47"/>
      <c r="ER1" s="47"/>
      <c r="ES1" s="48"/>
      <c r="ET1" s="51"/>
      <c r="EU1" s="58">
        <f>DV1+1</f>
        <v>42792</v>
      </c>
      <c r="EV1" s="57" t="str">
        <f>TEXT(EU1,"jjjj")</f>
        <v>dimanche</v>
      </c>
      <c r="EW1" s="50"/>
      <c r="EX1" s="50"/>
      <c r="EY1" s="50"/>
      <c r="EZ1" s="47"/>
      <c r="FA1" s="47"/>
      <c r="FB1" s="47"/>
      <c r="FC1" s="47"/>
      <c r="FD1" s="47"/>
      <c r="FE1" s="47"/>
      <c r="FF1" s="47"/>
      <c r="FG1" s="47"/>
      <c r="FH1" s="47"/>
      <c r="FI1" s="47"/>
      <c r="FJ1" s="47"/>
      <c r="FK1" s="47"/>
      <c r="FL1" s="47"/>
      <c r="FM1" s="47"/>
      <c r="FN1" s="47"/>
      <c r="FO1" s="47"/>
      <c r="FP1" s="47"/>
      <c r="FQ1" s="47"/>
      <c r="FR1" s="48"/>
      <c r="FS1" s="51"/>
    </row>
    <row r="2" spans="1:189" s="62" customFormat="1" ht="12" customHeight="1" thickBot="1" x14ac:dyDescent="0.25">
      <c r="A2" s="418" t="s">
        <v>0</v>
      </c>
      <c r="B2" s="445" t="s">
        <v>88</v>
      </c>
      <c r="C2" s="89" t="s">
        <v>118</v>
      </c>
      <c r="D2" s="90"/>
      <c r="E2" s="120" t="s">
        <v>112</v>
      </c>
      <c r="F2" s="418" t="s">
        <v>117</v>
      </c>
      <c r="G2" s="419"/>
      <c r="H2" s="118" t="s">
        <v>112</v>
      </c>
      <c r="I2" s="447" t="s">
        <v>98</v>
      </c>
      <c r="J2" s="447" t="s">
        <v>113</v>
      </c>
      <c r="K2" s="418" t="s">
        <v>99</v>
      </c>
      <c r="L2" s="419" t="s">
        <v>113</v>
      </c>
      <c r="M2" s="447" t="s">
        <v>100</v>
      </c>
      <c r="N2" s="447" t="s">
        <v>113</v>
      </c>
      <c r="O2" s="418" t="s">
        <v>101</v>
      </c>
      <c r="P2" s="419" t="s">
        <v>113</v>
      </c>
      <c r="Q2" s="447" t="s">
        <v>102</v>
      </c>
      <c r="R2" s="447" t="s">
        <v>113</v>
      </c>
      <c r="S2" s="409" t="s">
        <v>114</v>
      </c>
      <c r="T2" s="407" t="s">
        <v>114</v>
      </c>
      <c r="U2" s="409" t="s">
        <v>114</v>
      </c>
      <c r="V2" s="407" t="s">
        <v>114</v>
      </c>
      <c r="W2" s="409" t="s">
        <v>114</v>
      </c>
      <c r="X2" s="120" t="s">
        <v>112</v>
      </c>
      <c r="Y2" s="51"/>
      <c r="Z2" s="418" t="s">
        <v>0</v>
      </c>
      <c r="AA2" s="445" t="s">
        <v>88</v>
      </c>
      <c r="AB2" s="89" t="s">
        <v>118</v>
      </c>
      <c r="AC2" s="90"/>
      <c r="AD2" s="120" t="s">
        <v>112</v>
      </c>
      <c r="AE2" s="418" t="s">
        <v>117</v>
      </c>
      <c r="AF2" s="419"/>
      <c r="AG2" s="118" t="s">
        <v>112</v>
      </c>
      <c r="AH2" s="447" t="s">
        <v>98</v>
      </c>
      <c r="AI2" s="447" t="s">
        <v>113</v>
      </c>
      <c r="AJ2" s="418" t="s">
        <v>99</v>
      </c>
      <c r="AK2" s="419" t="s">
        <v>113</v>
      </c>
      <c r="AL2" s="447" t="s">
        <v>100</v>
      </c>
      <c r="AM2" s="447" t="s">
        <v>113</v>
      </c>
      <c r="AN2" s="418" t="s">
        <v>101</v>
      </c>
      <c r="AO2" s="419" t="s">
        <v>113</v>
      </c>
      <c r="AP2" s="447" t="s">
        <v>102</v>
      </c>
      <c r="AQ2" s="447" t="s">
        <v>113</v>
      </c>
      <c r="AR2" s="409" t="s">
        <v>114</v>
      </c>
      <c r="AS2" s="407" t="s">
        <v>114</v>
      </c>
      <c r="AT2" s="409" t="s">
        <v>114</v>
      </c>
      <c r="AU2" s="407" t="s">
        <v>114</v>
      </c>
      <c r="AV2" s="409" t="s">
        <v>114</v>
      </c>
      <c r="AW2" s="120" t="s">
        <v>112</v>
      </c>
      <c r="AX2" s="51"/>
      <c r="AY2" s="418" t="s">
        <v>0</v>
      </c>
      <c r="AZ2" s="445" t="s">
        <v>88</v>
      </c>
      <c r="BA2" s="89" t="s">
        <v>118</v>
      </c>
      <c r="BB2" s="90"/>
      <c r="BC2" s="120" t="s">
        <v>112</v>
      </c>
      <c r="BD2" s="418" t="s">
        <v>117</v>
      </c>
      <c r="BE2" s="419"/>
      <c r="BF2" s="118" t="s">
        <v>112</v>
      </c>
      <c r="BG2" s="447" t="s">
        <v>98</v>
      </c>
      <c r="BH2" s="447" t="s">
        <v>113</v>
      </c>
      <c r="BI2" s="418" t="s">
        <v>99</v>
      </c>
      <c r="BJ2" s="419" t="s">
        <v>113</v>
      </c>
      <c r="BK2" s="447" t="s">
        <v>100</v>
      </c>
      <c r="BL2" s="447" t="s">
        <v>113</v>
      </c>
      <c r="BM2" s="418" t="s">
        <v>101</v>
      </c>
      <c r="BN2" s="419" t="s">
        <v>113</v>
      </c>
      <c r="BO2" s="447" t="s">
        <v>102</v>
      </c>
      <c r="BP2" s="447" t="s">
        <v>113</v>
      </c>
      <c r="BQ2" s="409" t="s">
        <v>114</v>
      </c>
      <c r="BR2" s="407" t="s">
        <v>114</v>
      </c>
      <c r="BS2" s="409" t="s">
        <v>114</v>
      </c>
      <c r="BT2" s="407" t="s">
        <v>114</v>
      </c>
      <c r="BU2" s="409" t="s">
        <v>114</v>
      </c>
      <c r="BV2" s="120" t="s">
        <v>112</v>
      </c>
      <c r="BW2" s="51"/>
      <c r="BX2" s="445" t="s">
        <v>0</v>
      </c>
      <c r="BY2" s="419" t="s">
        <v>88</v>
      </c>
      <c r="BZ2" s="89" t="s">
        <v>118</v>
      </c>
      <c r="CA2" s="90"/>
      <c r="CB2" s="120" t="s">
        <v>112</v>
      </c>
      <c r="CC2" s="418" t="s">
        <v>117</v>
      </c>
      <c r="CD2" s="419"/>
      <c r="CE2" s="118" t="s">
        <v>112</v>
      </c>
      <c r="CF2" s="447" t="s">
        <v>98</v>
      </c>
      <c r="CG2" s="447" t="s">
        <v>113</v>
      </c>
      <c r="CH2" s="418" t="s">
        <v>99</v>
      </c>
      <c r="CI2" s="419" t="s">
        <v>113</v>
      </c>
      <c r="CJ2" s="447" t="s">
        <v>100</v>
      </c>
      <c r="CK2" s="447" t="s">
        <v>113</v>
      </c>
      <c r="CL2" s="418" t="s">
        <v>101</v>
      </c>
      <c r="CM2" s="419" t="s">
        <v>113</v>
      </c>
      <c r="CN2" s="447" t="s">
        <v>102</v>
      </c>
      <c r="CO2" s="447" t="s">
        <v>113</v>
      </c>
      <c r="CP2" s="409" t="s">
        <v>114</v>
      </c>
      <c r="CQ2" s="407" t="s">
        <v>114</v>
      </c>
      <c r="CR2" s="409" t="s">
        <v>114</v>
      </c>
      <c r="CS2" s="407" t="s">
        <v>114</v>
      </c>
      <c r="CT2" s="409" t="s">
        <v>114</v>
      </c>
      <c r="CU2" s="120" t="s">
        <v>112</v>
      </c>
      <c r="CV2" s="51"/>
      <c r="CW2" s="445" t="s">
        <v>0</v>
      </c>
      <c r="CX2" s="419" t="s">
        <v>88</v>
      </c>
      <c r="CY2" s="89" t="s">
        <v>118</v>
      </c>
      <c r="CZ2" s="90"/>
      <c r="DA2" s="120" t="s">
        <v>112</v>
      </c>
      <c r="DB2" s="418" t="s">
        <v>117</v>
      </c>
      <c r="DC2" s="419"/>
      <c r="DD2" s="118" t="s">
        <v>112</v>
      </c>
      <c r="DE2" s="447" t="s">
        <v>98</v>
      </c>
      <c r="DF2" s="447" t="s">
        <v>113</v>
      </c>
      <c r="DG2" s="418" t="s">
        <v>99</v>
      </c>
      <c r="DH2" s="419" t="s">
        <v>113</v>
      </c>
      <c r="DI2" s="447" t="s">
        <v>100</v>
      </c>
      <c r="DJ2" s="447" t="s">
        <v>113</v>
      </c>
      <c r="DK2" s="418" t="s">
        <v>101</v>
      </c>
      <c r="DL2" s="419" t="s">
        <v>113</v>
      </c>
      <c r="DM2" s="447" t="s">
        <v>102</v>
      </c>
      <c r="DN2" s="447" t="s">
        <v>113</v>
      </c>
      <c r="DO2" s="409" t="s">
        <v>114</v>
      </c>
      <c r="DP2" s="407" t="s">
        <v>114</v>
      </c>
      <c r="DQ2" s="409" t="s">
        <v>114</v>
      </c>
      <c r="DR2" s="407" t="s">
        <v>114</v>
      </c>
      <c r="DS2" s="409" t="s">
        <v>114</v>
      </c>
      <c r="DT2" s="120" t="s">
        <v>112</v>
      </c>
      <c r="DU2" s="51"/>
      <c r="DV2" s="418" t="s">
        <v>0</v>
      </c>
      <c r="DW2" s="445" t="s">
        <v>88</v>
      </c>
      <c r="DX2" s="89" t="s">
        <v>118</v>
      </c>
      <c r="DY2" s="90"/>
      <c r="DZ2" s="120" t="s">
        <v>112</v>
      </c>
      <c r="EA2" s="418" t="s">
        <v>117</v>
      </c>
      <c r="EB2" s="419"/>
      <c r="EC2" s="118" t="s">
        <v>112</v>
      </c>
      <c r="ED2" s="447" t="s">
        <v>98</v>
      </c>
      <c r="EE2" s="447" t="s">
        <v>113</v>
      </c>
      <c r="EF2" s="418" t="s">
        <v>99</v>
      </c>
      <c r="EG2" s="419" t="s">
        <v>113</v>
      </c>
      <c r="EH2" s="447" t="s">
        <v>100</v>
      </c>
      <c r="EI2" s="447" t="s">
        <v>113</v>
      </c>
      <c r="EJ2" s="418" t="s">
        <v>101</v>
      </c>
      <c r="EK2" s="419" t="s">
        <v>113</v>
      </c>
      <c r="EL2" s="447" t="s">
        <v>102</v>
      </c>
      <c r="EM2" s="447" t="s">
        <v>113</v>
      </c>
      <c r="EN2" s="409" t="s">
        <v>114</v>
      </c>
      <c r="EO2" s="407" t="s">
        <v>114</v>
      </c>
      <c r="EP2" s="409" t="s">
        <v>114</v>
      </c>
      <c r="EQ2" s="407" t="s">
        <v>114</v>
      </c>
      <c r="ER2" s="409" t="s">
        <v>114</v>
      </c>
      <c r="ES2" s="120" t="s">
        <v>112</v>
      </c>
      <c r="ET2" s="51"/>
      <c r="EU2" s="418" t="s">
        <v>0</v>
      </c>
      <c r="EV2" s="445" t="s">
        <v>88</v>
      </c>
      <c r="EW2" s="89" t="s">
        <v>118</v>
      </c>
      <c r="EX2" s="90"/>
      <c r="EY2" s="120" t="s">
        <v>112</v>
      </c>
      <c r="EZ2" s="418" t="s">
        <v>117</v>
      </c>
      <c r="FA2" s="419"/>
      <c r="FB2" s="118" t="s">
        <v>112</v>
      </c>
      <c r="FC2" s="447" t="s">
        <v>98</v>
      </c>
      <c r="FD2" s="447" t="s">
        <v>113</v>
      </c>
      <c r="FE2" s="418" t="s">
        <v>99</v>
      </c>
      <c r="FF2" s="419" t="s">
        <v>113</v>
      </c>
      <c r="FG2" s="447" t="s">
        <v>100</v>
      </c>
      <c r="FH2" s="447" t="s">
        <v>113</v>
      </c>
      <c r="FI2" s="418" t="s">
        <v>101</v>
      </c>
      <c r="FJ2" s="419" t="s">
        <v>113</v>
      </c>
      <c r="FK2" s="447" t="s">
        <v>102</v>
      </c>
      <c r="FL2" s="447" t="s">
        <v>113</v>
      </c>
      <c r="FM2" s="409" t="s">
        <v>114</v>
      </c>
      <c r="FN2" s="407" t="s">
        <v>114</v>
      </c>
      <c r="FO2" s="409" t="s">
        <v>114</v>
      </c>
      <c r="FP2" s="407" t="s">
        <v>114</v>
      </c>
      <c r="FQ2" s="409" t="s">
        <v>114</v>
      </c>
      <c r="FR2" s="120" t="s">
        <v>112</v>
      </c>
      <c r="FS2" s="51"/>
      <c r="FU2" s="253" t="s">
        <v>167</v>
      </c>
      <c r="FV2" s="254" t="s">
        <v>202</v>
      </c>
      <c r="FW2" s="267" t="s">
        <v>205</v>
      </c>
      <c r="FX2" s="111"/>
    </row>
    <row r="3" spans="1:189" s="27" customFormat="1" ht="12.75" thickBot="1" x14ac:dyDescent="0.25">
      <c r="A3" s="444"/>
      <c r="B3" s="446"/>
      <c r="C3" s="122" t="s">
        <v>121</v>
      </c>
      <c r="D3" s="119" t="s">
        <v>122</v>
      </c>
      <c r="E3" s="121" t="s">
        <v>120</v>
      </c>
      <c r="F3" s="122" t="s">
        <v>121</v>
      </c>
      <c r="G3" s="123" t="s">
        <v>122</v>
      </c>
      <c r="H3" s="119" t="s">
        <v>124</v>
      </c>
      <c r="I3" s="448"/>
      <c r="J3" s="448"/>
      <c r="K3" s="449"/>
      <c r="L3" s="450"/>
      <c r="M3" s="448"/>
      <c r="N3" s="448"/>
      <c r="O3" s="449"/>
      <c r="P3" s="450"/>
      <c r="Q3" s="448"/>
      <c r="R3" s="448"/>
      <c r="S3" s="410"/>
      <c r="T3" s="408"/>
      <c r="U3" s="410"/>
      <c r="V3" s="408"/>
      <c r="W3" s="410"/>
      <c r="X3" s="121" t="s">
        <v>160</v>
      </c>
      <c r="Y3" s="28"/>
      <c r="Z3" s="444"/>
      <c r="AA3" s="446"/>
      <c r="AB3" s="122" t="s">
        <v>121</v>
      </c>
      <c r="AC3" s="119" t="s">
        <v>122</v>
      </c>
      <c r="AD3" s="121" t="s">
        <v>120</v>
      </c>
      <c r="AE3" s="122" t="s">
        <v>121</v>
      </c>
      <c r="AF3" s="123" t="s">
        <v>122</v>
      </c>
      <c r="AG3" s="119" t="s">
        <v>124</v>
      </c>
      <c r="AH3" s="448"/>
      <c r="AI3" s="448"/>
      <c r="AJ3" s="449"/>
      <c r="AK3" s="450"/>
      <c r="AL3" s="448"/>
      <c r="AM3" s="448"/>
      <c r="AN3" s="449"/>
      <c r="AO3" s="450"/>
      <c r="AP3" s="448"/>
      <c r="AQ3" s="448"/>
      <c r="AR3" s="410"/>
      <c r="AS3" s="408"/>
      <c r="AT3" s="410"/>
      <c r="AU3" s="408"/>
      <c r="AV3" s="410"/>
      <c r="AW3" s="121" t="s">
        <v>160</v>
      </c>
      <c r="AX3" s="28"/>
      <c r="AY3" s="444"/>
      <c r="AZ3" s="446"/>
      <c r="BA3" s="122" t="s">
        <v>121</v>
      </c>
      <c r="BB3" s="119" t="s">
        <v>122</v>
      </c>
      <c r="BC3" s="121" t="s">
        <v>120</v>
      </c>
      <c r="BD3" s="122" t="s">
        <v>121</v>
      </c>
      <c r="BE3" s="123" t="s">
        <v>122</v>
      </c>
      <c r="BF3" s="119" t="s">
        <v>124</v>
      </c>
      <c r="BG3" s="448"/>
      <c r="BH3" s="448"/>
      <c r="BI3" s="449"/>
      <c r="BJ3" s="450"/>
      <c r="BK3" s="448"/>
      <c r="BL3" s="448"/>
      <c r="BM3" s="449"/>
      <c r="BN3" s="450"/>
      <c r="BO3" s="448"/>
      <c r="BP3" s="448"/>
      <c r="BQ3" s="410"/>
      <c r="BR3" s="408"/>
      <c r="BS3" s="410"/>
      <c r="BT3" s="408"/>
      <c r="BU3" s="410"/>
      <c r="BV3" s="121" t="s">
        <v>160</v>
      </c>
      <c r="BW3" s="28"/>
      <c r="BX3" s="472"/>
      <c r="BY3" s="450"/>
      <c r="BZ3" s="122" t="s">
        <v>121</v>
      </c>
      <c r="CA3" s="119" t="s">
        <v>122</v>
      </c>
      <c r="CB3" s="121" t="s">
        <v>120</v>
      </c>
      <c r="CC3" s="122" t="s">
        <v>121</v>
      </c>
      <c r="CD3" s="123" t="s">
        <v>122</v>
      </c>
      <c r="CE3" s="119" t="s">
        <v>124</v>
      </c>
      <c r="CF3" s="448"/>
      <c r="CG3" s="448"/>
      <c r="CH3" s="449"/>
      <c r="CI3" s="450"/>
      <c r="CJ3" s="448"/>
      <c r="CK3" s="448"/>
      <c r="CL3" s="449"/>
      <c r="CM3" s="450"/>
      <c r="CN3" s="448"/>
      <c r="CO3" s="448"/>
      <c r="CP3" s="410"/>
      <c r="CQ3" s="408"/>
      <c r="CR3" s="410"/>
      <c r="CS3" s="408"/>
      <c r="CT3" s="410"/>
      <c r="CU3" s="121" t="s">
        <v>160</v>
      </c>
      <c r="CV3" s="28"/>
      <c r="CW3" s="472"/>
      <c r="CX3" s="450"/>
      <c r="CY3" s="122" t="s">
        <v>121</v>
      </c>
      <c r="CZ3" s="119" t="s">
        <v>122</v>
      </c>
      <c r="DA3" s="121" t="s">
        <v>120</v>
      </c>
      <c r="DB3" s="122" t="s">
        <v>121</v>
      </c>
      <c r="DC3" s="123" t="s">
        <v>122</v>
      </c>
      <c r="DD3" s="119" t="s">
        <v>124</v>
      </c>
      <c r="DE3" s="448"/>
      <c r="DF3" s="448"/>
      <c r="DG3" s="449"/>
      <c r="DH3" s="450"/>
      <c r="DI3" s="448"/>
      <c r="DJ3" s="448"/>
      <c r="DK3" s="449"/>
      <c r="DL3" s="450"/>
      <c r="DM3" s="448"/>
      <c r="DN3" s="448"/>
      <c r="DO3" s="410"/>
      <c r="DP3" s="408"/>
      <c r="DQ3" s="410"/>
      <c r="DR3" s="408"/>
      <c r="DS3" s="410"/>
      <c r="DT3" s="121" t="s">
        <v>160</v>
      </c>
      <c r="DU3" s="28"/>
      <c r="DV3" s="444"/>
      <c r="DW3" s="446"/>
      <c r="DX3" s="122" t="s">
        <v>121</v>
      </c>
      <c r="DY3" s="119" t="s">
        <v>122</v>
      </c>
      <c r="DZ3" s="121" t="s">
        <v>120</v>
      </c>
      <c r="EA3" s="122" t="s">
        <v>121</v>
      </c>
      <c r="EB3" s="123" t="s">
        <v>122</v>
      </c>
      <c r="EC3" s="119" t="s">
        <v>124</v>
      </c>
      <c r="ED3" s="448"/>
      <c r="EE3" s="448"/>
      <c r="EF3" s="449"/>
      <c r="EG3" s="450"/>
      <c r="EH3" s="448"/>
      <c r="EI3" s="448"/>
      <c r="EJ3" s="449"/>
      <c r="EK3" s="450"/>
      <c r="EL3" s="448"/>
      <c r="EM3" s="448"/>
      <c r="EN3" s="410"/>
      <c r="EO3" s="408"/>
      <c r="EP3" s="410"/>
      <c r="EQ3" s="408"/>
      <c r="ER3" s="410"/>
      <c r="ES3" s="121" t="s">
        <v>160</v>
      </c>
      <c r="ET3" s="28"/>
      <c r="EU3" s="444"/>
      <c r="EV3" s="446"/>
      <c r="EW3" s="122" t="s">
        <v>121</v>
      </c>
      <c r="EX3" s="119" t="s">
        <v>122</v>
      </c>
      <c r="EY3" s="121" t="s">
        <v>120</v>
      </c>
      <c r="EZ3" s="122" t="s">
        <v>121</v>
      </c>
      <c r="FA3" s="123" t="s">
        <v>122</v>
      </c>
      <c r="FB3" s="119" t="s">
        <v>124</v>
      </c>
      <c r="FC3" s="448"/>
      <c r="FD3" s="448"/>
      <c r="FE3" s="449"/>
      <c r="FF3" s="450"/>
      <c r="FG3" s="448"/>
      <c r="FH3" s="448"/>
      <c r="FI3" s="449"/>
      <c r="FJ3" s="450"/>
      <c r="FK3" s="448"/>
      <c r="FL3" s="448"/>
      <c r="FM3" s="410"/>
      <c r="FN3" s="408"/>
      <c r="FO3" s="410"/>
      <c r="FP3" s="408"/>
      <c r="FQ3" s="410"/>
      <c r="FR3" s="121" t="s">
        <v>160</v>
      </c>
      <c r="FS3" s="28"/>
      <c r="FU3" s="239"/>
      <c r="FV3" s="257"/>
      <c r="FW3" s="258"/>
      <c r="FY3" s="273" t="s">
        <v>183</v>
      </c>
      <c r="FZ3" s="274" t="s">
        <v>89</v>
      </c>
      <c r="GA3" s="254" t="s">
        <v>130</v>
      </c>
      <c r="GB3" s="254" t="s">
        <v>131</v>
      </c>
      <c r="GC3" s="254" t="s">
        <v>132</v>
      </c>
      <c r="GD3" s="254" t="s">
        <v>133</v>
      </c>
      <c r="GE3" s="255" t="s">
        <v>134</v>
      </c>
      <c r="GF3" s="255" t="s">
        <v>135</v>
      </c>
      <c r="GG3" s="256" t="s">
        <v>136</v>
      </c>
    </row>
    <row r="4" spans="1:189" ht="12.75" x14ac:dyDescent="0.2">
      <c r="A4" s="17" t="s">
        <v>174</v>
      </c>
      <c r="B4" s="18"/>
      <c r="C4" s="19">
        <v>0.22916666666666666</v>
      </c>
      <c r="D4" s="290">
        <f>IF(B4&lt;&gt;"Présent",0,C4+(7.4/24))</f>
        <v>0</v>
      </c>
      <c r="E4" s="291">
        <f>IF(OR(B4&lt;&gt;"Présent",C4="",D4-C4-0.4/24&lt;0),0,D4-C4-0.4/24)</f>
        <v>0</v>
      </c>
      <c r="F4" s="19">
        <f>IF(B4&lt;&gt;"Présent",0,C4)</f>
        <v>0</v>
      </c>
      <c r="G4" s="20">
        <v>0.53749999999999998</v>
      </c>
      <c r="H4" s="292">
        <f>IF(OR(F4="",G4=""),"",IF(B4&lt;&gt;"Présent",0,G4-F4+IF(F4&gt;G4,1)-0.4/24))</f>
        <v>0</v>
      </c>
      <c r="I4" s="63"/>
      <c r="J4" s="64"/>
      <c r="K4" s="63"/>
      <c r="L4" s="65"/>
      <c r="M4" s="66"/>
      <c r="N4" s="64"/>
      <c r="O4" s="63"/>
      <c r="P4" s="65"/>
      <c r="Q4" s="66"/>
      <c r="R4" s="64"/>
      <c r="S4" s="56" t="str">
        <f>IFERROR(IF($B4="Présent",J4/VLOOKUP(I4,Base!$A$3:$E$17,2,FALSE)/24,""),"")</f>
        <v/>
      </c>
      <c r="T4" s="56" t="str">
        <f>IFERROR(IF($B$4="Présent",L4/VLOOKUP(K4,Base!$A$3:$E$17,2,FALSE)/24,""),"")</f>
        <v/>
      </c>
      <c r="U4" s="56" t="str">
        <f>IFERROR(IF($B4="Présent",N4/VLOOKUP(M4,Base!$A$3:$E$17,2,FALSE)/24,""),"")</f>
        <v/>
      </c>
      <c r="V4" s="56" t="str">
        <f>IFERROR(IF($B4="Présent",P4/VLOOKUP(O4,Base!$A$3:$E$17,2,FALSE)/24,""),"")</f>
        <v/>
      </c>
      <c r="W4" s="56" t="str">
        <f>IFERROR(IF($B4="Présent",R4/VLOOKUP(Q4,Base!$A$3:$E$17,2,FALSE)/24,""),"")</f>
        <v/>
      </c>
      <c r="X4" s="293" t="str">
        <f>IF(B4="Présent",SUM(S4:W4)/H4,"")</f>
        <v/>
      </c>
      <c r="Z4" s="17" t="s">
        <v>174</v>
      </c>
      <c r="AA4" s="18"/>
      <c r="AB4" s="19">
        <v>0.22916666666666666</v>
      </c>
      <c r="AC4" s="290">
        <f>IF(AA4&lt;&gt;"Présent",0,AB4+(7.4/24))</f>
        <v>0</v>
      </c>
      <c r="AD4" s="291">
        <f>IF(OR(AA4&lt;&gt;"Présent",AB4="",AC4-AB4-0.4/24&lt;0),0,AC4-AB4-0.4/24)</f>
        <v>0</v>
      </c>
      <c r="AE4" s="19">
        <f>IF(AA4&lt;&gt;"Présent",0,AB4)</f>
        <v>0</v>
      </c>
      <c r="AF4" s="20">
        <v>0.53749999999999998</v>
      </c>
      <c r="AG4" s="292">
        <f>IF(OR(AE4="",AF4=""),"",IF(AA4&lt;&gt;"Présent",0,AF4-AE4+IF(AE4&gt;AF4,1)-0.4/24))</f>
        <v>0</v>
      </c>
      <c r="AH4" s="63"/>
      <c r="AI4" s="64"/>
      <c r="AJ4" s="63"/>
      <c r="AK4" s="65"/>
      <c r="AL4" s="66"/>
      <c r="AM4" s="64"/>
      <c r="AN4" s="63"/>
      <c r="AO4" s="65"/>
      <c r="AP4" s="66"/>
      <c r="AQ4" s="64"/>
      <c r="AR4" s="56" t="str">
        <f>IFERROR(IF($AA4="Présent",AI4/VLOOKUP(AH4,Base!$A$3:$E$17,2,FALSE)/24,""),"")</f>
        <v/>
      </c>
      <c r="AS4" s="56" t="str">
        <f>IFERROR(IF($AA4="Présent",AK4/VLOOKUP(AJ4,Base!$A$3:$E$17,2,FALSE)/24,""),"")</f>
        <v/>
      </c>
      <c r="AT4" s="56" t="str">
        <f>IFERROR(IF($AA4="Présent",AM4/VLOOKUP(AL4,Base!$A$3:$E$17,2,FALSE)/24,""),"")</f>
        <v/>
      </c>
      <c r="AU4" s="56" t="str">
        <f>IFERROR(IF($AA4="Présent",AO4/VLOOKUP(AN4,Base!$A$3:$E$17,2,FALSE)/24,""),"")</f>
        <v/>
      </c>
      <c r="AV4" s="56" t="str">
        <f>IFERROR(IF($AA4="Présent",AQ4/VLOOKUP(AP4,Base!$A$3:$E$17,2,FALSE)/24,""),"")</f>
        <v/>
      </c>
      <c r="AW4" s="293" t="str">
        <f>IF(AA4="Présent",SUM(AR4:AV4)/AG4,"")</f>
        <v/>
      </c>
      <c r="AY4" s="17" t="s">
        <v>174</v>
      </c>
      <c r="AZ4" s="18"/>
      <c r="BA4" s="19">
        <v>0.22916666666666666</v>
      </c>
      <c r="BB4" s="290">
        <f>IF(AZ4&lt;&gt;"Présent",0,BA4+(7.4/24))</f>
        <v>0</v>
      </c>
      <c r="BC4" s="291">
        <f>IF(OR(AZ4&lt;&gt;"Présent",BA4="",BB4-BA4-0.4/24&lt;0),0,BB4-BA4-0.4/24)</f>
        <v>0</v>
      </c>
      <c r="BD4" s="19">
        <f>IF(AZ4&lt;&gt;"Présent",0,BA4)</f>
        <v>0</v>
      </c>
      <c r="BE4" s="20">
        <v>0.53749999999999998</v>
      </c>
      <c r="BF4" s="292">
        <f>IF(OR(BD4="",BE4=""),"",IF(AZ4&lt;&gt;"Présent",0,BE4-BD4+IF(BD4&gt;BE4,1)-0.4/24))</f>
        <v>0</v>
      </c>
      <c r="BG4" s="63"/>
      <c r="BH4" s="64"/>
      <c r="BI4" s="63"/>
      <c r="BJ4" s="65"/>
      <c r="BK4" s="66"/>
      <c r="BL4" s="64"/>
      <c r="BM4" s="63"/>
      <c r="BN4" s="65"/>
      <c r="BO4" s="66"/>
      <c r="BP4" s="64"/>
      <c r="BQ4" s="56" t="str">
        <f>IFERROR(IF($AZ4="Présent",BH4/VLOOKUP(BG4,Base!$A$3:$E$17,2,FALSE)/24,""),"")</f>
        <v/>
      </c>
      <c r="BR4" s="56" t="str">
        <f>IFERROR(IF($AZ4="Présent",BJ4/VLOOKUP(BI4,Base!$A$3:$E$17,2,FALSE)/24,""),"")</f>
        <v/>
      </c>
      <c r="BS4" s="56" t="str">
        <f>IFERROR(IF($AZ4="Présent",BL4/VLOOKUP(BK4,Base!$A$3:$E$17,2,FALSE)/24,""),"")</f>
        <v/>
      </c>
      <c r="BT4" s="56" t="str">
        <f>IFERROR(IF($AZ4="Présent",BN4/VLOOKUP(BM4,Base!$A$3:$E$17,2,FALSE)/24,""),"")</f>
        <v/>
      </c>
      <c r="BU4" s="56" t="str">
        <f>IFERROR(IF($AZ4="Présent",BP4/VLOOKUP(BO4,Base!$A$3:$E$17,2,FALSE)/24,""),"")</f>
        <v/>
      </c>
      <c r="BV4" s="293" t="str">
        <f>IF(AZ4="Présent",SUM(BQ4:BU4)/BF4,"")</f>
        <v/>
      </c>
      <c r="BX4" s="17" t="s">
        <v>174</v>
      </c>
      <c r="BY4" s="199"/>
      <c r="BZ4" s="19">
        <v>0.22916666666666666</v>
      </c>
      <c r="CA4" s="290">
        <f>IF(BY4&lt;&gt;"Présent",0,BZ4+(7.4/24))</f>
        <v>0</v>
      </c>
      <c r="CB4" s="291">
        <f>IF(OR(BY4&lt;&gt;"Présent",BZ4="",CA4-BZ4-0.4/24&lt;0),0,CA4-BZ4-0.4/24)</f>
        <v>0</v>
      </c>
      <c r="CC4" s="19">
        <f>IF(BY4&lt;&gt;"Présent",0,BZ4)</f>
        <v>0</v>
      </c>
      <c r="CD4" s="20">
        <v>0.53749999999999998</v>
      </c>
      <c r="CE4" s="292">
        <f>IF(OR(CC4="",CD4=""),"",IF(BY4&lt;&gt;"Présent",0,CD4-CC4+IF(CC4&gt;CD4,1)-0.4/24))</f>
        <v>0</v>
      </c>
      <c r="CF4" s="63"/>
      <c r="CG4" s="64"/>
      <c r="CH4" s="63"/>
      <c r="CI4" s="65"/>
      <c r="CJ4" s="66"/>
      <c r="CK4" s="64"/>
      <c r="CL4" s="63"/>
      <c r="CM4" s="65"/>
      <c r="CN4" s="66"/>
      <c r="CO4" s="64"/>
      <c r="CP4" s="56" t="str">
        <f>IFERROR(IF($BY4="Présent",CG4/VLOOKUP(CF4,Base!$A$3:$E$17,2,FALSE)/24,""),"")</f>
        <v/>
      </c>
      <c r="CQ4" s="56" t="str">
        <f>IFERROR(IF($BY4="Présent",CI4/VLOOKUP(CH4,Base!$A$3:$E$17,2,FALSE)/24,""),"")</f>
        <v/>
      </c>
      <c r="CR4" s="56" t="str">
        <f>IFERROR(IF($BY4="Présent",CK4/VLOOKUP(CJ4,Base!$A$3:$E$17,2,FALSE)/24,""),"")</f>
        <v/>
      </c>
      <c r="CS4" s="56" t="str">
        <f>IFERROR(IF($BY4="Présent",CM4/VLOOKUP(CL4,Base!$A$3:$E$17,2,FALSE)/24,""),"")</f>
        <v/>
      </c>
      <c r="CT4" s="56" t="str">
        <f>IFERROR(IF($BY4="Présent",CO4/VLOOKUP(CN4,Base!$A$3:$E$17,2,FALSE)/24,""),"")</f>
        <v/>
      </c>
      <c r="CU4" s="293" t="str">
        <f>IF(BY4="Présent",SUM(CP4:CT4)/CE4,"")</f>
        <v/>
      </c>
      <c r="CW4" s="17" t="s">
        <v>174</v>
      </c>
      <c r="CX4" s="199"/>
      <c r="CY4" s="19">
        <v>0.22916666666666666</v>
      </c>
      <c r="CZ4" s="290">
        <f>IF(CX4&lt;&gt;"Présent",0,CY4+(7.4/24))</f>
        <v>0</v>
      </c>
      <c r="DA4" s="291">
        <f>IF(OR(CX4&lt;&gt;"Présent",CY4="",CZ4-CY4-0.4/24&lt;0),0,CZ4-CY4-0.4/24)</f>
        <v>0</v>
      </c>
      <c r="DB4" s="19">
        <f>IF(CX4&lt;&gt;"Présent",0,CY4)</f>
        <v>0</v>
      </c>
      <c r="DC4" s="20">
        <v>0.53749999999999998</v>
      </c>
      <c r="DD4" s="292">
        <f>IF(OR(DB4="",DC4=""),"",IF(CX4&lt;&gt;"Présent",0,DC4-DB4+IF(DB4&gt;DC4,1)-0.4/24))</f>
        <v>0</v>
      </c>
      <c r="DE4" s="63"/>
      <c r="DF4" s="64"/>
      <c r="DG4" s="63"/>
      <c r="DH4" s="65"/>
      <c r="DI4" s="66"/>
      <c r="DJ4" s="64"/>
      <c r="DK4" s="63"/>
      <c r="DL4" s="65"/>
      <c r="DM4" s="66"/>
      <c r="DN4" s="64"/>
      <c r="DO4" s="56" t="str">
        <f>IFERROR(IF($CX4="Présent",DF4/VLOOKUP(DE4,Base!$A$3:$E$17,2,FALSE)/24,""),"")</f>
        <v/>
      </c>
      <c r="DP4" s="56" t="str">
        <f>IFERROR(IF($CX4="Présent",DH4/VLOOKUP(DG4,Base!$A$3:$E$17,2,FALSE)/24,""),"")</f>
        <v/>
      </c>
      <c r="DQ4" s="56" t="str">
        <f>IFERROR(IF($CX4="Présent",DJ4/VLOOKUP(DI4,Base!$A$3:$E$17,2,FALSE)/24,""),"")</f>
        <v/>
      </c>
      <c r="DR4" s="56" t="str">
        <f>IFERROR(IF($CX4="Présent",DL4/VLOOKUP(DK4,Base!$A$3:$E$17,2,FALSE)/24,""),"")</f>
        <v/>
      </c>
      <c r="DS4" s="56" t="str">
        <f>IFERROR(IF($CX4="Présent",DN4/VLOOKUP(DM4,Base!$A$3:$E$17,2,FALSE)/24,""),"")</f>
        <v/>
      </c>
      <c r="DT4" s="293" t="str">
        <f>IF(CX4="Présent",SUM(DO4:DS4)/DD4,"")</f>
        <v/>
      </c>
      <c r="DV4" s="17" t="s">
        <v>174</v>
      </c>
      <c r="DW4" s="18"/>
      <c r="DX4" s="19">
        <v>0.22916666666666666</v>
      </c>
      <c r="DY4" s="290">
        <f>IF(DW4&lt;&gt;"Présent",0,DX4+(7.4/24))</f>
        <v>0</v>
      </c>
      <c r="DZ4" s="291">
        <f>IF(OR(DW4&lt;&gt;"Présent",DX4="",DY4-DX4-0.4/24&lt;0),0,DY4-DX4-0.4/24)</f>
        <v>0</v>
      </c>
      <c r="EA4" s="19">
        <f>IF(DW4&lt;&gt;"Présent",0,DX4)</f>
        <v>0</v>
      </c>
      <c r="EB4" s="20">
        <v>0.53749999999999998</v>
      </c>
      <c r="EC4" s="292">
        <f>IF(OR(EA4="",EB4=""),"",IF(DW4&lt;&gt;"Présent",0,EB4-EA4+IF(EA4&gt;EB4,1)-0.4/24))</f>
        <v>0</v>
      </c>
      <c r="ED4" s="63"/>
      <c r="EE4" s="64"/>
      <c r="EF4" s="63"/>
      <c r="EG4" s="65"/>
      <c r="EH4" s="66"/>
      <c r="EI4" s="64"/>
      <c r="EJ4" s="63"/>
      <c r="EK4" s="65"/>
      <c r="EL4" s="66"/>
      <c r="EM4" s="64"/>
      <c r="EN4" s="56" t="str">
        <f>IFERROR(IF($DW4="Présent",EE4/VLOOKUP(ED4,Base!$A$3:$E$17,2,FALSE)/24,""),"")</f>
        <v/>
      </c>
      <c r="EO4" s="56" t="str">
        <f>IFERROR(IF($DW4="Présent",EG4/VLOOKUP(EF4,Base!$A$3:$E$17,2,FALSE)/24,""),"")</f>
        <v/>
      </c>
      <c r="EP4" s="56" t="str">
        <f>IFERROR(IF($DW4="Présent",EI4/VLOOKUP(EH4,Base!$A$3:$E$17,2,FALSE)/24,""),"")</f>
        <v/>
      </c>
      <c r="EQ4" s="56" t="str">
        <f>IFERROR(IF($DW4="Présent",EK4/VLOOKUP(EJ4,Base!$A$3:$E$17,2,FALSE)/24,""),"")</f>
        <v/>
      </c>
      <c r="ER4" s="56" t="str">
        <f>IFERROR(IF($DW4="Présent",EM4/VLOOKUP(EL4,Base!$A$3:$E$17,2,FALSE)/24,""),"")</f>
        <v/>
      </c>
      <c r="ES4" s="293" t="str">
        <f>IF(DW4="Présent",SUM(EN4:ER4)/EC4,"")</f>
        <v/>
      </c>
      <c r="EU4" s="17"/>
      <c r="EV4" s="18"/>
      <c r="EW4" s="19">
        <v>0.22916666666666666</v>
      </c>
      <c r="EX4" s="290">
        <f>IF(EV4&lt;&gt;"Présent",0,EW4+(7.4/24))</f>
        <v>0</v>
      </c>
      <c r="EY4" s="291">
        <f>IF(OR(EV4&lt;&gt;"Présent",EW4="",EX4-EW4-0.4/24&lt;0),0,EX4-EW4-0.4/24)</f>
        <v>0</v>
      </c>
      <c r="EZ4" s="19">
        <f>IF(EV4&lt;&gt;"Présent",0,EW4)</f>
        <v>0</v>
      </c>
      <c r="FA4" s="20">
        <v>0.53749999999999998</v>
      </c>
      <c r="FB4" s="292">
        <f>IF(OR(EZ4="",FA4=""),0,IF(EV4&lt;&gt;"Présent",0,FA4-EZ4+IF(EZ4&gt;FA4,1)-0.4/24))</f>
        <v>0</v>
      </c>
      <c r="FC4" s="63"/>
      <c r="FD4" s="64"/>
      <c r="FE4" s="63"/>
      <c r="FF4" s="65"/>
      <c r="FG4" s="66"/>
      <c r="FH4" s="64"/>
      <c r="FI4" s="63"/>
      <c r="FJ4" s="65"/>
      <c r="FK4" s="66"/>
      <c r="FL4" s="64"/>
      <c r="FM4" s="56" t="str">
        <f>IFERROR(IF($EV4="Présent",FD4/VLOOKUP(FC4,Base!$A$3:$E$17,2,FALSE)/24,""),"")</f>
        <v/>
      </c>
      <c r="FN4" s="56" t="str">
        <f>IFERROR(IF($EV4="Présent",FF4/VLOOKUP(FE4,Base!$A$3:$E$17,2,FALSE)/24,""),"")</f>
        <v/>
      </c>
      <c r="FO4" s="56" t="str">
        <f>IFERROR(IF($EV4="Présent",FH4/VLOOKUP(FG4,Base!$A$3:$E$17,2,FALSE)/24,""),"")</f>
        <v/>
      </c>
      <c r="FP4" s="56" t="str">
        <f>IFERROR(IF($EV4="Présent",FJ4/VLOOKUP(FI4,Base!$A$3:$E$17,2,FALSE)/24,""),"")</f>
        <v/>
      </c>
      <c r="FQ4" s="56" t="str">
        <f>IFERROR(IF($EV4="Présent",FL4/VLOOKUP(FK4,Base!$A$3:$E$17,2,FALSE)/24,""),"")</f>
        <v/>
      </c>
      <c r="FR4" s="293" t="str">
        <f>IF(EV4="Présent",SUM(FM4:FQ4)/FB4,"")</f>
        <v/>
      </c>
      <c r="FU4" s="262" t="str">
        <f>IF(EU4="",IF(DV4="",IF(CW4="",IF(BX4="",IF(AY4="",IF(Z4="",A4,Z4),AY4),BX4),CW4),DV4),EU4)</f>
        <v>JACQUOT. P</v>
      </c>
      <c r="FV4" s="261">
        <f>IF(FU4=0,"",7-COUNTIF(B4:FR4,$FZ$3))</f>
        <v>7</v>
      </c>
      <c r="FW4" s="263">
        <f>SUM(E4,AD4,BC4,CB4,DA4,DZ4,EY4)+(COUNTIF(B4:FR4,$FZ$3)*(0.4/24))</f>
        <v>0</v>
      </c>
      <c r="FX4" s="269"/>
      <c r="FY4" s="487" t="s">
        <v>127</v>
      </c>
      <c r="FZ4" s="488"/>
      <c r="GA4" s="275">
        <f>COUNTIF($B$4:$B$32,$FZ$3)</f>
        <v>0</v>
      </c>
      <c r="GB4" s="257">
        <f>COUNTIF($AA$4:$AA$32,$FZ$3)</f>
        <v>0</v>
      </c>
      <c r="GC4" s="257">
        <f>COUNTIF($AZ$4:$AZ$32,$FZ$3)</f>
        <v>0</v>
      </c>
      <c r="GD4" s="257">
        <f>COUNTIF($BY$4:$BY$32,$FZ$3)</f>
        <v>0</v>
      </c>
      <c r="GE4" s="257">
        <f>COUNTIF($CX$4:$CX$32,$FZ$3)</f>
        <v>0</v>
      </c>
      <c r="GF4" s="257">
        <f>COUNTIF($DW$4:$DW$32,$FZ$3)</f>
        <v>0</v>
      </c>
      <c r="GG4" s="258">
        <f>COUNTIF($EV$4:$EV$32,$FZ$3)</f>
        <v>0</v>
      </c>
    </row>
    <row r="5" spans="1:189" ht="12.75" x14ac:dyDescent="0.2">
      <c r="A5" s="17" t="s">
        <v>13</v>
      </c>
      <c r="B5" s="18"/>
      <c r="C5" s="19">
        <v>0.22916666666666666</v>
      </c>
      <c r="D5" s="290">
        <f t="shared" ref="D5:D32" si="0">IF(B5&lt;&gt;"Présent",0,C5+(7.4/24))</f>
        <v>0</v>
      </c>
      <c r="E5" s="291">
        <f t="shared" ref="E5:E32" si="1">IF(OR(B5&lt;&gt;"Présent",C5="",D5-C5-0.4/24&lt;0),0,D5-C5-0.4/24)</f>
        <v>0</v>
      </c>
      <c r="F5" s="19">
        <f t="shared" ref="F5:F32" si="2">IF(B5&lt;&gt;"Présent",0,C5)</f>
        <v>0</v>
      </c>
      <c r="G5" s="20">
        <v>0.53749999999999998</v>
      </c>
      <c r="H5" s="292">
        <f t="shared" ref="H5:H31" si="3">IF(OR(F5="",G5=""),"",IF(B5&lt;&gt;"Présent",0,G5-F5+IF(F5&gt;G5,1)-0.4/24))</f>
        <v>0</v>
      </c>
      <c r="I5" s="63"/>
      <c r="J5" s="64"/>
      <c r="K5" s="63"/>
      <c r="L5" s="65"/>
      <c r="M5" s="66"/>
      <c r="N5" s="64"/>
      <c r="O5" s="63"/>
      <c r="P5" s="65"/>
      <c r="Q5" s="66"/>
      <c r="R5" s="64"/>
      <c r="S5" s="56" t="str">
        <f>IFERROR(IF($B5="Présent",J5/VLOOKUP(I5,Base!$A$3:$E$17,2,FALSE)/24,""),"")</f>
        <v/>
      </c>
      <c r="T5" s="56" t="str">
        <f>IFERROR(IF($B5="Présent",L5/VLOOKUP(K5,Base!$A$3:$E$17,2,FALSE)/24,""),"")</f>
        <v/>
      </c>
      <c r="U5" s="56" t="str">
        <f>IFERROR(IF($B5="Présent",N5/VLOOKUP(M5,Base!$A$3:$E$17,2,FALSE)/24,""),"")</f>
        <v/>
      </c>
      <c r="V5" s="56" t="str">
        <f>IFERROR(IF($B5="Présent",P5/VLOOKUP(O5,Base!$A$3:$E$17,2,FALSE)/24,""),"")</f>
        <v/>
      </c>
      <c r="W5" s="56" t="str">
        <f>IFERROR(IF($B5="Présent",R5/VLOOKUP(Q5,Base!$A$3:$E$17,2,FALSE)/24,""),"")</f>
        <v/>
      </c>
      <c r="X5" s="293" t="str">
        <f t="shared" ref="X5:X32" si="4">IF(B5="Présent",SUM(S5:W5)/H5,"")</f>
        <v/>
      </c>
      <c r="Z5" s="17" t="s">
        <v>13</v>
      </c>
      <c r="AA5" s="18"/>
      <c r="AB5" s="19">
        <v>0.22916666666666666</v>
      </c>
      <c r="AC5" s="290">
        <f t="shared" ref="AC5:AC32" si="5">IF(AA5&lt;&gt;"Présent",0,AB5+(7.4/24))</f>
        <v>0</v>
      </c>
      <c r="AD5" s="291">
        <f t="shared" ref="AD5:AD32" si="6">IF(OR(AA5&lt;&gt;"Présent",AB5="",AC5-AB5-0.4/24&lt;0),0,AC5-AB5-0.4/24)</f>
        <v>0</v>
      </c>
      <c r="AE5" s="19">
        <f t="shared" ref="AE5:AE32" si="7">IF(AA5&lt;&gt;"Présent",0,AB5)</f>
        <v>0</v>
      </c>
      <c r="AF5" s="20">
        <v>0.53749999999999998</v>
      </c>
      <c r="AG5" s="292">
        <f t="shared" ref="AG5:AG31" si="8">IF(OR(AE5="",AF5=""),"",IF(AA5&lt;&gt;"Présent",0,AF5-AE5+IF(AE5&gt;AF5,1)-0.4/24))</f>
        <v>0</v>
      </c>
      <c r="AH5" s="63"/>
      <c r="AI5" s="64"/>
      <c r="AJ5" s="63"/>
      <c r="AK5" s="65"/>
      <c r="AL5" s="66"/>
      <c r="AM5" s="64"/>
      <c r="AN5" s="63"/>
      <c r="AO5" s="65"/>
      <c r="AP5" s="66"/>
      <c r="AQ5" s="64"/>
      <c r="AR5" s="56" t="str">
        <f>IFERROR(IF($AA5="Présent",AI5/VLOOKUP(AH5,Base!$A$3:$E$17,2,FALSE)/24,""),"")</f>
        <v/>
      </c>
      <c r="AS5" s="56" t="str">
        <f>IFERROR(IF($AA5="Présent",AK5/VLOOKUP(AJ5,Base!$A$3:$E$17,2,FALSE)/24,""),"")</f>
        <v/>
      </c>
      <c r="AT5" s="56" t="str">
        <f>IFERROR(IF($AA5="Présent",AM5/VLOOKUP(AL5,Base!$A$3:$E$17,2,FALSE)/24,""),"")</f>
        <v/>
      </c>
      <c r="AU5" s="56" t="str">
        <f>IFERROR(IF($AA5="Présent",AO5/VLOOKUP(AN5,Base!$A$3:$E$17,2,FALSE)/24,""),"")</f>
        <v/>
      </c>
      <c r="AV5" s="56" t="str">
        <f>IFERROR(IF($AA5="Présent",AQ5/VLOOKUP(AP5,Base!$A$3:$E$17,2,FALSE)/24,""),"")</f>
        <v/>
      </c>
      <c r="AW5" s="293" t="str">
        <f t="shared" ref="AW5:AW32" si="9">IF(AA5="Présent",SUM(AR5:AV5)/AG5,"")</f>
        <v/>
      </c>
      <c r="AY5" s="17" t="s">
        <v>13</v>
      </c>
      <c r="AZ5" s="18"/>
      <c r="BA5" s="19">
        <v>0.22916666666666666</v>
      </c>
      <c r="BB5" s="290">
        <f t="shared" ref="BB5:BB32" si="10">IF(AZ5&lt;&gt;"Présent",0,BA5+(7.4/24))</f>
        <v>0</v>
      </c>
      <c r="BC5" s="291">
        <f t="shared" ref="BC5:BC32" si="11">IF(OR(AZ5&lt;&gt;"Présent",BA5="",BB5-BA5-0.4/24&lt;0),0,BB5-BA5-0.4/24)</f>
        <v>0</v>
      </c>
      <c r="BD5" s="19">
        <f t="shared" ref="BD5:BD32" si="12">IF(AZ5&lt;&gt;"Présent",0,BA5)</f>
        <v>0</v>
      </c>
      <c r="BE5" s="20">
        <v>0.53749999999999998</v>
      </c>
      <c r="BF5" s="292">
        <f t="shared" ref="BF5:BF31" si="13">IF(OR(BD5="",BE5=""),"",IF(AZ5&lt;&gt;"Présent",0,BE5-BD5+IF(BD5&gt;BE5,1)-0.4/24))</f>
        <v>0</v>
      </c>
      <c r="BG5" s="63"/>
      <c r="BH5" s="64"/>
      <c r="BI5" s="63"/>
      <c r="BJ5" s="65"/>
      <c r="BK5" s="66"/>
      <c r="BL5" s="64"/>
      <c r="BM5" s="63"/>
      <c r="BN5" s="65"/>
      <c r="BO5" s="66"/>
      <c r="BP5" s="64"/>
      <c r="BQ5" s="56" t="str">
        <f>IFERROR(IF($AZ5="Présent",BH5/VLOOKUP(BG5,Base!$A$3:$E$17,2,FALSE)/24,""),"")</f>
        <v/>
      </c>
      <c r="BR5" s="56" t="str">
        <f>IFERROR(IF($AZ5="Présent",BJ5/VLOOKUP(BI5,Base!$A$3:$E$17,2,FALSE)/24,""),"")</f>
        <v/>
      </c>
      <c r="BS5" s="56" t="str">
        <f>IFERROR(IF($AZ5="Présent",BL5/VLOOKUP(BK5,Base!$A$3:$E$17,2,FALSE)/24,""),"")</f>
        <v/>
      </c>
      <c r="BT5" s="56" t="str">
        <f>IFERROR(IF($AZ5="Présent",BN5/VLOOKUP(BM5,Base!$A$3:$E$17,2,FALSE)/24,""),"")</f>
        <v/>
      </c>
      <c r="BU5" s="56" t="str">
        <f>IFERROR(IF($AZ5="Présent",BP5/VLOOKUP(BO5,Base!$A$3:$E$17,2,FALSE)/24,""),"")</f>
        <v/>
      </c>
      <c r="BV5" s="293" t="str">
        <f t="shared" ref="BV5:BV32" si="14">IF(AZ5="Présent",SUM(BQ5:BU5)/BF5,"")</f>
        <v/>
      </c>
      <c r="BX5" s="17" t="s">
        <v>13</v>
      </c>
      <c r="BY5" s="199"/>
      <c r="BZ5" s="19">
        <v>0.22916666666666666</v>
      </c>
      <c r="CA5" s="290">
        <f t="shared" ref="CA5:CA32" si="15">IF(BY5&lt;&gt;"Présent",0,BZ5+(7.4/24))</f>
        <v>0</v>
      </c>
      <c r="CB5" s="291">
        <f t="shared" ref="CB5:CB32" si="16">IF(OR(BY5&lt;&gt;"Présent",BZ5="",CA5-BZ5-0.4/24&lt;0),0,CA5-BZ5-0.4/24)</f>
        <v>0</v>
      </c>
      <c r="CC5" s="19">
        <f t="shared" ref="CC5:CC32" si="17">IF(BY5&lt;&gt;"Présent",0,BZ5)</f>
        <v>0</v>
      </c>
      <c r="CD5" s="20">
        <v>0.53749999999999998</v>
      </c>
      <c r="CE5" s="292">
        <f t="shared" ref="CE5:CE31" si="18">IF(OR(CC5="",CD5=""),"",IF(BY5&lt;&gt;"Présent",0,CD5-CC5+IF(CC5&gt;CD5,1)-0.4/24))</f>
        <v>0</v>
      </c>
      <c r="CF5" s="63"/>
      <c r="CG5" s="64"/>
      <c r="CH5" s="63"/>
      <c r="CI5" s="65"/>
      <c r="CJ5" s="66"/>
      <c r="CK5" s="64"/>
      <c r="CL5" s="63"/>
      <c r="CM5" s="65"/>
      <c r="CN5" s="66"/>
      <c r="CO5" s="64"/>
      <c r="CP5" s="56" t="str">
        <f>IFERROR(IF($BY5="Présent",CG5/VLOOKUP(CF5,Base!$A$3:$E$17,2,FALSE)/24,""),"")</f>
        <v/>
      </c>
      <c r="CQ5" s="56" t="str">
        <f>IFERROR(IF($BY5="Présent",CI5/VLOOKUP(CH5,Base!$A$3:$E$17,2,FALSE)/24,""),"")</f>
        <v/>
      </c>
      <c r="CR5" s="56" t="str">
        <f>IFERROR(IF($BY5="Présent",CK5/VLOOKUP(CJ5,Base!$A$3:$E$17,2,FALSE)/24,""),"")</f>
        <v/>
      </c>
      <c r="CS5" s="56" t="str">
        <f>IFERROR(IF($BY5="Présent",CM5/VLOOKUP(CL5,Base!$A$3:$E$17,2,FALSE)/24,""),"")</f>
        <v/>
      </c>
      <c r="CT5" s="56" t="str">
        <f>IFERROR(IF($BY5="Présent",CO5/VLOOKUP(CN5,Base!$A$3:$E$17,2,FALSE)/24,""),"")</f>
        <v/>
      </c>
      <c r="CU5" s="293" t="str">
        <f t="shared" ref="CU5:CU32" si="19">IF(BY5="Présent",SUM(CP5:CT5)/CE5,"")</f>
        <v/>
      </c>
      <c r="CW5" s="17" t="s">
        <v>13</v>
      </c>
      <c r="CX5" s="199"/>
      <c r="CY5" s="19">
        <v>0.22916666666666666</v>
      </c>
      <c r="CZ5" s="290">
        <f t="shared" ref="CZ5:CZ32" si="20">IF(CX5&lt;&gt;"Présent",0,CY5+(7.4/24))</f>
        <v>0</v>
      </c>
      <c r="DA5" s="291">
        <f t="shared" ref="DA5:DA32" si="21">IF(OR(CX5&lt;&gt;"Présent",CY5="",CZ5-CY5-0.4/24&lt;0),0,CZ5-CY5-0.4/24)</f>
        <v>0</v>
      </c>
      <c r="DB5" s="19">
        <f t="shared" ref="DB5:DB32" si="22">IF(CX5&lt;&gt;"Présent",0,CY5)</f>
        <v>0</v>
      </c>
      <c r="DC5" s="20">
        <v>0.53749999999999998</v>
      </c>
      <c r="DD5" s="292">
        <f t="shared" ref="DD5:DD31" si="23">IF(OR(DB5="",DC5=""),"",IF(CX5&lt;&gt;"Présent",0,DC5-DB5+IF(DB5&gt;DC5,1)-0.4/24))</f>
        <v>0</v>
      </c>
      <c r="DE5" s="63"/>
      <c r="DF5" s="64"/>
      <c r="DG5" s="63"/>
      <c r="DH5" s="65"/>
      <c r="DI5" s="66"/>
      <c r="DJ5" s="64"/>
      <c r="DK5" s="63"/>
      <c r="DL5" s="65"/>
      <c r="DM5" s="66"/>
      <c r="DN5" s="64"/>
      <c r="DO5" s="56" t="str">
        <f>IFERROR(IF($CX5="Présent",DF5/VLOOKUP(DE5,Base!$A$3:$E$17,2,FALSE)/24,""),"")</f>
        <v/>
      </c>
      <c r="DP5" s="56" t="str">
        <f>IFERROR(IF($CX5="Présent",DH5/VLOOKUP(DG5,Base!$A$3:$E$17,2,FALSE)/24,""),"")</f>
        <v/>
      </c>
      <c r="DQ5" s="56" t="str">
        <f>IFERROR(IF($CX5="Présent",DJ5/VLOOKUP(DI5,Base!$A$3:$E$17,2,FALSE)/24,""),"")</f>
        <v/>
      </c>
      <c r="DR5" s="56" t="str">
        <f>IFERROR(IF($CX5="Présent",DL5/VLOOKUP(DK5,Base!$A$3:$E$17,2,FALSE)/24,""),"")</f>
        <v/>
      </c>
      <c r="DS5" s="56" t="str">
        <f>IFERROR(IF($CX5="Présent",DN5/VLOOKUP(DM5,Base!$A$3:$E$17,2,FALSE)/24,""),"")</f>
        <v/>
      </c>
      <c r="DT5" s="293" t="str">
        <f t="shared" ref="DT5:DT32" si="24">IF(CX5="Présent",SUM(DO5:DS5)/DD5,"")</f>
        <v/>
      </c>
      <c r="DV5" s="17" t="s">
        <v>13</v>
      </c>
      <c r="DW5" s="18"/>
      <c r="DX5" s="19">
        <v>0.22916666666666666</v>
      </c>
      <c r="DY5" s="290">
        <f t="shared" ref="DY5:DY32" si="25">IF(DW5&lt;&gt;"Présent",0,DX5+(7.4/24))</f>
        <v>0</v>
      </c>
      <c r="DZ5" s="291">
        <f t="shared" ref="DZ5:DZ32" si="26">IF(OR(DW5&lt;&gt;"Présent",DX5="",DY5-DX5-0.4/24&lt;0),0,DY5-DX5-0.4/24)</f>
        <v>0</v>
      </c>
      <c r="EA5" s="19">
        <f t="shared" ref="EA5:EA32" si="27">IF(DW5&lt;&gt;"Présent",0,DX5)</f>
        <v>0</v>
      </c>
      <c r="EB5" s="20">
        <v>0.53749999999999998</v>
      </c>
      <c r="EC5" s="292">
        <f t="shared" ref="EC5:EC31" si="28">IF(OR(EA5="",EB5=""),"",IF(DW5&lt;&gt;"Présent",0,EB5-EA5+IF(EA5&gt;EB5,1)-0.4/24))</f>
        <v>0</v>
      </c>
      <c r="ED5" s="63"/>
      <c r="EE5" s="64"/>
      <c r="EF5" s="63"/>
      <c r="EG5" s="65"/>
      <c r="EH5" s="66"/>
      <c r="EI5" s="64"/>
      <c r="EJ5" s="63"/>
      <c r="EK5" s="65"/>
      <c r="EL5" s="66"/>
      <c r="EM5" s="64"/>
      <c r="EN5" s="56" t="str">
        <f>IFERROR(IF($DW5="Présent",EE5/VLOOKUP(ED5,Base!$A$3:$E$17,2,FALSE)/24,""),"")</f>
        <v/>
      </c>
      <c r="EO5" s="56" t="str">
        <f>IFERROR(IF($DW5="Présent",EG5/VLOOKUP(EF5,Base!$A$3:$E$17,2,FALSE)/24,""),"")</f>
        <v/>
      </c>
      <c r="EP5" s="56" t="str">
        <f>IFERROR(IF($DW5="Présent",EI5/VLOOKUP(EH5,Base!$A$3:$E$17,2,FALSE)/24,""),"")</f>
        <v/>
      </c>
      <c r="EQ5" s="56" t="str">
        <f>IFERROR(IF($DW5="Présent",EK5/VLOOKUP(EJ5,Base!$A$3:$E$17,2,FALSE)/24,""),"")</f>
        <v/>
      </c>
      <c r="ER5" s="56" t="str">
        <f>IFERROR(IF($DW5="Présent",EM5/VLOOKUP(EL5,Base!$A$3:$E$17,2,FALSE)/24,""),"")</f>
        <v/>
      </c>
      <c r="ES5" s="293" t="str">
        <f t="shared" ref="ES5:ES32" si="29">IF(DW5="Présent",SUM(EN5:ER5)/EC5,"")</f>
        <v/>
      </c>
      <c r="EU5" s="17"/>
      <c r="EV5" s="18"/>
      <c r="EW5" s="19">
        <v>0.22916666666666666</v>
      </c>
      <c r="EX5" s="290">
        <f t="shared" ref="EX5:EX32" si="30">IF(EV5&lt;&gt;"Présent",0,EW5+(7.4/24))</f>
        <v>0</v>
      </c>
      <c r="EY5" s="291">
        <f t="shared" ref="EY5:EY32" si="31">IF(OR(EV5&lt;&gt;"Présent",EW5="",EX5-EW5-0.4/24&lt;0),0,EX5-EW5-0.4/24)</f>
        <v>0</v>
      </c>
      <c r="EZ5" s="19">
        <f t="shared" ref="EZ5:EZ32" si="32">IF(EV5&lt;&gt;"Présent",0,EW5)</f>
        <v>0</v>
      </c>
      <c r="FA5" s="20">
        <v>0.53749999999999998</v>
      </c>
      <c r="FB5" s="292">
        <f t="shared" ref="FB5:FB31" si="33">IF(OR(EZ5="",FA5=""),"",IF(EV5&lt;&gt;"Présent",0,FA5-EZ5+IF(EZ5&gt;FA5,1)-0.4/24))</f>
        <v>0</v>
      </c>
      <c r="FC5" s="63"/>
      <c r="FD5" s="64"/>
      <c r="FE5" s="63"/>
      <c r="FF5" s="65"/>
      <c r="FG5" s="66"/>
      <c r="FH5" s="64"/>
      <c r="FI5" s="63"/>
      <c r="FJ5" s="65"/>
      <c r="FK5" s="66"/>
      <c r="FL5" s="64"/>
      <c r="FM5" s="56" t="str">
        <f>IFERROR(IF($EV5="Présent",FD5/VLOOKUP(FC5,Base!$A$3:$E$17,2,FALSE)/24,""),"")</f>
        <v/>
      </c>
      <c r="FN5" s="56" t="str">
        <f>IFERROR(IF($EV5="Présent",FF5/VLOOKUP(FE5,Base!$A$3:$E$17,2,FALSE)/24,""),"")</f>
        <v/>
      </c>
      <c r="FO5" s="56" t="str">
        <f>IFERROR(IF($EV5="Présent",FH5/VLOOKUP(FG5,Base!$A$3:$E$17,2,FALSE)/24,""),"")</f>
        <v/>
      </c>
      <c r="FP5" s="56" t="str">
        <f>IFERROR(IF($EV5="Présent",FJ5/VLOOKUP(FI5,Base!$A$3:$E$17,2,FALSE)/24,""),"")</f>
        <v/>
      </c>
      <c r="FQ5" s="56" t="str">
        <f>IFERROR(IF($EV5="Présent",FL5/VLOOKUP(FK5,Base!$A$3:$E$17,2,FALSE)/24,""),"")</f>
        <v/>
      </c>
      <c r="FR5" s="293" t="str">
        <f t="shared" ref="FR5:FR32" si="34">IF(EV5="Présent",SUM(FM5:FQ5)/FB5,"")</f>
        <v/>
      </c>
      <c r="FU5" s="262" t="str">
        <f t="shared" ref="FU5:FU68" si="35">IF(EU5="",IF(DV5="",IF(CW5="",IF(BX5="",IF(AY5="",IF(Z5="",A5,Z5),AY5),BX5),CW5),DV5),EU5)</f>
        <v>DJOUDI.M</v>
      </c>
      <c r="FV5" s="261">
        <f t="shared" ref="FV5:FV32" si="36">IF(FU5=0,"",7-COUNTIF(B5:FR5,$FZ$3))</f>
        <v>7</v>
      </c>
      <c r="FW5" s="263">
        <f t="shared" ref="FW5:FW32" si="37">SUM(E5,AD5,BC5,CB5,DA5,DZ5,EY5)+(COUNTIF(B5:FR5,$FZ$3)*(0.4/24))</f>
        <v>0</v>
      </c>
      <c r="FY5" s="489" t="s">
        <v>176</v>
      </c>
      <c r="FZ5" s="490"/>
      <c r="GA5" s="276">
        <f>COUNTIF($B$57:$B$85,$FZ$3)</f>
        <v>0</v>
      </c>
      <c r="GB5" s="252">
        <f>COUNTIF($AA$57:$AA$85,$FZ$3)</f>
        <v>0</v>
      </c>
      <c r="GC5" s="252">
        <f>COUNTIF($AZ$57:$AZ$85,$FZ$3)</f>
        <v>0</v>
      </c>
      <c r="GD5" s="252">
        <f>COUNTIF($BY$57:$BY$85,$FZ$3)</f>
        <v>0</v>
      </c>
      <c r="GE5" s="252">
        <f>COUNTIF($CX$57:$CX$85,$FZ$3)</f>
        <v>0</v>
      </c>
      <c r="GF5" s="252">
        <f>COUNTIF($DW$57:$DW$85,$FZ$3)</f>
        <v>0</v>
      </c>
      <c r="GG5" s="259">
        <f>COUNTIF($EV$57:$EV$85,$FZ$3)</f>
        <v>0</v>
      </c>
    </row>
    <row r="6" spans="1:189" ht="12.75" x14ac:dyDescent="0.2">
      <c r="A6" s="17" t="s">
        <v>14</v>
      </c>
      <c r="B6" s="18"/>
      <c r="C6" s="19">
        <v>0.22916666666666666</v>
      </c>
      <c r="D6" s="290">
        <f t="shared" si="0"/>
        <v>0</v>
      </c>
      <c r="E6" s="291">
        <f t="shared" si="1"/>
        <v>0</v>
      </c>
      <c r="F6" s="19">
        <f t="shared" si="2"/>
        <v>0</v>
      </c>
      <c r="G6" s="20">
        <v>0.53749999999999998</v>
      </c>
      <c r="H6" s="292">
        <f t="shared" si="3"/>
        <v>0</v>
      </c>
      <c r="I6" s="63"/>
      <c r="J6" s="64"/>
      <c r="K6" s="63"/>
      <c r="L6" s="65"/>
      <c r="M6" s="66"/>
      <c r="N6" s="64"/>
      <c r="O6" s="63"/>
      <c r="P6" s="65"/>
      <c r="Q6" s="66"/>
      <c r="R6" s="64"/>
      <c r="S6" s="56" t="str">
        <f>IFERROR(IF($B6="Présent",J6/VLOOKUP(I6,Base!$A$3:$E$17,2,FALSE)/24,""),"")</f>
        <v/>
      </c>
      <c r="T6" s="56" t="str">
        <f>IFERROR(IF($B6="Présent",L6/VLOOKUP(K6,Base!$A$3:$E$17,2,FALSE)/24,""),"")</f>
        <v/>
      </c>
      <c r="U6" s="56" t="str">
        <f>IFERROR(IF($B6="Présent",N6/VLOOKUP(M6,Base!$A$3:$E$17,2,FALSE)/24,""),"")</f>
        <v/>
      </c>
      <c r="V6" s="56" t="str">
        <f>IFERROR(IF($B6="Présent",P6/VLOOKUP(O6,Base!$A$3:$E$17,2,FALSE)/24,""),"")</f>
        <v/>
      </c>
      <c r="W6" s="56" t="str">
        <f>IFERROR(IF($B6="Présent",R6/VLOOKUP(Q6,Base!$A$3:$E$17,2,FALSE)/24,""),"")</f>
        <v/>
      </c>
      <c r="X6" s="293" t="str">
        <f t="shared" si="4"/>
        <v/>
      </c>
      <c r="Z6" s="17" t="s">
        <v>14</v>
      </c>
      <c r="AA6" s="18"/>
      <c r="AB6" s="19">
        <v>0.22916666666666666</v>
      </c>
      <c r="AC6" s="290">
        <f t="shared" si="5"/>
        <v>0</v>
      </c>
      <c r="AD6" s="291">
        <f t="shared" si="6"/>
        <v>0</v>
      </c>
      <c r="AE6" s="19">
        <f t="shared" si="7"/>
        <v>0</v>
      </c>
      <c r="AF6" s="20">
        <v>0.53749999999999998</v>
      </c>
      <c r="AG6" s="292">
        <f t="shared" si="8"/>
        <v>0</v>
      </c>
      <c r="AH6" s="63"/>
      <c r="AI6" s="64"/>
      <c r="AJ6" s="63"/>
      <c r="AK6" s="65"/>
      <c r="AL6" s="66"/>
      <c r="AM6" s="64"/>
      <c r="AN6" s="63"/>
      <c r="AO6" s="65"/>
      <c r="AP6" s="66"/>
      <c r="AQ6" s="64"/>
      <c r="AR6" s="56" t="str">
        <f>IFERROR(IF($AA6="Présent",AI6/VLOOKUP(AH6,Base!$A$3:$E$17,2,FALSE)/24,""),"")</f>
        <v/>
      </c>
      <c r="AS6" s="56" t="str">
        <f>IFERROR(IF($AA6="Présent",AK6/VLOOKUP(AJ6,Base!$A$3:$E$17,2,FALSE)/24,""),"")</f>
        <v/>
      </c>
      <c r="AT6" s="56" t="str">
        <f>IFERROR(IF($AA6="Présent",AM6/VLOOKUP(AL6,Base!$A$3:$E$17,2,FALSE)/24,""),"")</f>
        <v/>
      </c>
      <c r="AU6" s="56" t="str">
        <f>IFERROR(IF($AA6="Présent",AO6/VLOOKUP(AN6,Base!$A$3:$E$17,2,FALSE)/24,""),"")</f>
        <v/>
      </c>
      <c r="AV6" s="56" t="str">
        <f>IFERROR(IF($AA6="Présent",AQ6/VLOOKUP(AP6,Base!$A$3:$E$17,2,FALSE)/24,""),"")</f>
        <v/>
      </c>
      <c r="AW6" s="293" t="str">
        <f t="shared" si="9"/>
        <v/>
      </c>
      <c r="AY6" s="17" t="s">
        <v>14</v>
      </c>
      <c r="AZ6" s="18"/>
      <c r="BA6" s="19">
        <v>0.22916666666666666</v>
      </c>
      <c r="BB6" s="290">
        <f t="shared" si="10"/>
        <v>0</v>
      </c>
      <c r="BC6" s="291">
        <f t="shared" si="11"/>
        <v>0</v>
      </c>
      <c r="BD6" s="19">
        <f t="shared" si="12"/>
        <v>0</v>
      </c>
      <c r="BE6" s="20">
        <v>0.53749999999999998</v>
      </c>
      <c r="BF6" s="292">
        <f t="shared" si="13"/>
        <v>0</v>
      </c>
      <c r="BG6" s="63"/>
      <c r="BH6" s="64"/>
      <c r="BI6" s="63"/>
      <c r="BJ6" s="65"/>
      <c r="BK6" s="66"/>
      <c r="BL6" s="64"/>
      <c r="BM6" s="63"/>
      <c r="BN6" s="65"/>
      <c r="BO6" s="66"/>
      <c r="BP6" s="64"/>
      <c r="BQ6" s="56" t="str">
        <f>IFERROR(IF($AZ6="Présent",BH6/VLOOKUP(BG6,Base!$A$3:$E$17,2,FALSE)/24,""),"")</f>
        <v/>
      </c>
      <c r="BR6" s="56" t="str">
        <f>IFERROR(IF($AZ6="Présent",BJ6/VLOOKUP(BI6,Base!$A$3:$E$17,2,FALSE)/24,""),"")</f>
        <v/>
      </c>
      <c r="BS6" s="56" t="str">
        <f>IFERROR(IF($AZ6="Présent",BL6/VLOOKUP(BK6,Base!$A$3:$E$17,2,FALSE)/24,""),"")</f>
        <v/>
      </c>
      <c r="BT6" s="56" t="str">
        <f>IFERROR(IF($AZ6="Présent",BN6/VLOOKUP(BM6,Base!$A$3:$E$17,2,FALSE)/24,""),"")</f>
        <v/>
      </c>
      <c r="BU6" s="56" t="str">
        <f>IFERROR(IF($AZ6="Présent",BP6/VLOOKUP(BO6,Base!$A$3:$E$17,2,FALSE)/24,""),"")</f>
        <v/>
      </c>
      <c r="BV6" s="293" t="str">
        <f t="shared" si="14"/>
        <v/>
      </c>
      <c r="BX6" s="17" t="s">
        <v>14</v>
      </c>
      <c r="BY6" s="199"/>
      <c r="BZ6" s="19">
        <v>0.22916666666666666</v>
      </c>
      <c r="CA6" s="290">
        <f t="shared" si="15"/>
        <v>0</v>
      </c>
      <c r="CB6" s="291">
        <f t="shared" si="16"/>
        <v>0</v>
      </c>
      <c r="CC6" s="19">
        <f t="shared" si="17"/>
        <v>0</v>
      </c>
      <c r="CD6" s="20">
        <v>0.53749999999999998</v>
      </c>
      <c r="CE6" s="292">
        <f t="shared" si="18"/>
        <v>0</v>
      </c>
      <c r="CF6" s="63"/>
      <c r="CG6" s="64"/>
      <c r="CH6" s="63"/>
      <c r="CI6" s="65"/>
      <c r="CJ6" s="66"/>
      <c r="CK6" s="64"/>
      <c r="CL6" s="63"/>
      <c r="CM6" s="65"/>
      <c r="CN6" s="66"/>
      <c r="CO6" s="64"/>
      <c r="CP6" s="56" t="str">
        <f>IFERROR(IF($BY6="Présent",CG6/VLOOKUP(CF6,Base!$A$3:$E$17,2,FALSE)/24,""),"")</f>
        <v/>
      </c>
      <c r="CQ6" s="56" t="str">
        <f>IFERROR(IF($BY6="Présent",CI6/VLOOKUP(CH6,Base!$A$3:$E$17,2,FALSE)/24,""),"")</f>
        <v/>
      </c>
      <c r="CR6" s="56" t="str">
        <f>IFERROR(IF($BY6="Présent",CK6/VLOOKUP(CJ6,Base!$A$3:$E$17,2,FALSE)/24,""),"")</f>
        <v/>
      </c>
      <c r="CS6" s="56" t="str">
        <f>IFERROR(IF($BY6="Présent",CM6/VLOOKUP(CL6,Base!$A$3:$E$17,2,FALSE)/24,""),"")</f>
        <v/>
      </c>
      <c r="CT6" s="56" t="str">
        <f>IFERROR(IF($BY6="Présent",CO6/VLOOKUP(CN6,Base!$A$3:$E$17,2,FALSE)/24,""),"")</f>
        <v/>
      </c>
      <c r="CU6" s="293" t="str">
        <f t="shared" si="19"/>
        <v/>
      </c>
      <c r="CW6" s="17" t="s">
        <v>14</v>
      </c>
      <c r="CX6" s="199"/>
      <c r="CY6" s="19">
        <v>0.22916666666666666</v>
      </c>
      <c r="CZ6" s="290">
        <f t="shared" si="20"/>
        <v>0</v>
      </c>
      <c r="DA6" s="291">
        <f t="shared" si="21"/>
        <v>0</v>
      </c>
      <c r="DB6" s="19">
        <f t="shared" si="22"/>
        <v>0</v>
      </c>
      <c r="DC6" s="20">
        <v>0.53749999999999998</v>
      </c>
      <c r="DD6" s="292">
        <f t="shared" si="23"/>
        <v>0</v>
      </c>
      <c r="DE6" s="63"/>
      <c r="DF6" s="64"/>
      <c r="DG6" s="63"/>
      <c r="DH6" s="65"/>
      <c r="DI6" s="66"/>
      <c r="DJ6" s="64"/>
      <c r="DK6" s="63"/>
      <c r="DL6" s="65"/>
      <c r="DM6" s="66"/>
      <c r="DN6" s="64"/>
      <c r="DO6" s="56" t="str">
        <f>IFERROR(IF($CX6="Présent",DF6/VLOOKUP(DE6,Base!$A$3:$E$17,2,FALSE)/24,""),"")</f>
        <v/>
      </c>
      <c r="DP6" s="56" t="str">
        <f>IFERROR(IF($CX6="Présent",DH6/VLOOKUP(DG6,Base!$A$3:$E$17,2,FALSE)/24,""),"")</f>
        <v/>
      </c>
      <c r="DQ6" s="56" t="str">
        <f>IFERROR(IF($CX6="Présent",DJ6/VLOOKUP(DI6,Base!$A$3:$E$17,2,FALSE)/24,""),"")</f>
        <v/>
      </c>
      <c r="DR6" s="56" t="str">
        <f>IFERROR(IF($CX6="Présent",DL6/VLOOKUP(DK6,Base!$A$3:$E$17,2,FALSE)/24,""),"")</f>
        <v/>
      </c>
      <c r="DS6" s="56" t="str">
        <f>IFERROR(IF($CX6="Présent",DN6/VLOOKUP(DM6,Base!$A$3:$E$17,2,FALSE)/24,""),"")</f>
        <v/>
      </c>
      <c r="DT6" s="293" t="str">
        <f t="shared" si="24"/>
        <v/>
      </c>
      <c r="DV6" s="17" t="s">
        <v>14</v>
      </c>
      <c r="DW6" s="18"/>
      <c r="DX6" s="19">
        <v>0.22916666666666666</v>
      </c>
      <c r="DY6" s="290">
        <f t="shared" si="25"/>
        <v>0</v>
      </c>
      <c r="DZ6" s="291">
        <f t="shared" si="26"/>
        <v>0</v>
      </c>
      <c r="EA6" s="19">
        <f t="shared" si="27"/>
        <v>0</v>
      </c>
      <c r="EB6" s="20">
        <v>0.53749999999999998</v>
      </c>
      <c r="EC6" s="292">
        <f t="shared" si="28"/>
        <v>0</v>
      </c>
      <c r="ED6" s="63"/>
      <c r="EE6" s="64"/>
      <c r="EF6" s="63"/>
      <c r="EG6" s="65"/>
      <c r="EH6" s="66"/>
      <c r="EI6" s="64"/>
      <c r="EJ6" s="63"/>
      <c r="EK6" s="65"/>
      <c r="EL6" s="66"/>
      <c r="EM6" s="64"/>
      <c r="EN6" s="56" t="str">
        <f>IFERROR(IF($DW6="Présent",EE6/VLOOKUP(ED6,Base!$A$3:$E$17,2,FALSE)/24,""),"")</f>
        <v/>
      </c>
      <c r="EO6" s="56" t="str">
        <f>IFERROR(IF($DW6="Présent",EG6/VLOOKUP(EF6,Base!$A$3:$E$17,2,FALSE)/24,""),"")</f>
        <v/>
      </c>
      <c r="EP6" s="56" t="str">
        <f>IFERROR(IF($DW6="Présent",EI6/VLOOKUP(EH6,Base!$A$3:$E$17,2,FALSE)/24,""),"")</f>
        <v/>
      </c>
      <c r="EQ6" s="56" t="str">
        <f>IFERROR(IF($DW6="Présent",EK6/VLOOKUP(EJ6,Base!$A$3:$E$17,2,FALSE)/24,""),"")</f>
        <v/>
      </c>
      <c r="ER6" s="56" t="str">
        <f>IFERROR(IF($DW6="Présent",EM6/VLOOKUP(EL6,Base!$A$3:$E$17,2,FALSE)/24,""),"")</f>
        <v/>
      </c>
      <c r="ES6" s="293" t="str">
        <f t="shared" si="29"/>
        <v/>
      </c>
      <c r="EU6" s="17"/>
      <c r="EV6" s="18"/>
      <c r="EW6" s="19">
        <v>0.22916666666666666</v>
      </c>
      <c r="EX6" s="290">
        <f t="shared" si="30"/>
        <v>0</v>
      </c>
      <c r="EY6" s="291">
        <f t="shared" si="31"/>
        <v>0</v>
      </c>
      <c r="EZ6" s="19">
        <f t="shared" si="32"/>
        <v>0</v>
      </c>
      <c r="FA6" s="20">
        <v>0.53749999999999998</v>
      </c>
      <c r="FB6" s="292">
        <f t="shared" si="33"/>
        <v>0</v>
      </c>
      <c r="FC6" s="63"/>
      <c r="FD6" s="64"/>
      <c r="FE6" s="63"/>
      <c r="FF6" s="65"/>
      <c r="FG6" s="66"/>
      <c r="FH6" s="64"/>
      <c r="FI6" s="63"/>
      <c r="FJ6" s="65"/>
      <c r="FK6" s="66"/>
      <c r="FL6" s="64"/>
      <c r="FM6" s="56" t="str">
        <f>IFERROR(IF($EV6="Présent",FD6/VLOOKUP(FC6,Base!$A$3:$E$17,2,FALSE)/24,""),"")</f>
        <v/>
      </c>
      <c r="FN6" s="56" t="str">
        <f>IFERROR(IF($EV6="Présent",FF6/VLOOKUP(FE6,Base!$A$3:$E$17,2,FALSE)/24,""),"")</f>
        <v/>
      </c>
      <c r="FO6" s="56" t="str">
        <f>IFERROR(IF($EV6="Présent",FH6/VLOOKUP(FG6,Base!$A$3:$E$17,2,FALSE)/24,""),"")</f>
        <v/>
      </c>
      <c r="FP6" s="56" t="str">
        <f>IFERROR(IF($EV6="Présent",FJ6/VLOOKUP(FI6,Base!$A$3:$E$17,2,FALSE)/24,""),"")</f>
        <v/>
      </c>
      <c r="FQ6" s="56" t="str">
        <f>IFERROR(IF($EV6="Présent",FL6/VLOOKUP(FK6,Base!$A$3:$E$17,2,FALSE)/24,""),"")</f>
        <v/>
      </c>
      <c r="FR6" s="293" t="str">
        <f t="shared" si="34"/>
        <v/>
      </c>
      <c r="FU6" s="262" t="str">
        <f t="shared" si="35"/>
        <v>GUIGARD.P</v>
      </c>
      <c r="FV6" s="261">
        <f t="shared" si="36"/>
        <v>7</v>
      </c>
      <c r="FW6" s="263">
        <f t="shared" si="37"/>
        <v>0</v>
      </c>
      <c r="FY6" s="489" t="s">
        <v>128</v>
      </c>
      <c r="FZ6" s="490"/>
      <c r="GA6" s="276">
        <f>COUNTIF($B$110:$B$138,$FZ$3)</f>
        <v>0</v>
      </c>
      <c r="GB6" s="252">
        <f>COUNTIF($AA$110:$AA$138,$FZ$3)</f>
        <v>0</v>
      </c>
      <c r="GC6" s="252">
        <f>COUNTIF($AZ$110:$AZ$138,$FZ$3)</f>
        <v>0</v>
      </c>
      <c r="GD6" s="252">
        <f>COUNTIF($BY$110:$BY$138,$FZ$3)</f>
        <v>0</v>
      </c>
      <c r="GE6" s="252">
        <f>COUNTIF($CX$110:$CX$138,$FZ$3)</f>
        <v>0</v>
      </c>
      <c r="GF6" s="252">
        <f>COUNTIF($DW$110:$DW$138,$FZ$3)</f>
        <v>0</v>
      </c>
      <c r="GG6" s="259">
        <f>COUNTIF($EV$110:$EV$138,$FZ$3)</f>
        <v>0</v>
      </c>
    </row>
    <row r="7" spans="1:189" ht="13.5" thickBot="1" x14ac:dyDescent="0.25">
      <c r="A7" s="17" t="s">
        <v>15</v>
      </c>
      <c r="B7" s="18"/>
      <c r="C7" s="19">
        <v>0.22916666666666666</v>
      </c>
      <c r="D7" s="290">
        <f t="shared" si="0"/>
        <v>0</v>
      </c>
      <c r="E7" s="291">
        <f t="shared" si="1"/>
        <v>0</v>
      </c>
      <c r="F7" s="19">
        <f t="shared" si="2"/>
        <v>0</v>
      </c>
      <c r="G7" s="20">
        <v>0.53749999999999998</v>
      </c>
      <c r="H7" s="292">
        <f t="shared" si="3"/>
        <v>0</v>
      </c>
      <c r="I7" s="63"/>
      <c r="J7" s="64"/>
      <c r="K7" s="63"/>
      <c r="L7" s="65"/>
      <c r="M7" s="66"/>
      <c r="N7" s="64"/>
      <c r="O7" s="63"/>
      <c r="P7" s="65"/>
      <c r="Q7" s="66"/>
      <c r="R7" s="64"/>
      <c r="S7" s="56" t="str">
        <f>IFERROR(IF($B7="Présent",J7/VLOOKUP(I7,Base!$A$3:$E$17,2,FALSE)/24,""),"")</f>
        <v/>
      </c>
      <c r="T7" s="56" t="str">
        <f>IFERROR(IF($B7="Présent",L7/VLOOKUP(K7,Base!$A$3:$E$17,2,FALSE)/24,""),"")</f>
        <v/>
      </c>
      <c r="U7" s="56" t="str">
        <f>IFERROR(IF($B7="Présent",N7/VLOOKUP(M7,Base!$A$3:$E$17,2,FALSE)/24,""),"")</f>
        <v/>
      </c>
      <c r="V7" s="56" t="str">
        <f>IFERROR(IF($B7="Présent",P7/VLOOKUP(O7,Base!$A$3:$E$17,2,FALSE)/24,""),"")</f>
        <v/>
      </c>
      <c r="W7" s="56" t="str">
        <f>IFERROR(IF($B7="Présent",R7/VLOOKUP(Q7,Base!$A$3:$E$17,2,FALSE)/24,""),"")</f>
        <v/>
      </c>
      <c r="X7" s="293" t="str">
        <f t="shared" si="4"/>
        <v/>
      </c>
      <c r="Z7" s="17" t="s">
        <v>15</v>
      </c>
      <c r="AA7" s="18"/>
      <c r="AB7" s="19">
        <v>0.22916666666666666</v>
      </c>
      <c r="AC7" s="290">
        <f t="shared" si="5"/>
        <v>0</v>
      </c>
      <c r="AD7" s="291">
        <f t="shared" si="6"/>
        <v>0</v>
      </c>
      <c r="AE7" s="19">
        <f t="shared" si="7"/>
        <v>0</v>
      </c>
      <c r="AF7" s="20">
        <v>0.53749999999999998</v>
      </c>
      <c r="AG7" s="292">
        <f t="shared" si="8"/>
        <v>0</v>
      </c>
      <c r="AH7" s="63"/>
      <c r="AI7" s="64"/>
      <c r="AJ7" s="63"/>
      <c r="AK7" s="65"/>
      <c r="AL7" s="66"/>
      <c r="AM7" s="64"/>
      <c r="AN7" s="63"/>
      <c r="AO7" s="65"/>
      <c r="AP7" s="66"/>
      <c r="AQ7" s="64"/>
      <c r="AR7" s="56" t="str">
        <f>IFERROR(IF($AA7="Présent",AI7/VLOOKUP(AH7,Base!$A$3:$E$17,2,FALSE)/24,""),"")</f>
        <v/>
      </c>
      <c r="AS7" s="56" t="str">
        <f>IFERROR(IF($AA7="Présent",AK7/VLOOKUP(AJ7,Base!$A$3:$E$17,2,FALSE)/24,""),"")</f>
        <v/>
      </c>
      <c r="AT7" s="56" t="str">
        <f>IFERROR(IF($AA7="Présent",AM7/VLOOKUP(AL7,Base!$A$3:$E$17,2,FALSE)/24,""),"")</f>
        <v/>
      </c>
      <c r="AU7" s="56" t="str">
        <f>IFERROR(IF($AA7="Présent",AO7/VLOOKUP(AN7,Base!$A$3:$E$17,2,FALSE)/24,""),"")</f>
        <v/>
      </c>
      <c r="AV7" s="56" t="str">
        <f>IFERROR(IF($AA7="Présent",AQ7/VLOOKUP(AP7,Base!$A$3:$E$17,2,FALSE)/24,""),"")</f>
        <v/>
      </c>
      <c r="AW7" s="293" t="str">
        <f t="shared" si="9"/>
        <v/>
      </c>
      <c r="AY7" s="17" t="s">
        <v>15</v>
      </c>
      <c r="AZ7" s="18"/>
      <c r="BA7" s="19">
        <v>0.22916666666666666</v>
      </c>
      <c r="BB7" s="290">
        <f t="shared" si="10"/>
        <v>0</v>
      </c>
      <c r="BC7" s="291">
        <f t="shared" si="11"/>
        <v>0</v>
      </c>
      <c r="BD7" s="19">
        <f t="shared" si="12"/>
        <v>0</v>
      </c>
      <c r="BE7" s="20">
        <v>0.53749999999999998</v>
      </c>
      <c r="BF7" s="292">
        <f t="shared" si="13"/>
        <v>0</v>
      </c>
      <c r="BG7" s="63"/>
      <c r="BH7" s="64"/>
      <c r="BI7" s="63"/>
      <c r="BJ7" s="65"/>
      <c r="BK7" s="66"/>
      <c r="BL7" s="64"/>
      <c r="BM7" s="63"/>
      <c r="BN7" s="65"/>
      <c r="BO7" s="66"/>
      <c r="BP7" s="64"/>
      <c r="BQ7" s="56" t="str">
        <f>IFERROR(IF($AZ7="Présent",BH7/VLOOKUP(BG7,Base!$A$3:$E$17,2,FALSE)/24,""),"")</f>
        <v/>
      </c>
      <c r="BR7" s="56" t="str">
        <f>IFERROR(IF($AZ7="Présent",BJ7/VLOOKUP(BI7,Base!$A$3:$E$17,2,FALSE)/24,""),"")</f>
        <v/>
      </c>
      <c r="BS7" s="56" t="str">
        <f>IFERROR(IF($AZ7="Présent",BL7/VLOOKUP(BK7,Base!$A$3:$E$17,2,FALSE)/24,""),"")</f>
        <v/>
      </c>
      <c r="BT7" s="56" t="str">
        <f>IFERROR(IF($AZ7="Présent",BN7/VLOOKUP(BM7,Base!$A$3:$E$17,2,FALSE)/24,""),"")</f>
        <v/>
      </c>
      <c r="BU7" s="56" t="str">
        <f>IFERROR(IF($AZ7="Présent",BP7/VLOOKUP(BO7,Base!$A$3:$E$17,2,FALSE)/24,""),"")</f>
        <v/>
      </c>
      <c r="BV7" s="293" t="str">
        <f t="shared" si="14"/>
        <v/>
      </c>
      <c r="BX7" s="17" t="s">
        <v>15</v>
      </c>
      <c r="BY7" s="199"/>
      <c r="BZ7" s="19">
        <v>0.22916666666666666</v>
      </c>
      <c r="CA7" s="290">
        <f t="shared" si="15"/>
        <v>0</v>
      </c>
      <c r="CB7" s="291">
        <f t="shared" si="16"/>
        <v>0</v>
      </c>
      <c r="CC7" s="19">
        <f t="shared" si="17"/>
        <v>0</v>
      </c>
      <c r="CD7" s="20">
        <v>0.53749999999999998</v>
      </c>
      <c r="CE7" s="292">
        <f t="shared" si="18"/>
        <v>0</v>
      </c>
      <c r="CF7" s="63"/>
      <c r="CG7" s="64"/>
      <c r="CH7" s="63"/>
      <c r="CI7" s="65"/>
      <c r="CJ7" s="66"/>
      <c r="CK7" s="64"/>
      <c r="CL7" s="63"/>
      <c r="CM7" s="65"/>
      <c r="CN7" s="66"/>
      <c r="CO7" s="64"/>
      <c r="CP7" s="56" t="str">
        <f>IFERROR(IF($BY7="Présent",CG7/VLOOKUP(CF7,Base!$A$3:$E$17,2,FALSE)/24,""),"")</f>
        <v/>
      </c>
      <c r="CQ7" s="56" t="str">
        <f>IFERROR(IF($BY7="Présent",CI7/VLOOKUP(CH7,Base!$A$3:$E$17,2,FALSE)/24,""),"")</f>
        <v/>
      </c>
      <c r="CR7" s="56" t="str">
        <f>IFERROR(IF($BY7="Présent",CK7/VLOOKUP(CJ7,Base!$A$3:$E$17,2,FALSE)/24,""),"")</f>
        <v/>
      </c>
      <c r="CS7" s="56" t="str">
        <f>IFERROR(IF($BY7="Présent",CM7/VLOOKUP(CL7,Base!$A$3:$E$17,2,FALSE)/24,""),"")</f>
        <v/>
      </c>
      <c r="CT7" s="56" t="str">
        <f>IFERROR(IF($BY7="Présent",CO7/VLOOKUP(CN7,Base!$A$3:$E$17,2,FALSE)/24,""),"")</f>
        <v/>
      </c>
      <c r="CU7" s="293" t="str">
        <f t="shared" si="19"/>
        <v/>
      </c>
      <c r="CW7" s="17" t="s">
        <v>15</v>
      </c>
      <c r="CX7" s="199"/>
      <c r="CY7" s="19">
        <v>0.22916666666666666</v>
      </c>
      <c r="CZ7" s="290">
        <f t="shared" si="20"/>
        <v>0</v>
      </c>
      <c r="DA7" s="291">
        <f t="shared" si="21"/>
        <v>0</v>
      </c>
      <c r="DB7" s="19">
        <f t="shared" si="22"/>
        <v>0</v>
      </c>
      <c r="DC7" s="20">
        <v>0.53749999999999998</v>
      </c>
      <c r="DD7" s="292">
        <f t="shared" si="23"/>
        <v>0</v>
      </c>
      <c r="DE7" s="63"/>
      <c r="DF7" s="64"/>
      <c r="DG7" s="63"/>
      <c r="DH7" s="65"/>
      <c r="DI7" s="66"/>
      <c r="DJ7" s="64"/>
      <c r="DK7" s="63"/>
      <c r="DL7" s="65"/>
      <c r="DM7" s="66"/>
      <c r="DN7" s="64"/>
      <c r="DO7" s="56" t="str">
        <f>IFERROR(IF($CX7="Présent",DF7/VLOOKUP(DE7,Base!$A$3:$E$17,2,FALSE)/24,""),"")</f>
        <v/>
      </c>
      <c r="DP7" s="56" t="str">
        <f>IFERROR(IF($CX7="Présent",DH7/VLOOKUP(DG7,Base!$A$3:$E$17,2,FALSE)/24,""),"")</f>
        <v/>
      </c>
      <c r="DQ7" s="56" t="str">
        <f>IFERROR(IF($CX7="Présent",DJ7/VLOOKUP(DI7,Base!$A$3:$E$17,2,FALSE)/24,""),"")</f>
        <v/>
      </c>
      <c r="DR7" s="56" t="str">
        <f>IFERROR(IF($CX7="Présent",DL7/VLOOKUP(DK7,Base!$A$3:$E$17,2,FALSE)/24,""),"")</f>
        <v/>
      </c>
      <c r="DS7" s="56" t="str">
        <f>IFERROR(IF($CX7="Présent",DN7/VLOOKUP(DM7,Base!$A$3:$E$17,2,FALSE)/24,""),"")</f>
        <v/>
      </c>
      <c r="DT7" s="293" t="str">
        <f t="shared" si="24"/>
        <v/>
      </c>
      <c r="DV7" s="17" t="s">
        <v>15</v>
      </c>
      <c r="DW7" s="18"/>
      <c r="DX7" s="19">
        <v>0.22916666666666666</v>
      </c>
      <c r="DY7" s="290">
        <f t="shared" si="25"/>
        <v>0</v>
      </c>
      <c r="DZ7" s="291">
        <f t="shared" si="26"/>
        <v>0</v>
      </c>
      <c r="EA7" s="19">
        <f t="shared" si="27"/>
        <v>0</v>
      </c>
      <c r="EB7" s="20">
        <v>0.53749999999999998</v>
      </c>
      <c r="EC7" s="292">
        <f t="shared" si="28"/>
        <v>0</v>
      </c>
      <c r="ED7" s="63"/>
      <c r="EE7" s="64"/>
      <c r="EF7" s="63"/>
      <c r="EG7" s="65"/>
      <c r="EH7" s="66"/>
      <c r="EI7" s="64"/>
      <c r="EJ7" s="63"/>
      <c r="EK7" s="65"/>
      <c r="EL7" s="66"/>
      <c r="EM7" s="64"/>
      <c r="EN7" s="56" t="str">
        <f>IFERROR(IF($DW7="Présent",EE7/VLOOKUP(ED7,Base!$A$3:$E$17,2,FALSE)/24,""),"")</f>
        <v/>
      </c>
      <c r="EO7" s="56" t="str">
        <f>IFERROR(IF($DW7="Présent",EG7/VLOOKUP(EF7,Base!$A$3:$E$17,2,FALSE)/24,""),"")</f>
        <v/>
      </c>
      <c r="EP7" s="56" t="str">
        <f>IFERROR(IF($DW7="Présent",EI7/VLOOKUP(EH7,Base!$A$3:$E$17,2,FALSE)/24,""),"")</f>
        <v/>
      </c>
      <c r="EQ7" s="56" t="str">
        <f>IFERROR(IF($DW7="Présent",EK7/VLOOKUP(EJ7,Base!$A$3:$E$17,2,FALSE)/24,""),"")</f>
        <v/>
      </c>
      <c r="ER7" s="56" t="str">
        <f>IFERROR(IF($DW7="Présent",EM7/VLOOKUP(EL7,Base!$A$3:$E$17,2,FALSE)/24,""),"")</f>
        <v/>
      </c>
      <c r="ES7" s="293" t="str">
        <f t="shared" si="29"/>
        <v/>
      </c>
      <c r="EU7" s="17"/>
      <c r="EV7" s="18"/>
      <c r="EW7" s="19">
        <v>0.22916666666666666</v>
      </c>
      <c r="EX7" s="290">
        <f t="shared" si="30"/>
        <v>0</v>
      </c>
      <c r="EY7" s="291">
        <f t="shared" si="31"/>
        <v>0</v>
      </c>
      <c r="EZ7" s="19">
        <f t="shared" si="32"/>
        <v>0</v>
      </c>
      <c r="FA7" s="20">
        <v>0.53749999999999998</v>
      </c>
      <c r="FB7" s="292">
        <f t="shared" si="33"/>
        <v>0</v>
      </c>
      <c r="FC7" s="63"/>
      <c r="FD7" s="64"/>
      <c r="FE7" s="63"/>
      <c r="FF7" s="65"/>
      <c r="FG7" s="66"/>
      <c r="FH7" s="64"/>
      <c r="FI7" s="63"/>
      <c r="FJ7" s="65"/>
      <c r="FK7" s="66"/>
      <c r="FL7" s="64"/>
      <c r="FM7" s="56" t="str">
        <f>IFERROR(IF($EV7="Présent",FD7/VLOOKUP(FC7,Base!$A$3:$E$17,2,FALSE)/24,""),"")</f>
        <v/>
      </c>
      <c r="FN7" s="56" t="str">
        <f>IFERROR(IF($EV7="Présent",FF7/VLOOKUP(FE7,Base!$A$3:$E$17,2,FALSE)/24,""),"")</f>
        <v/>
      </c>
      <c r="FO7" s="56" t="str">
        <f>IFERROR(IF($EV7="Présent",FH7/VLOOKUP(FG7,Base!$A$3:$E$17,2,FALSE)/24,""),"")</f>
        <v/>
      </c>
      <c r="FP7" s="56" t="str">
        <f>IFERROR(IF($EV7="Présent",FJ7/VLOOKUP(FI7,Base!$A$3:$E$17,2,FALSE)/24,""),"")</f>
        <v/>
      </c>
      <c r="FQ7" s="56" t="str">
        <f>IFERROR(IF($EV7="Présent",FL7/VLOOKUP(FK7,Base!$A$3:$E$17,2,FALSE)/24,""),"")</f>
        <v/>
      </c>
      <c r="FR7" s="293" t="str">
        <f t="shared" si="34"/>
        <v/>
      </c>
      <c r="FU7" s="262" t="str">
        <f t="shared" si="35"/>
        <v>ASTIER.J.C</v>
      </c>
      <c r="FV7" s="261">
        <f t="shared" si="36"/>
        <v>7</v>
      </c>
      <c r="FW7" s="263">
        <f t="shared" si="37"/>
        <v>0</v>
      </c>
      <c r="FY7" s="491" t="s">
        <v>129</v>
      </c>
      <c r="FZ7" s="492"/>
      <c r="GA7" s="277">
        <f>COUNTIF($B$163:$B$191,$FZ$3)</f>
        <v>0</v>
      </c>
      <c r="GB7" s="180">
        <f>COUNTIF($AA$163:$AA$191,$FZ$3)</f>
        <v>0</v>
      </c>
      <c r="GC7" s="180">
        <f>COUNTIF($AZ$163:$AZ$191,$FZ$3)</f>
        <v>0</v>
      </c>
      <c r="GD7" s="180">
        <f>COUNTIF($BY$163:$BY$191,$FZ$3)</f>
        <v>0</v>
      </c>
      <c r="GE7" s="180">
        <f>COUNTIF($CX$163:$CX$191,$FZ$3)</f>
        <v>0</v>
      </c>
      <c r="GF7" s="180">
        <f>COUNTIF($DW$163:$DW$191,$FZ$3)</f>
        <v>0</v>
      </c>
      <c r="GG7" s="260">
        <f>COUNTIF($EV$163:$EV$191,$FZ$3)</f>
        <v>0</v>
      </c>
    </row>
    <row r="8" spans="1:189" x14ac:dyDescent="0.2">
      <c r="A8" s="17" t="s">
        <v>16</v>
      </c>
      <c r="B8" s="525"/>
      <c r="C8" s="19">
        <v>0.22916666666666666</v>
      </c>
      <c r="D8" s="290">
        <f t="shared" si="0"/>
        <v>0</v>
      </c>
      <c r="E8" s="291">
        <f t="shared" si="1"/>
        <v>0</v>
      </c>
      <c r="F8" s="19">
        <f t="shared" si="2"/>
        <v>0</v>
      </c>
      <c r="G8" s="20">
        <v>0.53749999999999998</v>
      </c>
      <c r="H8" s="292">
        <f t="shared" si="3"/>
        <v>0</v>
      </c>
      <c r="I8" s="63"/>
      <c r="J8" s="64"/>
      <c r="K8" s="63"/>
      <c r="L8" s="65"/>
      <c r="M8" s="66"/>
      <c r="N8" s="64"/>
      <c r="O8" s="63"/>
      <c r="P8" s="65"/>
      <c r="Q8" s="66"/>
      <c r="R8" s="64"/>
      <c r="S8" s="56" t="str">
        <f>IFERROR(IF($B8="Présent",J8/VLOOKUP(I8,Base!$A$3:$E$17,2,FALSE)/24,""),"")</f>
        <v/>
      </c>
      <c r="T8" s="56" t="str">
        <f>IFERROR(IF($B8="Présent",L8/VLOOKUP(K8,Base!$A$3:$E$17,2,FALSE)/24,""),"")</f>
        <v/>
      </c>
      <c r="U8" s="56" t="str">
        <f>IFERROR(IF($B8="Présent",N8/VLOOKUP(M8,Base!$A$3:$E$17,2,FALSE)/24,""),"")</f>
        <v/>
      </c>
      <c r="V8" s="56" t="str">
        <f>IFERROR(IF($B8="Présent",P8/VLOOKUP(O8,Base!$A$3:$E$17,2,FALSE)/24,""),"")</f>
        <v/>
      </c>
      <c r="W8" s="56" t="str">
        <f>IFERROR(IF($B8="Présent",R8/VLOOKUP(Q8,Base!$A$3:$E$17,2,FALSE)/24,""),"")</f>
        <v/>
      </c>
      <c r="X8" s="293" t="str">
        <f t="shared" si="4"/>
        <v/>
      </c>
      <c r="Z8" s="17" t="s">
        <v>16</v>
      </c>
      <c r="AA8" s="18"/>
      <c r="AB8" s="19">
        <v>0.22916666666666666</v>
      </c>
      <c r="AC8" s="290">
        <f t="shared" si="5"/>
        <v>0</v>
      </c>
      <c r="AD8" s="291">
        <f t="shared" si="6"/>
        <v>0</v>
      </c>
      <c r="AE8" s="19">
        <f t="shared" si="7"/>
        <v>0</v>
      </c>
      <c r="AF8" s="20">
        <v>0.53749999999999998</v>
      </c>
      <c r="AG8" s="292">
        <f t="shared" si="8"/>
        <v>0</v>
      </c>
      <c r="AH8" s="63"/>
      <c r="AI8" s="64"/>
      <c r="AJ8" s="63"/>
      <c r="AK8" s="65"/>
      <c r="AL8" s="66"/>
      <c r="AM8" s="64"/>
      <c r="AN8" s="63"/>
      <c r="AO8" s="65"/>
      <c r="AP8" s="66"/>
      <c r="AQ8" s="64"/>
      <c r="AR8" s="56" t="str">
        <f>IFERROR(IF($AA8="Présent",AI8/VLOOKUP(AH8,Base!$A$3:$E$17,2,FALSE)/24,""),"")</f>
        <v/>
      </c>
      <c r="AS8" s="56" t="str">
        <f>IFERROR(IF($AA8="Présent",AK8/VLOOKUP(AJ8,Base!$A$3:$E$17,2,FALSE)/24,""),"")</f>
        <v/>
      </c>
      <c r="AT8" s="56" t="str">
        <f>IFERROR(IF($AA8="Présent",AM8/VLOOKUP(AL8,Base!$A$3:$E$17,2,FALSE)/24,""),"")</f>
        <v/>
      </c>
      <c r="AU8" s="56" t="str">
        <f>IFERROR(IF($AA8="Présent",AO8/VLOOKUP(AN8,Base!$A$3:$E$17,2,FALSE)/24,""),"")</f>
        <v/>
      </c>
      <c r="AV8" s="56" t="str">
        <f>IFERROR(IF($AA8="Présent",AQ8/VLOOKUP(AP8,Base!$A$3:$E$17,2,FALSE)/24,""),"")</f>
        <v/>
      </c>
      <c r="AW8" s="293" t="str">
        <f t="shared" si="9"/>
        <v/>
      </c>
      <c r="AY8" s="17" t="s">
        <v>16</v>
      </c>
      <c r="AZ8" s="18"/>
      <c r="BA8" s="19">
        <v>0.22916666666666666</v>
      </c>
      <c r="BB8" s="290">
        <f t="shared" si="10"/>
        <v>0</v>
      </c>
      <c r="BC8" s="291">
        <f t="shared" si="11"/>
        <v>0</v>
      </c>
      <c r="BD8" s="19">
        <f t="shared" si="12"/>
        <v>0</v>
      </c>
      <c r="BE8" s="20">
        <v>0.53749999999999998</v>
      </c>
      <c r="BF8" s="292">
        <f t="shared" si="13"/>
        <v>0</v>
      </c>
      <c r="BG8" s="63"/>
      <c r="BH8" s="64"/>
      <c r="BI8" s="63"/>
      <c r="BJ8" s="65"/>
      <c r="BK8" s="66"/>
      <c r="BL8" s="64"/>
      <c r="BM8" s="63"/>
      <c r="BN8" s="65"/>
      <c r="BO8" s="66"/>
      <c r="BP8" s="64"/>
      <c r="BQ8" s="56" t="str">
        <f>IFERROR(IF($AZ8="Présent",BH8/VLOOKUP(BG8,Base!$A$3:$E$17,2,FALSE)/24,""),"")</f>
        <v/>
      </c>
      <c r="BR8" s="56" t="str">
        <f>IFERROR(IF($AZ8="Présent",BJ8/VLOOKUP(BI8,Base!$A$3:$E$17,2,FALSE)/24,""),"")</f>
        <v/>
      </c>
      <c r="BS8" s="56" t="str">
        <f>IFERROR(IF($AZ8="Présent",BL8/VLOOKUP(BK8,Base!$A$3:$E$17,2,FALSE)/24,""),"")</f>
        <v/>
      </c>
      <c r="BT8" s="56" t="str">
        <f>IFERROR(IF($AZ8="Présent",BN8/VLOOKUP(BM8,Base!$A$3:$E$17,2,FALSE)/24,""),"")</f>
        <v/>
      </c>
      <c r="BU8" s="56" t="str">
        <f>IFERROR(IF($AZ8="Présent",BP8/VLOOKUP(BO8,Base!$A$3:$E$17,2,FALSE)/24,""),"")</f>
        <v/>
      </c>
      <c r="BV8" s="293" t="str">
        <f t="shared" si="14"/>
        <v/>
      </c>
      <c r="BX8" s="17" t="s">
        <v>16</v>
      </c>
      <c r="BY8" s="199"/>
      <c r="BZ8" s="19">
        <v>0.22916666666666666</v>
      </c>
      <c r="CA8" s="290">
        <f t="shared" si="15"/>
        <v>0</v>
      </c>
      <c r="CB8" s="291">
        <f t="shared" si="16"/>
        <v>0</v>
      </c>
      <c r="CC8" s="19">
        <f t="shared" si="17"/>
        <v>0</v>
      </c>
      <c r="CD8" s="20">
        <v>0.53749999999999998</v>
      </c>
      <c r="CE8" s="292">
        <f t="shared" si="18"/>
        <v>0</v>
      </c>
      <c r="CF8" s="63"/>
      <c r="CG8" s="64"/>
      <c r="CH8" s="63"/>
      <c r="CI8" s="65"/>
      <c r="CJ8" s="66"/>
      <c r="CK8" s="64"/>
      <c r="CL8" s="63"/>
      <c r="CM8" s="65"/>
      <c r="CN8" s="66"/>
      <c r="CO8" s="64"/>
      <c r="CP8" s="56" t="str">
        <f>IFERROR(IF($BY8="Présent",CG8/VLOOKUP(CF8,Base!$A$3:$E$17,2,FALSE)/24,""),"")</f>
        <v/>
      </c>
      <c r="CQ8" s="56" t="str">
        <f>IFERROR(IF($BY8="Présent",CI8/VLOOKUP(CH8,Base!$A$3:$E$17,2,FALSE)/24,""),"")</f>
        <v/>
      </c>
      <c r="CR8" s="56" t="str">
        <f>IFERROR(IF($BY8="Présent",CK8/VLOOKUP(CJ8,Base!$A$3:$E$17,2,FALSE)/24,""),"")</f>
        <v/>
      </c>
      <c r="CS8" s="56" t="str">
        <f>IFERROR(IF($BY8="Présent",CM8/VLOOKUP(CL8,Base!$A$3:$E$17,2,FALSE)/24,""),"")</f>
        <v/>
      </c>
      <c r="CT8" s="56" t="str">
        <f>IFERROR(IF($BY8="Présent",CO8/VLOOKUP(CN8,Base!$A$3:$E$17,2,FALSE)/24,""),"")</f>
        <v/>
      </c>
      <c r="CU8" s="293" t="str">
        <f t="shared" si="19"/>
        <v/>
      </c>
      <c r="CW8" s="17" t="s">
        <v>16</v>
      </c>
      <c r="CX8" s="199"/>
      <c r="CY8" s="19">
        <v>0.22916666666666666</v>
      </c>
      <c r="CZ8" s="290">
        <f t="shared" si="20"/>
        <v>0</v>
      </c>
      <c r="DA8" s="291">
        <f t="shared" si="21"/>
        <v>0</v>
      </c>
      <c r="DB8" s="19">
        <f t="shared" si="22"/>
        <v>0</v>
      </c>
      <c r="DC8" s="20">
        <v>0.53749999999999998</v>
      </c>
      <c r="DD8" s="292">
        <f t="shared" si="23"/>
        <v>0</v>
      </c>
      <c r="DE8" s="63"/>
      <c r="DF8" s="64"/>
      <c r="DG8" s="63"/>
      <c r="DH8" s="65"/>
      <c r="DI8" s="66"/>
      <c r="DJ8" s="64"/>
      <c r="DK8" s="63"/>
      <c r="DL8" s="65"/>
      <c r="DM8" s="66"/>
      <c r="DN8" s="64"/>
      <c r="DO8" s="56" t="str">
        <f>IFERROR(IF($CX8="Présent",DF8/VLOOKUP(DE8,Base!$A$3:$E$17,2,FALSE)/24,""),"")</f>
        <v/>
      </c>
      <c r="DP8" s="56" t="str">
        <f>IFERROR(IF($CX8="Présent",DH8/VLOOKUP(DG8,Base!$A$3:$E$17,2,FALSE)/24,""),"")</f>
        <v/>
      </c>
      <c r="DQ8" s="56" t="str">
        <f>IFERROR(IF($CX8="Présent",DJ8/VLOOKUP(DI8,Base!$A$3:$E$17,2,FALSE)/24,""),"")</f>
        <v/>
      </c>
      <c r="DR8" s="56" t="str">
        <f>IFERROR(IF($CX8="Présent",DL8/VLOOKUP(DK8,Base!$A$3:$E$17,2,FALSE)/24,""),"")</f>
        <v/>
      </c>
      <c r="DS8" s="56" t="str">
        <f>IFERROR(IF($CX8="Présent",DN8/VLOOKUP(DM8,Base!$A$3:$E$17,2,FALSE)/24,""),"")</f>
        <v/>
      </c>
      <c r="DT8" s="293" t="str">
        <f t="shared" si="24"/>
        <v/>
      </c>
      <c r="DV8" s="17" t="s">
        <v>16</v>
      </c>
      <c r="DW8" s="18"/>
      <c r="DX8" s="19">
        <v>0.22916666666666666</v>
      </c>
      <c r="DY8" s="290">
        <f t="shared" si="25"/>
        <v>0</v>
      </c>
      <c r="DZ8" s="291">
        <f t="shared" si="26"/>
        <v>0</v>
      </c>
      <c r="EA8" s="19">
        <f t="shared" si="27"/>
        <v>0</v>
      </c>
      <c r="EB8" s="20">
        <v>0.53749999999999998</v>
      </c>
      <c r="EC8" s="292">
        <f t="shared" si="28"/>
        <v>0</v>
      </c>
      <c r="ED8" s="63"/>
      <c r="EE8" s="64"/>
      <c r="EF8" s="63"/>
      <c r="EG8" s="65"/>
      <c r="EH8" s="66"/>
      <c r="EI8" s="64"/>
      <c r="EJ8" s="63"/>
      <c r="EK8" s="65"/>
      <c r="EL8" s="66"/>
      <c r="EM8" s="64"/>
      <c r="EN8" s="56" t="str">
        <f>IFERROR(IF($DW8="Présent",EE8/VLOOKUP(ED8,Base!$A$3:$E$17,2,FALSE)/24,""),"")</f>
        <v/>
      </c>
      <c r="EO8" s="56" t="str">
        <f>IFERROR(IF($DW8="Présent",EG8/VLOOKUP(EF8,Base!$A$3:$E$17,2,FALSE)/24,""),"")</f>
        <v/>
      </c>
      <c r="EP8" s="56" t="str">
        <f>IFERROR(IF($DW8="Présent",EI8/VLOOKUP(EH8,Base!$A$3:$E$17,2,FALSE)/24,""),"")</f>
        <v/>
      </c>
      <c r="EQ8" s="56" t="str">
        <f>IFERROR(IF($DW8="Présent",EK8/VLOOKUP(EJ8,Base!$A$3:$E$17,2,FALSE)/24,""),"")</f>
        <v/>
      </c>
      <c r="ER8" s="56" t="str">
        <f>IFERROR(IF($DW8="Présent",EM8/VLOOKUP(EL8,Base!$A$3:$E$17,2,FALSE)/24,""),"")</f>
        <v/>
      </c>
      <c r="ES8" s="293" t="str">
        <f t="shared" si="29"/>
        <v/>
      </c>
      <c r="EU8" s="17"/>
      <c r="EV8" s="18"/>
      <c r="EW8" s="19">
        <v>0.22916666666666666</v>
      </c>
      <c r="EX8" s="290">
        <f t="shared" si="30"/>
        <v>0</v>
      </c>
      <c r="EY8" s="291">
        <f t="shared" si="31"/>
        <v>0</v>
      </c>
      <c r="EZ8" s="19">
        <f t="shared" si="32"/>
        <v>0</v>
      </c>
      <c r="FA8" s="20">
        <v>0.53749999999999998</v>
      </c>
      <c r="FB8" s="292">
        <f t="shared" si="33"/>
        <v>0</v>
      </c>
      <c r="FC8" s="63"/>
      <c r="FD8" s="64"/>
      <c r="FE8" s="63"/>
      <c r="FF8" s="65"/>
      <c r="FG8" s="66"/>
      <c r="FH8" s="64"/>
      <c r="FI8" s="63"/>
      <c r="FJ8" s="65"/>
      <c r="FK8" s="66"/>
      <c r="FL8" s="64"/>
      <c r="FM8" s="56" t="str">
        <f>IFERROR(IF($EV8="Présent",FD8/VLOOKUP(FC8,Base!$A$3:$E$17,2,FALSE)/24,""),"")</f>
        <v/>
      </c>
      <c r="FN8" s="56" t="str">
        <f>IFERROR(IF($EV8="Présent",FF8/VLOOKUP(FE8,Base!$A$3:$E$17,2,FALSE)/24,""),"")</f>
        <v/>
      </c>
      <c r="FO8" s="56" t="str">
        <f>IFERROR(IF($EV8="Présent",FH8/VLOOKUP(FG8,Base!$A$3:$E$17,2,FALSE)/24,""),"")</f>
        <v/>
      </c>
      <c r="FP8" s="56" t="str">
        <f>IFERROR(IF($EV8="Présent",FJ8/VLOOKUP(FI8,Base!$A$3:$E$17,2,FALSE)/24,""),"")</f>
        <v/>
      </c>
      <c r="FQ8" s="56" t="str">
        <f>IFERROR(IF($EV8="Présent",FL8/VLOOKUP(FK8,Base!$A$3:$E$17,2,FALSE)/24,""),"")</f>
        <v/>
      </c>
      <c r="FR8" s="293" t="str">
        <f t="shared" si="34"/>
        <v/>
      </c>
      <c r="FU8" s="262" t="str">
        <f t="shared" si="35"/>
        <v>DEHAINE.D</v>
      </c>
      <c r="FV8" s="261">
        <f t="shared" si="36"/>
        <v>7</v>
      </c>
      <c r="FW8" s="263">
        <f t="shared" si="37"/>
        <v>0</v>
      </c>
    </row>
    <row r="9" spans="1:189" x14ac:dyDescent="0.2">
      <c r="A9" s="17" t="s">
        <v>19</v>
      </c>
      <c r="B9" s="525"/>
      <c r="C9" s="19">
        <v>0.22916666666666666</v>
      </c>
      <c r="D9" s="290">
        <f t="shared" si="0"/>
        <v>0</v>
      </c>
      <c r="E9" s="291">
        <f t="shared" si="1"/>
        <v>0</v>
      </c>
      <c r="F9" s="19">
        <f t="shared" si="2"/>
        <v>0</v>
      </c>
      <c r="G9" s="20">
        <v>0.53749999999999998</v>
      </c>
      <c r="H9" s="292">
        <f t="shared" si="3"/>
        <v>0</v>
      </c>
      <c r="I9" s="63"/>
      <c r="J9" s="64"/>
      <c r="K9" s="63"/>
      <c r="L9" s="65"/>
      <c r="M9" s="66"/>
      <c r="N9" s="64"/>
      <c r="O9" s="63"/>
      <c r="P9" s="65"/>
      <c r="Q9" s="66"/>
      <c r="R9" s="64"/>
      <c r="S9" s="56" t="str">
        <f>IFERROR(IF($B9="Présent",J9/VLOOKUP(I9,Base!$A$3:$E$17,2,FALSE)/24,""),"")</f>
        <v/>
      </c>
      <c r="T9" s="56" t="str">
        <f>IFERROR(IF($B9="Présent",L9/VLOOKUP(K9,Base!$A$3:$E$17,2,FALSE)/24,""),"")</f>
        <v/>
      </c>
      <c r="U9" s="56" t="str">
        <f>IFERROR(IF($B9="Présent",N9/VLOOKUP(M9,Base!$A$3:$E$17,2,FALSE)/24,""),"")</f>
        <v/>
      </c>
      <c r="V9" s="56" t="str">
        <f>IFERROR(IF($B9="Présent",P9/VLOOKUP(O9,Base!$A$3:$E$17,2,FALSE)/24,""),"")</f>
        <v/>
      </c>
      <c r="W9" s="56" t="str">
        <f>IFERROR(IF($B9="Présent",R9/VLOOKUP(Q9,Base!$A$3:$E$17,2,FALSE)/24,""),"")</f>
        <v/>
      </c>
      <c r="X9" s="293" t="str">
        <f t="shared" si="4"/>
        <v/>
      </c>
      <c r="Z9" s="17" t="s">
        <v>19</v>
      </c>
      <c r="AA9" s="18"/>
      <c r="AB9" s="19">
        <v>0.22916666666666666</v>
      </c>
      <c r="AC9" s="290">
        <f t="shared" si="5"/>
        <v>0</v>
      </c>
      <c r="AD9" s="291">
        <f t="shared" si="6"/>
        <v>0</v>
      </c>
      <c r="AE9" s="19">
        <f t="shared" si="7"/>
        <v>0</v>
      </c>
      <c r="AF9" s="20">
        <v>0.53749999999999998</v>
      </c>
      <c r="AG9" s="292">
        <f t="shared" si="8"/>
        <v>0</v>
      </c>
      <c r="AH9" s="63"/>
      <c r="AI9" s="64"/>
      <c r="AJ9" s="63"/>
      <c r="AK9" s="65"/>
      <c r="AL9" s="66"/>
      <c r="AM9" s="64"/>
      <c r="AN9" s="63"/>
      <c r="AO9" s="65"/>
      <c r="AP9" s="66"/>
      <c r="AQ9" s="64"/>
      <c r="AR9" s="56" t="str">
        <f>IFERROR(IF($AA9="Présent",AI9/VLOOKUP(AH9,Base!$A$3:$E$17,2,FALSE)/24,""),"")</f>
        <v/>
      </c>
      <c r="AS9" s="56" t="str">
        <f>IFERROR(IF($AA9="Présent",AK9/VLOOKUP(AJ9,Base!$A$3:$E$17,2,FALSE)/24,""),"")</f>
        <v/>
      </c>
      <c r="AT9" s="56" t="str">
        <f>IFERROR(IF($AA9="Présent",AM9/VLOOKUP(AL9,Base!$A$3:$E$17,2,FALSE)/24,""),"")</f>
        <v/>
      </c>
      <c r="AU9" s="56" t="str">
        <f>IFERROR(IF($AA9="Présent",AO9/VLOOKUP(AN9,Base!$A$3:$E$17,2,FALSE)/24,""),"")</f>
        <v/>
      </c>
      <c r="AV9" s="56" t="str">
        <f>IFERROR(IF($AA9="Présent",AQ9/VLOOKUP(AP9,Base!$A$3:$E$17,2,FALSE)/24,""),"")</f>
        <v/>
      </c>
      <c r="AW9" s="293" t="str">
        <f t="shared" si="9"/>
        <v/>
      </c>
      <c r="AY9" s="17" t="s">
        <v>19</v>
      </c>
      <c r="AZ9" s="18"/>
      <c r="BA9" s="19">
        <v>0.22916666666666666</v>
      </c>
      <c r="BB9" s="290">
        <f t="shared" si="10"/>
        <v>0</v>
      </c>
      <c r="BC9" s="291">
        <f t="shared" si="11"/>
        <v>0</v>
      </c>
      <c r="BD9" s="19">
        <f t="shared" si="12"/>
        <v>0</v>
      </c>
      <c r="BE9" s="20">
        <v>0.53749999999999998</v>
      </c>
      <c r="BF9" s="292">
        <f t="shared" si="13"/>
        <v>0</v>
      </c>
      <c r="BG9" s="63"/>
      <c r="BH9" s="64"/>
      <c r="BI9" s="63"/>
      <c r="BJ9" s="65"/>
      <c r="BK9" s="66"/>
      <c r="BL9" s="64"/>
      <c r="BM9" s="63"/>
      <c r="BN9" s="65"/>
      <c r="BO9" s="66"/>
      <c r="BP9" s="64"/>
      <c r="BQ9" s="56" t="str">
        <f>IFERROR(IF($AZ9="Présent",BH9/VLOOKUP(BG9,Base!$A$3:$E$17,2,FALSE)/24,""),"")</f>
        <v/>
      </c>
      <c r="BR9" s="56" t="str">
        <f>IFERROR(IF($AZ9="Présent",BJ9/VLOOKUP(BI9,Base!$A$3:$E$17,2,FALSE)/24,""),"")</f>
        <v/>
      </c>
      <c r="BS9" s="56" t="str">
        <f>IFERROR(IF($AZ9="Présent",BL9/VLOOKUP(BK9,Base!$A$3:$E$17,2,FALSE)/24,""),"")</f>
        <v/>
      </c>
      <c r="BT9" s="56" t="str">
        <f>IFERROR(IF($AZ9="Présent",BN9/VLOOKUP(BM9,Base!$A$3:$E$17,2,FALSE)/24,""),"")</f>
        <v/>
      </c>
      <c r="BU9" s="56" t="str">
        <f>IFERROR(IF($AZ9="Présent",BP9/VLOOKUP(BO9,Base!$A$3:$E$17,2,FALSE)/24,""),"")</f>
        <v/>
      </c>
      <c r="BV9" s="293" t="str">
        <f t="shared" si="14"/>
        <v/>
      </c>
      <c r="BX9" s="17" t="s">
        <v>19</v>
      </c>
      <c r="BY9" s="199"/>
      <c r="BZ9" s="19">
        <v>0.22916666666666666</v>
      </c>
      <c r="CA9" s="290">
        <f t="shared" si="15"/>
        <v>0</v>
      </c>
      <c r="CB9" s="291">
        <f t="shared" si="16"/>
        <v>0</v>
      </c>
      <c r="CC9" s="19">
        <f t="shared" si="17"/>
        <v>0</v>
      </c>
      <c r="CD9" s="20">
        <v>0.53749999999999998</v>
      </c>
      <c r="CE9" s="292">
        <f t="shared" si="18"/>
        <v>0</v>
      </c>
      <c r="CF9" s="63"/>
      <c r="CG9" s="64"/>
      <c r="CH9" s="63"/>
      <c r="CI9" s="65"/>
      <c r="CJ9" s="66"/>
      <c r="CK9" s="64"/>
      <c r="CL9" s="63"/>
      <c r="CM9" s="65"/>
      <c r="CN9" s="66"/>
      <c r="CO9" s="64"/>
      <c r="CP9" s="56" t="str">
        <f>IFERROR(IF($BY9="Présent",CG9/VLOOKUP(CF9,Base!$A$3:$E$17,2,FALSE)/24,""),"")</f>
        <v/>
      </c>
      <c r="CQ9" s="56" t="str">
        <f>IFERROR(IF($BY9="Présent",CI9/VLOOKUP(CH9,Base!$A$3:$E$17,2,FALSE)/24,""),"")</f>
        <v/>
      </c>
      <c r="CR9" s="56" t="str">
        <f>IFERROR(IF($BY9="Présent",CK9/VLOOKUP(CJ9,Base!$A$3:$E$17,2,FALSE)/24,""),"")</f>
        <v/>
      </c>
      <c r="CS9" s="56" t="str">
        <f>IFERROR(IF($BY9="Présent",CM9/VLOOKUP(CL9,Base!$A$3:$E$17,2,FALSE)/24,""),"")</f>
        <v/>
      </c>
      <c r="CT9" s="56" t="str">
        <f>IFERROR(IF($BY9="Présent",CO9/VLOOKUP(CN9,Base!$A$3:$E$17,2,FALSE)/24,""),"")</f>
        <v/>
      </c>
      <c r="CU9" s="293" t="str">
        <f t="shared" si="19"/>
        <v/>
      </c>
      <c r="CW9" s="17" t="s">
        <v>19</v>
      </c>
      <c r="CX9" s="199"/>
      <c r="CY9" s="19">
        <v>0.22916666666666666</v>
      </c>
      <c r="CZ9" s="290">
        <f t="shared" si="20"/>
        <v>0</v>
      </c>
      <c r="DA9" s="291">
        <f t="shared" si="21"/>
        <v>0</v>
      </c>
      <c r="DB9" s="19">
        <f t="shared" si="22"/>
        <v>0</v>
      </c>
      <c r="DC9" s="20">
        <v>0.53749999999999998</v>
      </c>
      <c r="DD9" s="292">
        <f t="shared" si="23"/>
        <v>0</v>
      </c>
      <c r="DE9" s="63"/>
      <c r="DF9" s="64"/>
      <c r="DG9" s="63"/>
      <c r="DH9" s="65"/>
      <c r="DI9" s="66"/>
      <c r="DJ9" s="64"/>
      <c r="DK9" s="63"/>
      <c r="DL9" s="65"/>
      <c r="DM9" s="66"/>
      <c r="DN9" s="64"/>
      <c r="DO9" s="56" t="str">
        <f>IFERROR(IF($CX9="Présent",DF9/VLOOKUP(DE9,Base!$A$3:$E$17,2,FALSE)/24,""),"")</f>
        <v/>
      </c>
      <c r="DP9" s="56" t="str">
        <f>IFERROR(IF($CX9="Présent",DH9/VLOOKUP(DG9,Base!$A$3:$E$17,2,FALSE)/24,""),"")</f>
        <v/>
      </c>
      <c r="DQ9" s="56" t="str">
        <f>IFERROR(IF($CX9="Présent",DJ9/VLOOKUP(DI9,Base!$A$3:$E$17,2,FALSE)/24,""),"")</f>
        <v/>
      </c>
      <c r="DR9" s="56" t="str">
        <f>IFERROR(IF($CX9="Présent",DL9/VLOOKUP(DK9,Base!$A$3:$E$17,2,FALSE)/24,""),"")</f>
        <v/>
      </c>
      <c r="DS9" s="56" t="str">
        <f>IFERROR(IF($CX9="Présent",DN9/VLOOKUP(DM9,Base!$A$3:$E$17,2,FALSE)/24,""),"")</f>
        <v/>
      </c>
      <c r="DT9" s="293" t="str">
        <f t="shared" si="24"/>
        <v/>
      </c>
      <c r="DV9" s="17" t="s">
        <v>19</v>
      </c>
      <c r="DW9" s="18"/>
      <c r="DX9" s="19">
        <v>0.22916666666666666</v>
      </c>
      <c r="DY9" s="290">
        <f t="shared" si="25"/>
        <v>0</v>
      </c>
      <c r="DZ9" s="291">
        <f t="shared" si="26"/>
        <v>0</v>
      </c>
      <c r="EA9" s="19">
        <f t="shared" si="27"/>
        <v>0</v>
      </c>
      <c r="EB9" s="20">
        <v>0.53749999999999998</v>
      </c>
      <c r="EC9" s="292">
        <f t="shared" si="28"/>
        <v>0</v>
      </c>
      <c r="ED9" s="63"/>
      <c r="EE9" s="64"/>
      <c r="EF9" s="63"/>
      <c r="EG9" s="65"/>
      <c r="EH9" s="66"/>
      <c r="EI9" s="64"/>
      <c r="EJ9" s="63"/>
      <c r="EK9" s="65"/>
      <c r="EL9" s="66"/>
      <c r="EM9" s="64"/>
      <c r="EN9" s="56" t="str">
        <f>IFERROR(IF($DW9="Présent",EE9/VLOOKUP(ED9,Base!$A$3:$E$17,2,FALSE)/24,""),"")</f>
        <v/>
      </c>
      <c r="EO9" s="56" t="str">
        <f>IFERROR(IF($DW9="Présent",EG9/VLOOKUP(EF9,Base!$A$3:$E$17,2,FALSE)/24,""),"")</f>
        <v/>
      </c>
      <c r="EP9" s="56" t="str">
        <f>IFERROR(IF($DW9="Présent",EI9/VLOOKUP(EH9,Base!$A$3:$E$17,2,FALSE)/24,""),"")</f>
        <v/>
      </c>
      <c r="EQ9" s="56" t="str">
        <f>IFERROR(IF($DW9="Présent",EK9/VLOOKUP(EJ9,Base!$A$3:$E$17,2,FALSE)/24,""),"")</f>
        <v/>
      </c>
      <c r="ER9" s="56" t="str">
        <f>IFERROR(IF($DW9="Présent",EM9/VLOOKUP(EL9,Base!$A$3:$E$17,2,FALSE)/24,""),"")</f>
        <v/>
      </c>
      <c r="ES9" s="293" t="str">
        <f t="shared" si="29"/>
        <v/>
      </c>
      <c r="EU9" s="17"/>
      <c r="EV9" s="18"/>
      <c r="EW9" s="19">
        <v>0.22916666666666666</v>
      </c>
      <c r="EX9" s="290">
        <f t="shared" si="30"/>
        <v>0</v>
      </c>
      <c r="EY9" s="291">
        <f t="shared" si="31"/>
        <v>0</v>
      </c>
      <c r="EZ9" s="19">
        <f t="shared" si="32"/>
        <v>0</v>
      </c>
      <c r="FA9" s="20">
        <v>0.53749999999999998</v>
      </c>
      <c r="FB9" s="292">
        <f t="shared" si="33"/>
        <v>0</v>
      </c>
      <c r="FC9" s="63"/>
      <c r="FD9" s="64"/>
      <c r="FE9" s="63"/>
      <c r="FF9" s="65"/>
      <c r="FG9" s="66"/>
      <c r="FH9" s="64"/>
      <c r="FI9" s="63"/>
      <c r="FJ9" s="65"/>
      <c r="FK9" s="66"/>
      <c r="FL9" s="64"/>
      <c r="FM9" s="56" t="str">
        <f>IFERROR(IF($EV9="Présent",FD9/VLOOKUP(FC9,Base!$A$3:$E$17,2,FALSE)/24,""),"")</f>
        <v/>
      </c>
      <c r="FN9" s="56" t="str">
        <f>IFERROR(IF($EV9="Présent",FF9/VLOOKUP(FE9,Base!$A$3:$E$17,2,FALSE)/24,""),"")</f>
        <v/>
      </c>
      <c r="FO9" s="56" t="str">
        <f>IFERROR(IF($EV9="Présent",FH9/VLOOKUP(FG9,Base!$A$3:$E$17,2,FALSE)/24,""),"")</f>
        <v/>
      </c>
      <c r="FP9" s="56" t="str">
        <f>IFERROR(IF($EV9="Présent",FJ9/VLOOKUP(FI9,Base!$A$3:$E$17,2,FALSE)/24,""),"")</f>
        <v/>
      </c>
      <c r="FQ9" s="56" t="str">
        <f>IFERROR(IF($EV9="Présent",FL9/VLOOKUP(FK9,Base!$A$3:$E$17,2,FALSE)/24,""),"")</f>
        <v/>
      </c>
      <c r="FR9" s="293" t="str">
        <f t="shared" si="34"/>
        <v/>
      </c>
      <c r="FU9" s="262" t="str">
        <f t="shared" si="35"/>
        <v>ATTALAHOUI.K</v>
      </c>
      <c r="FV9" s="261">
        <f t="shared" si="36"/>
        <v>7</v>
      </c>
      <c r="FW9" s="263">
        <f t="shared" si="37"/>
        <v>0</v>
      </c>
    </row>
    <row r="10" spans="1:189" x14ac:dyDescent="0.2">
      <c r="A10" s="17" t="s">
        <v>65</v>
      </c>
      <c r="B10" s="525"/>
      <c r="C10" s="19">
        <v>0.22916666666666666</v>
      </c>
      <c r="D10" s="290">
        <f t="shared" si="0"/>
        <v>0</v>
      </c>
      <c r="E10" s="291">
        <f t="shared" si="1"/>
        <v>0</v>
      </c>
      <c r="F10" s="19">
        <f t="shared" si="2"/>
        <v>0</v>
      </c>
      <c r="G10" s="20">
        <v>0.53749999999999998</v>
      </c>
      <c r="H10" s="292">
        <f t="shared" si="3"/>
        <v>0</v>
      </c>
      <c r="I10" s="63"/>
      <c r="J10" s="64"/>
      <c r="K10" s="63"/>
      <c r="L10" s="65"/>
      <c r="M10" s="66"/>
      <c r="N10" s="64"/>
      <c r="O10" s="63"/>
      <c r="P10" s="65"/>
      <c r="Q10" s="66"/>
      <c r="R10" s="64"/>
      <c r="S10" s="56" t="str">
        <f>IFERROR(IF($B10="Présent",J10/VLOOKUP(I10,Base!$A$3:$E$17,2,FALSE)/24,""),"")</f>
        <v/>
      </c>
      <c r="T10" s="56" t="str">
        <f>IFERROR(IF($B10="Présent",L10/VLOOKUP(K10,Base!$A$3:$E$17,2,FALSE)/24,""),"")</f>
        <v/>
      </c>
      <c r="U10" s="56" t="str">
        <f>IFERROR(IF($B10="Présent",N10/VLOOKUP(M10,Base!$A$3:$E$17,2,FALSE)/24,""),"")</f>
        <v/>
      </c>
      <c r="V10" s="56" t="str">
        <f>IFERROR(IF($B10="Présent",P10/VLOOKUP(O10,Base!$A$3:$E$17,2,FALSE)/24,""),"")</f>
        <v/>
      </c>
      <c r="W10" s="56" t="str">
        <f>IFERROR(IF($B10="Présent",R10/VLOOKUP(Q10,Base!$A$3:$E$17,2,FALSE)/24,""),"")</f>
        <v/>
      </c>
      <c r="X10" s="293" t="str">
        <f t="shared" si="4"/>
        <v/>
      </c>
      <c r="Z10" s="17" t="s">
        <v>65</v>
      </c>
      <c r="AA10" s="18"/>
      <c r="AB10" s="19">
        <v>0.22916666666666666</v>
      </c>
      <c r="AC10" s="290">
        <f t="shared" si="5"/>
        <v>0</v>
      </c>
      <c r="AD10" s="291">
        <f t="shared" si="6"/>
        <v>0</v>
      </c>
      <c r="AE10" s="19">
        <f t="shared" si="7"/>
        <v>0</v>
      </c>
      <c r="AF10" s="20">
        <v>0.53749999999999998</v>
      </c>
      <c r="AG10" s="292">
        <f t="shared" si="8"/>
        <v>0</v>
      </c>
      <c r="AH10" s="63"/>
      <c r="AI10" s="64"/>
      <c r="AJ10" s="63"/>
      <c r="AK10" s="65"/>
      <c r="AL10" s="66"/>
      <c r="AM10" s="64"/>
      <c r="AN10" s="63"/>
      <c r="AO10" s="65"/>
      <c r="AP10" s="66"/>
      <c r="AQ10" s="64"/>
      <c r="AR10" s="56" t="str">
        <f>IFERROR(IF($AA10="Présent",AI10/VLOOKUP(AH10,Base!$A$3:$E$17,2,FALSE)/24,""),"")</f>
        <v/>
      </c>
      <c r="AS10" s="56" t="str">
        <f>IFERROR(IF($AA10="Présent",AK10/VLOOKUP(AJ10,Base!$A$3:$E$17,2,FALSE)/24,""),"")</f>
        <v/>
      </c>
      <c r="AT10" s="56" t="str">
        <f>IFERROR(IF($AA10="Présent",AM10/VLOOKUP(AL10,Base!$A$3:$E$17,2,FALSE)/24,""),"")</f>
        <v/>
      </c>
      <c r="AU10" s="56" t="str">
        <f>IFERROR(IF($AA10="Présent",AO10/VLOOKUP(AN10,Base!$A$3:$E$17,2,FALSE)/24,""),"")</f>
        <v/>
      </c>
      <c r="AV10" s="56" t="str">
        <f>IFERROR(IF($AA10="Présent",AQ10/VLOOKUP(AP10,Base!$A$3:$E$17,2,FALSE)/24,""),"")</f>
        <v/>
      </c>
      <c r="AW10" s="293" t="str">
        <f t="shared" si="9"/>
        <v/>
      </c>
      <c r="AY10" s="17" t="s">
        <v>65</v>
      </c>
      <c r="AZ10" s="18"/>
      <c r="BA10" s="19">
        <v>0.22916666666666666</v>
      </c>
      <c r="BB10" s="290">
        <f t="shared" si="10"/>
        <v>0</v>
      </c>
      <c r="BC10" s="291">
        <f t="shared" si="11"/>
        <v>0</v>
      </c>
      <c r="BD10" s="19">
        <f t="shared" si="12"/>
        <v>0</v>
      </c>
      <c r="BE10" s="20">
        <v>0.53749999999999998</v>
      </c>
      <c r="BF10" s="292">
        <f t="shared" si="13"/>
        <v>0</v>
      </c>
      <c r="BG10" s="63"/>
      <c r="BH10" s="64"/>
      <c r="BI10" s="63"/>
      <c r="BJ10" s="65"/>
      <c r="BK10" s="66"/>
      <c r="BL10" s="64"/>
      <c r="BM10" s="63"/>
      <c r="BN10" s="65"/>
      <c r="BO10" s="66"/>
      <c r="BP10" s="64"/>
      <c r="BQ10" s="56" t="str">
        <f>IFERROR(IF($AZ10="Présent",BH10/VLOOKUP(BG10,Base!$A$3:$E$17,2,FALSE)/24,""),"")</f>
        <v/>
      </c>
      <c r="BR10" s="56" t="str">
        <f>IFERROR(IF($AZ10="Présent",BJ10/VLOOKUP(BI10,Base!$A$3:$E$17,2,FALSE)/24,""),"")</f>
        <v/>
      </c>
      <c r="BS10" s="56" t="str">
        <f>IFERROR(IF($AZ10="Présent",BL10/VLOOKUP(BK10,Base!$A$3:$E$17,2,FALSE)/24,""),"")</f>
        <v/>
      </c>
      <c r="BT10" s="56" t="str">
        <f>IFERROR(IF($AZ10="Présent",BN10/VLOOKUP(BM10,Base!$A$3:$E$17,2,FALSE)/24,""),"")</f>
        <v/>
      </c>
      <c r="BU10" s="56" t="str">
        <f>IFERROR(IF($AZ10="Présent",BP10/VLOOKUP(BO10,Base!$A$3:$E$17,2,FALSE)/24,""),"")</f>
        <v/>
      </c>
      <c r="BV10" s="293" t="str">
        <f t="shared" si="14"/>
        <v/>
      </c>
      <c r="BX10" s="17" t="s">
        <v>65</v>
      </c>
      <c r="BY10" s="199"/>
      <c r="BZ10" s="19">
        <v>0.22916666666666666</v>
      </c>
      <c r="CA10" s="290">
        <f t="shared" si="15"/>
        <v>0</v>
      </c>
      <c r="CB10" s="291">
        <f t="shared" si="16"/>
        <v>0</v>
      </c>
      <c r="CC10" s="19">
        <f t="shared" si="17"/>
        <v>0</v>
      </c>
      <c r="CD10" s="20">
        <v>0.53749999999999998</v>
      </c>
      <c r="CE10" s="292">
        <f t="shared" si="18"/>
        <v>0</v>
      </c>
      <c r="CF10" s="63"/>
      <c r="CG10" s="64"/>
      <c r="CH10" s="63"/>
      <c r="CI10" s="65"/>
      <c r="CJ10" s="66"/>
      <c r="CK10" s="64"/>
      <c r="CL10" s="63"/>
      <c r="CM10" s="65"/>
      <c r="CN10" s="66"/>
      <c r="CO10" s="64"/>
      <c r="CP10" s="56" t="str">
        <f>IFERROR(IF($BY10="Présent",CG10/VLOOKUP(CF10,Base!$A$3:$E$17,2,FALSE)/24,""),"")</f>
        <v/>
      </c>
      <c r="CQ10" s="56" t="str">
        <f>IFERROR(IF($BY10="Présent",CI10/VLOOKUP(CH10,Base!$A$3:$E$17,2,FALSE)/24,""),"")</f>
        <v/>
      </c>
      <c r="CR10" s="56" t="str">
        <f>IFERROR(IF($BY10="Présent",CK10/VLOOKUP(CJ10,Base!$A$3:$E$17,2,FALSE)/24,""),"")</f>
        <v/>
      </c>
      <c r="CS10" s="56" t="str">
        <f>IFERROR(IF($BY10="Présent",CM10/VLOOKUP(CL10,Base!$A$3:$E$17,2,FALSE)/24,""),"")</f>
        <v/>
      </c>
      <c r="CT10" s="56" t="str">
        <f>IFERROR(IF($BY10="Présent",CO10/VLOOKUP(CN10,Base!$A$3:$E$17,2,FALSE)/24,""),"")</f>
        <v/>
      </c>
      <c r="CU10" s="293" t="str">
        <f t="shared" si="19"/>
        <v/>
      </c>
      <c r="CW10" s="17" t="s">
        <v>65</v>
      </c>
      <c r="CX10" s="199"/>
      <c r="CY10" s="19">
        <v>0.22916666666666666</v>
      </c>
      <c r="CZ10" s="290">
        <f t="shared" si="20"/>
        <v>0</v>
      </c>
      <c r="DA10" s="291">
        <f t="shared" si="21"/>
        <v>0</v>
      </c>
      <c r="DB10" s="19">
        <f t="shared" si="22"/>
        <v>0</v>
      </c>
      <c r="DC10" s="20">
        <v>0.53749999999999998</v>
      </c>
      <c r="DD10" s="292">
        <f t="shared" si="23"/>
        <v>0</v>
      </c>
      <c r="DE10" s="63"/>
      <c r="DF10" s="64"/>
      <c r="DG10" s="63"/>
      <c r="DH10" s="65"/>
      <c r="DI10" s="66"/>
      <c r="DJ10" s="64"/>
      <c r="DK10" s="63"/>
      <c r="DL10" s="65"/>
      <c r="DM10" s="66"/>
      <c r="DN10" s="64"/>
      <c r="DO10" s="56" t="str">
        <f>IFERROR(IF($CX10="Présent",DF10/VLOOKUP(DE10,Base!$A$3:$E$17,2,FALSE)/24,""),"")</f>
        <v/>
      </c>
      <c r="DP10" s="56" t="str">
        <f>IFERROR(IF($CX10="Présent",DH10/VLOOKUP(DG10,Base!$A$3:$E$17,2,FALSE)/24,""),"")</f>
        <v/>
      </c>
      <c r="DQ10" s="56" t="str">
        <f>IFERROR(IF($CX10="Présent",DJ10/VLOOKUP(DI10,Base!$A$3:$E$17,2,FALSE)/24,""),"")</f>
        <v/>
      </c>
      <c r="DR10" s="56" t="str">
        <f>IFERROR(IF($CX10="Présent",DL10/VLOOKUP(DK10,Base!$A$3:$E$17,2,FALSE)/24,""),"")</f>
        <v/>
      </c>
      <c r="DS10" s="56" t="str">
        <f>IFERROR(IF($CX10="Présent",DN10/VLOOKUP(DM10,Base!$A$3:$E$17,2,FALSE)/24,""),"")</f>
        <v/>
      </c>
      <c r="DT10" s="293" t="str">
        <f t="shared" si="24"/>
        <v/>
      </c>
      <c r="DV10" s="17" t="s">
        <v>65</v>
      </c>
      <c r="DW10" s="18"/>
      <c r="DX10" s="19">
        <v>0.22916666666666666</v>
      </c>
      <c r="DY10" s="290">
        <f t="shared" si="25"/>
        <v>0</v>
      </c>
      <c r="DZ10" s="291">
        <f t="shared" si="26"/>
        <v>0</v>
      </c>
      <c r="EA10" s="19">
        <f t="shared" si="27"/>
        <v>0</v>
      </c>
      <c r="EB10" s="20">
        <v>0.53749999999999998</v>
      </c>
      <c r="EC10" s="292">
        <f t="shared" si="28"/>
        <v>0</v>
      </c>
      <c r="ED10" s="63"/>
      <c r="EE10" s="64"/>
      <c r="EF10" s="63"/>
      <c r="EG10" s="65"/>
      <c r="EH10" s="66"/>
      <c r="EI10" s="64"/>
      <c r="EJ10" s="63"/>
      <c r="EK10" s="65"/>
      <c r="EL10" s="66"/>
      <c r="EM10" s="64"/>
      <c r="EN10" s="56" t="str">
        <f>IFERROR(IF($DW10="Présent",EE10/VLOOKUP(ED10,Base!$A$3:$E$17,2,FALSE)/24,""),"")</f>
        <v/>
      </c>
      <c r="EO10" s="56" t="str">
        <f>IFERROR(IF($DW10="Présent",EG10/VLOOKUP(EF10,Base!$A$3:$E$17,2,FALSE)/24,""),"")</f>
        <v/>
      </c>
      <c r="EP10" s="56" t="str">
        <f>IFERROR(IF($DW10="Présent",EI10/VLOOKUP(EH10,Base!$A$3:$E$17,2,FALSE)/24,""),"")</f>
        <v/>
      </c>
      <c r="EQ10" s="56" t="str">
        <f>IFERROR(IF($DW10="Présent",EK10/VLOOKUP(EJ10,Base!$A$3:$E$17,2,FALSE)/24,""),"")</f>
        <v/>
      </c>
      <c r="ER10" s="56" t="str">
        <f>IFERROR(IF($DW10="Présent",EM10/VLOOKUP(EL10,Base!$A$3:$E$17,2,FALSE)/24,""),"")</f>
        <v/>
      </c>
      <c r="ES10" s="293" t="str">
        <f t="shared" si="29"/>
        <v/>
      </c>
      <c r="EU10" s="17"/>
      <c r="EV10" s="18"/>
      <c r="EW10" s="19">
        <v>0.22916666666666666</v>
      </c>
      <c r="EX10" s="290">
        <f t="shared" si="30"/>
        <v>0</v>
      </c>
      <c r="EY10" s="291">
        <f t="shared" si="31"/>
        <v>0</v>
      </c>
      <c r="EZ10" s="19">
        <f t="shared" si="32"/>
        <v>0</v>
      </c>
      <c r="FA10" s="20">
        <v>0.53749999999999998</v>
      </c>
      <c r="FB10" s="292">
        <f t="shared" si="33"/>
        <v>0</v>
      </c>
      <c r="FC10" s="63"/>
      <c r="FD10" s="64"/>
      <c r="FE10" s="63"/>
      <c r="FF10" s="65"/>
      <c r="FG10" s="66"/>
      <c r="FH10" s="64"/>
      <c r="FI10" s="63"/>
      <c r="FJ10" s="65"/>
      <c r="FK10" s="66"/>
      <c r="FL10" s="64"/>
      <c r="FM10" s="56" t="str">
        <f>IFERROR(IF($EV10="Présent",FD10/VLOOKUP(FC10,Base!$A$3:$E$17,2,FALSE)/24,""),"")</f>
        <v/>
      </c>
      <c r="FN10" s="56" t="str">
        <f>IFERROR(IF($EV10="Présent",FF10/VLOOKUP(FE10,Base!$A$3:$E$17,2,FALSE)/24,""),"")</f>
        <v/>
      </c>
      <c r="FO10" s="56" t="str">
        <f>IFERROR(IF($EV10="Présent",FH10/VLOOKUP(FG10,Base!$A$3:$E$17,2,FALSE)/24,""),"")</f>
        <v/>
      </c>
      <c r="FP10" s="56" t="str">
        <f>IFERROR(IF($EV10="Présent",FJ10/VLOOKUP(FI10,Base!$A$3:$E$17,2,FALSE)/24,""),"")</f>
        <v/>
      </c>
      <c r="FQ10" s="56" t="str">
        <f>IFERROR(IF($EV10="Présent",FL10/VLOOKUP(FK10,Base!$A$3:$E$17,2,FALSE)/24,""),"")</f>
        <v/>
      </c>
      <c r="FR10" s="293" t="str">
        <f t="shared" si="34"/>
        <v/>
      </c>
      <c r="FU10" s="262" t="str">
        <f t="shared" si="35"/>
        <v>BEN MANSOUR.O</v>
      </c>
      <c r="FV10" s="261">
        <f t="shared" si="36"/>
        <v>7</v>
      </c>
      <c r="FW10" s="263">
        <f t="shared" si="37"/>
        <v>0</v>
      </c>
    </row>
    <row r="11" spans="1:189" x14ac:dyDescent="0.2">
      <c r="A11" s="17" t="s">
        <v>20</v>
      </c>
      <c r="B11" s="525"/>
      <c r="C11" s="19">
        <v>0.22916666666666666</v>
      </c>
      <c r="D11" s="290">
        <f t="shared" si="0"/>
        <v>0</v>
      </c>
      <c r="E11" s="291">
        <f t="shared" si="1"/>
        <v>0</v>
      </c>
      <c r="F11" s="19">
        <f t="shared" si="2"/>
        <v>0</v>
      </c>
      <c r="G11" s="20">
        <v>0.53749999999999998</v>
      </c>
      <c r="H11" s="292">
        <f t="shared" si="3"/>
        <v>0</v>
      </c>
      <c r="I11" s="63"/>
      <c r="J11" s="64"/>
      <c r="K11" s="63"/>
      <c r="L11" s="65"/>
      <c r="M11" s="66"/>
      <c r="N11" s="64"/>
      <c r="O11" s="63"/>
      <c r="P11" s="65"/>
      <c r="Q11" s="66"/>
      <c r="R11" s="64"/>
      <c r="S11" s="56" t="str">
        <f>IFERROR(IF($B11="Présent",J11/VLOOKUP(I11,Base!$A$3:$E$17,2,FALSE)/24,""),"")</f>
        <v/>
      </c>
      <c r="T11" s="56" t="str">
        <f>IFERROR(IF($B11="Présent",L11/VLOOKUP(K11,Base!$A$3:$E$17,2,FALSE)/24,""),"")</f>
        <v/>
      </c>
      <c r="U11" s="56" t="str">
        <f>IFERROR(IF($B11="Présent",N11/VLOOKUP(M11,Base!$A$3:$E$17,2,FALSE)/24,""),"")</f>
        <v/>
      </c>
      <c r="V11" s="56" t="str">
        <f>IFERROR(IF($B11="Présent",P11/VLOOKUP(O11,Base!$A$3:$E$17,2,FALSE)/24,""),"")</f>
        <v/>
      </c>
      <c r="W11" s="56" t="str">
        <f>IFERROR(IF($B11="Présent",R11/VLOOKUP(Q11,Base!$A$3:$E$17,2,FALSE)/24,""),"")</f>
        <v/>
      </c>
      <c r="X11" s="293" t="str">
        <f t="shared" si="4"/>
        <v/>
      </c>
      <c r="Z11" s="17" t="s">
        <v>20</v>
      </c>
      <c r="AA11" s="18"/>
      <c r="AB11" s="19">
        <v>0.22916666666666666</v>
      </c>
      <c r="AC11" s="290">
        <f t="shared" si="5"/>
        <v>0</v>
      </c>
      <c r="AD11" s="291">
        <f t="shared" si="6"/>
        <v>0</v>
      </c>
      <c r="AE11" s="19">
        <f t="shared" si="7"/>
        <v>0</v>
      </c>
      <c r="AF11" s="20">
        <v>0.53749999999999998</v>
      </c>
      <c r="AG11" s="292">
        <f t="shared" si="8"/>
        <v>0</v>
      </c>
      <c r="AH11" s="63"/>
      <c r="AI11" s="64"/>
      <c r="AJ11" s="63"/>
      <c r="AK11" s="65"/>
      <c r="AL11" s="66"/>
      <c r="AM11" s="64"/>
      <c r="AN11" s="63"/>
      <c r="AO11" s="65"/>
      <c r="AP11" s="66"/>
      <c r="AQ11" s="64"/>
      <c r="AR11" s="56" t="str">
        <f>IFERROR(IF($AA11="Présent",AI11/VLOOKUP(AH11,Base!$A$3:$E$17,2,FALSE)/24,""),"")</f>
        <v/>
      </c>
      <c r="AS11" s="56" t="str">
        <f>IFERROR(IF($AA11="Présent",AK11/VLOOKUP(AJ11,Base!$A$3:$E$17,2,FALSE)/24,""),"")</f>
        <v/>
      </c>
      <c r="AT11" s="56" t="str">
        <f>IFERROR(IF($AA11="Présent",AM11/VLOOKUP(AL11,Base!$A$3:$E$17,2,FALSE)/24,""),"")</f>
        <v/>
      </c>
      <c r="AU11" s="56" t="str">
        <f>IFERROR(IF($AA11="Présent",AO11/VLOOKUP(AN11,Base!$A$3:$E$17,2,FALSE)/24,""),"")</f>
        <v/>
      </c>
      <c r="AV11" s="56" t="str">
        <f>IFERROR(IF($AA11="Présent",AQ11/VLOOKUP(AP11,Base!$A$3:$E$17,2,FALSE)/24,""),"")</f>
        <v/>
      </c>
      <c r="AW11" s="293" t="str">
        <f t="shared" si="9"/>
        <v/>
      </c>
      <c r="AY11" s="17" t="s">
        <v>20</v>
      </c>
      <c r="AZ11" s="18"/>
      <c r="BA11" s="19">
        <v>0.22916666666666666</v>
      </c>
      <c r="BB11" s="290">
        <f t="shared" si="10"/>
        <v>0</v>
      </c>
      <c r="BC11" s="291">
        <f t="shared" si="11"/>
        <v>0</v>
      </c>
      <c r="BD11" s="19">
        <f t="shared" si="12"/>
        <v>0</v>
      </c>
      <c r="BE11" s="20">
        <v>0.53749999999999998</v>
      </c>
      <c r="BF11" s="292">
        <f t="shared" si="13"/>
        <v>0</v>
      </c>
      <c r="BG11" s="63"/>
      <c r="BH11" s="64"/>
      <c r="BI11" s="63"/>
      <c r="BJ11" s="65"/>
      <c r="BK11" s="66"/>
      <c r="BL11" s="64"/>
      <c r="BM11" s="63"/>
      <c r="BN11" s="65"/>
      <c r="BO11" s="66"/>
      <c r="BP11" s="64"/>
      <c r="BQ11" s="56" t="str">
        <f>IFERROR(IF($AZ11="Présent",BH11/VLOOKUP(BG11,Base!$A$3:$E$17,2,FALSE)/24,""),"")</f>
        <v/>
      </c>
      <c r="BR11" s="56" t="str">
        <f>IFERROR(IF($AZ11="Présent",BJ11/VLOOKUP(BI11,Base!$A$3:$E$17,2,FALSE)/24,""),"")</f>
        <v/>
      </c>
      <c r="BS11" s="56" t="str">
        <f>IFERROR(IF($AZ11="Présent",BL11/VLOOKUP(BK11,Base!$A$3:$E$17,2,FALSE)/24,""),"")</f>
        <v/>
      </c>
      <c r="BT11" s="56" t="str">
        <f>IFERROR(IF($AZ11="Présent",BN11/VLOOKUP(BM11,Base!$A$3:$E$17,2,FALSE)/24,""),"")</f>
        <v/>
      </c>
      <c r="BU11" s="56" t="str">
        <f>IFERROR(IF($AZ11="Présent",BP11/VLOOKUP(BO11,Base!$A$3:$E$17,2,FALSE)/24,""),"")</f>
        <v/>
      </c>
      <c r="BV11" s="293" t="str">
        <f t="shared" si="14"/>
        <v/>
      </c>
      <c r="BX11" s="17" t="s">
        <v>20</v>
      </c>
      <c r="BY11" s="199"/>
      <c r="BZ11" s="19">
        <v>0.22916666666666666</v>
      </c>
      <c r="CA11" s="290">
        <f t="shared" si="15"/>
        <v>0</v>
      </c>
      <c r="CB11" s="291">
        <f t="shared" si="16"/>
        <v>0</v>
      </c>
      <c r="CC11" s="19">
        <f t="shared" si="17"/>
        <v>0</v>
      </c>
      <c r="CD11" s="20">
        <v>0.53749999999999998</v>
      </c>
      <c r="CE11" s="292">
        <f t="shared" si="18"/>
        <v>0</v>
      </c>
      <c r="CF11" s="63"/>
      <c r="CG11" s="64"/>
      <c r="CH11" s="63"/>
      <c r="CI11" s="65"/>
      <c r="CJ11" s="66"/>
      <c r="CK11" s="64"/>
      <c r="CL11" s="63"/>
      <c r="CM11" s="65"/>
      <c r="CN11" s="66"/>
      <c r="CO11" s="64"/>
      <c r="CP11" s="56" t="str">
        <f>IFERROR(IF($BY11="Présent",CG11/VLOOKUP(CF11,Base!$A$3:$E$17,2,FALSE)/24,""),"")</f>
        <v/>
      </c>
      <c r="CQ11" s="56" t="str">
        <f>IFERROR(IF($BY11="Présent",CI11/VLOOKUP(CH11,Base!$A$3:$E$17,2,FALSE)/24,""),"")</f>
        <v/>
      </c>
      <c r="CR11" s="56" t="str">
        <f>IFERROR(IF($BY11="Présent",CK11/VLOOKUP(CJ11,Base!$A$3:$E$17,2,FALSE)/24,""),"")</f>
        <v/>
      </c>
      <c r="CS11" s="56" t="str">
        <f>IFERROR(IF($BY11="Présent",CM11/VLOOKUP(CL11,Base!$A$3:$E$17,2,FALSE)/24,""),"")</f>
        <v/>
      </c>
      <c r="CT11" s="56" t="str">
        <f>IFERROR(IF($BY11="Présent",CO11/VLOOKUP(CN11,Base!$A$3:$E$17,2,FALSE)/24,""),"")</f>
        <v/>
      </c>
      <c r="CU11" s="293" t="str">
        <f t="shared" si="19"/>
        <v/>
      </c>
      <c r="CW11" s="17" t="s">
        <v>20</v>
      </c>
      <c r="CX11" s="199"/>
      <c r="CY11" s="19">
        <v>0.22916666666666666</v>
      </c>
      <c r="CZ11" s="290">
        <f t="shared" si="20"/>
        <v>0</v>
      </c>
      <c r="DA11" s="291">
        <f t="shared" si="21"/>
        <v>0</v>
      </c>
      <c r="DB11" s="19">
        <f t="shared" si="22"/>
        <v>0</v>
      </c>
      <c r="DC11" s="20">
        <v>0.53749999999999998</v>
      </c>
      <c r="DD11" s="292">
        <f t="shared" si="23"/>
        <v>0</v>
      </c>
      <c r="DE11" s="63"/>
      <c r="DF11" s="64"/>
      <c r="DG11" s="63"/>
      <c r="DH11" s="65"/>
      <c r="DI11" s="66"/>
      <c r="DJ11" s="64"/>
      <c r="DK11" s="63"/>
      <c r="DL11" s="65"/>
      <c r="DM11" s="66"/>
      <c r="DN11" s="64"/>
      <c r="DO11" s="56" t="str">
        <f>IFERROR(IF($CX11="Présent",DF11/VLOOKUP(DE11,Base!$A$3:$E$17,2,FALSE)/24,""),"")</f>
        <v/>
      </c>
      <c r="DP11" s="56" t="str">
        <f>IFERROR(IF($CX11="Présent",DH11/VLOOKUP(DG11,Base!$A$3:$E$17,2,FALSE)/24,""),"")</f>
        <v/>
      </c>
      <c r="DQ11" s="56" t="str">
        <f>IFERROR(IF($CX11="Présent",DJ11/VLOOKUP(DI11,Base!$A$3:$E$17,2,FALSE)/24,""),"")</f>
        <v/>
      </c>
      <c r="DR11" s="56" t="str">
        <f>IFERROR(IF($CX11="Présent",DL11/VLOOKUP(DK11,Base!$A$3:$E$17,2,FALSE)/24,""),"")</f>
        <v/>
      </c>
      <c r="DS11" s="56" t="str">
        <f>IFERROR(IF($CX11="Présent",DN11/VLOOKUP(DM11,Base!$A$3:$E$17,2,FALSE)/24,""),"")</f>
        <v/>
      </c>
      <c r="DT11" s="293" t="str">
        <f t="shared" si="24"/>
        <v/>
      </c>
      <c r="DV11" s="17" t="s">
        <v>20</v>
      </c>
      <c r="DW11" s="18"/>
      <c r="DX11" s="19">
        <v>0.22916666666666666</v>
      </c>
      <c r="DY11" s="290">
        <f t="shared" si="25"/>
        <v>0</v>
      </c>
      <c r="DZ11" s="291">
        <f t="shared" si="26"/>
        <v>0</v>
      </c>
      <c r="EA11" s="19">
        <f t="shared" si="27"/>
        <v>0</v>
      </c>
      <c r="EB11" s="20">
        <v>0.53749999999999998</v>
      </c>
      <c r="EC11" s="292">
        <f t="shared" si="28"/>
        <v>0</v>
      </c>
      <c r="ED11" s="63"/>
      <c r="EE11" s="64"/>
      <c r="EF11" s="63"/>
      <c r="EG11" s="65"/>
      <c r="EH11" s="66"/>
      <c r="EI11" s="64"/>
      <c r="EJ11" s="63"/>
      <c r="EK11" s="65"/>
      <c r="EL11" s="66"/>
      <c r="EM11" s="64"/>
      <c r="EN11" s="56" t="str">
        <f>IFERROR(IF($DW11="Présent",EE11/VLOOKUP(ED11,Base!$A$3:$E$17,2,FALSE)/24,""),"")</f>
        <v/>
      </c>
      <c r="EO11" s="56" t="str">
        <f>IFERROR(IF($DW11="Présent",EG11/VLOOKUP(EF11,Base!$A$3:$E$17,2,FALSE)/24,""),"")</f>
        <v/>
      </c>
      <c r="EP11" s="56" t="str">
        <f>IFERROR(IF($DW11="Présent",EI11/VLOOKUP(EH11,Base!$A$3:$E$17,2,FALSE)/24,""),"")</f>
        <v/>
      </c>
      <c r="EQ11" s="56" t="str">
        <f>IFERROR(IF($DW11="Présent",EK11/VLOOKUP(EJ11,Base!$A$3:$E$17,2,FALSE)/24,""),"")</f>
        <v/>
      </c>
      <c r="ER11" s="56" t="str">
        <f>IFERROR(IF($DW11="Présent",EM11/VLOOKUP(EL11,Base!$A$3:$E$17,2,FALSE)/24,""),"")</f>
        <v/>
      </c>
      <c r="ES11" s="293" t="str">
        <f t="shared" si="29"/>
        <v/>
      </c>
      <c r="EU11" s="17"/>
      <c r="EV11" s="18"/>
      <c r="EW11" s="19">
        <v>0.22916666666666666</v>
      </c>
      <c r="EX11" s="290">
        <f t="shared" si="30"/>
        <v>0</v>
      </c>
      <c r="EY11" s="291">
        <f t="shared" si="31"/>
        <v>0</v>
      </c>
      <c r="EZ11" s="19">
        <f t="shared" si="32"/>
        <v>0</v>
      </c>
      <c r="FA11" s="20">
        <v>0.53749999999999998</v>
      </c>
      <c r="FB11" s="292">
        <f t="shared" si="33"/>
        <v>0</v>
      </c>
      <c r="FC11" s="63"/>
      <c r="FD11" s="64"/>
      <c r="FE11" s="63"/>
      <c r="FF11" s="65"/>
      <c r="FG11" s="66"/>
      <c r="FH11" s="64"/>
      <c r="FI11" s="63"/>
      <c r="FJ11" s="65"/>
      <c r="FK11" s="66"/>
      <c r="FL11" s="64"/>
      <c r="FM11" s="56" t="str">
        <f>IFERROR(IF($EV11="Présent",FD11/VLOOKUP(FC11,Base!$A$3:$E$17,2,FALSE)/24,""),"")</f>
        <v/>
      </c>
      <c r="FN11" s="56" t="str">
        <f>IFERROR(IF($EV11="Présent",FF11/VLOOKUP(FE11,Base!$A$3:$E$17,2,FALSE)/24,""),"")</f>
        <v/>
      </c>
      <c r="FO11" s="56" t="str">
        <f>IFERROR(IF($EV11="Présent",FH11/VLOOKUP(FG11,Base!$A$3:$E$17,2,FALSE)/24,""),"")</f>
        <v/>
      </c>
      <c r="FP11" s="56" t="str">
        <f>IFERROR(IF($EV11="Présent",FJ11/VLOOKUP(FI11,Base!$A$3:$E$17,2,FALSE)/24,""),"")</f>
        <v/>
      </c>
      <c r="FQ11" s="56" t="str">
        <f>IFERROR(IF($EV11="Présent",FL11/VLOOKUP(FK11,Base!$A$3:$E$17,2,FALSE)/24,""),"")</f>
        <v/>
      </c>
      <c r="FR11" s="293" t="str">
        <f t="shared" si="34"/>
        <v/>
      </c>
      <c r="FU11" s="262" t="str">
        <f t="shared" si="35"/>
        <v>FRIHA.R</v>
      </c>
      <c r="FV11" s="261">
        <f t="shared" si="36"/>
        <v>7</v>
      </c>
      <c r="FW11" s="263">
        <f t="shared" si="37"/>
        <v>0</v>
      </c>
      <c r="FY11" s="88"/>
    </row>
    <row r="12" spans="1:189" x14ac:dyDescent="0.2">
      <c r="A12" s="17" t="s">
        <v>42</v>
      </c>
      <c r="B12" s="525"/>
      <c r="C12" s="19">
        <v>0.22916666666666666</v>
      </c>
      <c r="D12" s="290">
        <f t="shared" si="0"/>
        <v>0</v>
      </c>
      <c r="E12" s="291">
        <f t="shared" si="1"/>
        <v>0</v>
      </c>
      <c r="F12" s="19">
        <f t="shared" si="2"/>
        <v>0</v>
      </c>
      <c r="G12" s="20">
        <v>0.53749999999999998</v>
      </c>
      <c r="H12" s="292">
        <f t="shared" si="3"/>
        <v>0</v>
      </c>
      <c r="I12" s="63"/>
      <c r="J12" s="64"/>
      <c r="K12" s="63"/>
      <c r="L12" s="65"/>
      <c r="M12" s="66"/>
      <c r="N12" s="64"/>
      <c r="O12" s="63"/>
      <c r="P12" s="65"/>
      <c r="Q12" s="66"/>
      <c r="R12" s="64"/>
      <c r="S12" s="56" t="str">
        <f>IFERROR(IF($B12="Présent",J12/VLOOKUP(I12,Base!$A$3:$E$17,2,FALSE)/24,""),"")</f>
        <v/>
      </c>
      <c r="T12" s="56" t="str">
        <f>IFERROR(IF($B12="Présent",L12/VLOOKUP(K12,Base!$A$3:$E$17,2,FALSE)/24,""),"")</f>
        <v/>
      </c>
      <c r="U12" s="56" t="str">
        <f>IFERROR(IF($B12="Présent",N12/VLOOKUP(M12,Base!$A$3:$E$17,2,FALSE)/24,""),"")</f>
        <v/>
      </c>
      <c r="V12" s="56" t="str">
        <f>IFERROR(IF($B12="Présent",P12/VLOOKUP(O12,Base!$A$3:$E$17,2,FALSE)/24,""),"")</f>
        <v/>
      </c>
      <c r="W12" s="56" t="str">
        <f>IFERROR(IF($B12="Présent",R12/VLOOKUP(Q12,Base!$A$3:$E$17,2,FALSE)/24,""),"")</f>
        <v/>
      </c>
      <c r="X12" s="293" t="str">
        <f t="shared" si="4"/>
        <v/>
      </c>
      <c r="Z12" s="17" t="s">
        <v>42</v>
      </c>
      <c r="AA12" s="18"/>
      <c r="AB12" s="19">
        <v>0.22916666666666666</v>
      </c>
      <c r="AC12" s="290">
        <f t="shared" si="5"/>
        <v>0</v>
      </c>
      <c r="AD12" s="291">
        <f t="shared" si="6"/>
        <v>0</v>
      </c>
      <c r="AE12" s="19">
        <f t="shared" si="7"/>
        <v>0</v>
      </c>
      <c r="AF12" s="20">
        <v>0.53749999999999998</v>
      </c>
      <c r="AG12" s="292">
        <f t="shared" si="8"/>
        <v>0</v>
      </c>
      <c r="AH12" s="63"/>
      <c r="AI12" s="64"/>
      <c r="AJ12" s="63"/>
      <c r="AK12" s="65"/>
      <c r="AL12" s="66"/>
      <c r="AM12" s="64"/>
      <c r="AN12" s="63"/>
      <c r="AO12" s="65"/>
      <c r="AP12" s="66"/>
      <c r="AQ12" s="64"/>
      <c r="AR12" s="56" t="str">
        <f>IFERROR(IF($AA12="Présent",AI12/VLOOKUP(AH12,Base!$A$3:$E$17,2,FALSE)/24,""),"")</f>
        <v/>
      </c>
      <c r="AS12" s="56" t="str">
        <f>IFERROR(IF($AA12="Présent",AK12/VLOOKUP(AJ12,Base!$A$3:$E$17,2,FALSE)/24,""),"")</f>
        <v/>
      </c>
      <c r="AT12" s="56" t="str">
        <f>IFERROR(IF($AA12="Présent",AM12/VLOOKUP(AL12,Base!$A$3:$E$17,2,FALSE)/24,""),"")</f>
        <v/>
      </c>
      <c r="AU12" s="56" t="str">
        <f>IFERROR(IF($AA12="Présent",AO12/VLOOKUP(AN12,Base!$A$3:$E$17,2,FALSE)/24,""),"")</f>
        <v/>
      </c>
      <c r="AV12" s="56" t="str">
        <f>IFERROR(IF($AA12="Présent",AQ12/VLOOKUP(AP12,Base!$A$3:$E$17,2,FALSE)/24,""),"")</f>
        <v/>
      </c>
      <c r="AW12" s="293" t="str">
        <f t="shared" si="9"/>
        <v/>
      </c>
      <c r="AY12" s="17" t="s">
        <v>42</v>
      </c>
      <c r="AZ12" s="18"/>
      <c r="BA12" s="19">
        <v>0.22916666666666666</v>
      </c>
      <c r="BB12" s="290">
        <f t="shared" si="10"/>
        <v>0</v>
      </c>
      <c r="BC12" s="291">
        <f t="shared" si="11"/>
        <v>0</v>
      </c>
      <c r="BD12" s="19">
        <f t="shared" si="12"/>
        <v>0</v>
      </c>
      <c r="BE12" s="20">
        <v>0.53749999999999998</v>
      </c>
      <c r="BF12" s="292">
        <f t="shared" si="13"/>
        <v>0</v>
      </c>
      <c r="BG12" s="63"/>
      <c r="BH12" s="64"/>
      <c r="BI12" s="63"/>
      <c r="BJ12" s="65"/>
      <c r="BK12" s="66"/>
      <c r="BL12" s="64"/>
      <c r="BM12" s="63"/>
      <c r="BN12" s="65"/>
      <c r="BO12" s="66"/>
      <c r="BP12" s="64"/>
      <c r="BQ12" s="56" t="str">
        <f>IFERROR(IF($AZ12="Présent",BH12/VLOOKUP(BG12,Base!$A$3:$E$17,2,FALSE)/24,""),"")</f>
        <v/>
      </c>
      <c r="BR12" s="56" t="str">
        <f>IFERROR(IF($AZ12="Présent",BJ12/VLOOKUP(BI12,Base!$A$3:$E$17,2,FALSE)/24,""),"")</f>
        <v/>
      </c>
      <c r="BS12" s="56" t="str">
        <f>IFERROR(IF($AZ12="Présent",BL12/VLOOKUP(BK12,Base!$A$3:$E$17,2,FALSE)/24,""),"")</f>
        <v/>
      </c>
      <c r="BT12" s="56" t="str">
        <f>IFERROR(IF($AZ12="Présent",BN12/VLOOKUP(BM12,Base!$A$3:$E$17,2,FALSE)/24,""),"")</f>
        <v/>
      </c>
      <c r="BU12" s="56" t="str">
        <f>IFERROR(IF($AZ12="Présent",BP12/VLOOKUP(BO12,Base!$A$3:$E$17,2,FALSE)/24,""),"")</f>
        <v/>
      </c>
      <c r="BV12" s="293" t="str">
        <f t="shared" si="14"/>
        <v/>
      </c>
      <c r="BX12" s="17" t="s">
        <v>42</v>
      </c>
      <c r="BY12" s="199"/>
      <c r="BZ12" s="19">
        <v>0.22916666666666666</v>
      </c>
      <c r="CA12" s="290">
        <f t="shared" si="15"/>
        <v>0</v>
      </c>
      <c r="CB12" s="291">
        <f t="shared" si="16"/>
        <v>0</v>
      </c>
      <c r="CC12" s="19">
        <f t="shared" si="17"/>
        <v>0</v>
      </c>
      <c r="CD12" s="20">
        <v>0.53749999999999998</v>
      </c>
      <c r="CE12" s="292">
        <f t="shared" si="18"/>
        <v>0</v>
      </c>
      <c r="CF12" s="63"/>
      <c r="CG12" s="64"/>
      <c r="CH12" s="63"/>
      <c r="CI12" s="65"/>
      <c r="CJ12" s="66"/>
      <c r="CK12" s="64"/>
      <c r="CL12" s="63"/>
      <c r="CM12" s="65"/>
      <c r="CN12" s="66"/>
      <c r="CO12" s="64"/>
      <c r="CP12" s="56" t="str">
        <f>IFERROR(IF($BY12="Présent",CG12/VLOOKUP(CF12,Base!$A$3:$E$17,2,FALSE)/24,""),"")</f>
        <v/>
      </c>
      <c r="CQ12" s="56" t="str">
        <f>IFERROR(IF($BY12="Présent",CI12/VLOOKUP(CH12,Base!$A$3:$E$17,2,FALSE)/24,""),"")</f>
        <v/>
      </c>
      <c r="CR12" s="56" t="str">
        <f>IFERROR(IF($BY12="Présent",CK12/VLOOKUP(CJ12,Base!$A$3:$E$17,2,FALSE)/24,""),"")</f>
        <v/>
      </c>
      <c r="CS12" s="56" t="str">
        <f>IFERROR(IF($BY12="Présent",CM12/VLOOKUP(CL12,Base!$A$3:$E$17,2,FALSE)/24,""),"")</f>
        <v/>
      </c>
      <c r="CT12" s="56" t="str">
        <f>IFERROR(IF($BY12="Présent",CO12/VLOOKUP(CN12,Base!$A$3:$E$17,2,FALSE)/24,""),"")</f>
        <v/>
      </c>
      <c r="CU12" s="293" t="str">
        <f t="shared" si="19"/>
        <v/>
      </c>
      <c r="CW12" s="17" t="s">
        <v>42</v>
      </c>
      <c r="CX12" s="199"/>
      <c r="CY12" s="19">
        <v>0.22916666666666666</v>
      </c>
      <c r="CZ12" s="290">
        <f t="shared" si="20"/>
        <v>0</v>
      </c>
      <c r="DA12" s="291">
        <f t="shared" si="21"/>
        <v>0</v>
      </c>
      <c r="DB12" s="19">
        <f t="shared" si="22"/>
        <v>0</v>
      </c>
      <c r="DC12" s="20">
        <v>0.53749999999999998</v>
      </c>
      <c r="DD12" s="292">
        <f t="shared" si="23"/>
        <v>0</v>
      </c>
      <c r="DE12" s="63"/>
      <c r="DF12" s="64"/>
      <c r="DG12" s="63"/>
      <c r="DH12" s="65"/>
      <c r="DI12" s="66"/>
      <c r="DJ12" s="64"/>
      <c r="DK12" s="63"/>
      <c r="DL12" s="65"/>
      <c r="DM12" s="66"/>
      <c r="DN12" s="64"/>
      <c r="DO12" s="56" t="str">
        <f>IFERROR(IF($CX12="Présent",DF12/VLOOKUP(DE12,Base!$A$3:$E$17,2,FALSE)/24,""),"")</f>
        <v/>
      </c>
      <c r="DP12" s="56" t="str">
        <f>IFERROR(IF($CX12="Présent",DH12/VLOOKUP(DG12,Base!$A$3:$E$17,2,FALSE)/24,""),"")</f>
        <v/>
      </c>
      <c r="DQ12" s="56" t="str">
        <f>IFERROR(IF($CX12="Présent",DJ12/VLOOKUP(DI12,Base!$A$3:$E$17,2,FALSE)/24,""),"")</f>
        <v/>
      </c>
      <c r="DR12" s="56" t="str">
        <f>IFERROR(IF($CX12="Présent",DL12/VLOOKUP(DK12,Base!$A$3:$E$17,2,FALSE)/24,""),"")</f>
        <v/>
      </c>
      <c r="DS12" s="56" t="str">
        <f>IFERROR(IF($CX12="Présent",DN12/VLOOKUP(DM12,Base!$A$3:$E$17,2,FALSE)/24,""),"")</f>
        <v/>
      </c>
      <c r="DT12" s="293" t="str">
        <f t="shared" si="24"/>
        <v/>
      </c>
      <c r="DV12" s="17" t="s">
        <v>42</v>
      </c>
      <c r="DW12" s="18"/>
      <c r="DX12" s="19">
        <v>0.22916666666666666</v>
      </c>
      <c r="DY12" s="290">
        <f t="shared" si="25"/>
        <v>0</v>
      </c>
      <c r="DZ12" s="291">
        <f t="shared" si="26"/>
        <v>0</v>
      </c>
      <c r="EA12" s="19">
        <f t="shared" si="27"/>
        <v>0</v>
      </c>
      <c r="EB12" s="20">
        <v>0.53749999999999998</v>
      </c>
      <c r="EC12" s="292">
        <f t="shared" si="28"/>
        <v>0</v>
      </c>
      <c r="ED12" s="63"/>
      <c r="EE12" s="64"/>
      <c r="EF12" s="63"/>
      <c r="EG12" s="65"/>
      <c r="EH12" s="66"/>
      <c r="EI12" s="64"/>
      <c r="EJ12" s="63"/>
      <c r="EK12" s="65"/>
      <c r="EL12" s="66"/>
      <c r="EM12" s="64"/>
      <c r="EN12" s="56" t="str">
        <f>IFERROR(IF($DW12="Présent",EE12/VLOOKUP(ED12,Base!$A$3:$E$17,2,FALSE)/24,""),"")</f>
        <v/>
      </c>
      <c r="EO12" s="56" t="str">
        <f>IFERROR(IF($DW12="Présent",EG12/VLOOKUP(EF12,Base!$A$3:$E$17,2,FALSE)/24,""),"")</f>
        <v/>
      </c>
      <c r="EP12" s="56" t="str">
        <f>IFERROR(IF($DW12="Présent",EI12/VLOOKUP(EH12,Base!$A$3:$E$17,2,FALSE)/24,""),"")</f>
        <v/>
      </c>
      <c r="EQ12" s="56" t="str">
        <f>IFERROR(IF($DW12="Présent",EK12/VLOOKUP(EJ12,Base!$A$3:$E$17,2,FALSE)/24,""),"")</f>
        <v/>
      </c>
      <c r="ER12" s="56" t="str">
        <f>IFERROR(IF($DW12="Présent",EM12/VLOOKUP(EL12,Base!$A$3:$E$17,2,FALSE)/24,""),"")</f>
        <v/>
      </c>
      <c r="ES12" s="293" t="str">
        <f t="shared" si="29"/>
        <v/>
      </c>
      <c r="EU12" s="17"/>
      <c r="EV12" s="18"/>
      <c r="EW12" s="19">
        <v>0.22916666666666666</v>
      </c>
      <c r="EX12" s="290">
        <f t="shared" si="30"/>
        <v>0</v>
      </c>
      <c r="EY12" s="291">
        <f t="shared" si="31"/>
        <v>0</v>
      </c>
      <c r="EZ12" s="19">
        <f t="shared" si="32"/>
        <v>0</v>
      </c>
      <c r="FA12" s="20">
        <v>0.53749999999999998</v>
      </c>
      <c r="FB12" s="292">
        <f t="shared" si="33"/>
        <v>0</v>
      </c>
      <c r="FC12" s="63"/>
      <c r="FD12" s="64"/>
      <c r="FE12" s="63"/>
      <c r="FF12" s="65"/>
      <c r="FG12" s="66"/>
      <c r="FH12" s="64"/>
      <c r="FI12" s="63"/>
      <c r="FJ12" s="65"/>
      <c r="FK12" s="66"/>
      <c r="FL12" s="64"/>
      <c r="FM12" s="56" t="str">
        <f>IFERROR(IF($EV12="Présent",FD12/VLOOKUP(FC12,Base!$A$3:$E$17,2,FALSE)/24,""),"")</f>
        <v/>
      </c>
      <c r="FN12" s="56" t="str">
        <f>IFERROR(IF($EV12="Présent",FF12/VLOOKUP(FE12,Base!$A$3:$E$17,2,FALSE)/24,""),"")</f>
        <v/>
      </c>
      <c r="FO12" s="56" t="str">
        <f>IFERROR(IF($EV12="Présent",FH12/VLOOKUP(FG12,Base!$A$3:$E$17,2,FALSE)/24,""),"")</f>
        <v/>
      </c>
      <c r="FP12" s="56" t="str">
        <f>IFERROR(IF($EV12="Présent",FJ12/VLOOKUP(FI12,Base!$A$3:$E$17,2,FALSE)/24,""),"")</f>
        <v/>
      </c>
      <c r="FQ12" s="56" t="str">
        <f>IFERROR(IF($EV12="Présent",FL12/VLOOKUP(FK12,Base!$A$3:$E$17,2,FALSE)/24,""),"")</f>
        <v/>
      </c>
      <c r="FR12" s="293" t="str">
        <f t="shared" si="34"/>
        <v/>
      </c>
      <c r="FU12" s="262" t="str">
        <f t="shared" si="35"/>
        <v xml:space="preserve">BABAYAN.G </v>
      </c>
      <c r="FV12" s="261">
        <f t="shared" si="36"/>
        <v>7</v>
      </c>
      <c r="FW12" s="263">
        <f t="shared" si="37"/>
        <v>0</v>
      </c>
      <c r="FY12" s="88"/>
    </row>
    <row r="13" spans="1:189" x14ac:dyDescent="0.2">
      <c r="A13" s="26" t="s">
        <v>49</v>
      </c>
      <c r="B13" s="525"/>
      <c r="C13" s="19">
        <v>0.22916666666666666</v>
      </c>
      <c r="D13" s="290">
        <f t="shared" si="0"/>
        <v>0</v>
      </c>
      <c r="E13" s="291">
        <f t="shared" si="1"/>
        <v>0</v>
      </c>
      <c r="F13" s="19">
        <f t="shared" si="2"/>
        <v>0</v>
      </c>
      <c r="G13" s="20">
        <v>0.53749999999999998</v>
      </c>
      <c r="H13" s="292">
        <f t="shared" si="3"/>
        <v>0</v>
      </c>
      <c r="I13" s="63"/>
      <c r="J13" s="64"/>
      <c r="K13" s="63"/>
      <c r="L13" s="65"/>
      <c r="M13" s="66"/>
      <c r="N13" s="64"/>
      <c r="O13" s="63"/>
      <c r="P13" s="65"/>
      <c r="Q13" s="66"/>
      <c r="R13" s="64"/>
      <c r="S13" s="56" t="str">
        <f>IFERROR(IF($B13="Présent",J13/VLOOKUP(I13,Base!$A$3:$E$17,2,FALSE)/24,""),"")</f>
        <v/>
      </c>
      <c r="T13" s="56" t="str">
        <f>IFERROR(IF($B13="Présent",L13/VLOOKUP(K13,Base!$A$3:$E$17,2,FALSE)/24,""),"")</f>
        <v/>
      </c>
      <c r="U13" s="56" t="str">
        <f>IFERROR(IF($B13="Présent",N13/VLOOKUP(M13,Base!$A$3:$E$17,2,FALSE)/24,""),"")</f>
        <v/>
      </c>
      <c r="V13" s="56" t="str">
        <f>IFERROR(IF($B13="Présent",P13/VLOOKUP(O13,Base!$A$3:$E$17,2,FALSE)/24,""),"")</f>
        <v/>
      </c>
      <c r="W13" s="56" t="str">
        <f>IFERROR(IF($B13="Présent",R13/VLOOKUP(Q13,Base!$A$3:$E$17,2,FALSE)/24,""),"")</f>
        <v/>
      </c>
      <c r="X13" s="293" t="str">
        <f t="shared" si="4"/>
        <v/>
      </c>
      <c r="Y13" s="52"/>
      <c r="Z13" s="26" t="s">
        <v>49</v>
      </c>
      <c r="AA13" s="18"/>
      <c r="AB13" s="19">
        <v>0.22916666666666666</v>
      </c>
      <c r="AC13" s="290">
        <f t="shared" si="5"/>
        <v>0</v>
      </c>
      <c r="AD13" s="291">
        <f t="shared" si="6"/>
        <v>0</v>
      </c>
      <c r="AE13" s="19">
        <f t="shared" si="7"/>
        <v>0</v>
      </c>
      <c r="AF13" s="20">
        <v>0.53749999999999998</v>
      </c>
      <c r="AG13" s="292">
        <f t="shared" si="8"/>
        <v>0</v>
      </c>
      <c r="AH13" s="63"/>
      <c r="AI13" s="64"/>
      <c r="AJ13" s="63"/>
      <c r="AK13" s="65"/>
      <c r="AL13" s="66"/>
      <c r="AM13" s="64"/>
      <c r="AN13" s="63"/>
      <c r="AO13" s="65"/>
      <c r="AP13" s="66"/>
      <c r="AQ13" s="64"/>
      <c r="AR13" s="56" t="str">
        <f>IFERROR(IF($AA13="Présent",AI13/VLOOKUP(AH13,Base!$A$3:$E$17,2,FALSE)/24,""),"")</f>
        <v/>
      </c>
      <c r="AS13" s="56" t="str">
        <f>IFERROR(IF($AA13="Présent",AK13/VLOOKUP(AJ13,Base!$A$3:$E$17,2,FALSE)/24,""),"")</f>
        <v/>
      </c>
      <c r="AT13" s="56" t="str">
        <f>IFERROR(IF($AA13="Présent",AM13/VLOOKUP(AL13,Base!$A$3:$E$17,2,FALSE)/24,""),"")</f>
        <v/>
      </c>
      <c r="AU13" s="56" t="str">
        <f>IFERROR(IF($AA13="Présent",AO13/VLOOKUP(AN13,Base!$A$3:$E$17,2,FALSE)/24,""),"")</f>
        <v/>
      </c>
      <c r="AV13" s="56" t="str">
        <f>IFERROR(IF($AA13="Présent",AQ13/VLOOKUP(AP13,Base!$A$3:$E$17,2,FALSE)/24,""),"")</f>
        <v/>
      </c>
      <c r="AW13" s="293" t="str">
        <f t="shared" si="9"/>
        <v/>
      </c>
      <c r="AX13" s="52"/>
      <c r="AY13" s="26" t="s">
        <v>49</v>
      </c>
      <c r="AZ13" s="18"/>
      <c r="BA13" s="19">
        <v>0.22916666666666666</v>
      </c>
      <c r="BB13" s="290">
        <f t="shared" si="10"/>
        <v>0</v>
      </c>
      <c r="BC13" s="291">
        <f t="shared" si="11"/>
        <v>0</v>
      </c>
      <c r="BD13" s="19">
        <f t="shared" si="12"/>
        <v>0</v>
      </c>
      <c r="BE13" s="20">
        <v>0.53749999999999998</v>
      </c>
      <c r="BF13" s="292">
        <f t="shared" si="13"/>
        <v>0</v>
      </c>
      <c r="BG13" s="63"/>
      <c r="BH13" s="64"/>
      <c r="BI13" s="63"/>
      <c r="BJ13" s="65"/>
      <c r="BK13" s="66"/>
      <c r="BL13" s="64"/>
      <c r="BM13" s="63"/>
      <c r="BN13" s="65"/>
      <c r="BO13" s="66"/>
      <c r="BP13" s="64"/>
      <c r="BQ13" s="56" t="str">
        <f>IFERROR(IF($AZ13="Présent",BH13/VLOOKUP(BG13,Base!$A$3:$E$17,2,FALSE)/24,""),"")</f>
        <v/>
      </c>
      <c r="BR13" s="56" t="str">
        <f>IFERROR(IF($AZ13="Présent",BJ13/VLOOKUP(BI13,Base!$A$3:$E$17,2,FALSE)/24,""),"")</f>
        <v/>
      </c>
      <c r="BS13" s="56" t="str">
        <f>IFERROR(IF($AZ13="Présent",BL13/VLOOKUP(BK13,Base!$A$3:$E$17,2,FALSE)/24,""),"")</f>
        <v/>
      </c>
      <c r="BT13" s="56" t="str">
        <f>IFERROR(IF($AZ13="Présent",BN13/VLOOKUP(BM13,Base!$A$3:$E$17,2,FALSE)/24,""),"")</f>
        <v/>
      </c>
      <c r="BU13" s="56" t="str">
        <f>IFERROR(IF($AZ13="Présent",BP13/VLOOKUP(BO13,Base!$A$3:$E$17,2,FALSE)/24,""),"")</f>
        <v/>
      </c>
      <c r="BV13" s="293" t="str">
        <f t="shared" si="14"/>
        <v/>
      </c>
      <c r="BW13" s="52"/>
      <c r="BX13" s="26" t="s">
        <v>49</v>
      </c>
      <c r="BY13" s="199"/>
      <c r="BZ13" s="19">
        <v>0.22916666666666666</v>
      </c>
      <c r="CA13" s="290">
        <f t="shared" si="15"/>
        <v>0</v>
      </c>
      <c r="CB13" s="291">
        <f t="shared" si="16"/>
        <v>0</v>
      </c>
      <c r="CC13" s="19">
        <f t="shared" si="17"/>
        <v>0</v>
      </c>
      <c r="CD13" s="20">
        <v>0.53749999999999998</v>
      </c>
      <c r="CE13" s="292">
        <f t="shared" si="18"/>
        <v>0</v>
      </c>
      <c r="CF13" s="63"/>
      <c r="CG13" s="64"/>
      <c r="CH13" s="63"/>
      <c r="CI13" s="65"/>
      <c r="CJ13" s="66"/>
      <c r="CK13" s="64"/>
      <c r="CL13" s="63"/>
      <c r="CM13" s="65"/>
      <c r="CN13" s="66"/>
      <c r="CO13" s="64"/>
      <c r="CP13" s="56" t="str">
        <f>IFERROR(IF($BY13="Présent",CG13/VLOOKUP(CF13,Base!$A$3:$E$17,2,FALSE)/24,""),"")</f>
        <v/>
      </c>
      <c r="CQ13" s="56" t="str">
        <f>IFERROR(IF($BY13="Présent",CI13/VLOOKUP(CH13,Base!$A$3:$E$17,2,FALSE)/24,""),"")</f>
        <v/>
      </c>
      <c r="CR13" s="56" t="str">
        <f>IFERROR(IF($BY13="Présent",CK13/VLOOKUP(CJ13,Base!$A$3:$E$17,2,FALSE)/24,""),"")</f>
        <v/>
      </c>
      <c r="CS13" s="56" t="str">
        <f>IFERROR(IF($BY13="Présent",CM13/VLOOKUP(CL13,Base!$A$3:$E$17,2,FALSE)/24,""),"")</f>
        <v/>
      </c>
      <c r="CT13" s="56" t="str">
        <f>IFERROR(IF($BY13="Présent",CO13/VLOOKUP(CN13,Base!$A$3:$E$17,2,FALSE)/24,""),"")</f>
        <v/>
      </c>
      <c r="CU13" s="293" t="str">
        <f t="shared" si="19"/>
        <v/>
      </c>
      <c r="CV13" s="52"/>
      <c r="CW13" s="26" t="s">
        <v>49</v>
      </c>
      <c r="CX13" s="199"/>
      <c r="CY13" s="19">
        <v>0.22916666666666666</v>
      </c>
      <c r="CZ13" s="290">
        <f t="shared" si="20"/>
        <v>0</v>
      </c>
      <c r="DA13" s="291">
        <f t="shared" si="21"/>
        <v>0</v>
      </c>
      <c r="DB13" s="19">
        <f t="shared" si="22"/>
        <v>0</v>
      </c>
      <c r="DC13" s="20">
        <v>0.53749999999999998</v>
      </c>
      <c r="DD13" s="292">
        <f t="shared" si="23"/>
        <v>0</v>
      </c>
      <c r="DE13" s="63"/>
      <c r="DF13" s="64"/>
      <c r="DG13" s="63"/>
      <c r="DH13" s="65"/>
      <c r="DI13" s="66"/>
      <c r="DJ13" s="64"/>
      <c r="DK13" s="63"/>
      <c r="DL13" s="65"/>
      <c r="DM13" s="66"/>
      <c r="DN13" s="64"/>
      <c r="DO13" s="56" t="str">
        <f>IFERROR(IF($CX13="Présent",DF13/VLOOKUP(DE13,Base!$A$3:$E$17,2,FALSE)/24,""),"")</f>
        <v/>
      </c>
      <c r="DP13" s="56" t="str">
        <f>IFERROR(IF($CX13="Présent",DH13/VLOOKUP(DG13,Base!$A$3:$E$17,2,FALSE)/24,""),"")</f>
        <v/>
      </c>
      <c r="DQ13" s="56" t="str">
        <f>IFERROR(IF($CX13="Présent",DJ13/VLOOKUP(DI13,Base!$A$3:$E$17,2,FALSE)/24,""),"")</f>
        <v/>
      </c>
      <c r="DR13" s="56" t="str">
        <f>IFERROR(IF($CX13="Présent",DL13/VLOOKUP(DK13,Base!$A$3:$E$17,2,FALSE)/24,""),"")</f>
        <v/>
      </c>
      <c r="DS13" s="56" t="str">
        <f>IFERROR(IF($CX13="Présent",DN13/VLOOKUP(DM13,Base!$A$3:$E$17,2,FALSE)/24,""),"")</f>
        <v/>
      </c>
      <c r="DT13" s="293" t="str">
        <f t="shared" si="24"/>
        <v/>
      </c>
      <c r="DU13" s="52"/>
      <c r="DV13" s="26" t="s">
        <v>49</v>
      </c>
      <c r="DW13" s="18"/>
      <c r="DX13" s="19">
        <v>0.22916666666666666</v>
      </c>
      <c r="DY13" s="290">
        <f t="shared" si="25"/>
        <v>0</v>
      </c>
      <c r="DZ13" s="291">
        <f t="shared" si="26"/>
        <v>0</v>
      </c>
      <c r="EA13" s="19">
        <f t="shared" si="27"/>
        <v>0</v>
      </c>
      <c r="EB13" s="20">
        <v>0.53749999999999998</v>
      </c>
      <c r="EC13" s="292">
        <f t="shared" si="28"/>
        <v>0</v>
      </c>
      <c r="ED13" s="63"/>
      <c r="EE13" s="64"/>
      <c r="EF13" s="63"/>
      <c r="EG13" s="65"/>
      <c r="EH13" s="66"/>
      <c r="EI13" s="64"/>
      <c r="EJ13" s="63"/>
      <c r="EK13" s="65"/>
      <c r="EL13" s="66"/>
      <c r="EM13" s="64"/>
      <c r="EN13" s="56" t="str">
        <f>IFERROR(IF($DW13="Présent",EE13/VLOOKUP(ED13,Base!$A$3:$E$17,2,FALSE)/24,""),"")</f>
        <v/>
      </c>
      <c r="EO13" s="56" t="str">
        <f>IFERROR(IF($DW13="Présent",EG13/VLOOKUP(EF13,Base!$A$3:$E$17,2,FALSE)/24,""),"")</f>
        <v/>
      </c>
      <c r="EP13" s="56" t="str">
        <f>IFERROR(IF($DW13="Présent",EI13/VLOOKUP(EH13,Base!$A$3:$E$17,2,FALSE)/24,""),"")</f>
        <v/>
      </c>
      <c r="EQ13" s="56" t="str">
        <f>IFERROR(IF($DW13="Présent",EK13/VLOOKUP(EJ13,Base!$A$3:$E$17,2,FALSE)/24,""),"")</f>
        <v/>
      </c>
      <c r="ER13" s="56" t="str">
        <f>IFERROR(IF($DW13="Présent",EM13/VLOOKUP(EL13,Base!$A$3:$E$17,2,FALSE)/24,""),"")</f>
        <v/>
      </c>
      <c r="ES13" s="293" t="str">
        <f t="shared" si="29"/>
        <v/>
      </c>
      <c r="ET13" s="52"/>
      <c r="EU13" s="17"/>
      <c r="EV13" s="18"/>
      <c r="EW13" s="19">
        <v>0.22916666666666666</v>
      </c>
      <c r="EX13" s="290">
        <f t="shared" si="30"/>
        <v>0</v>
      </c>
      <c r="EY13" s="291">
        <f t="shared" si="31"/>
        <v>0</v>
      </c>
      <c r="EZ13" s="19">
        <f t="shared" si="32"/>
        <v>0</v>
      </c>
      <c r="FA13" s="20">
        <v>0.53749999999999998</v>
      </c>
      <c r="FB13" s="292">
        <f t="shared" si="33"/>
        <v>0</v>
      </c>
      <c r="FC13" s="63"/>
      <c r="FD13" s="64"/>
      <c r="FE13" s="63"/>
      <c r="FF13" s="65"/>
      <c r="FG13" s="66"/>
      <c r="FH13" s="64"/>
      <c r="FI13" s="63"/>
      <c r="FJ13" s="65"/>
      <c r="FK13" s="66"/>
      <c r="FL13" s="64"/>
      <c r="FM13" s="56" t="str">
        <f>IFERROR(IF($EV13="Présent",FD13/VLOOKUP(FC13,Base!$A$3:$E$17,2,FALSE)/24,""),"")</f>
        <v/>
      </c>
      <c r="FN13" s="56" t="str">
        <f>IFERROR(IF($EV13="Présent",FF13/VLOOKUP(FE13,Base!$A$3:$E$17,2,FALSE)/24,""),"")</f>
        <v/>
      </c>
      <c r="FO13" s="56" t="str">
        <f>IFERROR(IF($EV13="Présent",FH13/VLOOKUP(FG13,Base!$A$3:$E$17,2,FALSE)/24,""),"")</f>
        <v/>
      </c>
      <c r="FP13" s="56" t="str">
        <f>IFERROR(IF($EV13="Présent",FJ13/VLOOKUP(FI13,Base!$A$3:$E$17,2,FALSE)/24,""),"")</f>
        <v/>
      </c>
      <c r="FQ13" s="56" t="str">
        <f>IFERROR(IF($EV13="Présent",FL13/VLOOKUP(FK13,Base!$A$3:$E$17,2,FALSE)/24,""),"")</f>
        <v/>
      </c>
      <c r="FR13" s="293" t="str">
        <f t="shared" si="34"/>
        <v/>
      </c>
      <c r="FS13" s="52"/>
      <c r="FU13" s="262" t="str">
        <f t="shared" si="35"/>
        <v>DAVIDIAN.V</v>
      </c>
      <c r="FV13" s="261">
        <f t="shared" si="36"/>
        <v>7</v>
      </c>
      <c r="FW13" s="263">
        <f t="shared" si="37"/>
        <v>0</v>
      </c>
      <c r="FY13" s="88"/>
    </row>
    <row r="14" spans="1:189" x14ac:dyDescent="0.2">
      <c r="A14" s="17" t="s">
        <v>53</v>
      </c>
      <c r="B14" s="525"/>
      <c r="C14" s="19">
        <v>0.22916666666666666</v>
      </c>
      <c r="D14" s="290">
        <f t="shared" si="0"/>
        <v>0</v>
      </c>
      <c r="E14" s="291">
        <f t="shared" si="1"/>
        <v>0</v>
      </c>
      <c r="F14" s="19">
        <f t="shared" si="2"/>
        <v>0</v>
      </c>
      <c r="G14" s="20">
        <v>0.53749999999999998</v>
      </c>
      <c r="H14" s="292">
        <f t="shared" si="3"/>
        <v>0</v>
      </c>
      <c r="I14" s="63"/>
      <c r="J14" s="64"/>
      <c r="K14" s="63"/>
      <c r="L14" s="65"/>
      <c r="M14" s="66"/>
      <c r="N14" s="64"/>
      <c r="O14" s="63"/>
      <c r="P14" s="65"/>
      <c r="Q14" s="66"/>
      <c r="R14" s="64"/>
      <c r="S14" s="56" t="str">
        <f>IFERROR(IF($B14="Présent",J14/VLOOKUP(I14,Base!$A$3:$E$17,2,FALSE)/24,""),"")</f>
        <v/>
      </c>
      <c r="T14" s="56" t="str">
        <f>IFERROR(IF($B14="Présent",L14/VLOOKUP(K14,Base!$A$3:$E$17,2,FALSE)/24,""),"")</f>
        <v/>
      </c>
      <c r="U14" s="56" t="str">
        <f>IFERROR(IF($B14="Présent",N14/VLOOKUP(M14,Base!$A$3:$E$17,2,FALSE)/24,""),"")</f>
        <v/>
      </c>
      <c r="V14" s="56" t="str">
        <f>IFERROR(IF($B14="Présent",P14/VLOOKUP(O14,Base!$A$3:$E$17,2,FALSE)/24,""),"")</f>
        <v/>
      </c>
      <c r="W14" s="56" t="str">
        <f>IFERROR(IF($B14="Présent",R14/VLOOKUP(Q14,Base!$A$3:$E$17,2,FALSE)/24,""),"")</f>
        <v/>
      </c>
      <c r="X14" s="293" t="str">
        <f t="shared" si="4"/>
        <v/>
      </c>
      <c r="Y14" s="52"/>
      <c r="Z14" s="17" t="s">
        <v>53</v>
      </c>
      <c r="AA14" s="18"/>
      <c r="AB14" s="19">
        <v>0.22916666666666666</v>
      </c>
      <c r="AC14" s="290">
        <f t="shared" si="5"/>
        <v>0</v>
      </c>
      <c r="AD14" s="291">
        <f t="shared" si="6"/>
        <v>0</v>
      </c>
      <c r="AE14" s="19">
        <f t="shared" si="7"/>
        <v>0</v>
      </c>
      <c r="AF14" s="20">
        <v>0.53749999999999998</v>
      </c>
      <c r="AG14" s="292">
        <f t="shared" si="8"/>
        <v>0</v>
      </c>
      <c r="AH14" s="63"/>
      <c r="AI14" s="64"/>
      <c r="AJ14" s="63"/>
      <c r="AK14" s="65"/>
      <c r="AL14" s="66"/>
      <c r="AM14" s="64"/>
      <c r="AN14" s="63"/>
      <c r="AO14" s="65"/>
      <c r="AP14" s="66"/>
      <c r="AQ14" s="64"/>
      <c r="AR14" s="56" t="str">
        <f>IFERROR(IF($AA14="Présent",AI14/VLOOKUP(AH14,Base!$A$3:$E$17,2,FALSE)/24,""),"")</f>
        <v/>
      </c>
      <c r="AS14" s="56" t="str">
        <f>IFERROR(IF($AA14="Présent",AK14/VLOOKUP(AJ14,Base!$A$3:$E$17,2,FALSE)/24,""),"")</f>
        <v/>
      </c>
      <c r="AT14" s="56" t="str">
        <f>IFERROR(IF($AA14="Présent",AM14/VLOOKUP(AL14,Base!$A$3:$E$17,2,FALSE)/24,""),"")</f>
        <v/>
      </c>
      <c r="AU14" s="56" t="str">
        <f>IFERROR(IF($AA14="Présent",AO14/VLOOKUP(AN14,Base!$A$3:$E$17,2,FALSE)/24,""),"")</f>
        <v/>
      </c>
      <c r="AV14" s="56" t="str">
        <f>IFERROR(IF($AA14="Présent",AQ14/VLOOKUP(AP14,Base!$A$3:$E$17,2,FALSE)/24,""),"")</f>
        <v/>
      </c>
      <c r="AW14" s="293" t="str">
        <f t="shared" si="9"/>
        <v/>
      </c>
      <c r="AX14" s="52"/>
      <c r="AY14" s="17" t="s">
        <v>53</v>
      </c>
      <c r="AZ14" s="18"/>
      <c r="BA14" s="19">
        <v>0.22916666666666666</v>
      </c>
      <c r="BB14" s="290">
        <f t="shared" si="10"/>
        <v>0</v>
      </c>
      <c r="BC14" s="291">
        <f t="shared" si="11"/>
        <v>0</v>
      </c>
      <c r="BD14" s="19">
        <f t="shared" si="12"/>
        <v>0</v>
      </c>
      <c r="BE14" s="20">
        <v>0.53749999999999998</v>
      </c>
      <c r="BF14" s="292">
        <f t="shared" si="13"/>
        <v>0</v>
      </c>
      <c r="BG14" s="63"/>
      <c r="BH14" s="64"/>
      <c r="BI14" s="63"/>
      <c r="BJ14" s="65"/>
      <c r="BK14" s="66"/>
      <c r="BL14" s="64"/>
      <c r="BM14" s="63"/>
      <c r="BN14" s="65"/>
      <c r="BO14" s="66"/>
      <c r="BP14" s="64"/>
      <c r="BQ14" s="56" t="str">
        <f>IFERROR(IF($AZ14="Présent",BH14/VLOOKUP(BG14,Base!$A$3:$E$17,2,FALSE)/24,""),"")</f>
        <v/>
      </c>
      <c r="BR14" s="56" t="str">
        <f>IFERROR(IF($AZ14="Présent",BJ14/VLOOKUP(BI14,Base!$A$3:$E$17,2,FALSE)/24,""),"")</f>
        <v/>
      </c>
      <c r="BS14" s="56" t="str">
        <f>IFERROR(IF($AZ14="Présent",BL14/VLOOKUP(BK14,Base!$A$3:$E$17,2,FALSE)/24,""),"")</f>
        <v/>
      </c>
      <c r="BT14" s="56" t="str">
        <f>IFERROR(IF($AZ14="Présent",BN14/VLOOKUP(BM14,Base!$A$3:$E$17,2,FALSE)/24,""),"")</f>
        <v/>
      </c>
      <c r="BU14" s="56" t="str">
        <f>IFERROR(IF($AZ14="Présent",BP14/VLOOKUP(BO14,Base!$A$3:$E$17,2,FALSE)/24,""),"")</f>
        <v/>
      </c>
      <c r="BV14" s="293" t="str">
        <f t="shared" si="14"/>
        <v/>
      </c>
      <c r="BW14" s="52"/>
      <c r="BX14" s="17" t="s">
        <v>53</v>
      </c>
      <c r="BY14" s="199"/>
      <c r="BZ14" s="19">
        <v>0.22916666666666666</v>
      </c>
      <c r="CA14" s="290">
        <f t="shared" si="15"/>
        <v>0</v>
      </c>
      <c r="CB14" s="291">
        <f t="shared" si="16"/>
        <v>0</v>
      </c>
      <c r="CC14" s="19">
        <f t="shared" si="17"/>
        <v>0</v>
      </c>
      <c r="CD14" s="20">
        <v>0.53749999999999998</v>
      </c>
      <c r="CE14" s="292">
        <f t="shared" si="18"/>
        <v>0</v>
      </c>
      <c r="CF14" s="63"/>
      <c r="CG14" s="64"/>
      <c r="CH14" s="63"/>
      <c r="CI14" s="65"/>
      <c r="CJ14" s="66"/>
      <c r="CK14" s="64"/>
      <c r="CL14" s="63"/>
      <c r="CM14" s="65"/>
      <c r="CN14" s="66"/>
      <c r="CO14" s="64"/>
      <c r="CP14" s="56" t="str">
        <f>IFERROR(IF($BY14="Présent",CG14/VLOOKUP(CF14,Base!$A$3:$E$17,2,FALSE)/24,""),"")</f>
        <v/>
      </c>
      <c r="CQ14" s="56" t="str">
        <f>IFERROR(IF($BY14="Présent",CI14/VLOOKUP(CH14,Base!$A$3:$E$17,2,FALSE)/24,""),"")</f>
        <v/>
      </c>
      <c r="CR14" s="56" t="str">
        <f>IFERROR(IF($BY14="Présent",CK14/VLOOKUP(CJ14,Base!$A$3:$E$17,2,FALSE)/24,""),"")</f>
        <v/>
      </c>
      <c r="CS14" s="56" t="str">
        <f>IFERROR(IF($BY14="Présent",CM14/VLOOKUP(CL14,Base!$A$3:$E$17,2,FALSE)/24,""),"")</f>
        <v/>
      </c>
      <c r="CT14" s="56" t="str">
        <f>IFERROR(IF($BY14="Présent",CO14/VLOOKUP(CN14,Base!$A$3:$E$17,2,FALSE)/24,""),"")</f>
        <v/>
      </c>
      <c r="CU14" s="293" t="str">
        <f t="shared" si="19"/>
        <v/>
      </c>
      <c r="CV14" s="52"/>
      <c r="CW14" s="17" t="s">
        <v>53</v>
      </c>
      <c r="CX14" s="199"/>
      <c r="CY14" s="19">
        <v>0.22916666666666666</v>
      </c>
      <c r="CZ14" s="290">
        <f t="shared" si="20"/>
        <v>0</v>
      </c>
      <c r="DA14" s="291">
        <f t="shared" si="21"/>
        <v>0</v>
      </c>
      <c r="DB14" s="19">
        <f t="shared" si="22"/>
        <v>0</v>
      </c>
      <c r="DC14" s="20">
        <v>0.53749999999999998</v>
      </c>
      <c r="DD14" s="292">
        <f t="shared" si="23"/>
        <v>0</v>
      </c>
      <c r="DE14" s="63"/>
      <c r="DF14" s="64"/>
      <c r="DG14" s="63"/>
      <c r="DH14" s="65"/>
      <c r="DI14" s="66"/>
      <c r="DJ14" s="64"/>
      <c r="DK14" s="63"/>
      <c r="DL14" s="65"/>
      <c r="DM14" s="66"/>
      <c r="DN14" s="64"/>
      <c r="DO14" s="56" t="str">
        <f>IFERROR(IF($CX14="Présent",DF14/VLOOKUP(DE14,Base!$A$3:$E$17,2,FALSE)/24,""),"")</f>
        <v/>
      </c>
      <c r="DP14" s="56" t="str">
        <f>IFERROR(IF($CX14="Présent",DH14/VLOOKUP(DG14,Base!$A$3:$E$17,2,FALSE)/24,""),"")</f>
        <v/>
      </c>
      <c r="DQ14" s="56" t="str">
        <f>IFERROR(IF($CX14="Présent",DJ14/VLOOKUP(DI14,Base!$A$3:$E$17,2,FALSE)/24,""),"")</f>
        <v/>
      </c>
      <c r="DR14" s="56" t="str">
        <f>IFERROR(IF($CX14="Présent",DL14/VLOOKUP(DK14,Base!$A$3:$E$17,2,FALSE)/24,""),"")</f>
        <v/>
      </c>
      <c r="DS14" s="56" t="str">
        <f>IFERROR(IF($CX14="Présent",DN14/VLOOKUP(DM14,Base!$A$3:$E$17,2,FALSE)/24,""),"")</f>
        <v/>
      </c>
      <c r="DT14" s="293" t="str">
        <f t="shared" si="24"/>
        <v/>
      </c>
      <c r="DU14" s="52"/>
      <c r="DV14" s="17" t="s">
        <v>53</v>
      </c>
      <c r="DW14" s="18"/>
      <c r="DX14" s="19">
        <v>0.22916666666666666</v>
      </c>
      <c r="DY14" s="290">
        <f t="shared" si="25"/>
        <v>0</v>
      </c>
      <c r="DZ14" s="291">
        <f t="shared" si="26"/>
        <v>0</v>
      </c>
      <c r="EA14" s="19">
        <f t="shared" si="27"/>
        <v>0</v>
      </c>
      <c r="EB14" s="20">
        <v>0.53749999999999998</v>
      </c>
      <c r="EC14" s="292">
        <f t="shared" si="28"/>
        <v>0</v>
      </c>
      <c r="ED14" s="63"/>
      <c r="EE14" s="64"/>
      <c r="EF14" s="63"/>
      <c r="EG14" s="65"/>
      <c r="EH14" s="66"/>
      <c r="EI14" s="64"/>
      <c r="EJ14" s="63"/>
      <c r="EK14" s="65"/>
      <c r="EL14" s="66"/>
      <c r="EM14" s="64"/>
      <c r="EN14" s="56" t="str">
        <f>IFERROR(IF($DW14="Présent",EE14/VLOOKUP(ED14,Base!$A$3:$E$17,2,FALSE)/24,""),"")</f>
        <v/>
      </c>
      <c r="EO14" s="56" t="str">
        <f>IFERROR(IF($DW14="Présent",EG14/VLOOKUP(EF14,Base!$A$3:$E$17,2,FALSE)/24,""),"")</f>
        <v/>
      </c>
      <c r="EP14" s="56" t="str">
        <f>IFERROR(IF($DW14="Présent",EI14/VLOOKUP(EH14,Base!$A$3:$E$17,2,FALSE)/24,""),"")</f>
        <v/>
      </c>
      <c r="EQ14" s="56" t="str">
        <f>IFERROR(IF($DW14="Présent",EK14/VLOOKUP(EJ14,Base!$A$3:$E$17,2,FALSE)/24,""),"")</f>
        <v/>
      </c>
      <c r="ER14" s="56" t="str">
        <f>IFERROR(IF($DW14="Présent",EM14/VLOOKUP(EL14,Base!$A$3:$E$17,2,FALSE)/24,""),"")</f>
        <v/>
      </c>
      <c r="ES14" s="293" t="str">
        <f t="shared" si="29"/>
        <v/>
      </c>
      <c r="ET14" s="52"/>
      <c r="EU14" s="17"/>
      <c r="EV14" s="18"/>
      <c r="EW14" s="19">
        <v>0.22916666666666666</v>
      </c>
      <c r="EX14" s="290">
        <f t="shared" si="30"/>
        <v>0</v>
      </c>
      <c r="EY14" s="291">
        <f t="shared" si="31"/>
        <v>0</v>
      </c>
      <c r="EZ14" s="19">
        <f t="shared" si="32"/>
        <v>0</v>
      </c>
      <c r="FA14" s="20">
        <v>0.53749999999999998</v>
      </c>
      <c r="FB14" s="292">
        <f t="shared" si="33"/>
        <v>0</v>
      </c>
      <c r="FC14" s="63"/>
      <c r="FD14" s="64"/>
      <c r="FE14" s="63"/>
      <c r="FF14" s="65"/>
      <c r="FG14" s="66"/>
      <c r="FH14" s="64"/>
      <c r="FI14" s="63"/>
      <c r="FJ14" s="65"/>
      <c r="FK14" s="66"/>
      <c r="FL14" s="64"/>
      <c r="FM14" s="56" t="str">
        <f>IFERROR(IF($EV14="Présent",FD14/VLOOKUP(FC14,Base!$A$3:$E$17,2,FALSE)/24,""),"")</f>
        <v/>
      </c>
      <c r="FN14" s="56" t="str">
        <f>IFERROR(IF($EV14="Présent",FF14/VLOOKUP(FE14,Base!$A$3:$E$17,2,FALSE)/24,""),"")</f>
        <v/>
      </c>
      <c r="FO14" s="56" t="str">
        <f>IFERROR(IF($EV14="Présent",FH14/VLOOKUP(FG14,Base!$A$3:$E$17,2,FALSE)/24,""),"")</f>
        <v/>
      </c>
      <c r="FP14" s="56" t="str">
        <f>IFERROR(IF($EV14="Présent",FJ14/VLOOKUP(FI14,Base!$A$3:$E$17,2,FALSE)/24,""),"")</f>
        <v/>
      </c>
      <c r="FQ14" s="56" t="str">
        <f>IFERROR(IF($EV14="Présent",FL14/VLOOKUP(FK14,Base!$A$3:$E$17,2,FALSE)/24,""),"")</f>
        <v/>
      </c>
      <c r="FR14" s="293" t="str">
        <f t="shared" si="34"/>
        <v/>
      </c>
      <c r="FS14" s="52"/>
      <c r="FU14" s="262" t="str">
        <f t="shared" si="35"/>
        <v>BENEDDINE.H</v>
      </c>
      <c r="FV14" s="261">
        <f t="shared" si="36"/>
        <v>7</v>
      </c>
      <c r="FW14" s="263">
        <f t="shared" si="37"/>
        <v>0</v>
      </c>
      <c r="FY14" s="88"/>
    </row>
    <row r="15" spans="1:189" x14ac:dyDescent="0.2">
      <c r="A15" s="17" t="s">
        <v>55</v>
      </c>
      <c r="B15" s="525"/>
      <c r="C15" s="19">
        <v>0.22916666666666666</v>
      </c>
      <c r="D15" s="290">
        <f t="shared" si="0"/>
        <v>0</v>
      </c>
      <c r="E15" s="291">
        <f t="shared" si="1"/>
        <v>0</v>
      </c>
      <c r="F15" s="19">
        <f t="shared" si="2"/>
        <v>0</v>
      </c>
      <c r="G15" s="20">
        <v>0.53749999999999998</v>
      </c>
      <c r="H15" s="292">
        <f t="shared" si="3"/>
        <v>0</v>
      </c>
      <c r="I15" s="63"/>
      <c r="J15" s="64"/>
      <c r="K15" s="63"/>
      <c r="L15" s="65"/>
      <c r="M15" s="66"/>
      <c r="N15" s="64"/>
      <c r="O15" s="63"/>
      <c r="P15" s="65"/>
      <c r="Q15" s="66"/>
      <c r="R15" s="64"/>
      <c r="S15" s="56" t="str">
        <f>IFERROR(IF($B15="Présent",J15/VLOOKUP(I15,Base!$A$3:$E$17,2,FALSE)/24,""),"")</f>
        <v/>
      </c>
      <c r="T15" s="56" t="str">
        <f>IFERROR(IF($B15="Présent",L15/VLOOKUP(K15,Base!$A$3:$E$17,2,FALSE)/24,""),"")</f>
        <v/>
      </c>
      <c r="U15" s="56" t="str">
        <f>IFERROR(IF($B15="Présent",N15/VLOOKUP(M15,Base!$A$3:$E$17,2,FALSE)/24,""),"")</f>
        <v/>
      </c>
      <c r="V15" s="56" t="str">
        <f>IFERROR(IF($B15="Présent",P15/VLOOKUP(O15,Base!$A$3:$E$17,2,FALSE)/24,""),"")</f>
        <v/>
      </c>
      <c r="W15" s="56" t="str">
        <f>IFERROR(IF($B15="Présent",R15/VLOOKUP(Q15,Base!$A$3:$E$17,2,FALSE)/24,""),"")</f>
        <v/>
      </c>
      <c r="X15" s="293" t="str">
        <f t="shared" si="4"/>
        <v/>
      </c>
      <c r="Y15" s="52"/>
      <c r="Z15" s="17" t="s">
        <v>55</v>
      </c>
      <c r="AA15" s="18"/>
      <c r="AB15" s="19">
        <v>0.22916666666666666</v>
      </c>
      <c r="AC15" s="290">
        <f t="shared" si="5"/>
        <v>0</v>
      </c>
      <c r="AD15" s="291">
        <f t="shared" si="6"/>
        <v>0</v>
      </c>
      <c r="AE15" s="19">
        <f t="shared" si="7"/>
        <v>0</v>
      </c>
      <c r="AF15" s="20">
        <v>0.53749999999999998</v>
      </c>
      <c r="AG15" s="292">
        <f t="shared" si="8"/>
        <v>0</v>
      </c>
      <c r="AH15" s="63"/>
      <c r="AI15" s="64"/>
      <c r="AJ15" s="63"/>
      <c r="AK15" s="65"/>
      <c r="AL15" s="66"/>
      <c r="AM15" s="64"/>
      <c r="AN15" s="63"/>
      <c r="AO15" s="65"/>
      <c r="AP15" s="66"/>
      <c r="AQ15" s="64"/>
      <c r="AR15" s="56" t="str">
        <f>IFERROR(IF($AA15="Présent",AI15/VLOOKUP(AH15,Base!$A$3:$E$17,2,FALSE)/24,""),"")</f>
        <v/>
      </c>
      <c r="AS15" s="56" t="str">
        <f>IFERROR(IF($AA15="Présent",AK15/VLOOKUP(AJ15,Base!$A$3:$E$17,2,FALSE)/24,""),"")</f>
        <v/>
      </c>
      <c r="AT15" s="56" t="str">
        <f>IFERROR(IF($AA15="Présent",AM15/VLOOKUP(AL15,Base!$A$3:$E$17,2,FALSE)/24,""),"")</f>
        <v/>
      </c>
      <c r="AU15" s="56" t="str">
        <f>IFERROR(IF($AA15="Présent",AO15/VLOOKUP(AN15,Base!$A$3:$E$17,2,FALSE)/24,""),"")</f>
        <v/>
      </c>
      <c r="AV15" s="56" t="str">
        <f>IFERROR(IF($AA15="Présent",AQ15/VLOOKUP(AP15,Base!$A$3:$E$17,2,FALSE)/24,""),"")</f>
        <v/>
      </c>
      <c r="AW15" s="293" t="str">
        <f t="shared" si="9"/>
        <v/>
      </c>
      <c r="AX15" s="52"/>
      <c r="AY15" s="17" t="s">
        <v>55</v>
      </c>
      <c r="AZ15" s="18"/>
      <c r="BA15" s="19">
        <v>0.22916666666666666</v>
      </c>
      <c r="BB15" s="290">
        <f t="shared" si="10"/>
        <v>0</v>
      </c>
      <c r="BC15" s="291">
        <f t="shared" si="11"/>
        <v>0</v>
      </c>
      <c r="BD15" s="19">
        <f t="shared" si="12"/>
        <v>0</v>
      </c>
      <c r="BE15" s="20">
        <v>0.53749999999999998</v>
      </c>
      <c r="BF15" s="292">
        <f t="shared" si="13"/>
        <v>0</v>
      </c>
      <c r="BG15" s="63"/>
      <c r="BH15" s="64"/>
      <c r="BI15" s="63"/>
      <c r="BJ15" s="65"/>
      <c r="BK15" s="66"/>
      <c r="BL15" s="64"/>
      <c r="BM15" s="63"/>
      <c r="BN15" s="65"/>
      <c r="BO15" s="66"/>
      <c r="BP15" s="64"/>
      <c r="BQ15" s="56" t="str">
        <f>IFERROR(IF($AZ15="Présent",BH15/VLOOKUP(BG15,Base!$A$3:$E$17,2,FALSE)/24,""),"")</f>
        <v/>
      </c>
      <c r="BR15" s="56" t="str">
        <f>IFERROR(IF($AZ15="Présent",BJ15/VLOOKUP(BI15,Base!$A$3:$E$17,2,FALSE)/24,""),"")</f>
        <v/>
      </c>
      <c r="BS15" s="56" t="str">
        <f>IFERROR(IF($AZ15="Présent",BL15/VLOOKUP(BK15,Base!$A$3:$E$17,2,FALSE)/24,""),"")</f>
        <v/>
      </c>
      <c r="BT15" s="56" t="str">
        <f>IFERROR(IF($AZ15="Présent",BN15/VLOOKUP(BM15,Base!$A$3:$E$17,2,FALSE)/24,""),"")</f>
        <v/>
      </c>
      <c r="BU15" s="56" t="str">
        <f>IFERROR(IF($AZ15="Présent",BP15/VLOOKUP(BO15,Base!$A$3:$E$17,2,FALSE)/24,""),"")</f>
        <v/>
      </c>
      <c r="BV15" s="293" t="str">
        <f t="shared" si="14"/>
        <v/>
      </c>
      <c r="BW15" s="52"/>
      <c r="BX15" s="17" t="s">
        <v>55</v>
      </c>
      <c r="BY15" s="199"/>
      <c r="BZ15" s="19">
        <v>0.22916666666666666</v>
      </c>
      <c r="CA15" s="290">
        <f t="shared" si="15"/>
        <v>0</v>
      </c>
      <c r="CB15" s="291">
        <f t="shared" si="16"/>
        <v>0</v>
      </c>
      <c r="CC15" s="19">
        <f t="shared" si="17"/>
        <v>0</v>
      </c>
      <c r="CD15" s="20">
        <v>0.53749999999999998</v>
      </c>
      <c r="CE15" s="292">
        <f t="shared" si="18"/>
        <v>0</v>
      </c>
      <c r="CF15" s="63"/>
      <c r="CG15" s="64"/>
      <c r="CH15" s="63"/>
      <c r="CI15" s="65"/>
      <c r="CJ15" s="66"/>
      <c r="CK15" s="64"/>
      <c r="CL15" s="63"/>
      <c r="CM15" s="65"/>
      <c r="CN15" s="66"/>
      <c r="CO15" s="64"/>
      <c r="CP15" s="56" t="str">
        <f>IFERROR(IF($BY15="Présent",CG15/VLOOKUP(CF15,Base!$A$3:$E$17,2,FALSE)/24,""),"")</f>
        <v/>
      </c>
      <c r="CQ15" s="56" t="str">
        <f>IFERROR(IF($BY15="Présent",CI15/VLOOKUP(CH15,Base!$A$3:$E$17,2,FALSE)/24,""),"")</f>
        <v/>
      </c>
      <c r="CR15" s="56" t="str">
        <f>IFERROR(IF($BY15="Présent",CK15/VLOOKUP(CJ15,Base!$A$3:$E$17,2,FALSE)/24,""),"")</f>
        <v/>
      </c>
      <c r="CS15" s="56" t="str">
        <f>IFERROR(IF($BY15="Présent",CM15/VLOOKUP(CL15,Base!$A$3:$E$17,2,FALSE)/24,""),"")</f>
        <v/>
      </c>
      <c r="CT15" s="56" t="str">
        <f>IFERROR(IF($BY15="Présent",CO15/VLOOKUP(CN15,Base!$A$3:$E$17,2,FALSE)/24,""),"")</f>
        <v/>
      </c>
      <c r="CU15" s="293" t="str">
        <f t="shared" si="19"/>
        <v/>
      </c>
      <c r="CV15" s="52"/>
      <c r="CW15" s="17" t="s">
        <v>55</v>
      </c>
      <c r="CX15" s="199"/>
      <c r="CY15" s="19">
        <v>0.22916666666666666</v>
      </c>
      <c r="CZ15" s="290">
        <f t="shared" si="20"/>
        <v>0</v>
      </c>
      <c r="DA15" s="291">
        <f t="shared" si="21"/>
        <v>0</v>
      </c>
      <c r="DB15" s="19">
        <f t="shared" si="22"/>
        <v>0</v>
      </c>
      <c r="DC15" s="20">
        <v>0.53749999999999998</v>
      </c>
      <c r="DD15" s="292">
        <f t="shared" si="23"/>
        <v>0</v>
      </c>
      <c r="DE15" s="63"/>
      <c r="DF15" s="64"/>
      <c r="DG15" s="63"/>
      <c r="DH15" s="65"/>
      <c r="DI15" s="66"/>
      <c r="DJ15" s="64"/>
      <c r="DK15" s="63"/>
      <c r="DL15" s="65"/>
      <c r="DM15" s="66"/>
      <c r="DN15" s="64"/>
      <c r="DO15" s="56" t="str">
        <f>IFERROR(IF($CX15="Présent",DF15/VLOOKUP(DE15,Base!$A$3:$E$17,2,FALSE)/24,""),"")</f>
        <v/>
      </c>
      <c r="DP15" s="56" t="str">
        <f>IFERROR(IF($CX15="Présent",DH15/VLOOKUP(DG15,Base!$A$3:$E$17,2,FALSE)/24,""),"")</f>
        <v/>
      </c>
      <c r="DQ15" s="56" t="str">
        <f>IFERROR(IF($CX15="Présent",DJ15/VLOOKUP(DI15,Base!$A$3:$E$17,2,FALSE)/24,""),"")</f>
        <v/>
      </c>
      <c r="DR15" s="56" t="str">
        <f>IFERROR(IF($CX15="Présent",DL15/VLOOKUP(DK15,Base!$A$3:$E$17,2,FALSE)/24,""),"")</f>
        <v/>
      </c>
      <c r="DS15" s="56" t="str">
        <f>IFERROR(IF($CX15="Présent",DN15/VLOOKUP(DM15,Base!$A$3:$E$17,2,FALSE)/24,""),"")</f>
        <v/>
      </c>
      <c r="DT15" s="293" t="str">
        <f t="shared" si="24"/>
        <v/>
      </c>
      <c r="DU15" s="52"/>
      <c r="DV15" s="17" t="s">
        <v>55</v>
      </c>
      <c r="DW15" s="18"/>
      <c r="DX15" s="19">
        <v>0.22916666666666666</v>
      </c>
      <c r="DY15" s="290">
        <f t="shared" si="25"/>
        <v>0</v>
      </c>
      <c r="DZ15" s="291">
        <f t="shared" si="26"/>
        <v>0</v>
      </c>
      <c r="EA15" s="19">
        <f t="shared" si="27"/>
        <v>0</v>
      </c>
      <c r="EB15" s="20">
        <v>0.53749999999999998</v>
      </c>
      <c r="EC15" s="292">
        <f t="shared" si="28"/>
        <v>0</v>
      </c>
      <c r="ED15" s="63"/>
      <c r="EE15" s="64"/>
      <c r="EF15" s="63"/>
      <c r="EG15" s="65"/>
      <c r="EH15" s="66"/>
      <c r="EI15" s="64"/>
      <c r="EJ15" s="63"/>
      <c r="EK15" s="65"/>
      <c r="EL15" s="66"/>
      <c r="EM15" s="64"/>
      <c r="EN15" s="56" t="str">
        <f>IFERROR(IF($DW15="Présent",EE15/VLOOKUP(ED15,Base!$A$3:$E$17,2,FALSE)/24,""),"")</f>
        <v/>
      </c>
      <c r="EO15" s="56" t="str">
        <f>IFERROR(IF($DW15="Présent",EG15/VLOOKUP(EF15,Base!$A$3:$E$17,2,FALSE)/24,""),"")</f>
        <v/>
      </c>
      <c r="EP15" s="56" t="str">
        <f>IFERROR(IF($DW15="Présent",EI15/VLOOKUP(EH15,Base!$A$3:$E$17,2,FALSE)/24,""),"")</f>
        <v/>
      </c>
      <c r="EQ15" s="56" t="str">
        <f>IFERROR(IF($DW15="Présent",EK15/VLOOKUP(EJ15,Base!$A$3:$E$17,2,FALSE)/24,""),"")</f>
        <v/>
      </c>
      <c r="ER15" s="56" t="str">
        <f>IFERROR(IF($DW15="Présent",EM15/VLOOKUP(EL15,Base!$A$3:$E$17,2,FALSE)/24,""),"")</f>
        <v/>
      </c>
      <c r="ES15" s="293" t="str">
        <f t="shared" si="29"/>
        <v/>
      </c>
      <c r="ET15" s="52"/>
      <c r="EU15" s="17"/>
      <c r="EV15" s="18"/>
      <c r="EW15" s="19">
        <v>0.22916666666666666</v>
      </c>
      <c r="EX15" s="290">
        <f t="shared" si="30"/>
        <v>0</v>
      </c>
      <c r="EY15" s="291">
        <f t="shared" si="31"/>
        <v>0</v>
      </c>
      <c r="EZ15" s="19">
        <f t="shared" si="32"/>
        <v>0</v>
      </c>
      <c r="FA15" s="20">
        <v>0.53749999999999998</v>
      </c>
      <c r="FB15" s="292">
        <f t="shared" si="33"/>
        <v>0</v>
      </c>
      <c r="FC15" s="63"/>
      <c r="FD15" s="64"/>
      <c r="FE15" s="63"/>
      <c r="FF15" s="65"/>
      <c r="FG15" s="66"/>
      <c r="FH15" s="64"/>
      <c r="FI15" s="63"/>
      <c r="FJ15" s="65"/>
      <c r="FK15" s="66"/>
      <c r="FL15" s="64"/>
      <c r="FM15" s="56" t="str">
        <f>IFERROR(IF($EV15="Présent",FD15/VLOOKUP(FC15,Base!$A$3:$E$17,2,FALSE)/24,""),"")</f>
        <v/>
      </c>
      <c r="FN15" s="56" t="str">
        <f>IFERROR(IF($EV15="Présent",FF15/VLOOKUP(FE15,Base!$A$3:$E$17,2,FALSE)/24,""),"")</f>
        <v/>
      </c>
      <c r="FO15" s="56" t="str">
        <f>IFERROR(IF($EV15="Présent",FH15/VLOOKUP(FG15,Base!$A$3:$E$17,2,FALSE)/24,""),"")</f>
        <v/>
      </c>
      <c r="FP15" s="56" t="str">
        <f>IFERROR(IF($EV15="Présent",FJ15/VLOOKUP(FI15,Base!$A$3:$E$17,2,FALSE)/24,""),"")</f>
        <v/>
      </c>
      <c r="FQ15" s="56" t="str">
        <f>IFERROR(IF($EV15="Présent",FL15/VLOOKUP(FK15,Base!$A$3:$E$17,2,FALSE)/24,""),"")</f>
        <v/>
      </c>
      <c r="FR15" s="293" t="str">
        <f t="shared" si="34"/>
        <v/>
      </c>
      <c r="FS15" s="52"/>
      <c r="FU15" s="262" t="str">
        <f t="shared" si="35"/>
        <v>PEREZ.D</v>
      </c>
      <c r="FV15" s="261">
        <f t="shared" si="36"/>
        <v>7</v>
      </c>
      <c r="FW15" s="263">
        <f t="shared" si="37"/>
        <v>0</v>
      </c>
      <c r="FY15" s="88"/>
    </row>
    <row r="16" spans="1:189" x14ac:dyDescent="0.2">
      <c r="A16" s="17" t="s">
        <v>54</v>
      </c>
      <c r="B16" s="525"/>
      <c r="C16" s="19">
        <v>0.22916666666666666</v>
      </c>
      <c r="D16" s="290">
        <f t="shared" si="0"/>
        <v>0</v>
      </c>
      <c r="E16" s="291">
        <f t="shared" si="1"/>
        <v>0</v>
      </c>
      <c r="F16" s="19">
        <f t="shared" si="2"/>
        <v>0</v>
      </c>
      <c r="G16" s="20">
        <v>0.53749999999999998</v>
      </c>
      <c r="H16" s="292">
        <f t="shared" si="3"/>
        <v>0</v>
      </c>
      <c r="I16" s="63"/>
      <c r="J16" s="64"/>
      <c r="K16" s="63"/>
      <c r="L16" s="65"/>
      <c r="M16" s="66"/>
      <c r="N16" s="64"/>
      <c r="O16" s="63"/>
      <c r="P16" s="65"/>
      <c r="Q16" s="66"/>
      <c r="R16" s="64"/>
      <c r="S16" s="56" t="str">
        <f>IFERROR(IF($B16="Présent",J16/VLOOKUP(I16,Base!$A$3:$E$17,2,FALSE)/24,""),"")</f>
        <v/>
      </c>
      <c r="T16" s="56" t="str">
        <f>IFERROR(IF($B16="Présent",L16/VLOOKUP(K16,Base!$A$3:$E$17,2,FALSE)/24,""),"")</f>
        <v/>
      </c>
      <c r="U16" s="56" t="str">
        <f>IFERROR(IF($B16="Présent",N16/VLOOKUP(M16,Base!$A$3:$E$17,2,FALSE)/24,""),"")</f>
        <v/>
      </c>
      <c r="V16" s="56" t="str">
        <f>IFERROR(IF($B16="Présent",P16/VLOOKUP(O16,Base!$A$3:$E$17,2,FALSE)/24,""),"")</f>
        <v/>
      </c>
      <c r="W16" s="56" t="str">
        <f>IFERROR(IF($B16="Présent",R16/VLOOKUP(Q16,Base!$A$3:$E$17,2,FALSE)/24,""),"")</f>
        <v/>
      </c>
      <c r="X16" s="293" t="str">
        <f t="shared" si="4"/>
        <v/>
      </c>
      <c r="Y16" s="52"/>
      <c r="Z16" s="17" t="s">
        <v>54</v>
      </c>
      <c r="AA16" s="18"/>
      <c r="AB16" s="19">
        <v>0.22916666666666666</v>
      </c>
      <c r="AC16" s="290">
        <f t="shared" si="5"/>
        <v>0</v>
      </c>
      <c r="AD16" s="291">
        <f t="shared" si="6"/>
        <v>0</v>
      </c>
      <c r="AE16" s="19">
        <f t="shared" si="7"/>
        <v>0</v>
      </c>
      <c r="AF16" s="20">
        <v>0.53749999999999998</v>
      </c>
      <c r="AG16" s="292">
        <f t="shared" si="8"/>
        <v>0</v>
      </c>
      <c r="AH16" s="63"/>
      <c r="AI16" s="64"/>
      <c r="AJ16" s="63"/>
      <c r="AK16" s="65"/>
      <c r="AL16" s="66"/>
      <c r="AM16" s="64"/>
      <c r="AN16" s="63"/>
      <c r="AO16" s="65"/>
      <c r="AP16" s="66"/>
      <c r="AQ16" s="64"/>
      <c r="AR16" s="56" t="str">
        <f>IFERROR(IF($AA16="Présent",AI16/VLOOKUP(AH16,Base!$A$3:$E$17,2,FALSE)/24,""),"")</f>
        <v/>
      </c>
      <c r="AS16" s="56" t="str">
        <f>IFERROR(IF($AA16="Présent",AK16/VLOOKUP(AJ16,Base!$A$3:$E$17,2,FALSE)/24,""),"")</f>
        <v/>
      </c>
      <c r="AT16" s="56" t="str">
        <f>IFERROR(IF($AA16="Présent",AM16/VLOOKUP(AL16,Base!$A$3:$E$17,2,FALSE)/24,""),"")</f>
        <v/>
      </c>
      <c r="AU16" s="56" t="str">
        <f>IFERROR(IF($AA16="Présent",AO16/VLOOKUP(AN16,Base!$A$3:$E$17,2,FALSE)/24,""),"")</f>
        <v/>
      </c>
      <c r="AV16" s="56" t="str">
        <f>IFERROR(IF($AA16="Présent",AQ16/VLOOKUP(AP16,Base!$A$3:$E$17,2,FALSE)/24,""),"")</f>
        <v/>
      </c>
      <c r="AW16" s="293" t="str">
        <f t="shared" si="9"/>
        <v/>
      </c>
      <c r="AX16" s="52"/>
      <c r="AY16" s="17" t="s">
        <v>54</v>
      </c>
      <c r="AZ16" s="18"/>
      <c r="BA16" s="19">
        <v>0.22916666666666666</v>
      </c>
      <c r="BB16" s="290">
        <f t="shared" si="10"/>
        <v>0</v>
      </c>
      <c r="BC16" s="291">
        <f t="shared" si="11"/>
        <v>0</v>
      </c>
      <c r="BD16" s="19">
        <f t="shared" si="12"/>
        <v>0</v>
      </c>
      <c r="BE16" s="20">
        <v>0.53749999999999998</v>
      </c>
      <c r="BF16" s="292">
        <f t="shared" si="13"/>
        <v>0</v>
      </c>
      <c r="BG16" s="63"/>
      <c r="BH16" s="64"/>
      <c r="BI16" s="63"/>
      <c r="BJ16" s="65"/>
      <c r="BK16" s="66"/>
      <c r="BL16" s="64"/>
      <c r="BM16" s="63"/>
      <c r="BN16" s="65"/>
      <c r="BO16" s="66"/>
      <c r="BP16" s="64"/>
      <c r="BQ16" s="56" t="str">
        <f>IFERROR(IF($AZ16="Présent",BH16/VLOOKUP(BG16,Base!$A$3:$E$17,2,FALSE)/24,""),"")</f>
        <v/>
      </c>
      <c r="BR16" s="56" t="str">
        <f>IFERROR(IF($AZ16="Présent",BJ16/VLOOKUP(BI16,Base!$A$3:$E$17,2,FALSE)/24,""),"")</f>
        <v/>
      </c>
      <c r="BS16" s="56" t="str">
        <f>IFERROR(IF($AZ16="Présent",BL16/VLOOKUP(BK16,Base!$A$3:$E$17,2,FALSE)/24,""),"")</f>
        <v/>
      </c>
      <c r="BT16" s="56" t="str">
        <f>IFERROR(IF($AZ16="Présent",BN16/VLOOKUP(BM16,Base!$A$3:$E$17,2,FALSE)/24,""),"")</f>
        <v/>
      </c>
      <c r="BU16" s="56" t="str">
        <f>IFERROR(IF($AZ16="Présent",BP16/VLOOKUP(BO16,Base!$A$3:$E$17,2,FALSE)/24,""),"")</f>
        <v/>
      </c>
      <c r="BV16" s="293" t="str">
        <f t="shared" si="14"/>
        <v/>
      </c>
      <c r="BW16" s="52"/>
      <c r="BX16" s="17" t="s">
        <v>54</v>
      </c>
      <c r="BY16" s="199"/>
      <c r="BZ16" s="19">
        <v>0.22916666666666666</v>
      </c>
      <c r="CA16" s="290">
        <f t="shared" si="15"/>
        <v>0</v>
      </c>
      <c r="CB16" s="291">
        <f t="shared" si="16"/>
        <v>0</v>
      </c>
      <c r="CC16" s="19">
        <f t="shared" si="17"/>
        <v>0</v>
      </c>
      <c r="CD16" s="20">
        <v>0.53749999999999998</v>
      </c>
      <c r="CE16" s="292">
        <f t="shared" si="18"/>
        <v>0</v>
      </c>
      <c r="CF16" s="63"/>
      <c r="CG16" s="64"/>
      <c r="CH16" s="63"/>
      <c r="CI16" s="65"/>
      <c r="CJ16" s="66"/>
      <c r="CK16" s="64"/>
      <c r="CL16" s="63"/>
      <c r="CM16" s="65"/>
      <c r="CN16" s="66"/>
      <c r="CO16" s="64"/>
      <c r="CP16" s="56" t="str">
        <f>IFERROR(IF($BY16="Présent",CG16/VLOOKUP(CF16,Base!$A$3:$E$17,2,FALSE)/24,""),"")</f>
        <v/>
      </c>
      <c r="CQ16" s="56" t="str">
        <f>IFERROR(IF($BY16="Présent",CI16/VLOOKUP(CH16,Base!$A$3:$E$17,2,FALSE)/24,""),"")</f>
        <v/>
      </c>
      <c r="CR16" s="56" t="str">
        <f>IFERROR(IF($BY16="Présent",CK16/VLOOKUP(CJ16,Base!$A$3:$E$17,2,FALSE)/24,""),"")</f>
        <v/>
      </c>
      <c r="CS16" s="56" t="str">
        <f>IFERROR(IF($BY16="Présent",CM16/VLOOKUP(CL16,Base!$A$3:$E$17,2,FALSE)/24,""),"")</f>
        <v/>
      </c>
      <c r="CT16" s="56" t="str">
        <f>IFERROR(IF($BY16="Présent",CO16/VLOOKUP(CN16,Base!$A$3:$E$17,2,FALSE)/24,""),"")</f>
        <v/>
      </c>
      <c r="CU16" s="293" t="str">
        <f t="shared" si="19"/>
        <v/>
      </c>
      <c r="CV16" s="52"/>
      <c r="CW16" s="17" t="s">
        <v>54</v>
      </c>
      <c r="CX16" s="199"/>
      <c r="CY16" s="19">
        <v>0.22916666666666666</v>
      </c>
      <c r="CZ16" s="290">
        <f t="shared" si="20"/>
        <v>0</v>
      </c>
      <c r="DA16" s="291">
        <f t="shared" si="21"/>
        <v>0</v>
      </c>
      <c r="DB16" s="19">
        <f t="shared" si="22"/>
        <v>0</v>
      </c>
      <c r="DC16" s="20">
        <v>0.53749999999999998</v>
      </c>
      <c r="DD16" s="292">
        <f t="shared" si="23"/>
        <v>0</v>
      </c>
      <c r="DE16" s="63"/>
      <c r="DF16" s="64"/>
      <c r="DG16" s="63"/>
      <c r="DH16" s="65"/>
      <c r="DI16" s="66"/>
      <c r="DJ16" s="64"/>
      <c r="DK16" s="63"/>
      <c r="DL16" s="65"/>
      <c r="DM16" s="66"/>
      <c r="DN16" s="64"/>
      <c r="DO16" s="56" t="str">
        <f>IFERROR(IF($CX16="Présent",DF16/VLOOKUP(DE16,Base!$A$3:$E$17,2,FALSE)/24,""),"")</f>
        <v/>
      </c>
      <c r="DP16" s="56" t="str">
        <f>IFERROR(IF($CX16="Présent",DH16/VLOOKUP(DG16,Base!$A$3:$E$17,2,FALSE)/24,""),"")</f>
        <v/>
      </c>
      <c r="DQ16" s="56" t="str">
        <f>IFERROR(IF($CX16="Présent",DJ16/VLOOKUP(DI16,Base!$A$3:$E$17,2,FALSE)/24,""),"")</f>
        <v/>
      </c>
      <c r="DR16" s="56" t="str">
        <f>IFERROR(IF($CX16="Présent",DL16/VLOOKUP(DK16,Base!$A$3:$E$17,2,FALSE)/24,""),"")</f>
        <v/>
      </c>
      <c r="DS16" s="56" t="str">
        <f>IFERROR(IF($CX16="Présent",DN16/VLOOKUP(DM16,Base!$A$3:$E$17,2,FALSE)/24,""),"")</f>
        <v/>
      </c>
      <c r="DT16" s="293" t="str">
        <f t="shared" si="24"/>
        <v/>
      </c>
      <c r="DU16" s="52"/>
      <c r="DV16" s="17" t="s">
        <v>54</v>
      </c>
      <c r="DW16" s="18"/>
      <c r="DX16" s="19">
        <v>0.22916666666666666</v>
      </c>
      <c r="DY16" s="290">
        <f t="shared" si="25"/>
        <v>0</v>
      </c>
      <c r="DZ16" s="291">
        <f t="shared" si="26"/>
        <v>0</v>
      </c>
      <c r="EA16" s="19">
        <f t="shared" si="27"/>
        <v>0</v>
      </c>
      <c r="EB16" s="20">
        <v>0.53749999999999998</v>
      </c>
      <c r="EC16" s="292">
        <f t="shared" si="28"/>
        <v>0</v>
      </c>
      <c r="ED16" s="63"/>
      <c r="EE16" s="64"/>
      <c r="EF16" s="63"/>
      <c r="EG16" s="65"/>
      <c r="EH16" s="66"/>
      <c r="EI16" s="64"/>
      <c r="EJ16" s="63"/>
      <c r="EK16" s="65"/>
      <c r="EL16" s="66"/>
      <c r="EM16" s="64"/>
      <c r="EN16" s="56" t="str">
        <f>IFERROR(IF($DW16="Présent",EE16/VLOOKUP(ED16,Base!$A$3:$E$17,2,FALSE)/24,""),"")</f>
        <v/>
      </c>
      <c r="EO16" s="56" t="str">
        <f>IFERROR(IF($DW16="Présent",EG16/VLOOKUP(EF16,Base!$A$3:$E$17,2,FALSE)/24,""),"")</f>
        <v/>
      </c>
      <c r="EP16" s="56" t="str">
        <f>IFERROR(IF($DW16="Présent",EI16/VLOOKUP(EH16,Base!$A$3:$E$17,2,FALSE)/24,""),"")</f>
        <v/>
      </c>
      <c r="EQ16" s="56" t="str">
        <f>IFERROR(IF($DW16="Présent",EK16/VLOOKUP(EJ16,Base!$A$3:$E$17,2,FALSE)/24,""),"")</f>
        <v/>
      </c>
      <c r="ER16" s="56" t="str">
        <f>IFERROR(IF($DW16="Présent",EM16/VLOOKUP(EL16,Base!$A$3:$E$17,2,FALSE)/24,""),"")</f>
        <v/>
      </c>
      <c r="ES16" s="293" t="str">
        <f t="shared" si="29"/>
        <v/>
      </c>
      <c r="ET16" s="52"/>
      <c r="EU16" s="26"/>
      <c r="EV16" s="18"/>
      <c r="EW16" s="19">
        <v>0.22916666666666666</v>
      </c>
      <c r="EX16" s="290">
        <f t="shared" si="30"/>
        <v>0</v>
      </c>
      <c r="EY16" s="291">
        <f t="shared" si="31"/>
        <v>0</v>
      </c>
      <c r="EZ16" s="19">
        <f t="shared" si="32"/>
        <v>0</v>
      </c>
      <c r="FA16" s="20">
        <v>0.53749999999999998</v>
      </c>
      <c r="FB16" s="292">
        <f t="shared" si="33"/>
        <v>0</v>
      </c>
      <c r="FC16" s="63"/>
      <c r="FD16" s="64"/>
      <c r="FE16" s="63"/>
      <c r="FF16" s="65"/>
      <c r="FG16" s="66"/>
      <c r="FH16" s="64"/>
      <c r="FI16" s="63"/>
      <c r="FJ16" s="65"/>
      <c r="FK16" s="66"/>
      <c r="FL16" s="64"/>
      <c r="FM16" s="56" t="str">
        <f>IFERROR(IF($EV16="Présent",FD16/VLOOKUP(FC16,Base!$A$3:$E$17,2,FALSE)/24,""),"")</f>
        <v/>
      </c>
      <c r="FN16" s="56" t="str">
        <f>IFERROR(IF($EV16="Présent",FF16/VLOOKUP(FE16,Base!$A$3:$E$17,2,FALSE)/24,""),"")</f>
        <v/>
      </c>
      <c r="FO16" s="56" t="str">
        <f>IFERROR(IF($EV16="Présent",FH16/VLOOKUP(FG16,Base!$A$3:$E$17,2,FALSE)/24,""),"")</f>
        <v/>
      </c>
      <c r="FP16" s="56" t="str">
        <f>IFERROR(IF($EV16="Présent",FJ16/VLOOKUP(FI16,Base!$A$3:$E$17,2,FALSE)/24,""),"")</f>
        <v/>
      </c>
      <c r="FQ16" s="56" t="str">
        <f>IFERROR(IF($EV16="Présent",FL16/VLOOKUP(FK16,Base!$A$3:$E$17,2,FALSE)/24,""),"")</f>
        <v/>
      </c>
      <c r="FR16" s="293" t="str">
        <f t="shared" si="34"/>
        <v/>
      </c>
      <c r="FS16" s="52"/>
      <c r="FU16" s="262" t="str">
        <f t="shared" si="35"/>
        <v>CERRANO.J</v>
      </c>
      <c r="FV16" s="261">
        <f t="shared" si="36"/>
        <v>7</v>
      </c>
      <c r="FW16" s="263">
        <f t="shared" si="37"/>
        <v>0</v>
      </c>
      <c r="FY16" s="88"/>
    </row>
    <row r="17" spans="1:186" x14ac:dyDescent="0.2">
      <c r="A17" s="17" t="s">
        <v>23</v>
      </c>
      <c r="B17" s="525"/>
      <c r="C17" s="19">
        <v>0.22916666666666666</v>
      </c>
      <c r="D17" s="290">
        <f t="shared" si="0"/>
        <v>0</v>
      </c>
      <c r="E17" s="291">
        <f t="shared" si="1"/>
        <v>0</v>
      </c>
      <c r="F17" s="19">
        <f t="shared" si="2"/>
        <v>0</v>
      </c>
      <c r="G17" s="20">
        <v>0.53749999999999998</v>
      </c>
      <c r="H17" s="292">
        <f t="shared" si="3"/>
        <v>0</v>
      </c>
      <c r="I17" s="63"/>
      <c r="J17" s="64"/>
      <c r="K17" s="63"/>
      <c r="L17" s="65"/>
      <c r="M17" s="66"/>
      <c r="N17" s="64"/>
      <c r="O17" s="63"/>
      <c r="P17" s="65"/>
      <c r="Q17" s="66"/>
      <c r="R17" s="64"/>
      <c r="S17" s="56" t="str">
        <f>IFERROR(IF($B17="Présent",J17/VLOOKUP(I17,Base!$A$3:$E$17,2,FALSE)/24,""),"")</f>
        <v/>
      </c>
      <c r="T17" s="56" t="str">
        <f>IFERROR(IF($B17="Présent",L17/VLOOKUP(K17,Base!$A$3:$E$17,2,FALSE)/24,""),"")</f>
        <v/>
      </c>
      <c r="U17" s="56" t="str">
        <f>IFERROR(IF($B17="Présent",N17/VLOOKUP(M17,Base!$A$3:$E$17,2,FALSE)/24,""),"")</f>
        <v/>
      </c>
      <c r="V17" s="56" t="str">
        <f>IFERROR(IF($B17="Présent",P17/VLOOKUP(O17,Base!$A$3:$E$17,2,FALSE)/24,""),"")</f>
        <v/>
      </c>
      <c r="W17" s="56" t="str">
        <f>IFERROR(IF($B17="Présent",R17/VLOOKUP(Q17,Base!$A$3:$E$17,2,FALSE)/24,""),"")</f>
        <v/>
      </c>
      <c r="X17" s="293" t="str">
        <f t="shared" si="4"/>
        <v/>
      </c>
      <c r="Y17" s="52"/>
      <c r="Z17" s="17" t="s">
        <v>23</v>
      </c>
      <c r="AA17" s="18"/>
      <c r="AB17" s="19">
        <v>0.22916666666666666</v>
      </c>
      <c r="AC17" s="290">
        <f t="shared" si="5"/>
        <v>0</v>
      </c>
      <c r="AD17" s="291">
        <f t="shared" si="6"/>
        <v>0</v>
      </c>
      <c r="AE17" s="19">
        <f t="shared" si="7"/>
        <v>0</v>
      </c>
      <c r="AF17" s="20">
        <v>0.53749999999999998</v>
      </c>
      <c r="AG17" s="292">
        <f t="shared" si="8"/>
        <v>0</v>
      </c>
      <c r="AH17" s="63"/>
      <c r="AI17" s="64"/>
      <c r="AJ17" s="63"/>
      <c r="AK17" s="65"/>
      <c r="AL17" s="66"/>
      <c r="AM17" s="64"/>
      <c r="AN17" s="63"/>
      <c r="AO17" s="65"/>
      <c r="AP17" s="66"/>
      <c r="AQ17" s="64"/>
      <c r="AR17" s="56" t="str">
        <f>IFERROR(IF($AA17="Présent",AI17/VLOOKUP(AH17,Base!$A$3:$E$17,2,FALSE)/24,""),"")</f>
        <v/>
      </c>
      <c r="AS17" s="56" t="str">
        <f>IFERROR(IF($AA17="Présent",AK17/VLOOKUP(AJ17,Base!$A$3:$E$17,2,FALSE)/24,""),"")</f>
        <v/>
      </c>
      <c r="AT17" s="56" t="str">
        <f>IFERROR(IF($AA17="Présent",AM17/VLOOKUP(AL17,Base!$A$3:$E$17,2,FALSE)/24,""),"")</f>
        <v/>
      </c>
      <c r="AU17" s="56" t="str">
        <f>IFERROR(IF($AA17="Présent",AO17/VLOOKUP(AN17,Base!$A$3:$E$17,2,FALSE)/24,""),"")</f>
        <v/>
      </c>
      <c r="AV17" s="56" t="str">
        <f>IFERROR(IF($AA17="Présent",AQ17/VLOOKUP(AP17,Base!$A$3:$E$17,2,FALSE)/24,""),"")</f>
        <v/>
      </c>
      <c r="AW17" s="293" t="str">
        <f t="shared" si="9"/>
        <v/>
      </c>
      <c r="AX17" s="52"/>
      <c r="AY17" s="17" t="s">
        <v>23</v>
      </c>
      <c r="AZ17" s="18"/>
      <c r="BA17" s="19">
        <v>0.22916666666666666</v>
      </c>
      <c r="BB17" s="290">
        <f t="shared" si="10"/>
        <v>0</v>
      </c>
      <c r="BC17" s="291">
        <f t="shared" si="11"/>
        <v>0</v>
      </c>
      <c r="BD17" s="19">
        <f t="shared" si="12"/>
        <v>0</v>
      </c>
      <c r="BE17" s="20">
        <v>0.53749999999999998</v>
      </c>
      <c r="BF17" s="292">
        <f t="shared" si="13"/>
        <v>0</v>
      </c>
      <c r="BG17" s="63"/>
      <c r="BH17" s="64"/>
      <c r="BI17" s="63"/>
      <c r="BJ17" s="65"/>
      <c r="BK17" s="66"/>
      <c r="BL17" s="64"/>
      <c r="BM17" s="63"/>
      <c r="BN17" s="65"/>
      <c r="BO17" s="66"/>
      <c r="BP17" s="64"/>
      <c r="BQ17" s="56" t="str">
        <f>IFERROR(IF($AZ17="Présent",BH17/VLOOKUP(BG17,Base!$A$3:$E$17,2,FALSE)/24,""),"")</f>
        <v/>
      </c>
      <c r="BR17" s="56" t="str">
        <f>IFERROR(IF($AZ17="Présent",BJ17/VLOOKUP(BI17,Base!$A$3:$E$17,2,FALSE)/24,""),"")</f>
        <v/>
      </c>
      <c r="BS17" s="56" t="str">
        <f>IFERROR(IF($AZ17="Présent",BL17/VLOOKUP(BK17,Base!$A$3:$E$17,2,FALSE)/24,""),"")</f>
        <v/>
      </c>
      <c r="BT17" s="56" t="str">
        <f>IFERROR(IF($AZ17="Présent",BN17/VLOOKUP(BM17,Base!$A$3:$E$17,2,FALSE)/24,""),"")</f>
        <v/>
      </c>
      <c r="BU17" s="56" t="str">
        <f>IFERROR(IF($AZ17="Présent",BP17/VLOOKUP(BO17,Base!$A$3:$E$17,2,FALSE)/24,""),"")</f>
        <v/>
      </c>
      <c r="BV17" s="293" t="str">
        <f t="shared" si="14"/>
        <v/>
      </c>
      <c r="BW17" s="52"/>
      <c r="BX17" s="17" t="s">
        <v>23</v>
      </c>
      <c r="BY17" s="199"/>
      <c r="BZ17" s="19">
        <v>0.22916666666666666</v>
      </c>
      <c r="CA17" s="290">
        <f t="shared" si="15"/>
        <v>0</v>
      </c>
      <c r="CB17" s="291">
        <f t="shared" si="16"/>
        <v>0</v>
      </c>
      <c r="CC17" s="19">
        <f t="shared" si="17"/>
        <v>0</v>
      </c>
      <c r="CD17" s="20">
        <v>0.53749999999999998</v>
      </c>
      <c r="CE17" s="292">
        <f t="shared" si="18"/>
        <v>0</v>
      </c>
      <c r="CF17" s="63"/>
      <c r="CG17" s="64"/>
      <c r="CH17" s="63"/>
      <c r="CI17" s="65"/>
      <c r="CJ17" s="66"/>
      <c r="CK17" s="64"/>
      <c r="CL17" s="63"/>
      <c r="CM17" s="65"/>
      <c r="CN17" s="66"/>
      <c r="CO17" s="64"/>
      <c r="CP17" s="56" t="str">
        <f>IFERROR(IF($BY17="Présent",CG17/VLOOKUP(CF17,Base!$A$3:$E$17,2,FALSE)/24,""),"")</f>
        <v/>
      </c>
      <c r="CQ17" s="56" t="str">
        <f>IFERROR(IF($BY17="Présent",CI17/VLOOKUP(CH17,Base!$A$3:$E$17,2,FALSE)/24,""),"")</f>
        <v/>
      </c>
      <c r="CR17" s="56" t="str">
        <f>IFERROR(IF($BY17="Présent",CK17/VLOOKUP(CJ17,Base!$A$3:$E$17,2,FALSE)/24,""),"")</f>
        <v/>
      </c>
      <c r="CS17" s="56" t="str">
        <f>IFERROR(IF($BY17="Présent",CM17/VLOOKUP(CL17,Base!$A$3:$E$17,2,FALSE)/24,""),"")</f>
        <v/>
      </c>
      <c r="CT17" s="56" t="str">
        <f>IFERROR(IF($BY17="Présent",CO17/VLOOKUP(CN17,Base!$A$3:$E$17,2,FALSE)/24,""),"")</f>
        <v/>
      </c>
      <c r="CU17" s="293" t="str">
        <f t="shared" si="19"/>
        <v/>
      </c>
      <c r="CV17" s="52"/>
      <c r="CW17" s="17" t="s">
        <v>23</v>
      </c>
      <c r="CX17" s="199"/>
      <c r="CY17" s="19">
        <v>0.22916666666666666</v>
      </c>
      <c r="CZ17" s="290">
        <f t="shared" si="20"/>
        <v>0</v>
      </c>
      <c r="DA17" s="291">
        <f t="shared" si="21"/>
        <v>0</v>
      </c>
      <c r="DB17" s="19">
        <f t="shared" si="22"/>
        <v>0</v>
      </c>
      <c r="DC17" s="20">
        <v>0.53749999999999998</v>
      </c>
      <c r="DD17" s="292">
        <f t="shared" si="23"/>
        <v>0</v>
      </c>
      <c r="DE17" s="63"/>
      <c r="DF17" s="64"/>
      <c r="DG17" s="63"/>
      <c r="DH17" s="65"/>
      <c r="DI17" s="66"/>
      <c r="DJ17" s="64"/>
      <c r="DK17" s="63"/>
      <c r="DL17" s="65"/>
      <c r="DM17" s="66"/>
      <c r="DN17" s="64"/>
      <c r="DO17" s="56" t="str">
        <f>IFERROR(IF($CX17="Présent",DF17/VLOOKUP(DE17,Base!$A$3:$E$17,2,FALSE)/24,""),"")</f>
        <v/>
      </c>
      <c r="DP17" s="56" t="str">
        <f>IFERROR(IF($CX17="Présent",DH17/VLOOKUP(DG17,Base!$A$3:$E$17,2,FALSE)/24,""),"")</f>
        <v/>
      </c>
      <c r="DQ17" s="56" t="str">
        <f>IFERROR(IF($CX17="Présent",DJ17/VLOOKUP(DI17,Base!$A$3:$E$17,2,FALSE)/24,""),"")</f>
        <v/>
      </c>
      <c r="DR17" s="56" t="str">
        <f>IFERROR(IF($CX17="Présent",DL17/VLOOKUP(DK17,Base!$A$3:$E$17,2,FALSE)/24,""),"")</f>
        <v/>
      </c>
      <c r="DS17" s="56" t="str">
        <f>IFERROR(IF($CX17="Présent",DN17/VLOOKUP(DM17,Base!$A$3:$E$17,2,FALSE)/24,""),"")</f>
        <v/>
      </c>
      <c r="DT17" s="293" t="str">
        <f t="shared" si="24"/>
        <v/>
      </c>
      <c r="DU17" s="52"/>
      <c r="DV17" s="17" t="s">
        <v>23</v>
      </c>
      <c r="DW17" s="18"/>
      <c r="DX17" s="19">
        <v>0.22916666666666666</v>
      </c>
      <c r="DY17" s="290">
        <f t="shared" si="25"/>
        <v>0</v>
      </c>
      <c r="DZ17" s="291">
        <f t="shared" si="26"/>
        <v>0</v>
      </c>
      <c r="EA17" s="19">
        <f t="shared" si="27"/>
        <v>0</v>
      </c>
      <c r="EB17" s="20">
        <v>0.53749999999999998</v>
      </c>
      <c r="EC17" s="292">
        <f t="shared" si="28"/>
        <v>0</v>
      </c>
      <c r="ED17" s="63"/>
      <c r="EE17" s="64"/>
      <c r="EF17" s="63"/>
      <c r="EG17" s="65"/>
      <c r="EH17" s="66"/>
      <c r="EI17" s="64"/>
      <c r="EJ17" s="63"/>
      <c r="EK17" s="65"/>
      <c r="EL17" s="66"/>
      <c r="EM17" s="64"/>
      <c r="EN17" s="56" t="str">
        <f>IFERROR(IF($DW17="Présent",EE17/VLOOKUP(ED17,Base!$A$3:$E$17,2,FALSE)/24,""),"")</f>
        <v/>
      </c>
      <c r="EO17" s="56" t="str">
        <f>IFERROR(IF($DW17="Présent",EG17/VLOOKUP(EF17,Base!$A$3:$E$17,2,FALSE)/24,""),"")</f>
        <v/>
      </c>
      <c r="EP17" s="56" t="str">
        <f>IFERROR(IF($DW17="Présent",EI17/VLOOKUP(EH17,Base!$A$3:$E$17,2,FALSE)/24,""),"")</f>
        <v/>
      </c>
      <c r="EQ17" s="56" t="str">
        <f>IFERROR(IF($DW17="Présent",EK17/VLOOKUP(EJ17,Base!$A$3:$E$17,2,FALSE)/24,""),"")</f>
        <v/>
      </c>
      <c r="ER17" s="56" t="str">
        <f>IFERROR(IF($DW17="Présent",EM17/VLOOKUP(EL17,Base!$A$3:$E$17,2,FALSE)/24,""),"")</f>
        <v/>
      </c>
      <c r="ES17" s="293" t="str">
        <f t="shared" si="29"/>
        <v/>
      </c>
      <c r="ET17" s="52"/>
      <c r="EU17" s="17"/>
      <c r="EV17" s="18"/>
      <c r="EW17" s="19">
        <v>0.22916666666666666</v>
      </c>
      <c r="EX17" s="290">
        <f t="shared" si="30"/>
        <v>0</v>
      </c>
      <c r="EY17" s="291">
        <f t="shared" si="31"/>
        <v>0</v>
      </c>
      <c r="EZ17" s="19">
        <f t="shared" si="32"/>
        <v>0</v>
      </c>
      <c r="FA17" s="20">
        <v>0.53749999999999998</v>
      </c>
      <c r="FB17" s="292">
        <f t="shared" si="33"/>
        <v>0</v>
      </c>
      <c r="FC17" s="63"/>
      <c r="FD17" s="64"/>
      <c r="FE17" s="63"/>
      <c r="FF17" s="65"/>
      <c r="FG17" s="66"/>
      <c r="FH17" s="64"/>
      <c r="FI17" s="63"/>
      <c r="FJ17" s="65"/>
      <c r="FK17" s="66"/>
      <c r="FL17" s="64"/>
      <c r="FM17" s="56" t="str">
        <f>IFERROR(IF($EV17="Présent",FD17/VLOOKUP(FC17,Base!$A$3:$E$17,2,FALSE)/24,""),"")</f>
        <v/>
      </c>
      <c r="FN17" s="56" t="str">
        <f>IFERROR(IF($EV17="Présent",FF17/VLOOKUP(FE17,Base!$A$3:$E$17,2,FALSE)/24,""),"")</f>
        <v/>
      </c>
      <c r="FO17" s="56" t="str">
        <f>IFERROR(IF($EV17="Présent",FH17/VLOOKUP(FG17,Base!$A$3:$E$17,2,FALSE)/24,""),"")</f>
        <v/>
      </c>
      <c r="FP17" s="56" t="str">
        <f>IFERROR(IF($EV17="Présent",FJ17/VLOOKUP(FI17,Base!$A$3:$E$17,2,FALSE)/24,""),"")</f>
        <v/>
      </c>
      <c r="FQ17" s="56" t="str">
        <f>IFERROR(IF($EV17="Présent",FL17/VLOOKUP(FK17,Base!$A$3:$E$17,2,FALSE)/24,""),"")</f>
        <v/>
      </c>
      <c r="FR17" s="293" t="str">
        <f t="shared" si="34"/>
        <v/>
      </c>
      <c r="FS17" s="52"/>
      <c r="FU17" s="262" t="str">
        <f t="shared" si="35"/>
        <v>MOHAMED.I</v>
      </c>
      <c r="FV17" s="261">
        <f t="shared" si="36"/>
        <v>7</v>
      </c>
      <c r="FW17" s="263">
        <f t="shared" si="37"/>
        <v>0</v>
      </c>
      <c r="FY17" s="88"/>
    </row>
    <row r="18" spans="1:186" x14ac:dyDescent="0.2">
      <c r="A18" s="17" t="s">
        <v>60</v>
      </c>
      <c r="B18" s="525"/>
      <c r="C18" s="19">
        <v>0.22916666666666666</v>
      </c>
      <c r="D18" s="290">
        <f t="shared" si="0"/>
        <v>0</v>
      </c>
      <c r="E18" s="291">
        <f t="shared" si="1"/>
        <v>0</v>
      </c>
      <c r="F18" s="19">
        <f t="shared" si="2"/>
        <v>0</v>
      </c>
      <c r="G18" s="20">
        <v>0.53749999999999998</v>
      </c>
      <c r="H18" s="292">
        <f t="shared" si="3"/>
        <v>0</v>
      </c>
      <c r="I18" s="63"/>
      <c r="J18" s="64"/>
      <c r="K18" s="63"/>
      <c r="L18" s="65"/>
      <c r="M18" s="66"/>
      <c r="N18" s="64"/>
      <c r="O18" s="63"/>
      <c r="P18" s="65"/>
      <c r="Q18" s="66"/>
      <c r="R18" s="64"/>
      <c r="S18" s="56" t="str">
        <f>IFERROR(IF($B18="Présent",J18/VLOOKUP(I18,Base!$A$3:$E$17,2,FALSE)/24,""),"")</f>
        <v/>
      </c>
      <c r="T18" s="56" t="str">
        <f>IFERROR(IF($B18="Présent",L18/VLOOKUP(K18,Base!$A$3:$E$17,2,FALSE)/24,""),"")</f>
        <v/>
      </c>
      <c r="U18" s="56" t="str">
        <f>IFERROR(IF($B18="Présent",N18/VLOOKUP(M18,Base!$A$3:$E$17,2,FALSE)/24,""),"")</f>
        <v/>
      </c>
      <c r="V18" s="56" t="str">
        <f>IFERROR(IF($B18="Présent",P18/VLOOKUP(O18,Base!$A$3:$E$17,2,FALSE)/24,""),"")</f>
        <v/>
      </c>
      <c r="W18" s="56" t="str">
        <f>IFERROR(IF($B18="Présent",R18/VLOOKUP(Q18,Base!$A$3:$E$17,2,FALSE)/24,""),"")</f>
        <v/>
      </c>
      <c r="X18" s="293" t="str">
        <f t="shared" si="4"/>
        <v/>
      </c>
      <c r="Y18" s="52"/>
      <c r="Z18" s="17" t="s">
        <v>60</v>
      </c>
      <c r="AA18" s="18"/>
      <c r="AB18" s="19">
        <v>0.22916666666666666</v>
      </c>
      <c r="AC18" s="290">
        <f t="shared" si="5"/>
        <v>0</v>
      </c>
      <c r="AD18" s="291">
        <f t="shared" si="6"/>
        <v>0</v>
      </c>
      <c r="AE18" s="19">
        <f t="shared" si="7"/>
        <v>0</v>
      </c>
      <c r="AF18" s="20">
        <v>0.53749999999999998</v>
      </c>
      <c r="AG18" s="292">
        <f t="shared" si="8"/>
        <v>0</v>
      </c>
      <c r="AH18" s="63"/>
      <c r="AI18" s="64"/>
      <c r="AJ18" s="63"/>
      <c r="AK18" s="65"/>
      <c r="AL18" s="66"/>
      <c r="AM18" s="64"/>
      <c r="AN18" s="63"/>
      <c r="AO18" s="65"/>
      <c r="AP18" s="66"/>
      <c r="AQ18" s="64"/>
      <c r="AR18" s="56" t="str">
        <f>IFERROR(IF($AA18="Présent",AI18/VLOOKUP(AH18,Base!$A$3:$E$17,2,FALSE)/24,""),"")</f>
        <v/>
      </c>
      <c r="AS18" s="56" t="str">
        <f>IFERROR(IF($AA18="Présent",AK18/VLOOKUP(AJ18,Base!$A$3:$E$17,2,FALSE)/24,""),"")</f>
        <v/>
      </c>
      <c r="AT18" s="56" t="str">
        <f>IFERROR(IF($AA18="Présent",AM18/VLOOKUP(AL18,Base!$A$3:$E$17,2,FALSE)/24,""),"")</f>
        <v/>
      </c>
      <c r="AU18" s="56" t="str">
        <f>IFERROR(IF($AA18="Présent",AO18/VLOOKUP(AN18,Base!$A$3:$E$17,2,FALSE)/24,""),"")</f>
        <v/>
      </c>
      <c r="AV18" s="56" t="str">
        <f>IFERROR(IF($AA18="Présent",AQ18/VLOOKUP(AP18,Base!$A$3:$E$17,2,FALSE)/24,""),"")</f>
        <v/>
      </c>
      <c r="AW18" s="293" t="str">
        <f t="shared" si="9"/>
        <v/>
      </c>
      <c r="AX18" s="52"/>
      <c r="AY18" s="17" t="s">
        <v>60</v>
      </c>
      <c r="AZ18" s="18"/>
      <c r="BA18" s="19">
        <v>0.22916666666666666</v>
      </c>
      <c r="BB18" s="290">
        <f t="shared" si="10"/>
        <v>0</v>
      </c>
      <c r="BC18" s="291">
        <f t="shared" si="11"/>
        <v>0</v>
      </c>
      <c r="BD18" s="19">
        <f t="shared" si="12"/>
        <v>0</v>
      </c>
      <c r="BE18" s="20">
        <v>0.53749999999999998</v>
      </c>
      <c r="BF18" s="292">
        <f t="shared" si="13"/>
        <v>0</v>
      </c>
      <c r="BG18" s="63"/>
      <c r="BH18" s="64"/>
      <c r="BI18" s="63"/>
      <c r="BJ18" s="65"/>
      <c r="BK18" s="66"/>
      <c r="BL18" s="64"/>
      <c r="BM18" s="63"/>
      <c r="BN18" s="65"/>
      <c r="BO18" s="66"/>
      <c r="BP18" s="64"/>
      <c r="BQ18" s="56" t="str">
        <f>IFERROR(IF($AZ18="Présent",BH18/VLOOKUP(BG18,Base!$A$3:$E$17,2,FALSE)/24,""),"")</f>
        <v/>
      </c>
      <c r="BR18" s="56" t="str">
        <f>IFERROR(IF($AZ18="Présent",BJ18/VLOOKUP(BI18,Base!$A$3:$E$17,2,FALSE)/24,""),"")</f>
        <v/>
      </c>
      <c r="BS18" s="56" t="str">
        <f>IFERROR(IF($AZ18="Présent",BL18/VLOOKUP(BK18,Base!$A$3:$E$17,2,FALSE)/24,""),"")</f>
        <v/>
      </c>
      <c r="BT18" s="56" t="str">
        <f>IFERROR(IF($AZ18="Présent",BN18/VLOOKUP(BM18,Base!$A$3:$E$17,2,FALSE)/24,""),"")</f>
        <v/>
      </c>
      <c r="BU18" s="56" t="str">
        <f>IFERROR(IF($AZ18="Présent",BP18/VLOOKUP(BO18,Base!$A$3:$E$17,2,FALSE)/24,""),"")</f>
        <v/>
      </c>
      <c r="BV18" s="293" t="str">
        <f t="shared" si="14"/>
        <v/>
      </c>
      <c r="BW18" s="52"/>
      <c r="BX18" s="17" t="s">
        <v>60</v>
      </c>
      <c r="BY18" s="199"/>
      <c r="BZ18" s="19">
        <v>0.22916666666666666</v>
      </c>
      <c r="CA18" s="290">
        <f t="shared" si="15"/>
        <v>0</v>
      </c>
      <c r="CB18" s="291">
        <f t="shared" si="16"/>
        <v>0</v>
      </c>
      <c r="CC18" s="19">
        <f t="shared" si="17"/>
        <v>0</v>
      </c>
      <c r="CD18" s="20">
        <v>0.53749999999999998</v>
      </c>
      <c r="CE18" s="292">
        <f t="shared" si="18"/>
        <v>0</v>
      </c>
      <c r="CF18" s="63"/>
      <c r="CG18" s="64"/>
      <c r="CH18" s="63"/>
      <c r="CI18" s="65"/>
      <c r="CJ18" s="66"/>
      <c r="CK18" s="64"/>
      <c r="CL18" s="63"/>
      <c r="CM18" s="65"/>
      <c r="CN18" s="66"/>
      <c r="CO18" s="64"/>
      <c r="CP18" s="56" t="str">
        <f>IFERROR(IF($BY18="Présent",CG18/VLOOKUP(CF18,Base!$A$3:$E$17,2,FALSE)/24,""),"")</f>
        <v/>
      </c>
      <c r="CQ18" s="56" t="str">
        <f>IFERROR(IF($BY18="Présent",CI18/VLOOKUP(CH18,Base!$A$3:$E$17,2,FALSE)/24,""),"")</f>
        <v/>
      </c>
      <c r="CR18" s="56" t="str">
        <f>IFERROR(IF($BY18="Présent",CK18/VLOOKUP(CJ18,Base!$A$3:$E$17,2,FALSE)/24,""),"")</f>
        <v/>
      </c>
      <c r="CS18" s="56" t="str">
        <f>IFERROR(IF($BY18="Présent",CM18/VLOOKUP(CL18,Base!$A$3:$E$17,2,FALSE)/24,""),"")</f>
        <v/>
      </c>
      <c r="CT18" s="56" t="str">
        <f>IFERROR(IF($BY18="Présent",CO18/VLOOKUP(CN18,Base!$A$3:$E$17,2,FALSE)/24,""),"")</f>
        <v/>
      </c>
      <c r="CU18" s="293" t="str">
        <f t="shared" si="19"/>
        <v/>
      </c>
      <c r="CV18" s="52"/>
      <c r="CW18" s="17" t="s">
        <v>60</v>
      </c>
      <c r="CX18" s="199"/>
      <c r="CY18" s="19">
        <v>0.22916666666666666</v>
      </c>
      <c r="CZ18" s="290">
        <f t="shared" si="20"/>
        <v>0</v>
      </c>
      <c r="DA18" s="291">
        <f t="shared" si="21"/>
        <v>0</v>
      </c>
      <c r="DB18" s="19">
        <f t="shared" si="22"/>
        <v>0</v>
      </c>
      <c r="DC18" s="20">
        <v>0.53749999999999998</v>
      </c>
      <c r="DD18" s="292">
        <f t="shared" si="23"/>
        <v>0</v>
      </c>
      <c r="DE18" s="63"/>
      <c r="DF18" s="64"/>
      <c r="DG18" s="63"/>
      <c r="DH18" s="65"/>
      <c r="DI18" s="66"/>
      <c r="DJ18" s="64"/>
      <c r="DK18" s="63"/>
      <c r="DL18" s="65"/>
      <c r="DM18" s="66"/>
      <c r="DN18" s="64"/>
      <c r="DO18" s="56" t="str">
        <f>IFERROR(IF($CX18="Présent",DF18/VLOOKUP(DE18,Base!$A$3:$E$17,2,FALSE)/24,""),"")</f>
        <v/>
      </c>
      <c r="DP18" s="56" t="str">
        <f>IFERROR(IF($CX18="Présent",DH18/VLOOKUP(DG18,Base!$A$3:$E$17,2,FALSE)/24,""),"")</f>
        <v/>
      </c>
      <c r="DQ18" s="56" t="str">
        <f>IFERROR(IF($CX18="Présent",DJ18/VLOOKUP(DI18,Base!$A$3:$E$17,2,FALSE)/24,""),"")</f>
        <v/>
      </c>
      <c r="DR18" s="56" t="str">
        <f>IFERROR(IF($CX18="Présent",DL18/VLOOKUP(DK18,Base!$A$3:$E$17,2,FALSE)/24,""),"")</f>
        <v/>
      </c>
      <c r="DS18" s="56" t="str">
        <f>IFERROR(IF($CX18="Présent",DN18/VLOOKUP(DM18,Base!$A$3:$E$17,2,FALSE)/24,""),"")</f>
        <v/>
      </c>
      <c r="DT18" s="293" t="str">
        <f t="shared" si="24"/>
        <v/>
      </c>
      <c r="DU18" s="52"/>
      <c r="DV18" s="17" t="s">
        <v>60</v>
      </c>
      <c r="DW18" s="18"/>
      <c r="DX18" s="19">
        <v>0.22916666666666666</v>
      </c>
      <c r="DY18" s="290">
        <f t="shared" si="25"/>
        <v>0</v>
      </c>
      <c r="DZ18" s="291">
        <f t="shared" si="26"/>
        <v>0</v>
      </c>
      <c r="EA18" s="19">
        <f t="shared" si="27"/>
        <v>0</v>
      </c>
      <c r="EB18" s="20">
        <v>0.53749999999999998</v>
      </c>
      <c r="EC18" s="292">
        <f t="shared" si="28"/>
        <v>0</v>
      </c>
      <c r="ED18" s="63"/>
      <c r="EE18" s="64"/>
      <c r="EF18" s="63"/>
      <c r="EG18" s="65"/>
      <c r="EH18" s="66"/>
      <c r="EI18" s="64"/>
      <c r="EJ18" s="63"/>
      <c r="EK18" s="65"/>
      <c r="EL18" s="66"/>
      <c r="EM18" s="64"/>
      <c r="EN18" s="56" t="str">
        <f>IFERROR(IF($DW18="Présent",EE18/VLOOKUP(ED18,Base!$A$3:$E$17,2,FALSE)/24,""),"")</f>
        <v/>
      </c>
      <c r="EO18" s="56" t="str">
        <f>IFERROR(IF($DW18="Présent",EG18/VLOOKUP(EF18,Base!$A$3:$E$17,2,FALSE)/24,""),"")</f>
        <v/>
      </c>
      <c r="EP18" s="56" t="str">
        <f>IFERROR(IF($DW18="Présent",EI18/VLOOKUP(EH18,Base!$A$3:$E$17,2,FALSE)/24,""),"")</f>
        <v/>
      </c>
      <c r="EQ18" s="56" t="str">
        <f>IFERROR(IF($DW18="Présent",EK18/VLOOKUP(EJ18,Base!$A$3:$E$17,2,FALSE)/24,""),"")</f>
        <v/>
      </c>
      <c r="ER18" s="56" t="str">
        <f>IFERROR(IF($DW18="Présent",EM18/VLOOKUP(EL18,Base!$A$3:$E$17,2,FALSE)/24,""),"")</f>
        <v/>
      </c>
      <c r="ES18" s="293" t="str">
        <f t="shared" si="29"/>
        <v/>
      </c>
      <c r="ET18" s="52"/>
      <c r="EU18" s="17"/>
      <c r="EV18" s="18"/>
      <c r="EW18" s="19">
        <v>0.22916666666666666</v>
      </c>
      <c r="EX18" s="290">
        <f t="shared" si="30"/>
        <v>0</v>
      </c>
      <c r="EY18" s="291">
        <f t="shared" si="31"/>
        <v>0</v>
      </c>
      <c r="EZ18" s="19">
        <f t="shared" si="32"/>
        <v>0</v>
      </c>
      <c r="FA18" s="20">
        <v>0.53749999999999998</v>
      </c>
      <c r="FB18" s="292">
        <f t="shared" si="33"/>
        <v>0</v>
      </c>
      <c r="FC18" s="63"/>
      <c r="FD18" s="64"/>
      <c r="FE18" s="63"/>
      <c r="FF18" s="65"/>
      <c r="FG18" s="66"/>
      <c r="FH18" s="64"/>
      <c r="FI18" s="63"/>
      <c r="FJ18" s="65"/>
      <c r="FK18" s="66"/>
      <c r="FL18" s="64"/>
      <c r="FM18" s="56" t="str">
        <f>IFERROR(IF($EV18="Présent",FD18/VLOOKUP(FC18,Base!$A$3:$E$17,2,FALSE)/24,""),"")</f>
        <v/>
      </c>
      <c r="FN18" s="56" t="str">
        <f>IFERROR(IF($EV18="Présent",FF18/VLOOKUP(FE18,Base!$A$3:$E$17,2,FALSE)/24,""),"")</f>
        <v/>
      </c>
      <c r="FO18" s="56" t="str">
        <f>IFERROR(IF($EV18="Présent",FH18/VLOOKUP(FG18,Base!$A$3:$E$17,2,FALSE)/24,""),"")</f>
        <v/>
      </c>
      <c r="FP18" s="56" t="str">
        <f>IFERROR(IF($EV18="Présent",FJ18/VLOOKUP(FI18,Base!$A$3:$E$17,2,FALSE)/24,""),"")</f>
        <v/>
      </c>
      <c r="FQ18" s="56" t="str">
        <f>IFERROR(IF($EV18="Présent",FL18/VLOOKUP(FK18,Base!$A$3:$E$17,2,FALSE)/24,""),"")</f>
        <v/>
      </c>
      <c r="FR18" s="293" t="str">
        <f t="shared" si="34"/>
        <v/>
      </c>
      <c r="FS18" s="52"/>
      <c r="FU18" s="262" t="str">
        <f t="shared" si="35"/>
        <v>FENGHOUR.B</v>
      </c>
      <c r="FV18" s="261">
        <f t="shared" si="36"/>
        <v>7</v>
      </c>
      <c r="FW18" s="263">
        <f t="shared" si="37"/>
        <v>0</v>
      </c>
      <c r="FY18" s="88"/>
    </row>
    <row r="19" spans="1:186" s="25" customFormat="1" x14ac:dyDescent="0.2">
      <c r="A19" s="17" t="s">
        <v>61</v>
      </c>
      <c r="B19" s="525"/>
      <c r="C19" s="19">
        <v>0.22916666666666666</v>
      </c>
      <c r="D19" s="290">
        <f t="shared" si="0"/>
        <v>0</v>
      </c>
      <c r="E19" s="291">
        <f t="shared" si="1"/>
        <v>0</v>
      </c>
      <c r="F19" s="19">
        <f t="shared" si="2"/>
        <v>0</v>
      </c>
      <c r="G19" s="20">
        <v>0.53749999999999998</v>
      </c>
      <c r="H19" s="292">
        <f t="shared" si="3"/>
        <v>0</v>
      </c>
      <c r="I19" s="63"/>
      <c r="J19" s="64"/>
      <c r="K19" s="63"/>
      <c r="L19" s="65"/>
      <c r="M19" s="66"/>
      <c r="N19" s="64"/>
      <c r="O19" s="63"/>
      <c r="P19" s="65"/>
      <c r="Q19" s="66"/>
      <c r="R19" s="64"/>
      <c r="S19" s="56" t="str">
        <f>IFERROR(IF($B19="Présent",J19/VLOOKUP(I19,Base!$A$3:$E$17,2,FALSE)/24,""),"")</f>
        <v/>
      </c>
      <c r="T19" s="56" t="str">
        <f>IFERROR(IF($B19="Présent",L19/VLOOKUP(K19,Base!$A$3:$E$17,2,FALSE)/24,""),"")</f>
        <v/>
      </c>
      <c r="U19" s="56" t="str">
        <f>IFERROR(IF($B19="Présent",N19/VLOOKUP(M19,Base!$A$3:$E$17,2,FALSE)/24,""),"")</f>
        <v/>
      </c>
      <c r="V19" s="56" t="str">
        <f>IFERROR(IF($B19="Présent",P19/VLOOKUP(O19,Base!$A$3:$E$17,2,FALSE)/24,""),"")</f>
        <v/>
      </c>
      <c r="W19" s="56" t="str">
        <f>IFERROR(IF($B19="Présent",R19/VLOOKUP(Q19,Base!$A$3:$E$17,2,FALSE)/24,""),"")</f>
        <v/>
      </c>
      <c r="X19" s="293" t="str">
        <f t="shared" si="4"/>
        <v/>
      </c>
      <c r="Y19" s="52"/>
      <c r="Z19" s="17" t="s">
        <v>61</v>
      </c>
      <c r="AA19" s="18"/>
      <c r="AB19" s="19">
        <v>0.22916666666666666</v>
      </c>
      <c r="AC19" s="290">
        <f t="shared" si="5"/>
        <v>0</v>
      </c>
      <c r="AD19" s="291">
        <f t="shared" si="6"/>
        <v>0</v>
      </c>
      <c r="AE19" s="19">
        <f t="shared" si="7"/>
        <v>0</v>
      </c>
      <c r="AF19" s="20">
        <v>0.53749999999999998</v>
      </c>
      <c r="AG19" s="292">
        <f t="shared" si="8"/>
        <v>0</v>
      </c>
      <c r="AH19" s="63"/>
      <c r="AI19" s="64"/>
      <c r="AJ19" s="63"/>
      <c r="AK19" s="65"/>
      <c r="AL19" s="66"/>
      <c r="AM19" s="64"/>
      <c r="AN19" s="63"/>
      <c r="AO19" s="65"/>
      <c r="AP19" s="66"/>
      <c r="AQ19" s="64"/>
      <c r="AR19" s="56" t="str">
        <f>IFERROR(IF($AA19="Présent",AI19/VLOOKUP(AH19,Base!$A$3:$E$17,2,FALSE)/24,""),"")</f>
        <v/>
      </c>
      <c r="AS19" s="56" t="str">
        <f>IFERROR(IF($AA19="Présent",AK19/VLOOKUP(AJ19,Base!$A$3:$E$17,2,FALSE)/24,""),"")</f>
        <v/>
      </c>
      <c r="AT19" s="56" t="str">
        <f>IFERROR(IF($AA19="Présent",AM19/VLOOKUP(AL19,Base!$A$3:$E$17,2,FALSE)/24,""),"")</f>
        <v/>
      </c>
      <c r="AU19" s="56" t="str">
        <f>IFERROR(IF($AA19="Présent",AO19/VLOOKUP(AN19,Base!$A$3:$E$17,2,FALSE)/24,""),"")</f>
        <v/>
      </c>
      <c r="AV19" s="56" t="str">
        <f>IFERROR(IF($AA19="Présent",AQ19/VLOOKUP(AP19,Base!$A$3:$E$17,2,FALSE)/24,""),"")</f>
        <v/>
      </c>
      <c r="AW19" s="293" t="str">
        <f t="shared" si="9"/>
        <v/>
      </c>
      <c r="AX19" s="52"/>
      <c r="AY19" s="17" t="s">
        <v>61</v>
      </c>
      <c r="AZ19" s="18"/>
      <c r="BA19" s="19">
        <v>0.22916666666666666</v>
      </c>
      <c r="BB19" s="290">
        <f t="shared" si="10"/>
        <v>0</v>
      </c>
      <c r="BC19" s="291">
        <f t="shared" si="11"/>
        <v>0</v>
      </c>
      <c r="BD19" s="19">
        <f t="shared" si="12"/>
        <v>0</v>
      </c>
      <c r="BE19" s="20">
        <v>0.53749999999999998</v>
      </c>
      <c r="BF19" s="292">
        <f t="shared" si="13"/>
        <v>0</v>
      </c>
      <c r="BG19" s="63"/>
      <c r="BH19" s="64"/>
      <c r="BI19" s="63"/>
      <c r="BJ19" s="65"/>
      <c r="BK19" s="66"/>
      <c r="BL19" s="64"/>
      <c r="BM19" s="63"/>
      <c r="BN19" s="65"/>
      <c r="BO19" s="66"/>
      <c r="BP19" s="64"/>
      <c r="BQ19" s="56" t="str">
        <f>IFERROR(IF($AZ19="Présent",BH19/VLOOKUP(BG19,Base!$A$3:$E$17,2,FALSE)/24,""),"")</f>
        <v/>
      </c>
      <c r="BR19" s="56" t="str">
        <f>IFERROR(IF($AZ19="Présent",BJ19/VLOOKUP(BI19,Base!$A$3:$E$17,2,FALSE)/24,""),"")</f>
        <v/>
      </c>
      <c r="BS19" s="56" t="str">
        <f>IFERROR(IF($AZ19="Présent",BL19/VLOOKUP(BK19,Base!$A$3:$E$17,2,FALSE)/24,""),"")</f>
        <v/>
      </c>
      <c r="BT19" s="56" t="str">
        <f>IFERROR(IF($AZ19="Présent",BN19/VLOOKUP(BM19,Base!$A$3:$E$17,2,FALSE)/24,""),"")</f>
        <v/>
      </c>
      <c r="BU19" s="56" t="str">
        <f>IFERROR(IF($AZ19="Présent",BP19/VLOOKUP(BO19,Base!$A$3:$E$17,2,FALSE)/24,""),"")</f>
        <v/>
      </c>
      <c r="BV19" s="293" t="str">
        <f t="shared" si="14"/>
        <v/>
      </c>
      <c r="BW19" s="52"/>
      <c r="BX19" s="17" t="s">
        <v>61</v>
      </c>
      <c r="BY19" s="199"/>
      <c r="BZ19" s="19">
        <v>0.22916666666666666</v>
      </c>
      <c r="CA19" s="290">
        <f t="shared" si="15"/>
        <v>0</v>
      </c>
      <c r="CB19" s="291">
        <f t="shared" si="16"/>
        <v>0</v>
      </c>
      <c r="CC19" s="19">
        <f t="shared" si="17"/>
        <v>0</v>
      </c>
      <c r="CD19" s="20">
        <v>0.53749999999999998</v>
      </c>
      <c r="CE19" s="292">
        <f t="shared" si="18"/>
        <v>0</v>
      </c>
      <c r="CF19" s="63"/>
      <c r="CG19" s="64"/>
      <c r="CH19" s="63"/>
      <c r="CI19" s="65"/>
      <c r="CJ19" s="66"/>
      <c r="CK19" s="64"/>
      <c r="CL19" s="63"/>
      <c r="CM19" s="65"/>
      <c r="CN19" s="66"/>
      <c r="CO19" s="64"/>
      <c r="CP19" s="56" t="str">
        <f>IFERROR(IF($BY19="Présent",CG19/VLOOKUP(CF19,Base!$A$3:$E$17,2,FALSE)/24,""),"")</f>
        <v/>
      </c>
      <c r="CQ19" s="56" t="str">
        <f>IFERROR(IF($BY19="Présent",CI19/VLOOKUP(CH19,Base!$A$3:$E$17,2,FALSE)/24,""),"")</f>
        <v/>
      </c>
      <c r="CR19" s="56" t="str">
        <f>IFERROR(IF($BY19="Présent",CK19/VLOOKUP(CJ19,Base!$A$3:$E$17,2,FALSE)/24,""),"")</f>
        <v/>
      </c>
      <c r="CS19" s="56" t="str">
        <f>IFERROR(IF($BY19="Présent",CM19/VLOOKUP(CL19,Base!$A$3:$E$17,2,FALSE)/24,""),"")</f>
        <v/>
      </c>
      <c r="CT19" s="56" t="str">
        <f>IFERROR(IF($BY19="Présent",CO19/VLOOKUP(CN19,Base!$A$3:$E$17,2,FALSE)/24,""),"")</f>
        <v/>
      </c>
      <c r="CU19" s="293" t="str">
        <f t="shared" si="19"/>
        <v/>
      </c>
      <c r="CV19" s="52"/>
      <c r="CW19" s="17" t="s">
        <v>61</v>
      </c>
      <c r="CX19" s="199"/>
      <c r="CY19" s="19">
        <v>0.22916666666666666</v>
      </c>
      <c r="CZ19" s="290">
        <f t="shared" si="20"/>
        <v>0</v>
      </c>
      <c r="DA19" s="291">
        <f t="shared" si="21"/>
        <v>0</v>
      </c>
      <c r="DB19" s="19">
        <f t="shared" si="22"/>
        <v>0</v>
      </c>
      <c r="DC19" s="20">
        <v>0.53749999999999998</v>
      </c>
      <c r="DD19" s="292">
        <f t="shared" si="23"/>
        <v>0</v>
      </c>
      <c r="DE19" s="63"/>
      <c r="DF19" s="64"/>
      <c r="DG19" s="63"/>
      <c r="DH19" s="65"/>
      <c r="DI19" s="66"/>
      <c r="DJ19" s="64"/>
      <c r="DK19" s="63"/>
      <c r="DL19" s="65"/>
      <c r="DM19" s="66"/>
      <c r="DN19" s="64"/>
      <c r="DO19" s="56" t="str">
        <f>IFERROR(IF($CX19="Présent",DF19/VLOOKUP(DE19,Base!$A$3:$E$17,2,FALSE)/24,""),"")</f>
        <v/>
      </c>
      <c r="DP19" s="56" t="str">
        <f>IFERROR(IF($CX19="Présent",DH19/VLOOKUP(DG19,Base!$A$3:$E$17,2,FALSE)/24,""),"")</f>
        <v/>
      </c>
      <c r="DQ19" s="56" t="str">
        <f>IFERROR(IF($CX19="Présent",DJ19/VLOOKUP(DI19,Base!$A$3:$E$17,2,FALSE)/24,""),"")</f>
        <v/>
      </c>
      <c r="DR19" s="56" t="str">
        <f>IFERROR(IF($CX19="Présent",DL19/VLOOKUP(DK19,Base!$A$3:$E$17,2,FALSE)/24,""),"")</f>
        <v/>
      </c>
      <c r="DS19" s="56" t="str">
        <f>IFERROR(IF($CX19="Présent",DN19/VLOOKUP(DM19,Base!$A$3:$E$17,2,FALSE)/24,""),"")</f>
        <v/>
      </c>
      <c r="DT19" s="293" t="str">
        <f t="shared" si="24"/>
        <v/>
      </c>
      <c r="DU19" s="52"/>
      <c r="DV19" s="17" t="s">
        <v>61</v>
      </c>
      <c r="DW19" s="18"/>
      <c r="DX19" s="19">
        <v>0.22916666666666666</v>
      </c>
      <c r="DY19" s="290">
        <f t="shared" si="25"/>
        <v>0</v>
      </c>
      <c r="DZ19" s="291">
        <f t="shared" si="26"/>
        <v>0</v>
      </c>
      <c r="EA19" s="19">
        <f t="shared" si="27"/>
        <v>0</v>
      </c>
      <c r="EB19" s="20">
        <v>0.53749999999999998</v>
      </c>
      <c r="EC19" s="292">
        <f t="shared" si="28"/>
        <v>0</v>
      </c>
      <c r="ED19" s="63"/>
      <c r="EE19" s="64"/>
      <c r="EF19" s="63"/>
      <c r="EG19" s="65"/>
      <c r="EH19" s="66"/>
      <c r="EI19" s="64"/>
      <c r="EJ19" s="63"/>
      <c r="EK19" s="65"/>
      <c r="EL19" s="66"/>
      <c r="EM19" s="64"/>
      <c r="EN19" s="56" t="str">
        <f>IFERROR(IF($DW19="Présent",EE19/VLOOKUP(ED19,Base!$A$3:$E$17,2,FALSE)/24,""),"")</f>
        <v/>
      </c>
      <c r="EO19" s="56" t="str">
        <f>IFERROR(IF($DW19="Présent",EG19/VLOOKUP(EF19,Base!$A$3:$E$17,2,FALSE)/24,""),"")</f>
        <v/>
      </c>
      <c r="EP19" s="56" t="str">
        <f>IFERROR(IF($DW19="Présent",EI19/VLOOKUP(EH19,Base!$A$3:$E$17,2,FALSE)/24,""),"")</f>
        <v/>
      </c>
      <c r="EQ19" s="56" t="str">
        <f>IFERROR(IF($DW19="Présent",EK19/VLOOKUP(EJ19,Base!$A$3:$E$17,2,FALSE)/24,""),"")</f>
        <v/>
      </c>
      <c r="ER19" s="56" t="str">
        <f>IFERROR(IF($DW19="Présent",EM19/VLOOKUP(EL19,Base!$A$3:$E$17,2,FALSE)/24,""),"")</f>
        <v/>
      </c>
      <c r="ES19" s="293" t="str">
        <f t="shared" si="29"/>
        <v/>
      </c>
      <c r="ET19" s="52"/>
      <c r="EU19" s="17"/>
      <c r="EV19" s="18"/>
      <c r="EW19" s="19">
        <v>0.22916666666666666</v>
      </c>
      <c r="EX19" s="290">
        <f t="shared" si="30"/>
        <v>0</v>
      </c>
      <c r="EY19" s="291">
        <f t="shared" si="31"/>
        <v>0</v>
      </c>
      <c r="EZ19" s="19">
        <f t="shared" si="32"/>
        <v>0</v>
      </c>
      <c r="FA19" s="20">
        <v>0.53749999999999998</v>
      </c>
      <c r="FB19" s="292">
        <f t="shared" si="33"/>
        <v>0</v>
      </c>
      <c r="FC19" s="63"/>
      <c r="FD19" s="64"/>
      <c r="FE19" s="63"/>
      <c r="FF19" s="65"/>
      <c r="FG19" s="66"/>
      <c r="FH19" s="64"/>
      <c r="FI19" s="63"/>
      <c r="FJ19" s="65"/>
      <c r="FK19" s="66"/>
      <c r="FL19" s="64"/>
      <c r="FM19" s="56" t="str">
        <f>IFERROR(IF($EV19="Présent",FD19/VLOOKUP(FC19,Base!$A$3:$E$17,2,FALSE)/24,""),"")</f>
        <v/>
      </c>
      <c r="FN19" s="56" t="str">
        <f>IFERROR(IF($EV19="Présent",FF19/VLOOKUP(FE19,Base!$A$3:$E$17,2,FALSE)/24,""),"")</f>
        <v/>
      </c>
      <c r="FO19" s="56" t="str">
        <f>IFERROR(IF($EV19="Présent",FH19/VLOOKUP(FG19,Base!$A$3:$E$17,2,FALSE)/24,""),"")</f>
        <v/>
      </c>
      <c r="FP19" s="56" t="str">
        <f>IFERROR(IF($EV19="Présent",FJ19/VLOOKUP(FI19,Base!$A$3:$E$17,2,FALSE)/24,""),"")</f>
        <v/>
      </c>
      <c r="FQ19" s="56" t="str">
        <f>IFERROR(IF($EV19="Présent",FL19/VLOOKUP(FK19,Base!$A$3:$E$17,2,FALSE)/24,""),"")</f>
        <v/>
      </c>
      <c r="FR19" s="293" t="str">
        <f t="shared" si="34"/>
        <v/>
      </c>
      <c r="FS19" s="52"/>
      <c r="FU19" s="262" t="str">
        <f t="shared" si="35"/>
        <v>ABAHLILI.Y</v>
      </c>
      <c r="FV19" s="261">
        <f t="shared" si="36"/>
        <v>7</v>
      </c>
      <c r="FW19" s="263">
        <f t="shared" si="37"/>
        <v>0</v>
      </c>
      <c r="FX19" s="23"/>
      <c r="FY19" s="88"/>
    </row>
    <row r="20" spans="1:186" x14ac:dyDescent="0.2">
      <c r="A20" s="17" t="s">
        <v>123</v>
      </c>
      <c r="B20" s="525"/>
      <c r="C20" s="19">
        <v>0.22916666666666666</v>
      </c>
      <c r="D20" s="290">
        <f t="shared" si="0"/>
        <v>0</v>
      </c>
      <c r="E20" s="291">
        <f t="shared" si="1"/>
        <v>0</v>
      </c>
      <c r="F20" s="19">
        <f t="shared" si="2"/>
        <v>0</v>
      </c>
      <c r="G20" s="20">
        <v>0.53749999999999998</v>
      </c>
      <c r="H20" s="292">
        <f t="shared" si="3"/>
        <v>0</v>
      </c>
      <c r="I20" s="63"/>
      <c r="J20" s="64"/>
      <c r="K20" s="63"/>
      <c r="L20" s="65"/>
      <c r="M20" s="66"/>
      <c r="N20" s="64"/>
      <c r="O20" s="63"/>
      <c r="P20" s="65"/>
      <c r="Q20" s="66"/>
      <c r="R20" s="64"/>
      <c r="S20" s="56" t="str">
        <f>IFERROR(IF($B20="Présent",J20/VLOOKUP(I20,Base!$A$3:$E$17,2,FALSE)/24,""),"")</f>
        <v/>
      </c>
      <c r="T20" s="56" t="str">
        <f>IFERROR(IF($B20="Présent",L20/VLOOKUP(K20,Base!$A$3:$E$17,2,FALSE)/24,""),"")</f>
        <v/>
      </c>
      <c r="U20" s="56" t="str">
        <f>IFERROR(IF($B20="Présent",N20/VLOOKUP(M20,Base!$A$3:$E$17,2,FALSE)/24,""),"")</f>
        <v/>
      </c>
      <c r="V20" s="56" t="str">
        <f>IFERROR(IF($B20="Présent",P20/VLOOKUP(O20,Base!$A$3:$E$17,2,FALSE)/24,""),"")</f>
        <v/>
      </c>
      <c r="W20" s="56" t="str">
        <f>IFERROR(IF($B20="Présent",R20/VLOOKUP(Q20,Base!$A$3:$E$17,2,FALSE)/24,""),"")</f>
        <v/>
      </c>
      <c r="X20" s="293" t="str">
        <f t="shared" si="4"/>
        <v/>
      </c>
      <c r="Y20" s="52"/>
      <c r="Z20" s="17" t="s">
        <v>123</v>
      </c>
      <c r="AA20" s="18"/>
      <c r="AB20" s="19">
        <v>0.22916666666666666</v>
      </c>
      <c r="AC20" s="290">
        <f t="shared" si="5"/>
        <v>0</v>
      </c>
      <c r="AD20" s="291">
        <f t="shared" si="6"/>
        <v>0</v>
      </c>
      <c r="AE20" s="19">
        <f t="shared" si="7"/>
        <v>0</v>
      </c>
      <c r="AF20" s="20">
        <v>0.53749999999999998</v>
      </c>
      <c r="AG20" s="292">
        <f t="shared" si="8"/>
        <v>0</v>
      </c>
      <c r="AH20" s="63"/>
      <c r="AI20" s="64"/>
      <c r="AJ20" s="63"/>
      <c r="AK20" s="65"/>
      <c r="AL20" s="66"/>
      <c r="AM20" s="64"/>
      <c r="AN20" s="63"/>
      <c r="AO20" s="65"/>
      <c r="AP20" s="66"/>
      <c r="AQ20" s="64"/>
      <c r="AR20" s="56" t="str">
        <f>IFERROR(IF($AA20="Présent",AI20/VLOOKUP(AH20,Base!$A$3:$E$17,2,FALSE)/24,""),"")</f>
        <v/>
      </c>
      <c r="AS20" s="56" t="str">
        <f>IFERROR(IF($AA20="Présent",AK20/VLOOKUP(AJ20,Base!$A$3:$E$17,2,FALSE)/24,""),"")</f>
        <v/>
      </c>
      <c r="AT20" s="56" t="str">
        <f>IFERROR(IF($AA20="Présent",AM20/VLOOKUP(AL20,Base!$A$3:$E$17,2,FALSE)/24,""),"")</f>
        <v/>
      </c>
      <c r="AU20" s="56" t="str">
        <f>IFERROR(IF($AA20="Présent",AO20/VLOOKUP(AN20,Base!$A$3:$E$17,2,FALSE)/24,""),"")</f>
        <v/>
      </c>
      <c r="AV20" s="56" t="str">
        <f>IFERROR(IF($AA20="Présent",AQ20/VLOOKUP(AP20,Base!$A$3:$E$17,2,FALSE)/24,""),"")</f>
        <v/>
      </c>
      <c r="AW20" s="293" t="str">
        <f t="shared" si="9"/>
        <v/>
      </c>
      <c r="AX20" s="52"/>
      <c r="AY20" s="17" t="s">
        <v>123</v>
      </c>
      <c r="AZ20" s="18"/>
      <c r="BA20" s="19">
        <v>0.22916666666666666</v>
      </c>
      <c r="BB20" s="290">
        <f t="shared" si="10"/>
        <v>0</v>
      </c>
      <c r="BC20" s="291">
        <f t="shared" si="11"/>
        <v>0</v>
      </c>
      <c r="BD20" s="19">
        <f t="shared" si="12"/>
        <v>0</v>
      </c>
      <c r="BE20" s="20">
        <v>0.53749999999999998</v>
      </c>
      <c r="BF20" s="292">
        <f t="shared" si="13"/>
        <v>0</v>
      </c>
      <c r="BG20" s="63"/>
      <c r="BH20" s="64"/>
      <c r="BI20" s="63"/>
      <c r="BJ20" s="65"/>
      <c r="BK20" s="66"/>
      <c r="BL20" s="64"/>
      <c r="BM20" s="63"/>
      <c r="BN20" s="65"/>
      <c r="BO20" s="66"/>
      <c r="BP20" s="64"/>
      <c r="BQ20" s="56" t="str">
        <f>IFERROR(IF($AZ20="Présent",BH20/VLOOKUP(BG20,Base!$A$3:$E$17,2,FALSE)/24,""),"")</f>
        <v/>
      </c>
      <c r="BR20" s="56" t="str">
        <f>IFERROR(IF($AZ20="Présent",BJ20/VLOOKUP(BI20,Base!$A$3:$E$17,2,FALSE)/24,""),"")</f>
        <v/>
      </c>
      <c r="BS20" s="56" t="str">
        <f>IFERROR(IF($AZ20="Présent",BL20/VLOOKUP(BK20,Base!$A$3:$E$17,2,FALSE)/24,""),"")</f>
        <v/>
      </c>
      <c r="BT20" s="56" t="str">
        <f>IFERROR(IF($AZ20="Présent",BN20/VLOOKUP(BM20,Base!$A$3:$E$17,2,FALSE)/24,""),"")</f>
        <v/>
      </c>
      <c r="BU20" s="56" t="str">
        <f>IFERROR(IF($AZ20="Présent",BP20/VLOOKUP(BO20,Base!$A$3:$E$17,2,FALSE)/24,""),"")</f>
        <v/>
      </c>
      <c r="BV20" s="293" t="str">
        <f t="shared" si="14"/>
        <v/>
      </c>
      <c r="BW20" s="52"/>
      <c r="BX20" s="17" t="s">
        <v>123</v>
      </c>
      <c r="BY20" s="199"/>
      <c r="BZ20" s="19">
        <v>0.22916666666666666</v>
      </c>
      <c r="CA20" s="290">
        <f t="shared" si="15"/>
        <v>0</v>
      </c>
      <c r="CB20" s="291">
        <f t="shared" si="16"/>
        <v>0</v>
      </c>
      <c r="CC20" s="19">
        <f t="shared" si="17"/>
        <v>0</v>
      </c>
      <c r="CD20" s="20">
        <v>0.53749999999999998</v>
      </c>
      <c r="CE20" s="292">
        <f t="shared" si="18"/>
        <v>0</v>
      </c>
      <c r="CF20" s="63"/>
      <c r="CG20" s="64"/>
      <c r="CH20" s="63"/>
      <c r="CI20" s="65"/>
      <c r="CJ20" s="66"/>
      <c r="CK20" s="64"/>
      <c r="CL20" s="63"/>
      <c r="CM20" s="65"/>
      <c r="CN20" s="66"/>
      <c r="CO20" s="64"/>
      <c r="CP20" s="56" t="str">
        <f>IFERROR(IF($BY20="Présent",CG20/VLOOKUP(CF20,Base!$A$3:$E$17,2,FALSE)/24,""),"")</f>
        <v/>
      </c>
      <c r="CQ20" s="56" t="str">
        <f>IFERROR(IF($BY20="Présent",CI20/VLOOKUP(CH20,Base!$A$3:$E$17,2,FALSE)/24,""),"")</f>
        <v/>
      </c>
      <c r="CR20" s="56" t="str">
        <f>IFERROR(IF($BY20="Présent",CK20/VLOOKUP(CJ20,Base!$A$3:$E$17,2,FALSE)/24,""),"")</f>
        <v/>
      </c>
      <c r="CS20" s="56" t="str">
        <f>IFERROR(IF($BY20="Présent",CM20/VLOOKUP(CL20,Base!$A$3:$E$17,2,FALSE)/24,""),"")</f>
        <v/>
      </c>
      <c r="CT20" s="56" t="str">
        <f>IFERROR(IF($BY20="Présent",CO20/VLOOKUP(CN20,Base!$A$3:$E$17,2,FALSE)/24,""),"")</f>
        <v/>
      </c>
      <c r="CU20" s="293" t="str">
        <f t="shared" si="19"/>
        <v/>
      </c>
      <c r="CV20" s="52"/>
      <c r="CW20" s="17" t="s">
        <v>123</v>
      </c>
      <c r="CX20" s="199"/>
      <c r="CY20" s="19">
        <v>0.22916666666666666</v>
      </c>
      <c r="CZ20" s="290">
        <f t="shared" si="20"/>
        <v>0</v>
      </c>
      <c r="DA20" s="291">
        <f t="shared" si="21"/>
        <v>0</v>
      </c>
      <c r="DB20" s="19">
        <f t="shared" si="22"/>
        <v>0</v>
      </c>
      <c r="DC20" s="20">
        <v>0.53749999999999998</v>
      </c>
      <c r="DD20" s="292">
        <f t="shared" si="23"/>
        <v>0</v>
      </c>
      <c r="DE20" s="63"/>
      <c r="DF20" s="64"/>
      <c r="DG20" s="63"/>
      <c r="DH20" s="65"/>
      <c r="DI20" s="66"/>
      <c r="DJ20" s="64"/>
      <c r="DK20" s="63"/>
      <c r="DL20" s="65"/>
      <c r="DM20" s="66"/>
      <c r="DN20" s="64"/>
      <c r="DO20" s="56" t="str">
        <f>IFERROR(IF($CX20="Présent",DF20/VLOOKUP(DE20,Base!$A$3:$E$17,2,FALSE)/24,""),"")</f>
        <v/>
      </c>
      <c r="DP20" s="56" t="str">
        <f>IFERROR(IF($CX20="Présent",DH20/VLOOKUP(DG20,Base!$A$3:$E$17,2,FALSE)/24,""),"")</f>
        <v/>
      </c>
      <c r="DQ20" s="56" t="str">
        <f>IFERROR(IF($CX20="Présent",DJ20/VLOOKUP(DI20,Base!$A$3:$E$17,2,FALSE)/24,""),"")</f>
        <v/>
      </c>
      <c r="DR20" s="56" t="str">
        <f>IFERROR(IF($CX20="Présent",DL20/VLOOKUP(DK20,Base!$A$3:$E$17,2,FALSE)/24,""),"")</f>
        <v/>
      </c>
      <c r="DS20" s="56" t="str">
        <f>IFERROR(IF($CX20="Présent",DN20/VLOOKUP(DM20,Base!$A$3:$E$17,2,FALSE)/24,""),"")</f>
        <v/>
      </c>
      <c r="DT20" s="293" t="str">
        <f t="shared" si="24"/>
        <v/>
      </c>
      <c r="DU20" s="52"/>
      <c r="DV20" s="17" t="s">
        <v>123</v>
      </c>
      <c r="DW20" s="18"/>
      <c r="DX20" s="19">
        <v>0.22916666666666666</v>
      </c>
      <c r="DY20" s="290">
        <f t="shared" si="25"/>
        <v>0</v>
      </c>
      <c r="DZ20" s="291">
        <f t="shared" si="26"/>
        <v>0</v>
      </c>
      <c r="EA20" s="19">
        <f t="shared" si="27"/>
        <v>0</v>
      </c>
      <c r="EB20" s="20">
        <v>0.53749999999999998</v>
      </c>
      <c r="EC20" s="292">
        <f t="shared" si="28"/>
        <v>0</v>
      </c>
      <c r="ED20" s="63"/>
      <c r="EE20" s="64"/>
      <c r="EF20" s="63"/>
      <c r="EG20" s="65"/>
      <c r="EH20" s="66"/>
      <c r="EI20" s="64"/>
      <c r="EJ20" s="63"/>
      <c r="EK20" s="65"/>
      <c r="EL20" s="66"/>
      <c r="EM20" s="64"/>
      <c r="EN20" s="56" t="str">
        <f>IFERROR(IF($DW20="Présent",EE20/VLOOKUP(ED20,Base!$A$3:$E$17,2,FALSE)/24,""),"")</f>
        <v/>
      </c>
      <c r="EO20" s="56" t="str">
        <f>IFERROR(IF($DW20="Présent",EG20/VLOOKUP(EF20,Base!$A$3:$E$17,2,FALSE)/24,""),"")</f>
        <v/>
      </c>
      <c r="EP20" s="56" t="str">
        <f>IFERROR(IF($DW20="Présent",EI20/VLOOKUP(EH20,Base!$A$3:$E$17,2,FALSE)/24,""),"")</f>
        <v/>
      </c>
      <c r="EQ20" s="56" t="str">
        <f>IFERROR(IF($DW20="Présent",EK20/VLOOKUP(EJ20,Base!$A$3:$E$17,2,FALSE)/24,""),"")</f>
        <v/>
      </c>
      <c r="ER20" s="56" t="str">
        <f>IFERROR(IF($DW20="Présent",EM20/VLOOKUP(EL20,Base!$A$3:$E$17,2,FALSE)/24,""),"")</f>
        <v/>
      </c>
      <c r="ES20" s="293" t="str">
        <f t="shared" si="29"/>
        <v/>
      </c>
      <c r="ET20" s="52"/>
      <c r="EU20" s="17"/>
      <c r="EV20" s="18"/>
      <c r="EW20" s="19">
        <v>0.22916666666666666</v>
      </c>
      <c r="EX20" s="290">
        <f t="shared" si="30"/>
        <v>0</v>
      </c>
      <c r="EY20" s="291">
        <f t="shared" si="31"/>
        <v>0</v>
      </c>
      <c r="EZ20" s="19">
        <f t="shared" si="32"/>
        <v>0</v>
      </c>
      <c r="FA20" s="20">
        <v>0.53749999999999998</v>
      </c>
      <c r="FB20" s="292">
        <f t="shared" si="33"/>
        <v>0</v>
      </c>
      <c r="FC20" s="63"/>
      <c r="FD20" s="64"/>
      <c r="FE20" s="63"/>
      <c r="FF20" s="65"/>
      <c r="FG20" s="66"/>
      <c r="FH20" s="64"/>
      <c r="FI20" s="63"/>
      <c r="FJ20" s="65"/>
      <c r="FK20" s="66"/>
      <c r="FL20" s="64"/>
      <c r="FM20" s="56" t="str">
        <f>IFERROR(IF($EV20="Présent",FD20/VLOOKUP(FC20,Base!$A$3:$E$17,2,FALSE)/24,""),"")</f>
        <v/>
      </c>
      <c r="FN20" s="56" t="str">
        <f>IFERROR(IF($EV20="Présent",FF20/VLOOKUP(FE20,Base!$A$3:$E$17,2,FALSE)/24,""),"")</f>
        <v/>
      </c>
      <c r="FO20" s="56" t="str">
        <f>IFERROR(IF($EV20="Présent",FH20/VLOOKUP(FG20,Base!$A$3:$E$17,2,FALSE)/24,""),"")</f>
        <v/>
      </c>
      <c r="FP20" s="56" t="str">
        <f>IFERROR(IF($EV20="Présent",FJ20/VLOOKUP(FI20,Base!$A$3:$E$17,2,FALSE)/24,""),"")</f>
        <v/>
      </c>
      <c r="FQ20" s="56" t="str">
        <f>IFERROR(IF($EV20="Présent",FL20/VLOOKUP(FK20,Base!$A$3:$E$17,2,FALSE)/24,""),"")</f>
        <v/>
      </c>
      <c r="FR20" s="293" t="str">
        <f t="shared" si="34"/>
        <v/>
      </c>
      <c r="FS20" s="52"/>
      <c r="FU20" s="262" t="str">
        <f t="shared" si="35"/>
        <v>FOLIO. D</v>
      </c>
      <c r="FV20" s="261">
        <f t="shared" si="36"/>
        <v>7</v>
      </c>
      <c r="FW20" s="263">
        <f t="shared" si="37"/>
        <v>0</v>
      </c>
      <c r="FY20" s="88"/>
    </row>
    <row r="21" spans="1:186" x14ac:dyDescent="0.2">
      <c r="A21" s="17"/>
      <c r="B21" s="18"/>
      <c r="C21" s="19">
        <v>0.22916666666666666</v>
      </c>
      <c r="D21" s="290">
        <f t="shared" si="0"/>
        <v>0</v>
      </c>
      <c r="E21" s="291">
        <f t="shared" si="1"/>
        <v>0</v>
      </c>
      <c r="F21" s="19">
        <f t="shared" si="2"/>
        <v>0</v>
      </c>
      <c r="G21" s="20">
        <v>0.53749999999999998</v>
      </c>
      <c r="H21" s="292">
        <f t="shared" si="3"/>
        <v>0</v>
      </c>
      <c r="I21" s="63"/>
      <c r="J21" s="64"/>
      <c r="K21" s="63"/>
      <c r="L21" s="65"/>
      <c r="M21" s="66"/>
      <c r="N21" s="64"/>
      <c r="O21" s="63"/>
      <c r="P21" s="65"/>
      <c r="Q21" s="66"/>
      <c r="R21" s="64"/>
      <c r="S21" s="56" t="str">
        <f>IFERROR(IF($B21="Présent",J21/VLOOKUP(I21,Base!$A$3:$E$17,2,FALSE)/24,""),"")</f>
        <v/>
      </c>
      <c r="T21" s="56" t="str">
        <f>IFERROR(IF($B21="Présent",L21/VLOOKUP(K21,Base!$A$3:$E$17,2,FALSE)/24,""),"")</f>
        <v/>
      </c>
      <c r="U21" s="56" t="str">
        <f>IFERROR(IF($B21="Présent",N21/VLOOKUP(M21,Base!$A$3:$E$17,2,FALSE)/24,""),"")</f>
        <v/>
      </c>
      <c r="V21" s="56" t="str">
        <f>IFERROR(IF($B21="Présent",P21/VLOOKUP(O21,Base!$A$3:$E$17,2,FALSE)/24,""),"")</f>
        <v/>
      </c>
      <c r="W21" s="56" t="str">
        <f>IFERROR(IF($B21="Présent",R21/VLOOKUP(Q21,Base!$A$3:$E$17,2,FALSE)/24,""),"")</f>
        <v/>
      </c>
      <c r="X21" s="293" t="str">
        <f t="shared" si="4"/>
        <v/>
      </c>
      <c r="Y21" s="52"/>
      <c r="Z21" s="17"/>
      <c r="AA21" s="18"/>
      <c r="AB21" s="19">
        <v>0.22916666666666666</v>
      </c>
      <c r="AC21" s="290">
        <f t="shared" si="5"/>
        <v>0</v>
      </c>
      <c r="AD21" s="291">
        <f t="shared" si="6"/>
        <v>0</v>
      </c>
      <c r="AE21" s="19">
        <f t="shared" si="7"/>
        <v>0</v>
      </c>
      <c r="AF21" s="20">
        <v>0.53749999999999998</v>
      </c>
      <c r="AG21" s="292">
        <f t="shared" si="8"/>
        <v>0</v>
      </c>
      <c r="AH21" s="63"/>
      <c r="AI21" s="64"/>
      <c r="AJ21" s="63"/>
      <c r="AK21" s="65"/>
      <c r="AL21" s="66"/>
      <c r="AM21" s="64"/>
      <c r="AN21" s="63"/>
      <c r="AO21" s="65"/>
      <c r="AP21" s="66"/>
      <c r="AQ21" s="64"/>
      <c r="AR21" s="56" t="str">
        <f>IFERROR(IF($AA21="Présent",AI21/VLOOKUP(AH21,Base!$A$3:$E$17,2,FALSE)/24,""),"")</f>
        <v/>
      </c>
      <c r="AS21" s="56" t="str">
        <f>IFERROR(IF($AA21="Présent",AK21/VLOOKUP(AJ21,Base!$A$3:$E$17,2,FALSE)/24,""),"")</f>
        <v/>
      </c>
      <c r="AT21" s="56" t="str">
        <f>IFERROR(IF($AA21="Présent",AM21/VLOOKUP(AL21,Base!$A$3:$E$17,2,FALSE)/24,""),"")</f>
        <v/>
      </c>
      <c r="AU21" s="56" t="str">
        <f>IFERROR(IF($AA21="Présent",AO21/VLOOKUP(AN21,Base!$A$3:$E$17,2,FALSE)/24,""),"")</f>
        <v/>
      </c>
      <c r="AV21" s="56" t="str">
        <f>IFERROR(IF($AA21="Présent",AQ21/VLOOKUP(AP21,Base!$A$3:$E$17,2,FALSE)/24,""),"")</f>
        <v/>
      </c>
      <c r="AW21" s="293" t="str">
        <f t="shared" si="9"/>
        <v/>
      </c>
      <c r="AX21" s="52"/>
      <c r="AY21" s="17"/>
      <c r="AZ21" s="18"/>
      <c r="BA21" s="19">
        <v>0.22916666666666666</v>
      </c>
      <c r="BB21" s="290">
        <f t="shared" si="10"/>
        <v>0</v>
      </c>
      <c r="BC21" s="291">
        <f t="shared" si="11"/>
        <v>0</v>
      </c>
      <c r="BD21" s="19">
        <f t="shared" si="12"/>
        <v>0</v>
      </c>
      <c r="BE21" s="20">
        <v>0.53749999999999998</v>
      </c>
      <c r="BF21" s="292">
        <f t="shared" si="13"/>
        <v>0</v>
      </c>
      <c r="BG21" s="63"/>
      <c r="BH21" s="64"/>
      <c r="BI21" s="63"/>
      <c r="BJ21" s="65"/>
      <c r="BK21" s="66"/>
      <c r="BL21" s="64"/>
      <c r="BM21" s="63"/>
      <c r="BN21" s="65"/>
      <c r="BO21" s="66"/>
      <c r="BP21" s="64"/>
      <c r="BQ21" s="56" t="str">
        <f>IFERROR(IF($AZ21="Présent",BH21/VLOOKUP(BG21,Base!$A$3:$E$17,2,FALSE)/24,""),"")</f>
        <v/>
      </c>
      <c r="BR21" s="56" t="str">
        <f>IFERROR(IF($AZ21="Présent",BJ21/VLOOKUP(BI21,Base!$A$3:$E$17,2,FALSE)/24,""),"")</f>
        <v/>
      </c>
      <c r="BS21" s="56" t="str">
        <f>IFERROR(IF($AZ21="Présent",BL21/VLOOKUP(BK21,Base!$A$3:$E$17,2,FALSE)/24,""),"")</f>
        <v/>
      </c>
      <c r="BT21" s="56" t="str">
        <f>IFERROR(IF($AZ21="Présent",BN21/VLOOKUP(BM21,Base!$A$3:$E$17,2,FALSE)/24,""),"")</f>
        <v/>
      </c>
      <c r="BU21" s="56" t="str">
        <f>IFERROR(IF($AZ21="Présent",BP21/VLOOKUP(BO21,Base!$A$3:$E$17,2,FALSE)/24,""),"")</f>
        <v/>
      </c>
      <c r="BV21" s="293" t="str">
        <f t="shared" si="14"/>
        <v/>
      </c>
      <c r="BW21" s="52"/>
      <c r="BX21" s="17"/>
      <c r="BY21" s="199"/>
      <c r="BZ21" s="19">
        <v>0.22916666666666666</v>
      </c>
      <c r="CA21" s="290">
        <f t="shared" si="15"/>
        <v>0</v>
      </c>
      <c r="CB21" s="291">
        <f t="shared" si="16"/>
        <v>0</v>
      </c>
      <c r="CC21" s="19">
        <f t="shared" si="17"/>
        <v>0</v>
      </c>
      <c r="CD21" s="20">
        <v>0.53749999999999998</v>
      </c>
      <c r="CE21" s="292">
        <f t="shared" si="18"/>
        <v>0</v>
      </c>
      <c r="CF21" s="63"/>
      <c r="CG21" s="64"/>
      <c r="CH21" s="63"/>
      <c r="CI21" s="65"/>
      <c r="CJ21" s="66"/>
      <c r="CK21" s="64"/>
      <c r="CL21" s="63"/>
      <c r="CM21" s="65"/>
      <c r="CN21" s="66"/>
      <c r="CO21" s="64"/>
      <c r="CP21" s="56" t="str">
        <f>IFERROR(IF($BY21="Présent",CG21/VLOOKUP(CF21,Base!$A$3:$E$17,2,FALSE)/24,""),"")</f>
        <v/>
      </c>
      <c r="CQ21" s="56" t="str">
        <f>IFERROR(IF($BY21="Présent",CI21/VLOOKUP(CH21,Base!$A$3:$E$17,2,FALSE)/24,""),"")</f>
        <v/>
      </c>
      <c r="CR21" s="56" t="str">
        <f>IFERROR(IF($BY21="Présent",CK21/VLOOKUP(CJ21,Base!$A$3:$E$17,2,FALSE)/24,""),"")</f>
        <v/>
      </c>
      <c r="CS21" s="56" t="str">
        <f>IFERROR(IF($BY21="Présent",CM21/VLOOKUP(CL21,Base!$A$3:$E$17,2,FALSE)/24,""),"")</f>
        <v/>
      </c>
      <c r="CT21" s="56" t="str">
        <f>IFERROR(IF($BY21="Présent",CO21/VLOOKUP(CN21,Base!$A$3:$E$17,2,FALSE)/24,""),"")</f>
        <v/>
      </c>
      <c r="CU21" s="293" t="str">
        <f t="shared" si="19"/>
        <v/>
      </c>
      <c r="CV21" s="52"/>
      <c r="CW21" s="17"/>
      <c r="CX21" s="199"/>
      <c r="CY21" s="19">
        <v>0.22916666666666666</v>
      </c>
      <c r="CZ21" s="290">
        <f t="shared" si="20"/>
        <v>0</v>
      </c>
      <c r="DA21" s="291">
        <f t="shared" si="21"/>
        <v>0</v>
      </c>
      <c r="DB21" s="19">
        <f t="shared" si="22"/>
        <v>0</v>
      </c>
      <c r="DC21" s="20">
        <v>0.53749999999999998</v>
      </c>
      <c r="DD21" s="292">
        <f t="shared" si="23"/>
        <v>0</v>
      </c>
      <c r="DE21" s="63"/>
      <c r="DF21" s="64"/>
      <c r="DG21" s="63"/>
      <c r="DH21" s="65"/>
      <c r="DI21" s="66"/>
      <c r="DJ21" s="64"/>
      <c r="DK21" s="63"/>
      <c r="DL21" s="65"/>
      <c r="DM21" s="66"/>
      <c r="DN21" s="64"/>
      <c r="DO21" s="56" t="str">
        <f>IFERROR(IF($CX21="Présent",DF21/VLOOKUP(DE21,Base!$A$3:$E$17,2,FALSE)/24,""),"")</f>
        <v/>
      </c>
      <c r="DP21" s="56" t="str">
        <f>IFERROR(IF($CX21="Présent",DH21/VLOOKUP(DG21,Base!$A$3:$E$17,2,FALSE)/24,""),"")</f>
        <v/>
      </c>
      <c r="DQ21" s="56" t="str">
        <f>IFERROR(IF($CX21="Présent",DJ21/VLOOKUP(DI21,Base!$A$3:$E$17,2,FALSE)/24,""),"")</f>
        <v/>
      </c>
      <c r="DR21" s="56" t="str">
        <f>IFERROR(IF($CX21="Présent",DL21/VLOOKUP(DK21,Base!$A$3:$E$17,2,FALSE)/24,""),"")</f>
        <v/>
      </c>
      <c r="DS21" s="56" t="str">
        <f>IFERROR(IF($CX21="Présent",DN21/VLOOKUP(DM21,Base!$A$3:$E$17,2,FALSE)/24,""),"")</f>
        <v/>
      </c>
      <c r="DT21" s="293" t="str">
        <f t="shared" si="24"/>
        <v/>
      </c>
      <c r="DU21" s="52"/>
      <c r="DV21" s="17"/>
      <c r="DW21" s="18"/>
      <c r="DX21" s="19">
        <v>0.22916666666666666</v>
      </c>
      <c r="DY21" s="290">
        <f t="shared" si="25"/>
        <v>0</v>
      </c>
      <c r="DZ21" s="291">
        <f t="shared" si="26"/>
        <v>0</v>
      </c>
      <c r="EA21" s="19">
        <f t="shared" si="27"/>
        <v>0</v>
      </c>
      <c r="EB21" s="20">
        <v>0.53749999999999998</v>
      </c>
      <c r="EC21" s="292">
        <f t="shared" si="28"/>
        <v>0</v>
      </c>
      <c r="ED21" s="63"/>
      <c r="EE21" s="64"/>
      <c r="EF21" s="63"/>
      <c r="EG21" s="65"/>
      <c r="EH21" s="66"/>
      <c r="EI21" s="64"/>
      <c r="EJ21" s="63"/>
      <c r="EK21" s="65"/>
      <c r="EL21" s="66"/>
      <c r="EM21" s="64"/>
      <c r="EN21" s="56" t="str">
        <f>IFERROR(IF($DW21="Présent",EE21/VLOOKUP(ED21,Base!$A$3:$E$17,2,FALSE)/24,""),"")</f>
        <v/>
      </c>
      <c r="EO21" s="56" t="str">
        <f>IFERROR(IF($DW21="Présent",EG21/VLOOKUP(EF21,Base!$A$3:$E$17,2,FALSE)/24,""),"")</f>
        <v/>
      </c>
      <c r="EP21" s="56" t="str">
        <f>IFERROR(IF($DW21="Présent",EI21/VLOOKUP(EH21,Base!$A$3:$E$17,2,FALSE)/24,""),"")</f>
        <v/>
      </c>
      <c r="EQ21" s="56" t="str">
        <f>IFERROR(IF($DW21="Présent",EK21/VLOOKUP(EJ21,Base!$A$3:$E$17,2,FALSE)/24,""),"")</f>
        <v/>
      </c>
      <c r="ER21" s="56" t="str">
        <f>IFERROR(IF($DW21="Présent",EM21/VLOOKUP(EL21,Base!$A$3:$E$17,2,FALSE)/24,""),"")</f>
        <v/>
      </c>
      <c r="ES21" s="293" t="str">
        <f t="shared" si="29"/>
        <v/>
      </c>
      <c r="ET21" s="52"/>
      <c r="EU21" s="17"/>
      <c r="EV21" s="18"/>
      <c r="EW21" s="19">
        <v>0.22916666666666666</v>
      </c>
      <c r="EX21" s="290">
        <f t="shared" si="30"/>
        <v>0</v>
      </c>
      <c r="EY21" s="291">
        <f t="shared" si="31"/>
        <v>0</v>
      </c>
      <c r="EZ21" s="19">
        <f t="shared" si="32"/>
        <v>0</v>
      </c>
      <c r="FA21" s="20">
        <v>0.53749999999999998</v>
      </c>
      <c r="FB21" s="292">
        <f t="shared" si="33"/>
        <v>0</v>
      </c>
      <c r="FC21" s="63"/>
      <c r="FD21" s="64"/>
      <c r="FE21" s="63"/>
      <c r="FF21" s="65"/>
      <c r="FG21" s="66"/>
      <c r="FH21" s="64"/>
      <c r="FI21" s="63"/>
      <c r="FJ21" s="65"/>
      <c r="FK21" s="66"/>
      <c r="FL21" s="64"/>
      <c r="FM21" s="56" t="str">
        <f>IFERROR(IF($EV21="Présent",FD21/VLOOKUP(FC21,Base!$A$3:$E$17,2,FALSE)/24,""),"")</f>
        <v/>
      </c>
      <c r="FN21" s="56" t="str">
        <f>IFERROR(IF($EV21="Présent",FF21/VLOOKUP(FE21,Base!$A$3:$E$17,2,FALSE)/24,""),"")</f>
        <v/>
      </c>
      <c r="FO21" s="56" t="str">
        <f>IFERROR(IF($EV21="Présent",FH21/VLOOKUP(FG21,Base!$A$3:$E$17,2,FALSE)/24,""),"")</f>
        <v/>
      </c>
      <c r="FP21" s="56" t="str">
        <f>IFERROR(IF($EV21="Présent",FJ21/VLOOKUP(FI21,Base!$A$3:$E$17,2,FALSE)/24,""),"")</f>
        <v/>
      </c>
      <c r="FQ21" s="56" t="str">
        <f>IFERROR(IF($EV21="Présent",FL21/VLOOKUP(FK21,Base!$A$3:$E$17,2,FALSE)/24,""),"")</f>
        <v/>
      </c>
      <c r="FR21" s="293" t="str">
        <f t="shared" si="34"/>
        <v/>
      </c>
      <c r="FS21" s="52"/>
      <c r="FU21" s="262">
        <f t="shared" si="35"/>
        <v>0</v>
      </c>
      <c r="FV21" s="261" t="str">
        <f t="shared" si="36"/>
        <v/>
      </c>
      <c r="FW21" s="263">
        <f t="shared" si="37"/>
        <v>0</v>
      </c>
      <c r="FY21" s="88"/>
    </row>
    <row r="22" spans="1:186" x14ac:dyDescent="0.2">
      <c r="A22" s="17"/>
      <c r="B22" s="18"/>
      <c r="C22" s="19">
        <v>0.22916666666666666</v>
      </c>
      <c r="D22" s="290">
        <f t="shared" si="0"/>
        <v>0</v>
      </c>
      <c r="E22" s="291">
        <f t="shared" si="1"/>
        <v>0</v>
      </c>
      <c r="F22" s="19">
        <f t="shared" si="2"/>
        <v>0</v>
      </c>
      <c r="G22" s="20">
        <v>0.53749999999999998</v>
      </c>
      <c r="H22" s="292">
        <f t="shared" si="3"/>
        <v>0</v>
      </c>
      <c r="I22" s="63"/>
      <c r="J22" s="64"/>
      <c r="K22" s="63"/>
      <c r="L22" s="65"/>
      <c r="M22" s="66"/>
      <c r="N22" s="64"/>
      <c r="O22" s="63"/>
      <c r="P22" s="65"/>
      <c r="Q22" s="66"/>
      <c r="R22" s="64"/>
      <c r="S22" s="56" t="str">
        <f>IFERROR(IF($B22="Présent",J22/VLOOKUP(I22,Base!$A$3:$E$17,2,FALSE)/24,""),"")</f>
        <v/>
      </c>
      <c r="T22" s="56" t="str">
        <f>IFERROR(IF($B22="Présent",L22/VLOOKUP(K22,Base!$A$3:$E$17,2,FALSE)/24,""),"")</f>
        <v/>
      </c>
      <c r="U22" s="56" t="str">
        <f>IFERROR(IF($B22="Présent",N22/VLOOKUP(M22,Base!$A$3:$E$17,2,FALSE)/24,""),"")</f>
        <v/>
      </c>
      <c r="V22" s="56" t="str">
        <f>IFERROR(IF($B22="Présent",P22/VLOOKUP(O22,Base!$A$3:$E$17,2,FALSE)/24,""),"")</f>
        <v/>
      </c>
      <c r="W22" s="56" t="str">
        <f>IFERROR(IF($B22="Présent",R22/VLOOKUP(Q22,Base!$A$3:$E$17,2,FALSE)/24,""),"")</f>
        <v/>
      </c>
      <c r="X22" s="293" t="str">
        <f t="shared" si="4"/>
        <v/>
      </c>
      <c r="Y22" s="52"/>
      <c r="Z22" s="17"/>
      <c r="AA22" s="18"/>
      <c r="AB22" s="19">
        <v>0.22916666666666666</v>
      </c>
      <c r="AC22" s="290">
        <f t="shared" si="5"/>
        <v>0</v>
      </c>
      <c r="AD22" s="291">
        <f t="shared" si="6"/>
        <v>0</v>
      </c>
      <c r="AE22" s="19">
        <f t="shared" si="7"/>
        <v>0</v>
      </c>
      <c r="AF22" s="20">
        <v>0.53749999999999998</v>
      </c>
      <c r="AG22" s="292">
        <f t="shared" si="8"/>
        <v>0</v>
      </c>
      <c r="AH22" s="63"/>
      <c r="AI22" s="64"/>
      <c r="AJ22" s="63"/>
      <c r="AK22" s="65"/>
      <c r="AL22" s="66"/>
      <c r="AM22" s="64"/>
      <c r="AN22" s="63"/>
      <c r="AO22" s="65"/>
      <c r="AP22" s="66"/>
      <c r="AQ22" s="64"/>
      <c r="AR22" s="56" t="str">
        <f>IFERROR(IF($AA22="Présent",AI22/VLOOKUP(AH22,Base!$A$3:$E$17,2,FALSE)/24,""),"")</f>
        <v/>
      </c>
      <c r="AS22" s="56" t="str">
        <f>IFERROR(IF($AA22="Présent",AK22/VLOOKUP(AJ22,Base!$A$3:$E$17,2,FALSE)/24,""),"")</f>
        <v/>
      </c>
      <c r="AT22" s="56" t="str">
        <f>IFERROR(IF($AA22="Présent",AM22/VLOOKUP(AL22,Base!$A$3:$E$17,2,FALSE)/24,""),"")</f>
        <v/>
      </c>
      <c r="AU22" s="56" t="str">
        <f>IFERROR(IF($AA22="Présent",AO22/VLOOKUP(AN22,Base!$A$3:$E$17,2,FALSE)/24,""),"")</f>
        <v/>
      </c>
      <c r="AV22" s="56" t="str">
        <f>IFERROR(IF($AA22="Présent",AQ22/VLOOKUP(AP22,Base!$A$3:$E$17,2,FALSE)/24,""),"")</f>
        <v/>
      </c>
      <c r="AW22" s="293" t="str">
        <f t="shared" si="9"/>
        <v/>
      </c>
      <c r="AX22" s="52"/>
      <c r="AY22" s="17"/>
      <c r="AZ22" s="18"/>
      <c r="BA22" s="19">
        <v>0.22916666666666666</v>
      </c>
      <c r="BB22" s="290">
        <f t="shared" si="10"/>
        <v>0</v>
      </c>
      <c r="BC22" s="291">
        <f t="shared" si="11"/>
        <v>0</v>
      </c>
      <c r="BD22" s="19">
        <f t="shared" si="12"/>
        <v>0</v>
      </c>
      <c r="BE22" s="20">
        <v>0.53749999999999998</v>
      </c>
      <c r="BF22" s="292">
        <f t="shared" si="13"/>
        <v>0</v>
      </c>
      <c r="BG22" s="63"/>
      <c r="BH22" s="64"/>
      <c r="BI22" s="63"/>
      <c r="BJ22" s="65"/>
      <c r="BK22" s="66"/>
      <c r="BL22" s="64"/>
      <c r="BM22" s="63"/>
      <c r="BN22" s="65"/>
      <c r="BO22" s="66"/>
      <c r="BP22" s="64"/>
      <c r="BQ22" s="56" t="str">
        <f>IFERROR(IF($AZ22="Présent",BH22/VLOOKUP(BG22,Base!$A$3:$E$17,2,FALSE)/24,""),"")</f>
        <v/>
      </c>
      <c r="BR22" s="56" t="str">
        <f>IFERROR(IF($AZ22="Présent",BJ22/VLOOKUP(BI22,Base!$A$3:$E$17,2,FALSE)/24,""),"")</f>
        <v/>
      </c>
      <c r="BS22" s="56" t="str">
        <f>IFERROR(IF($AZ22="Présent",BL22/VLOOKUP(BK22,Base!$A$3:$E$17,2,FALSE)/24,""),"")</f>
        <v/>
      </c>
      <c r="BT22" s="56" t="str">
        <f>IFERROR(IF($AZ22="Présent",BN22/VLOOKUP(BM22,Base!$A$3:$E$17,2,FALSE)/24,""),"")</f>
        <v/>
      </c>
      <c r="BU22" s="56" t="str">
        <f>IFERROR(IF($AZ22="Présent",BP22/VLOOKUP(BO22,Base!$A$3:$E$17,2,FALSE)/24,""),"")</f>
        <v/>
      </c>
      <c r="BV22" s="293" t="str">
        <f t="shared" si="14"/>
        <v/>
      </c>
      <c r="BW22" s="52"/>
      <c r="BX22" s="17"/>
      <c r="BY22" s="199"/>
      <c r="BZ22" s="19">
        <v>0.22916666666666666</v>
      </c>
      <c r="CA22" s="290">
        <f t="shared" si="15"/>
        <v>0</v>
      </c>
      <c r="CB22" s="291">
        <f t="shared" si="16"/>
        <v>0</v>
      </c>
      <c r="CC22" s="19">
        <f t="shared" si="17"/>
        <v>0</v>
      </c>
      <c r="CD22" s="20">
        <v>0.53749999999999998</v>
      </c>
      <c r="CE22" s="292">
        <f t="shared" si="18"/>
        <v>0</v>
      </c>
      <c r="CF22" s="63"/>
      <c r="CG22" s="64"/>
      <c r="CH22" s="63"/>
      <c r="CI22" s="65"/>
      <c r="CJ22" s="66"/>
      <c r="CK22" s="64"/>
      <c r="CL22" s="63"/>
      <c r="CM22" s="65"/>
      <c r="CN22" s="66"/>
      <c r="CO22" s="64"/>
      <c r="CP22" s="56" t="str">
        <f>IFERROR(IF($BY22="Présent",CG22/VLOOKUP(CF22,Base!$A$3:$E$17,2,FALSE)/24,""),"")</f>
        <v/>
      </c>
      <c r="CQ22" s="56" t="str">
        <f>IFERROR(IF($BY22="Présent",CI22/VLOOKUP(CH22,Base!$A$3:$E$17,2,FALSE)/24,""),"")</f>
        <v/>
      </c>
      <c r="CR22" s="56" t="str">
        <f>IFERROR(IF($BY22="Présent",CK22/VLOOKUP(CJ22,Base!$A$3:$E$17,2,FALSE)/24,""),"")</f>
        <v/>
      </c>
      <c r="CS22" s="56" t="str">
        <f>IFERROR(IF($BY22="Présent",CM22/VLOOKUP(CL22,Base!$A$3:$E$17,2,FALSE)/24,""),"")</f>
        <v/>
      </c>
      <c r="CT22" s="56" t="str">
        <f>IFERROR(IF($BY22="Présent",CO22/VLOOKUP(CN22,Base!$A$3:$E$17,2,FALSE)/24,""),"")</f>
        <v/>
      </c>
      <c r="CU22" s="293" t="str">
        <f t="shared" si="19"/>
        <v/>
      </c>
      <c r="CV22" s="52"/>
      <c r="CW22" s="17"/>
      <c r="CX22" s="199"/>
      <c r="CY22" s="19">
        <v>0.22916666666666666</v>
      </c>
      <c r="CZ22" s="290">
        <f t="shared" si="20"/>
        <v>0</v>
      </c>
      <c r="DA22" s="291">
        <f t="shared" si="21"/>
        <v>0</v>
      </c>
      <c r="DB22" s="19">
        <f t="shared" si="22"/>
        <v>0</v>
      </c>
      <c r="DC22" s="20">
        <v>0.53749999999999998</v>
      </c>
      <c r="DD22" s="292">
        <f t="shared" si="23"/>
        <v>0</v>
      </c>
      <c r="DE22" s="63"/>
      <c r="DF22" s="64"/>
      <c r="DG22" s="63"/>
      <c r="DH22" s="65"/>
      <c r="DI22" s="66"/>
      <c r="DJ22" s="64"/>
      <c r="DK22" s="63"/>
      <c r="DL22" s="65"/>
      <c r="DM22" s="66"/>
      <c r="DN22" s="64"/>
      <c r="DO22" s="56" t="str">
        <f>IFERROR(IF($CX22="Présent",DF22/VLOOKUP(DE22,Base!$A$3:$E$17,2,FALSE)/24,""),"")</f>
        <v/>
      </c>
      <c r="DP22" s="56" t="str">
        <f>IFERROR(IF($CX22="Présent",DH22/VLOOKUP(DG22,Base!$A$3:$E$17,2,FALSE)/24,""),"")</f>
        <v/>
      </c>
      <c r="DQ22" s="56" t="str">
        <f>IFERROR(IF($CX22="Présent",DJ22/VLOOKUP(DI22,Base!$A$3:$E$17,2,FALSE)/24,""),"")</f>
        <v/>
      </c>
      <c r="DR22" s="56" t="str">
        <f>IFERROR(IF($CX22="Présent",DL22/VLOOKUP(DK22,Base!$A$3:$E$17,2,FALSE)/24,""),"")</f>
        <v/>
      </c>
      <c r="DS22" s="56" t="str">
        <f>IFERROR(IF($CX22="Présent",DN22/VLOOKUP(DM22,Base!$A$3:$E$17,2,FALSE)/24,""),"")</f>
        <v/>
      </c>
      <c r="DT22" s="293" t="str">
        <f t="shared" si="24"/>
        <v/>
      </c>
      <c r="DU22" s="52"/>
      <c r="DV22" s="17"/>
      <c r="DW22" s="18"/>
      <c r="DX22" s="19">
        <v>0.22916666666666666</v>
      </c>
      <c r="DY22" s="290">
        <f t="shared" si="25"/>
        <v>0</v>
      </c>
      <c r="DZ22" s="291">
        <f t="shared" si="26"/>
        <v>0</v>
      </c>
      <c r="EA22" s="19">
        <f t="shared" si="27"/>
        <v>0</v>
      </c>
      <c r="EB22" s="20">
        <v>0.53749999999999998</v>
      </c>
      <c r="EC22" s="292">
        <f t="shared" si="28"/>
        <v>0</v>
      </c>
      <c r="ED22" s="63"/>
      <c r="EE22" s="64"/>
      <c r="EF22" s="63"/>
      <c r="EG22" s="65"/>
      <c r="EH22" s="66"/>
      <c r="EI22" s="64"/>
      <c r="EJ22" s="63"/>
      <c r="EK22" s="65"/>
      <c r="EL22" s="66"/>
      <c r="EM22" s="64"/>
      <c r="EN22" s="56" t="str">
        <f>IFERROR(IF($DW22="Présent",EE22/VLOOKUP(ED22,Base!$A$3:$E$17,2,FALSE)/24,""),"")</f>
        <v/>
      </c>
      <c r="EO22" s="56" t="str">
        <f>IFERROR(IF($DW22="Présent",EG22/VLOOKUP(EF22,Base!$A$3:$E$17,2,FALSE)/24,""),"")</f>
        <v/>
      </c>
      <c r="EP22" s="56" t="str">
        <f>IFERROR(IF($DW22="Présent",EI22/VLOOKUP(EH22,Base!$A$3:$E$17,2,FALSE)/24,""),"")</f>
        <v/>
      </c>
      <c r="EQ22" s="56" t="str">
        <f>IFERROR(IF($DW22="Présent",EK22/VLOOKUP(EJ22,Base!$A$3:$E$17,2,FALSE)/24,""),"")</f>
        <v/>
      </c>
      <c r="ER22" s="56" t="str">
        <f>IFERROR(IF($DW22="Présent",EM22/VLOOKUP(EL22,Base!$A$3:$E$17,2,FALSE)/24,""),"")</f>
        <v/>
      </c>
      <c r="ES22" s="293" t="str">
        <f t="shared" si="29"/>
        <v/>
      </c>
      <c r="ET22" s="52"/>
      <c r="EU22" s="17"/>
      <c r="EV22" s="18"/>
      <c r="EW22" s="19">
        <v>0.22916666666666666</v>
      </c>
      <c r="EX22" s="290">
        <f t="shared" si="30"/>
        <v>0</v>
      </c>
      <c r="EY22" s="291">
        <f t="shared" si="31"/>
        <v>0</v>
      </c>
      <c r="EZ22" s="19">
        <f t="shared" si="32"/>
        <v>0</v>
      </c>
      <c r="FA22" s="20">
        <v>0.53749999999999998</v>
      </c>
      <c r="FB22" s="292">
        <f t="shared" si="33"/>
        <v>0</v>
      </c>
      <c r="FC22" s="63"/>
      <c r="FD22" s="64"/>
      <c r="FE22" s="63"/>
      <c r="FF22" s="65"/>
      <c r="FG22" s="66"/>
      <c r="FH22" s="64"/>
      <c r="FI22" s="63"/>
      <c r="FJ22" s="65"/>
      <c r="FK22" s="66"/>
      <c r="FL22" s="64"/>
      <c r="FM22" s="56" t="str">
        <f>IFERROR(IF($EV22="Présent",FD22/VLOOKUP(FC22,Base!$A$3:$E$17,2,FALSE)/24,""),"")</f>
        <v/>
      </c>
      <c r="FN22" s="56" t="str">
        <f>IFERROR(IF($EV22="Présent",FF22/VLOOKUP(FE22,Base!$A$3:$E$17,2,FALSE)/24,""),"")</f>
        <v/>
      </c>
      <c r="FO22" s="56" t="str">
        <f>IFERROR(IF($EV22="Présent",FH22/VLOOKUP(FG22,Base!$A$3:$E$17,2,FALSE)/24,""),"")</f>
        <v/>
      </c>
      <c r="FP22" s="56" t="str">
        <f>IFERROR(IF($EV22="Présent",FJ22/VLOOKUP(FI22,Base!$A$3:$E$17,2,FALSE)/24,""),"")</f>
        <v/>
      </c>
      <c r="FQ22" s="56" t="str">
        <f>IFERROR(IF($EV22="Présent",FL22/VLOOKUP(FK22,Base!$A$3:$E$17,2,FALSE)/24,""),"")</f>
        <v/>
      </c>
      <c r="FR22" s="293" t="str">
        <f t="shared" si="34"/>
        <v/>
      </c>
      <c r="FS22" s="52"/>
      <c r="FU22" s="262">
        <f t="shared" si="35"/>
        <v>0</v>
      </c>
      <c r="FV22" s="261" t="str">
        <f t="shared" si="36"/>
        <v/>
      </c>
      <c r="FW22" s="263">
        <f t="shared" si="37"/>
        <v>0</v>
      </c>
      <c r="FY22" s="88"/>
    </row>
    <row r="23" spans="1:186" x14ac:dyDescent="0.2">
      <c r="A23" s="17"/>
      <c r="B23" s="18"/>
      <c r="C23" s="19">
        <v>0.22916666666666666</v>
      </c>
      <c r="D23" s="290">
        <f t="shared" si="0"/>
        <v>0</v>
      </c>
      <c r="E23" s="291">
        <f t="shared" si="1"/>
        <v>0</v>
      </c>
      <c r="F23" s="19">
        <f t="shared" si="2"/>
        <v>0</v>
      </c>
      <c r="G23" s="20">
        <v>0.53749999999999998</v>
      </c>
      <c r="H23" s="292">
        <f t="shared" si="3"/>
        <v>0</v>
      </c>
      <c r="I23" s="63"/>
      <c r="J23" s="64"/>
      <c r="K23" s="63"/>
      <c r="L23" s="65"/>
      <c r="M23" s="66"/>
      <c r="N23" s="64"/>
      <c r="O23" s="63"/>
      <c r="P23" s="65"/>
      <c r="Q23" s="66"/>
      <c r="R23" s="64"/>
      <c r="S23" s="56" t="str">
        <f>IFERROR(IF($B23="Présent",J23/VLOOKUP(I23,Base!$A$3:$E$17,2,FALSE)/24,""),"")</f>
        <v/>
      </c>
      <c r="T23" s="56" t="str">
        <f>IFERROR(IF($B23="Présent",L23/VLOOKUP(K23,Base!$A$3:$E$17,2,FALSE)/24,""),"")</f>
        <v/>
      </c>
      <c r="U23" s="56" t="str">
        <f>IFERROR(IF($B23="Présent",N23/VLOOKUP(M23,Base!$A$3:$E$17,2,FALSE)/24,""),"")</f>
        <v/>
      </c>
      <c r="V23" s="56" t="str">
        <f>IFERROR(IF($B23="Présent",P23/VLOOKUP(O23,Base!$A$3:$E$17,2,FALSE)/24,""),"")</f>
        <v/>
      </c>
      <c r="W23" s="56" t="str">
        <f>IFERROR(IF($B23="Présent",R23/VLOOKUP(Q23,Base!$A$3:$E$17,2,FALSE)/24,""),"")</f>
        <v/>
      </c>
      <c r="X23" s="293" t="str">
        <f t="shared" si="4"/>
        <v/>
      </c>
      <c r="Y23" s="52"/>
      <c r="Z23" s="17"/>
      <c r="AA23" s="18"/>
      <c r="AB23" s="19">
        <v>0.22916666666666666</v>
      </c>
      <c r="AC23" s="290">
        <f t="shared" si="5"/>
        <v>0</v>
      </c>
      <c r="AD23" s="291">
        <f t="shared" si="6"/>
        <v>0</v>
      </c>
      <c r="AE23" s="19">
        <f t="shared" si="7"/>
        <v>0</v>
      </c>
      <c r="AF23" s="20">
        <v>0.53749999999999998</v>
      </c>
      <c r="AG23" s="292">
        <f t="shared" si="8"/>
        <v>0</v>
      </c>
      <c r="AH23" s="63"/>
      <c r="AI23" s="64"/>
      <c r="AJ23" s="63"/>
      <c r="AK23" s="65"/>
      <c r="AL23" s="66"/>
      <c r="AM23" s="64"/>
      <c r="AN23" s="63"/>
      <c r="AO23" s="65"/>
      <c r="AP23" s="66"/>
      <c r="AQ23" s="64"/>
      <c r="AR23" s="56" t="str">
        <f>IFERROR(IF($AA23="Présent",AI23/VLOOKUP(AH23,Base!$A$3:$E$17,2,FALSE)/24,""),"")</f>
        <v/>
      </c>
      <c r="AS23" s="56" t="str">
        <f>IFERROR(IF($AA23="Présent",AK23/VLOOKUP(AJ23,Base!$A$3:$E$17,2,FALSE)/24,""),"")</f>
        <v/>
      </c>
      <c r="AT23" s="56" t="str">
        <f>IFERROR(IF($AA23="Présent",AM23/VLOOKUP(AL23,Base!$A$3:$E$17,2,FALSE)/24,""),"")</f>
        <v/>
      </c>
      <c r="AU23" s="56" t="str">
        <f>IFERROR(IF($AA23="Présent",AO23/VLOOKUP(AN23,Base!$A$3:$E$17,2,FALSE)/24,""),"")</f>
        <v/>
      </c>
      <c r="AV23" s="56" t="str">
        <f>IFERROR(IF($AA23="Présent",AQ23/VLOOKUP(AP23,Base!$A$3:$E$17,2,FALSE)/24,""),"")</f>
        <v/>
      </c>
      <c r="AW23" s="293" t="str">
        <f t="shared" si="9"/>
        <v/>
      </c>
      <c r="AX23" s="52"/>
      <c r="AY23" s="17"/>
      <c r="AZ23" s="18"/>
      <c r="BA23" s="19">
        <v>0.22916666666666666</v>
      </c>
      <c r="BB23" s="290">
        <f t="shared" si="10"/>
        <v>0</v>
      </c>
      <c r="BC23" s="291">
        <f t="shared" si="11"/>
        <v>0</v>
      </c>
      <c r="BD23" s="19">
        <f t="shared" si="12"/>
        <v>0</v>
      </c>
      <c r="BE23" s="20">
        <v>0.53749999999999998</v>
      </c>
      <c r="BF23" s="292">
        <f t="shared" si="13"/>
        <v>0</v>
      </c>
      <c r="BG23" s="63"/>
      <c r="BH23" s="64"/>
      <c r="BI23" s="63"/>
      <c r="BJ23" s="65"/>
      <c r="BK23" s="66"/>
      <c r="BL23" s="64"/>
      <c r="BM23" s="63"/>
      <c r="BN23" s="65"/>
      <c r="BO23" s="66"/>
      <c r="BP23" s="64"/>
      <c r="BQ23" s="56" t="str">
        <f>IFERROR(IF($AZ23="Présent",BH23/VLOOKUP(BG23,Base!$A$3:$E$17,2,FALSE)/24,""),"")</f>
        <v/>
      </c>
      <c r="BR23" s="56" t="str">
        <f>IFERROR(IF($AZ23="Présent",BJ23/VLOOKUP(BI23,Base!$A$3:$E$17,2,FALSE)/24,""),"")</f>
        <v/>
      </c>
      <c r="BS23" s="56" t="str">
        <f>IFERROR(IF($AZ23="Présent",BL23/VLOOKUP(BK23,Base!$A$3:$E$17,2,FALSE)/24,""),"")</f>
        <v/>
      </c>
      <c r="BT23" s="56" t="str">
        <f>IFERROR(IF($AZ23="Présent",BN23/VLOOKUP(BM23,Base!$A$3:$E$17,2,FALSE)/24,""),"")</f>
        <v/>
      </c>
      <c r="BU23" s="56" t="str">
        <f>IFERROR(IF($AZ23="Présent",BP23/VLOOKUP(BO23,Base!$A$3:$E$17,2,FALSE)/24,""),"")</f>
        <v/>
      </c>
      <c r="BV23" s="293" t="str">
        <f t="shared" si="14"/>
        <v/>
      </c>
      <c r="BW23" s="52"/>
      <c r="BX23" s="17"/>
      <c r="BY23" s="199"/>
      <c r="BZ23" s="19">
        <v>0.22916666666666666</v>
      </c>
      <c r="CA23" s="290">
        <f t="shared" si="15"/>
        <v>0</v>
      </c>
      <c r="CB23" s="291">
        <f t="shared" si="16"/>
        <v>0</v>
      </c>
      <c r="CC23" s="19">
        <f t="shared" si="17"/>
        <v>0</v>
      </c>
      <c r="CD23" s="20">
        <v>0.53749999999999998</v>
      </c>
      <c r="CE23" s="292">
        <f t="shared" si="18"/>
        <v>0</v>
      </c>
      <c r="CF23" s="63"/>
      <c r="CG23" s="64"/>
      <c r="CH23" s="63"/>
      <c r="CI23" s="65"/>
      <c r="CJ23" s="66"/>
      <c r="CK23" s="64"/>
      <c r="CL23" s="63"/>
      <c r="CM23" s="65"/>
      <c r="CN23" s="66"/>
      <c r="CO23" s="64"/>
      <c r="CP23" s="56" t="str">
        <f>IFERROR(IF($BY23="Présent",CG23/VLOOKUP(CF23,Base!$A$3:$E$17,2,FALSE)/24,""),"")</f>
        <v/>
      </c>
      <c r="CQ23" s="56" t="str">
        <f>IFERROR(IF($BY23="Présent",CI23/VLOOKUP(CH23,Base!$A$3:$E$17,2,FALSE)/24,""),"")</f>
        <v/>
      </c>
      <c r="CR23" s="56" t="str">
        <f>IFERROR(IF($BY23="Présent",CK23/VLOOKUP(CJ23,Base!$A$3:$E$17,2,FALSE)/24,""),"")</f>
        <v/>
      </c>
      <c r="CS23" s="56" t="str">
        <f>IFERROR(IF($BY23="Présent",CM23/VLOOKUP(CL23,Base!$A$3:$E$17,2,FALSE)/24,""),"")</f>
        <v/>
      </c>
      <c r="CT23" s="56" t="str">
        <f>IFERROR(IF($BY23="Présent",CO23/VLOOKUP(CN23,Base!$A$3:$E$17,2,FALSE)/24,""),"")</f>
        <v/>
      </c>
      <c r="CU23" s="293" t="str">
        <f t="shared" si="19"/>
        <v/>
      </c>
      <c r="CV23" s="52"/>
      <c r="CW23" s="17"/>
      <c r="CX23" s="199"/>
      <c r="CY23" s="19">
        <v>0.22916666666666666</v>
      </c>
      <c r="CZ23" s="290">
        <f t="shared" si="20"/>
        <v>0</v>
      </c>
      <c r="DA23" s="291">
        <f t="shared" si="21"/>
        <v>0</v>
      </c>
      <c r="DB23" s="19">
        <f t="shared" si="22"/>
        <v>0</v>
      </c>
      <c r="DC23" s="20">
        <v>0.53749999999999998</v>
      </c>
      <c r="DD23" s="292">
        <f t="shared" si="23"/>
        <v>0</v>
      </c>
      <c r="DE23" s="63"/>
      <c r="DF23" s="64"/>
      <c r="DG23" s="63"/>
      <c r="DH23" s="65"/>
      <c r="DI23" s="66"/>
      <c r="DJ23" s="64"/>
      <c r="DK23" s="63"/>
      <c r="DL23" s="65"/>
      <c r="DM23" s="66"/>
      <c r="DN23" s="64"/>
      <c r="DO23" s="56" t="str">
        <f>IFERROR(IF($CX23="Présent",DF23/VLOOKUP(DE23,Base!$A$3:$E$17,2,FALSE)/24,""),"")</f>
        <v/>
      </c>
      <c r="DP23" s="56" t="str">
        <f>IFERROR(IF($CX23="Présent",DH23/VLOOKUP(DG23,Base!$A$3:$E$17,2,FALSE)/24,""),"")</f>
        <v/>
      </c>
      <c r="DQ23" s="56" t="str">
        <f>IFERROR(IF($CX23="Présent",DJ23/VLOOKUP(DI23,Base!$A$3:$E$17,2,FALSE)/24,""),"")</f>
        <v/>
      </c>
      <c r="DR23" s="56" t="str">
        <f>IFERROR(IF($CX23="Présent",DL23/VLOOKUP(DK23,Base!$A$3:$E$17,2,FALSE)/24,""),"")</f>
        <v/>
      </c>
      <c r="DS23" s="56" t="str">
        <f>IFERROR(IF($CX23="Présent",DN23/VLOOKUP(DM23,Base!$A$3:$E$17,2,FALSE)/24,""),"")</f>
        <v/>
      </c>
      <c r="DT23" s="293" t="str">
        <f t="shared" si="24"/>
        <v/>
      </c>
      <c r="DU23" s="52"/>
      <c r="DV23" s="17"/>
      <c r="DW23" s="18"/>
      <c r="DX23" s="19">
        <v>0.22916666666666666</v>
      </c>
      <c r="DY23" s="290">
        <f t="shared" si="25"/>
        <v>0</v>
      </c>
      <c r="DZ23" s="291">
        <f t="shared" si="26"/>
        <v>0</v>
      </c>
      <c r="EA23" s="19">
        <f t="shared" si="27"/>
        <v>0</v>
      </c>
      <c r="EB23" s="20">
        <v>0.53749999999999998</v>
      </c>
      <c r="EC23" s="292">
        <f t="shared" si="28"/>
        <v>0</v>
      </c>
      <c r="ED23" s="63"/>
      <c r="EE23" s="64"/>
      <c r="EF23" s="63"/>
      <c r="EG23" s="65"/>
      <c r="EH23" s="66"/>
      <c r="EI23" s="64"/>
      <c r="EJ23" s="63"/>
      <c r="EK23" s="65"/>
      <c r="EL23" s="66"/>
      <c r="EM23" s="64"/>
      <c r="EN23" s="56" t="str">
        <f>IFERROR(IF($DW23="Présent",EE23/VLOOKUP(ED23,Base!$A$3:$E$17,2,FALSE)/24,""),"")</f>
        <v/>
      </c>
      <c r="EO23" s="56" t="str">
        <f>IFERROR(IF($DW23="Présent",EG23/VLOOKUP(EF23,Base!$A$3:$E$17,2,FALSE)/24,""),"")</f>
        <v/>
      </c>
      <c r="EP23" s="56" t="str">
        <f>IFERROR(IF($DW23="Présent",EI23/VLOOKUP(EH23,Base!$A$3:$E$17,2,FALSE)/24,""),"")</f>
        <v/>
      </c>
      <c r="EQ23" s="56" t="str">
        <f>IFERROR(IF($DW23="Présent",EK23/VLOOKUP(EJ23,Base!$A$3:$E$17,2,FALSE)/24,""),"")</f>
        <v/>
      </c>
      <c r="ER23" s="56" t="str">
        <f>IFERROR(IF($DW23="Présent",EM23/VLOOKUP(EL23,Base!$A$3:$E$17,2,FALSE)/24,""),"")</f>
        <v/>
      </c>
      <c r="ES23" s="293" t="str">
        <f t="shared" si="29"/>
        <v/>
      </c>
      <c r="ET23" s="52"/>
      <c r="EU23" s="17"/>
      <c r="EV23" s="18"/>
      <c r="EW23" s="19">
        <v>0.22916666666666666</v>
      </c>
      <c r="EX23" s="290">
        <f t="shared" si="30"/>
        <v>0</v>
      </c>
      <c r="EY23" s="291">
        <f t="shared" si="31"/>
        <v>0</v>
      </c>
      <c r="EZ23" s="19">
        <f t="shared" si="32"/>
        <v>0</v>
      </c>
      <c r="FA23" s="20">
        <v>0.53749999999999998</v>
      </c>
      <c r="FB23" s="292">
        <f t="shared" si="33"/>
        <v>0</v>
      </c>
      <c r="FC23" s="63"/>
      <c r="FD23" s="64"/>
      <c r="FE23" s="63"/>
      <c r="FF23" s="65"/>
      <c r="FG23" s="66"/>
      <c r="FH23" s="64"/>
      <c r="FI23" s="63"/>
      <c r="FJ23" s="65"/>
      <c r="FK23" s="66"/>
      <c r="FL23" s="64"/>
      <c r="FM23" s="56" t="str">
        <f>IFERROR(IF($EV23="Présent",FD23/VLOOKUP(FC23,Base!$A$3:$E$17,2,FALSE)/24,""),"")</f>
        <v/>
      </c>
      <c r="FN23" s="56" t="str">
        <f>IFERROR(IF($EV23="Présent",FF23/VLOOKUP(FE23,Base!$A$3:$E$17,2,FALSE)/24,""),"")</f>
        <v/>
      </c>
      <c r="FO23" s="56" t="str">
        <f>IFERROR(IF($EV23="Présent",FH23/VLOOKUP(FG23,Base!$A$3:$E$17,2,FALSE)/24,""),"")</f>
        <v/>
      </c>
      <c r="FP23" s="56" t="str">
        <f>IFERROR(IF($EV23="Présent",FJ23/VLOOKUP(FI23,Base!$A$3:$E$17,2,FALSE)/24,""),"")</f>
        <v/>
      </c>
      <c r="FQ23" s="56" t="str">
        <f>IFERROR(IF($EV23="Présent",FL23/VLOOKUP(FK23,Base!$A$3:$E$17,2,FALSE)/24,""),"")</f>
        <v/>
      </c>
      <c r="FR23" s="293" t="str">
        <f t="shared" si="34"/>
        <v/>
      </c>
      <c r="FS23" s="52"/>
      <c r="FU23" s="262">
        <f t="shared" si="35"/>
        <v>0</v>
      </c>
      <c r="FV23" s="261" t="str">
        <f t="shared" si="36"/>
        <v/>
      </c>
      <c r="FW23" s="263">
        <f t="shared" si="37"/>
        <v>0</v>
      </c>
      <c r="FY23" s="88"/>
      <c r="GD23" s="87">
        <f>COUNTIF($DW$163:$DW$191,$FZ$3)</f>
        <v>0</v>
      </c>
    </row>
    <row r="24" spans="1:186" s="25" customFormat="1" x14ac:dyDescent="0.2">
      <c r="A24" s="17"/>
      <c r="B24" s="18"/>
      <c r="C24" s="19">
        <v>0.22916666666666666</v>
      </c>
      <c r="D24" s="290">
        <f t="shared" si="0"/>
        <v>0</v>
      </c>
      <c r="E24" s="291">
        <f t="shared" si="1"/>
        <v>0</v>
      </c>
      <c r="F24" s="19">
        <f t="shared" si="2"/>
        <v>0</v>
      </c>
      <c r="G24" s="20">
        <v>0.53749999999999998</v>
      </c>
      <c r="H24" s="292">
        <f t="shared" si="3"/>
        <v>0</v>
      </c>
      <c r="I24" s="63"/>
      <c r="J24" s="64"/>
      <c r="K24" s="63"/>
      <c r="L24" s="65"/>
      <c r="M24" s="66"/>
      <c r="N24" s="64"/>
      <c r="O24" s="63"/>
      <c r="P24" s="65"/>
      <c r="Q24" s="66"/>
      <c r="R24" s="64"/>
      <c r="S24" s="56" t="str">
        <f>IFERROR(IF($B24="Présent",J24/VLOOKUP(I24,Base!$A$3:$E$17,2,FALSE)/24,""),"")</f>
        <v/>
      </c>
      <c r="T24" s="56" t="str">
        <f>IFERROR(IF($B24="Présent",L24/VLOOKUP(K24,Base!$A$3:$E$17,2,FALSE)/24,""),"")</f>
        <v/>
      </c>
      <c r="U24" s="56" t="str">
        <f>IFERROR(IF($B24="Présent",N24/VLOOKUP(M24,Base!$A$3:$E$17,2,FALSE)/24,""),"")</f>
        <v/>
      </c>
      <c r="V24" s="56" t="str">
        <f>IFERROR(IF($B24="Présent",P24/VLOOKUP(O24,Base!$A$3:$E$17,2,FALSE)/24,""),"")</f>
        <v/>
      </c>
      <c r="W24" s="56" t="str">
        <f>IFERROR(IF($B24="Présent",R24/VLOOKUP(Q24,Base!$A$3:$E$17,2,FALSE)/24,""),"")</f>
        <v/>
      </c>
      <c r="X24" s="293" t="str">
        <f t="shared" si="4"/>
        <v/>
      </c>
      <c r="Y24" s="52"/>
      <c r="Z24" s="17"/>
      <c r="AA24" s="18"/>
      <c r="AB24" s="19">
        <v>0.22916666666666666</v>
      </c>
      <c r="AC24" s="290">
        <f t="shared" si="5"/>
        <v>0</v>
      </c>
      <c r="AD24" s="291">
        <f t="shared" si="6"/>
        <v>0</v>
      </c>
      <c r="AE24" s="19">
        <f t="shared" si="7"/>
        <v>0</v>
      </c>
      <c r="AF24" s="20">
        <v>0.53749999999999998</v>
      </c>
      <c r="AG24" s="292">
        <f t="shared" si="8"/>
        <v>0</v>
      </c>
      <c r="AH24" s="63"/>
      <c r="AI24" s="64"/>
      <c r="AJ24" s="63"/>
      <c r="AK24" s="65"/>
      <c r="AL24" s="66"/>
      <c r="AM24" s="64"/>
      <c r="AN24" s="63"/>
      <c r="AO24" s="65"/>
      <c r="AP24" s="66"/>
      <c r="AQ24" s="64"/>
      <c r="AR24" s="56" t="str">
        <f>IFERROR(IF($AA24="Présent",AI24/VLOOKUP(AH24,Base!$A$3:$E$17,2,FALSE)/24,""),"")</f>
        <v/>
      </c>
      <c r="AS24" s="56" t="str">
        <f>IFERROR(IF($AA24="Présent",AK24/VLOOKUP(AJ24,Base!$A$3:$E$17,2,FALSE)/24,""),"")</f>
        <v/>
      </c>
      <c r="AT24" s="56" t="str">
        <f>IFERROR(IF($AA24="Présent",AM24/VLOOKUP(AL24,Base!$A$3:$E$17,2,FALSE)/24,""),"")</f>
        <v/>
      </c>
      <c r="AU24" s="56" t="str">
        <f>IFERROR(IF($AA24="Présent",AO24/VLOOKUP(AN24,Base!$A$3:$E$17,2,FALSE)/24,""),"")</f>
        <v/>
      </c>
      <c r="AV24" s="56" t="str">
        <f>IFERROR(IF($AA24="Présent",AQ24/VLOOKUP(AP24,Base!$A$3:$E$17,2,FALSE)/24,""),"")</f>
        <v/>
      </c>
      <c r="AW24" s="293" t="str">
        <f t="shared" si="9"/>
        <v/>
      </c>
      <c r="AX24" s="52"/>
      <c r="AY24" s="17"/>
      <c r="AZ24" s="18"/>
      <c r="BA24" s="19">
        <v>0.22916666666666666</v>
      </c>
      <c r="BB24" s="290">
        <f t="shared" si="10"/>
        <v>0</v>
      </c>
      <c r="BC24" s="291">
        <f t="shared" si="11"/>
        <v>0</v>
      </c>
      <c r="BD24" s="19">
        <f t="shared" si="12"/>
        <v>0</v>
      </c>
      <c r="BE24" s="20">
        <v>0.53749999999999998</v>
      </c>
      <c r="BF24" s="292">
        <f t="shared" si="13"/>
        <v>0</v>
      </c>
      <c r="BG24" s="63"/>
      <c r="BH24" s="64"/>
      <c r="BI24" s="63"/>
      <c r="BJ24" s="65"/>
      <c r="BK24" s="66"/>
      <c r="BL24" s="64"/>
      <c r="BM24" s="63"/>
      <c r="BN24" s="65"/>
      <c r="BO24" s="66"/>
      <c r="BP24" s="64"/>
      <c r="BQ24" s="56" t="str">
        <f>IFERROR(IF($AZ24="Présent",BH24/VLOOKUP(BG24,Base!$A$3:$E$17,2,FALSE)/24,""),"")</f>
        <v/>
      </c>
      <c r="BR24" s="56" t="str">
        <f>IFERROR(IF($AZ24="Présent",BJ24/VLOOKUP(BI24,Base!$A$3:$E$17,2,FALSE)/24,""),"")</f>
        <v/>
      </c>
      <c r="BS24" s="56" t="str">
        <f>IFERROR(IF($AZ24="Présent",BL24/VLOOKUP(BK24,Base!$A$3:$E$17,2,FALSE)/24,""),"")</f>
        <v/>
      </c>
      <c r="BT24" s="56" t="str">
        <f>IFERROR(IF($AZ24="Présent",BN24/VLOOKUP(BM24,Base!$A$3:$E$17,2,FALSE)/24,""),"")</f>
        <v/>
      </c>
      <c r="BU24" s="56" t="str">
        <f>IFERROR(IF($AZ24="Présent",BP24/VLOOKUP(BO24,Base!$A$3:$E$17,2,FALSE)/24,""),"")</f>
        <v/>
      </c>
      <c r="BV24" s="293" t="str">
        <f t="shared" si="14"/>
        <v/>
      </c>
      <c r="BW24" s="52"/>
      <c r="BX24" s="17"/>
      <c r="BY24" s="199"/>
      <c r="BZ24" s="19">
        <v>0.22916666666666666</v>
      </c>
      <c r="CA24" s="290">
        <f t="shared" si="15"/>
        <v>0</v>
      </c>
      <c r="CB24" s="291">
        <f t="shared" si="16"/>
        <v>0</v>
      </c>
      <c r="CC24" s="19">
        <f t="shared" si="17"/>
        <v>0</v>
      </c>
      <c r="CD24" s="20">
        <v>0.53749999999999998</v>
      </c>
      <c r="CE24" s="292">
        <f t="shared" si="18"/>
        <v>0</v>
      </c>
      <c r="CF24" s="63"/>
      <c r="CG24" s="64"/>
      <c r="CH24" s="63"/>
      <c r="CI24" s="65"/>
      <c r="CJ24" s="66"/>
      <c r="CK24" s="64"/>
      <c r="CL24" s="63"/>
      <c r="CM24" s="65"/>
      <c r="CN24" s="66"/>
      <c r="CO24" s="64"/>
      <c r="CP24" s="56" t="str">
        <f>IFERROR(IF($BY24="Présent",CG24/VLOOKUP(CF24,Base!$A$3:$E$17,2,FALSE)/24,""),"")</f>
        <v/>
      </c>
      <c r="CQ24" s="56" t="str">
        <f>IFERROR(IF($BY24="Présent",CI24/VLOOKUP(CH24,Base!$A$3:$E$17,2,FALSE)/24,""),"")</f>
        <v/>
      </c>
      <c r="CR24" s="56" t="str">
        <f>IFERROR(IF($BY24="Présent",CK24/VLOOKUP(CJ24,Base!$A$3:$E$17,2,FALSE)/24,""),"")</f>
        <v/>
      </c>
      <c r="CS24" s="56" t="str">
        <f>IFERROR(IF($BY24="Présent",CM24/VLOOKUP(CL24,Base!$A$3:$E$17,2,FALSE)/24,""),"")</f>
        <v/>
      </c>
      <c r="CT24" s="56" t="str">
        <f>IFERROR(IF($BY24="Présent",CO24/VLOOKUP(CN24,Base!$A$3:$E$17,2,FALSE)/24,""),"")</f>
        <v/>
      </c>
      <c r="CU24" s="293" t="str">
        <f t="shared" si="19"/>
        <v/>
      </c>
      <c r="CV24" s="52"/>
      <c r="CW24" s="17"/>
      <c r="CX24" s="199"/>
      <c r="CY24" s="19">
        <v>0.22916666666666666</v>
      </c>
      <c r="CZ24" s="290">
        <f t="shared" si="20"/>
        <v>0</v>
      </c>
      <c r="DA24" s="291">
        <f t="shared" si="21"/>
        <v>0</v>
      </c>
      <c r="DB24" s="19">
        <f t="shared" si="22"/>
        <v>0</v>
      </c>
      <c r="DC24" s="20">
        <v>0.53749999999999998</v>
      </c>
      <c r="DD24" s="292">
        <f t="shared" si="23"/>
        <v>0</v>
      </c>
      <c r="DE24" s="63"/>
      <c r="DF24" s="64"/>
      <c r="DG24" s="63"/>
      <c r="DH24" s="65"/>
      <c r="DI24" s="66"/>
      <c r="DJ24" s="64"/>
      <c r="DK24" s="63"/>
      <c r="DL24" s="65"/>
      <c r="DM24" s="66"/>
      <c r="DN24" s="64"/>
      <c r="DO24" s="56" t="str">
        <f>IFERROR(IF($CX24="Présent",DF24/VLOOKUP(DE24,Base!$A$3:$E$17,2,FALSE)/24,""),"")</f>
        <v/>
      </c>
      <c r="DP24" s="56" t="str">
        <f>IFERROR(IF($CX24="Présent",DH24/VLOOKUP(DG24,Base!$A$3:$E$17,2,FALSE)/24,""),"")</f>
        <v/>
      </c>
      <c r="DQ24" s="56" t="str">
        <f>IFERROR(IF($CX24="Présent",DJ24/VLOOKUP(DI24,Base!$A$3:$E$17,2,FALSE)/24,""),"")</f>
        <v/>
      </c>
      <c r="DR24" s="56" t="str">
        <f>IFERROR(IF($CX24="Présent",DL24/VLOOKUP(DK24,Base!$A$3:$E$17,2,FALSE)/24,""),"")</f>
        <v/>
      </c>
      <c r="DS24" s="56" t="str">
        <f>IFERROR(IF($CX24="Présent",DN24/VLOOKUP(DM24,Base!$A$3:$E$17,2,FALSE)/24,""),"")</f>
        <v/>
      </c>
      <c r="DT24" s="293" t="str">
        <f t="shared" si="24"/>
        <v/>
      </c>
      <c r="DU24" s="52"/>
      <c r="DV24" s="17"/>
      <c r="DW24" s="18"/>
      <c r="DX24" s="19">
        <v>0.22916666666666666</v>
      </c>
      <c r="DY24" s="290">
        <f t="shared" si="25"/>
        <v>0</v>
      </c>
      <c r="DZ24" s="291">
        <f t="shared" si="26"/>
        <v>0</v>
      </c>
      <c r="EA24" s="19">
        <f t="shared" si="27"/>
        <v>0</v>
      </c>
      <c r="EB24" s="20">
        <v>0.53749999999999998</v>
      </c>
      <c r="EC24" s="292">
        <f t="shared" si="28"/>
        <v>0</v>
      </c>
      <c r="ED24" s="63"/>
      <c r="EE24" s="64"/>
      <c r="EF24" s="63"/>
      <c r="EG24" s="65"/>
      <c r="EH24" s="66"/>
      <c r="EI24" s="64"/>
      <c r="EJ24" s="63"/>
      <c r="EK24" s="65"/>
      <c r="EL24" s="66"/>
      <c r="EM24" s="64"/>
      <c r="EN24" s="56" t="str">
        <f>IFERROR(IF($DW24="Présent",EE24/VLOOKUP(ED24,Base!$A$3:$E$17,2,FALSE)/24,""),"")</f>
        <v/>
      </c>
      <c r="EO24" s="56" t="str">
        <f>IFERROR(IF($DW24="Présent",EG24/VLOOKUP(EF24,Base!$A$3:$E$17,2,FALSE)/24,""),"")</f>
        <v/>
      </c>
      <c r="EP24" s="56" t="str">
        <f>IFERROR(IF($DW24="Présent",EI24/VLOOKUP(EH24,Base!$A$3:$E$17,2,FALSE)/24,""),"")</f>
        <v/>
      </c>
      <c r="EQ24" s="56" t="str">
        <f>IFERROR(IF($DW24="Présent",EK24/VLOOKUP(EJ24,Base!$A$3:$E$17,2,FALSE)/24,""),"")</f>
        <v/>
      </c>
      <c r="ER24" s="56" t="str">
        <f>IFERROR(IF($DW24="Présent",EM24/VLOOKUP(EL24,Base!$A$3:$E$17,2,FALSE)/24,""),"")</f>
        <v/>
      </c>
      <c r="ES24" s="293" t="str">
        <f t="shared" si="29"/>
        <v/>
      </c>
      <c r="ET24" s="52"/>
      <c r="EU24" s="17"/>
      <c r="EV24" s="18"/>
      <c r="EW24" s="19">
        <v>0.22916666666666666</v>
      </c>
      <c r="EX24" s="290">
        <f t="shared" si="30"/>
        <v>0</v>
      </c>
      <c r="EY24" s="291">
        <f t="shared" si="31"/>
        <v>0</v>
      </c>
      <c r="EZ24" s="19">
        <f t="shared" si="32"/>
        <v>0</v>
      </c>
      <c r="FA24" s="20">
        <v>0.53749999999999998</v>
      </c>
      <c r="FB24" s="292">
        <f t="shared" si="33"/>
        <v>0</v>
      </c>
      <c r="FC24" s="63"/>
      <c r="FD24" s="64"/>
      <c r="FE24" s="63"/>
      <c r="FF24" s="65"/>
      <c r="FG24" s="66"/>
      <c r="FH24" s="64"/>
      <c r="FI24" s="63"/>
      <c r="FJ24" s="65"/>
      <c r="FK24" s="66"/>
      <c r="FL24" s="64"/>
      <c r="FM24" s="56" t="str">
        <f>IFERROR(IF($EV24="Présent",FD24/VLOOKUP(FC24,Base!$A$3:$E$17,2,FALSE)/24,""),"")</f>
        <v/>
      </c>
      <c r="FN24" s="56" t="str">
        <f>IFERROR(IF($EV24="Présent",FF24/VLOOKUP(FE24,Base!$A$3:$E$17,2,FALSE)/24,""),"")</f>
        <v/>
      </c>
      <c r="FO24" s="56" t="str">
        <f>IFERROR(IF($EV24="Présent",FH24/VLOOKUP(FG24,Base!$A$3:$E$17,2,FALSE)/24,""),"")</f>
        <v/>
      </c>
      <c r="FP24" s="56" t="str">
        <f>IFERROR(IF($EV24="Présent",FJ24/VLOOKUP(FI24,Base!$A$3:$E$17,2,FALSE)/24,""),"")</f>
        <v/>
      </c>
      <c r="FQ24" s="56" t="str">
        <f>IFERROR(IF($EV24="Présent",FL24/VLOOKUP(FK24,Base!$A$3:$E$17,2,FALSE)/24,""),"")</f>
        <v/>
      </c>
      <c r="FR24" s="293" t="str">
        <f t="shared" si="34"/>
        <v/>
      </c>
      <c r="FS24" s="52"/>
      <c r="FU24" s="262">
        <f t="shared" si="35"/>
        <v>0</v>
      </c>
      <c r="FV24" s="261" t="str">
        <f t="shared" si="36"/>
        <v/>
      </c>
      <c r="FW24" s="263">
        <f t="shared" si="37"/>
        <v>0</v>
      </c>
      <c r="FX24" s="23"/>
      <c r="FY24" s="88"/>
      <c r="GA24" s="87">
        <f>COUNTIF($EV$4:$EV$32,$FZ$3)</f>
        <v>0</v>
      </c>
      <c r="GB24" s="87">
        <f>COUNTIF($EV$57:$EV$85,$FZ$3)</f>
        <v>0</v>
      </c>
      <c r="GC24" s="87">
        <f>COUNTIF($EV$110:$EV$138,$FZ$3)</f>
        <v>0</v>
      </c>
    </row>
    <row r="25" spans="1:186" s="25" customFormat="1" x14ac:dyDescent="0.2">
      <c r="B25" s="18"/>
      <c r="C25" s="19">
        <v>0.22916666666666666</v>
      </c>
      <c r="D25" s="290">
        <f t="shared" si="0"/>
        <v>0</v>
      </c>
      <c r="E25" s="291">
        <f t="shared" si="1"/>
        <v>0</v>
      </c>
      <c r="F25" s="19">
        <f t="shared" si="2"/>
        <v>0</v>
      </c>
      <c r="G25" s="20">
        <v>0.53749999999999998</v>
      </c>
      <c r="H25" s="292">
        <f t="shared" si="3"/>
        <v>0</v>
      </c>
      <c r="I25" s="63"/>
      <c r="J25" s="64"/>
      <c r="K25" s="63"/>
      <c r="L25" s="65"/>
      <c r="M25" s="66"/>
      <c r="N25" s="64"/>
      <c r="O25" s="63"/>
      <c r="P25" s="65"/>
      <c r="Q25" s="66"/>
      <c r="R25" s="64"/>
      <c r="S25" s="56" t="str">
        <f>IFERROR(IF($B25="Présent",J25/VLOOKUP(I25,Base!$A$3:$E$17,2,FALSE)/24,""),"")</f>
        <v/>
      </c>
      <c r="T25" s="56" t="str">
        <f>IFERROR(IF($B25="Présent",L25/VLOOKUP(K25,Base!$A$3:$E$17,2,FALSE)/24,""),"")</f>
        <v/>
      </c>
      <c r="U25" s="56" t="str">
        <f>IFERROR(IF($B25="Présent",N25/VLOOKUP(M25,Base!$A$3:$E$17,2,FALSE)/24,""),"")</f>
        <v/>
      </c>
      <c r="V25" s="56" t="str">
        <f>IFERROR(IF($B25="Présent",P25/VLOOKUP(O25,Base!$A$3:$E$17,2,FALSE)/24,""),"")</f>
        <v/>
      </c>
      <c r="W25" s="56" t="str">
        <f>IFERROR(IF($B25="Présent",R25/VLOOKUP(Q25,Base!$A$3:$E$17,2,FALSE)/24,""),"")</f>
        <v/>
      </c>
      <c r="X25" s="293" t="str">
        <f t="shared" si="4"/>
        <v/>
      </c>
      <c r="Y25" s="52"/>
      <c r="AA25" s="18"/>
      <c r="AB25" s="19">
        <v>0.22916666666666666</v>
      </c>
      <c r="AC25" s="290">
        <f t="shared" si="5"/>
        <v>0</v>
      </c>
      <c r="AD25" s="291">
        <f t="shared" si="6"/>
        <v>0</v>
      </c>
      <c r="AE25" s="19">
        <f t="shared" si="7"/>
        <v>0</v>
      </c>
      <c r="AF25" s="20">
        <v>0.53749999999999998</v>
      </c>
      <c r="AG25" s="292">
        <f t="shared" si="8"/>
        <v>0</v>
      </c>
      <c r="AH25" s="63"/>
      <c r="AI25" s="64"/>
      <c r="AJ25" s="63"/>
      <c r="AK25" s="65"/>
      <c r="AL25" s="66"/>
      <c r="AM25" s="64"/>
      <c r="AN25" s="63"/>
      <c r="AO25" s="65"/>
      <c r="AP25" s="66"/>
      <c r="AQ25" s="64"/>
      <c r="AR25" s="56" t="str">
        <f>IFERROR(IF($AA25="Présent",AI25/VLOOKUP(AH25,Base!$A$3:$E$17,2,FALSE)/24,""),"")</f>
        <v/>
      </c>
      <c r="AS25" s="56" t="str">
        <f>IFERROR(IF($AA25="Présent",AK25/VLOOKUP(AJ25,Base!$A$3:$E$17,2,FALSE)/24,""),"")</f>
        <v/>
      </c>
      <c r="AT25" s="56" t="str">
        <f>IFERROR(IF($AA25="Présent",AM25/VLOOKUP(AL25,Base!$A$3:$E$17,2,FALSE)/24,""),"")</f>
        <v/>
      </c>
      <c r="AU25" s="56" t="str">
        <f>IFERROR(IF($AA25="Présent",AO25/VLOOKUP(AN25,Base!$A$3:$E$17,2,FALSE)/24,""),"")</f>
        <v/>
      </c>
      <c r="AV25" s="56" t="str">
        <f>IFERROR(IF($AA25="Présent",AQ25/VLOOKUP(AP25,Base!$A$3:$E$17,2,FALSE)/24,""),"")</f>
        <v/>
      </c>
      <c r="AW25" s="293" t="str">
        <f t="shared" si="9"/>
        <v/>
      </c>
      <c r="AX25" s="52"/>
      <c r="AY25" s="17"/>
      <c r="AZ25" s="18"/>
      <c r="BA25" s="19">
        <v>0.22916666666666666</v>
      </c>
      <c r="BB25" s="290">
        <f t="shared" si="10"/>
        <v>0</v>
      </c>
      <c r="BC25" s="291">
        <f t="shared" si="11"/>
        <v>0</v>
      </c>
      <c r="BD25" s="19">
        <f t="shared" si="12"/>
        <v>0</v>
      </c>
      <c r="BE25" s="20">
        <v>0.53749999999999998</v>
      </c>
      <c r="BF25" s="292">
        <f t="shared" si="13"/>
        <v>0</v>
      </c>
      <c r="BG25" s="63"/>
      <c r="BH25" s="64"/>
      <c r="BI25" s="63"/>
      <c r="BJ25" s="65"/>
      <c r="BK25" s="66"/>
      <c r="BL25" s="64"/>
      <c r="BM25" s="63"/>
      <c r="BN25" s="65"/>
      <c r="BO25" s="66"/>
      <c r="BP25" s="64"/>
      <c r="BQ25" s="56" t="str">
        <f>IFERROR(IF($AZ25="Présent",BH25/VLOOKUP(BG25,Base!$A$3:$E$17,2,FALSE)/24,""),"")</f>
        <v/>
      </c>
      <c r="BR25" s="56" t="str">
        <f>IFERROR(IF($AZ25="Présent",BJ25/VLOOKUP(BI25,Base!$A$3:$E$17,2,FALSE)/24,""),"")</f>
        <v/>
      </c>
      <c r="BS25" s="56" t="str">
        <f>IFERROR(IF($AZ25="Présent",BL25/VLOOKUP(BK25,Base!$A$3:$E$17,2,FALSE)/24,""),"")</f>
        <v/>
      </c>
      <c r="BT25" s="56" t="str">
        <f>IFERROR(IF($AZ25="Présent",BN25/VLOOKUP(BM25,Base!$A$3:$E$17,2,FALSE)/24,""),"")</f>
        <v/>
      </c>
      <c r="BU25" s="56" t="str">
        <f>IFERROR(IF($AZ25="Présent",BP25/VLOOKUP(BO25,Base!$A$3:$E$17,2,FALSE)/24,""),"")</f>
        <v/>
      </c>
      <c r="BV25" s="293" t="str">
        <f t="shared" si="14"/>
        <v/>
      </c>
      <c r="BW25" s="52"/>
      <c r="BX25" s="17"/>
      <c r="BY25" s="199"/>
      <c r="BZ25" s="19">
        <v>0.22916666666666666</v>
      </c>
      <c r="CA25" s="290">
        <f t="shared" si="15"/>
        <v>0</v>
      </c>
      <c r="CB25" s="291">
        <f t="shared" si="16"/>
        <v>0</v>
      </c>
      <c r="CC25" s="19">
        <f t="shared" si="17"/>
        <v>0</v>
      </c>
      <c r="CD25" s="20">
        <v>0.53749999999999998</v>
      </c>
      <c r="CE25" s="292">
        <f t="shared" si="18"/>
        <v>0</v>
      </c>
      <c r="CF25" s="63"/>
      <c r="CG25" s="64"/>
      <c r="CH25" s="63"/>
      <c r="CI25" s="65"/>
      <c r="CJ25" s="66"/>
      <c r="CK25" s="64"/>
      <c r="CL25" s="63"/>
      <c r="CM25" s="65"/>
      <c r="CN25" s="66"/>
      <c r="CO25" s="64"/>
      <c r="CP25" s="56" t="str">
        <f>IFERROR(IF($BY25="Présent",CG25/VLOOKUP(CF25,Base!$A$3:$E$17,2,FALSE)/24,""),"")</f>
        <v/>
      </c>
      <c r="CQ25" s="56" t="str">
        <f>IFERROR(IF($BY25="Présent",CI25/VLOOKUP(CH25,Base!$A$3:$E$17,2,FALSE)/24,""),"")</f>
        <v/>
      </c>
      <c r="CR25" s="56" t="str">
        <f>IFERROR(IF($BY25="Présent",CK25/VLOOKUP(CJ25,Base!$A$3:$E$17,2,FALSE)/24,""),"")</f>
        <v/>
      </c>
      <c r="CS25" s="56" t="str">
        <f>IFERROR(IF($BY25="Présent",CM25/VLOOKUP(CL25,Base!$A$3:$E$17,2,FALSE)/24,""),"")</f>
        <v/>
      </c>
      <c r="CT25" s="56" t="str">
        <f>IFERROR(IF($BY25="Présent",CO25/VLOOKUP(CN25,Base!$A$3:$E$17,2,FALSE)/24,""),"")</f>
        <v/>
      </c>
      <c r="CU25" s="293" t="str">
        <f t="shared" si="19"/>
        <v/>
      </c>
      <c r="CV25" s="52"/>
      <c r="CW25" s="17"/>
      <c r="CX25" s="199"/>
      <c r="CY25" s="19">
        <v>0.22916666666666666</v>
      </c>
      <c r="CZ25" s="290">
        <f t="shared" si="20"/>
        <v>0</v>
      </c>
      <c r="DA25" s="291">
        <f t="shared" si="21"/>
        <v>0</v>
      </c>
      <c r="DB25" s="19">
        <f t="shared" si="22"/>
        <v>0</v>
      </c>
      <c r="DC25" s="20">
        <v>0.53749999999999998</v>
      </c>
      <c r="DD25" s="292">
        <f t="shared" si="23"/>
        <v>0</v>
      </c>
      <c r="DE25" s="63"/>
      <c r="DF25" s="64"/>
      <c r="DG25" s="63"/>
      <c r="DH25" s="65"/>
      <c r="DI25" s="66"/>
      <c r="DJ25" s="64"/>
      <c r="DK25" s="63"/>
      <c r="DL25" s="65"/>
      <c r="DM25" s="66"/>
      <c r="DN25" s="64"/>
      <c r="DO25" s="56" t="str">
        <f>IFERROR(IF($CX25="Présent",DF25/VLOOKUP(DE25,Base!$A$3:$E$17,2,FALSE)/24,""),"")</f>
        <v/>
      </c>
      <c r="DP25" s="56" t="str">
        <f>IFERROR(IF($CX25="Présent",DH25/VLOOKUP(DG25,Base!$A$3:$E$17,2,FALSE)/24,""),"")</f>
        <v/>
      </c>
      <c r="DQ25" s="56" t="str">
        <f>IFERROR(IF($CX25="Présent",DJ25/VLOOKUP(DI25,Base!$A$3:$E$17,2,FALSE)/24,""),"")</f>
        <v/>
      </c>
      <c r="DR25" s="56" t="str">
        <f>IFERROR(IF($CX25="Présent",DL25/VLOOKUP(DK25,Base!$A$3:$E$17,2,FALSE)/24,""),"")</f>
        <v/>
      </c>
      <c r="DS25" s="56" t="str">
        <f>IFERROR(IF($CX25="Présent",DN25/VLOOKUP(DM25,Base!$A$3:$E$17,2,FALSE)/24,""),"")</f>
        <v/>
      </c>
      <c r="DT25" s="293" t="str">
        <f t="shared" si="24"/>
        <v/>
      </c>
      <c r="DU25" s="52"/>
      <c r="DV25" s="17"/>
      <c r="DW25" s="18"/>
      <c r="DX25" s="19">
        <v>0.22916666666666666</v>
      </c>
      <c r="DY25" s="290">
        <f t="shared" si="25"/>
        <v>0</v>
      </c>
      <c r="DZ25" s="291">
        <f t="shared" si="26"/>
        <v>0</v>
      </c>
      <c r="EA25" s="19">
        <f t="shared" si="27"/>
        <v>0</v>
      </c>
      <c r="EB25" s="20">
        <v>0.53749999999999998</v>
      </c>
      <c r="EC25" s="292">
        <f t="shared" si="28"/>
        <v>0</v>
      </c>
      <c r="ED25" s="63"/>
      <c r="EE25" s="64"/>
      <c r="EF25" s="63"/>
      <c r="EG25" s="65"/>
      <c r="EH25" s="66"/>
      <c r="EI25" s="64"/>
      <c r="EJ25" s="63"/>
      <c r="EK25" s="65"/>
      <c r="EL25" s="66"/>
      <c r="EM25" s="64"/>
      <c r="EN25" s="56" t="str">
        <f>IFERROR(IF($DW25="Présent",EE25/VLOOKUP(ED25,Base!$A$3:$E$17,2,FALSE)/24,""),"")</f>
        <v/>
      </c>
      <c r="EO25" s="56" t="str">
        <f>IFERROR(IF($DW25="Présent",EG25/VLOOKUP(EF25,Base!$A$3:$E$17,2,FALSE)/24,""),"")</f>
        <v/>
      </c>
      <c r="EP25" s="56" t="str">
        <f>IFERROR(IF($DW25="Présent",EI25/VLOOKUP(EH25,Base!$A$3:$E$17,2,FALSE)/24,""),"")</f>
        <v/>
      </c>
      <c r="EQ25" s="56" t="str">
        <f>IFERROR(IF($DW25="Présent",EK25/VLOOKUP(EJ25,Base!$A$3:$E$17,2,FALSE)/24,""),"")</f>
        <v/>
      </c>
      <c r="ER25" s="56" t="str">
        <f>IFERROR(IF($DW25="Présent",EM25/VLOOKUP(EL25,Base!$A$3:$E$17,2,FALSE)/24,""),"")</f>
        <v/>
      </c>
      <c r="ES25" s="293" t="str">
        <f t="shared" si="29"/>
        <v/>
      </c>
      <c r="ET25" s="52"/>
      <c r="EU25" s="17"/>
      <c r="EV25" s="18"/>
      <c r="EW25" s="19">
        <v>0.22916666666666666</v>
      </c>
      <c r="EX25" s="290">
        <f t="shared" si="30"/>
        <v>0</v>
      </c>
      <c r="EY25" s="291">
        <f t="shared" si="31"/>
        <v>0</v>
      </c>
      <c r="EZ25" s="19">
        <f t="shared" si="32"/>
        <v>0</v>
      </c>
      <c r="FA25" s="20">
        <v>0.53749999999999998</v>
      </c>
      <c r="FB25" s="292">
        <f t="shared" si="33"/>
        <v>0</v>
      </c>
      <c r="FC25" s="63"/>
      <c r="FD25" s="64"/>
      <c r="FE25" s="63"/>
      <c r="FF25" s="65"/>
      <c r="FG25" s="66"/>
      <c r="FH25" s="64"/>
      <c r="FI25" s="63"/>
      <c r="FJ25" s="65"/>
      <c r="FK25" s="66"/>
      <c r="FL25" s="64"/>
      <c r="FM25" s="56" t="str">
        <f>IFERROR(IF($EV25="Présent",FD25/VLOOKUP(FC25,Base!$A$3:$E$17,2,FALSE)/24,""),"")</f>
        <v/>
      </c>
      <c r="FN25" s="56" t="str">
        <f>IFERROR(IF($EV25="Présent",FF25/VLOOKUP(FE25,Base!$A$3:$E$17,2,FALSE)/24,""),"")</f>
        <v/>
      </c>
      <c r="FO25" s="56" t="str">
        <f>IFERROR(IF($EV25="Présent",FH25/VLOOKUP(FG25,Base!$A$3:$E$17,2,FALSE)/24,""),"")</f>
        <v/>
      </c>
      <c r="FP25" s="56" t="str">
        <f>IFERROR(IF($EV25="Présent",FJ25/VLOOKUP(FI25,Base!$A$3:$E$17,2,FALSE)/24,""),"")</f>
        <v/>
      </c>
      <c r="FQ25" s="56" t="str">
        <f>IFERROR(IF($EV25="Présent",FL25/VLOOKUP(FK25,Base!$A$3:$E$17,2,FALSE)/24,""),"")</f>
        <v/>
      </c>
      <c r="FR25" s="293" t="str">
        <f t="shared" si="34"/>
        <v/>
      </c>
      <c r="FS25" s="52"/>
      <c r="FU25" s="262">
        <f>IF(EU25="",IF(DV25="",IF(CW25="",IF(BX25="",IF(AY25="",IF(Z25="",A25,Z25),AY25),BX25),CW25),DV25),EU25)</f>
        <v>0</v>
      </c>
      <c r="FV25" s="261" t="str">
        <f t="shared" si="36"/>
        <v/>
      </c>
      <c r="FW25" s="263">
        <f t="shared" si="37"/>
        <v>0</v>
      </c>
      <c r="FX25" s="23"/>
      <c r="FY25" s="88"/>
    </row>
    <row r="26" spans="1:186" s="25" customFormat="1" x14ac:dyDescent="0.2">
      <c r="A26" s="17"/>
      <c r="B26" s="18"/>
      <c r="C26" s="19">
        <v>0.22916666666666666</v>
      </c>
      <c r="D26" s="290">
        <f t="shared" si="0"/>
        <v>0</v>
      </c>
      <c r="E26" s="291">
        <f t="shared" si="1"/>
        <v>0</v>
      </c>
      <c r="F26" s="19">
        <f t="shared" si="2"/>
        <v>0</v>
      </c>
      <c r="G26" s="20">
        <v>0.53749999999999998</v>
      </c>
      <c r="H26" s="292">
        <f t="shared" si="3"/>
        <v>0</v>
      </c>
      <c r="I26" s="63"/>
      <c r="J26" s="64"/>
      <c r="K26" s="63"/>
      <c r="L26" s="65"/>
      <c r="M26" s="66"/>
      <c r="N26" s="64"/>
      <c r="O26" s="63"/>
      <c r="P26" s="65"/>
      <c r="Q26" s="66"/>
      <c r="R26" s="64"/>
      <c r="S26" s="56" t="str">
        <f>IFERROR(IF($B26="Présent",J26/VLOOKUP(I26,Base!$A$3:$E$17,2,FALSE)/24,""),"")</f>
        <v/>
      </c>
      <c r="T26" s="56" t="str">
        <f>IFERROR(IF($B26="Présent",L26/VLOOKUP(K26,Base!$A$3:$E$17,2,FALSE)/24,""),"")</f>
        <v/>
      </c>
      <c r="U26" s="56" t="str">
        <f>IFERROR(IF($B26="Présent",N26/VLOOKUP(M26,Base!$A$3:$E$17,2,FALSE)/24,""),"")</f>
        <v/>
      </c>
      <c r="V26" s="56" t="str">
        <f>IFERROR(IF($B26="Présent",P26/VLOOKUP(O26,Base!$A$3:$E$17,2,FALSE)/24,""),"")</f>
        <v/>
      </c>
      <c r="W26" s="56" t="str">
        <f>IFERROR(IF($B26="Présent",R26/VLOOKUP(Q26,Base!$A$3:$E$17,2,FALSE)/24,""),"")</f>
        <v/>
      </c>
      <c r="X26" s="293" t="str">
        <f t="shared" si="4"/>
        <v/>
      </c>
      <c r="Y26" s="51"/>
      <c r="Z26" s="17"/>
      <c r="AA26" s="18"/>
      <c r="AB26" s="19">
        <v>0.22916666666666666</v>
      </c>
      <c r="AC26" s="290">
        <f t="shared" si="5"/>
        <v>0</v>
      </c>
      <c r="AD26" s="291">
        <f t="shared" si="6"/>
        <v>0</v>
      </c>
      <c r="AE26" s="19">
        <f t="shared" si="7"/>
        <v>0</v>
      </c>
      <c r="AF26" s="20">
        <v>0.53749999999999998</v>
      </c>
      <c r="AG26" s="292">
        <f t="shared" si="8"/>
        <v>0</v>
      </c>
      <c r="AH26" s="63"/>
      <c r="AI26" s="64"/>
      <c r="AJ26" s="63"/>
      <c r="AK26" s="65"/>
      <c r="AL26" s="66"/>
      <c r="AM26" s="64"/>
      <c r="AN26" s="63"/>
      <c r="AO26" s="65"/>
      <c r="AP26" s="66"/>
      <c r="AQ26" s="64"/>
      <c r="AR26" s="56" t="str">
        <f>IFERROR(IF($AA26="Présent",AI26/VLOOKUP(AH26,Base!$A$3:$E$17,2,FALSE)/24,""),"")</f>
        <v/>
      </c>
      <c r="AS26" s="56" t="str">
        <f>IFERROR(IF($AA26="Présent",AK26/VLOOKUP(AJ26,Base!$A$3:$E$17,2,FALSE)/24,""),"")</f>
        <v/>
      </c>
      <c r="AT26" s="56" t="str">
        <f>IFERROR(IF($AA26="Présent",AM26/VLOOKUP(AL26,Base!$A$3:$E$17,2,FALSE)/24,""),"")</f>
        <v/>
      </c>
      <c r="AU26" s="56" t="str">
        <f>IFERROR(IF($AA26="Présent",AO26/VLOOKUP(AN26,Base!$A$3:$E$17,2,FALSE)/24,""),"")</f>
        <v/>
      </c>
      <c r="AV26" s="56" t="str">
        <f>IFERROR(IF($AA26="Présent",AQ26/VLOOKUP(AP26,Base!$A$3:$E$17,2,FALSE)/24,""),"")</f>
        <v/>
      </c>
      <c r="AW26" s="293" t="str">
        <f t="shared" si="9"/>
        <v/>
      </c>
      <c r="AX26" s="51"/>
      <c r="AY26" s="17"/>
      <c r="AZ26" s="18"/>
      <c r="BA26" s="19">
        <v>0.22916666666666666</v>
      </c>
      <c r="BB26" s="290">
        <f t="shared" si="10"/>
        <v>0</v>
      </c>
      <c r="BC26" s="291">
        <f t="shared" si="11"/>
        <v>0</v>
      </c>
      <c r="BD26" s="19">
        <f t="shared" si="12"/>
        <v>0</v>
      </c>
      <c r="BE26" s="20">
        <v>0.53749999999999998</v>
      </c>
      <c r="BF26" s="292">
        <f t="shared" si="13"/>
        <v>0</v>
      </c>
      <c r="BG26" s="63"/>
      <c r="BH26" s="64"/>
      <c r="BI26" s="63"/>
      <c r="BJ26" s="65"/>
      <c r="BK26" s="66"/>
      <c r="BL26" s="64"/>
      <c r="BM26" s="63"/>
      <c r="BN26" s="65"/>
      <c r="BO26" s="66"/>
      <c r="BP26" s="64"/>
      <c r="BQ26" s="56" t="str">
        <f>IFERROR(IF($AZ26="Présent",BH26/VLOOKUP(BG26,Base!$A$3:$E$17,2,FALSE)/24,""),"")</f>
        <v/>
      </c>
      <c r="BR26" s="56" t="str">
        <f>IFERROR(IF($AZ26="Présent",BJ26/VLOOKUP(BI26,Base!$A$3:$E$17,2,FALSE)/24,""),"")</f>
        <v/>
      </c>
      <c r="BS26" s="56" t="str">
        <f>IFERROR(IF($AZ26="Présent",BL26/VLOOKUP(BK26,Base!$A$3:$E$17,2,FALSE)/24,""),"")</f>
        <v/>
      </c>
      <c r="BT26" s="56" t="str">
        <f>IFERROR(IF($AZ26="Présent",BN26/VLOOKUP(BM26,Base!$A$3:$E$17,2,FALSE)/24,""),"")</f>
        <v/>
      </c>
      <c r="BU26" s="56" t="str">
        <f>IFERROR(IF($AZ26="Présent",BP26/VLOOKUP(BO26,Base!$A$3:$E$17,2,FALSE)/24,""),"")</f>
        <v/>
      </c>
      <c r="BV26" s="293" t="str">
        <f t="shared" si="14"/>
        <v/>
      </c>
      <c r="BW26" s="51"/>
      <c r="BX26" s="17"/>
      <c r="BY26" s="199"/>
      <c r="BZ26" s="19">
        <v>0.22916666666666666</v>
      </c>
      <c r="CA26" s="290">
        <f t="shared" si="15"/>
        <v>0</v>
      </c>
      <c r="CB26" s="291">
        <f t="shared" si="16"/>
        <v>0</v>
      </c>
      <c r="CC26" s="19">
        <f t="shared" si="17"/>
        <v>0</v>
      </c>
      <c r="CD26" s="20">
        <v>0.53749999999999998</v>
      </c>
      <c r="CE26" s="292">
        <f t="shared" si="18"/>
        <v>0</v>
      </c>
      <c r="CF26" s="63"/>
      <c r="CG26" s="64"/>
      <c r="CH26" s="63"/>
      <c r="CI26" s="65"/>
      <c r="CJ26" s="66"/>
      <c r="CK26" s="64"/>
      <c r="CL26" s="63"/>
      <c r="CM26" s="65"/>
      <c r="CN26" s="66"/>
      <c r="CO26" s="64"/>
      <c r="CP26" s="56" t="str">
        <f>IFERROR(IF($BY26="Présent",CG26/VLOOKUP(CF26,Base!$A$3:$E$17,2,FALSE)/24,""),"")</f>
        <v/>
      </c>
      <c r="CQ26" s="56" t="str">
        <f>IFERROR(IF($BY26="Présent",CI26/VLOOKUP(CH26,Base!$A$3:$E$17,2,FALSE)/24,""),"")</f>
        <v/>
      </c>
      <c r="CR26" s="56" t="str">
        <f>IFERROR(IF($BY26="Présent",CK26/VLOOKUP(CJ26,Base!$A$3:$E$17,2,FALSE)/24,""),"")</f>
        <v/>
      </c>
      <c r="CS26" s="56" t="str">
        <f>IFERROR(IF($BY26="Présent",CM26/VLOOKUP(CL26,Base!$A$3:$E$17,2,FALSE)/24,""),"")</f>
        <v/>
      </c>
      <c r="CT26" s="56" t="str">
        <f>IFERROR(IF($BY26="Présent",CO26/VLOOKUP(CN26,Base!$A$3:$E$17,2,FALSE)/24,""),"")</f>
        <v/>
      </c>
      <c r="CU26" s="293" t="str">
        <f t="shared" si="19"/>
        <v/>
      </c>
      <c r="CV26" s="51"/>
      <c r="CW26" s="17"/>
      <c r="CX26" s="199"/>
      <c r="CY26" s="19">
        <v>0.22916666666666666</v>
      </c>
      <c r="CZ26" s="290">
        <f t="shared" si="20"/>
        <v>0</v>
      </c>
      <c r="DA26" s="291">
        <f t="shared" si="21"/>
        <v>0</v>
      </c>
      <c r="DB26" s="19">
        <f t="shared" si="22"/>
        <v>0</v>
      </c>
      <c r="DC26" s="20">
        <v>0.53749999999999998</v>
      </c>
      <c r="DD26" s="292">
        <f t="shared" si="23"/>
        <v>0</v>
      </c>
      <c r="DE26" s="63"/>
      <c r="DF26" s="64"/>
      <c r="DG26" s="63"/>
      <c r="DH26" s="65"/>
      <c r="DI26" s="66"/>
      <c r="DJ26" s="64"/>
      <c r="DK26" s="63"/>
      <c r="DL26" s="65"/>
      <c r="DM26" s="66"/>
      <c r="DN26" s="64"/>
      <c r="DO26" s="56" t="str">
        <f>IFERROR(IF($CX26="Présent",DF26/VLOOKUP(DE26,Base!$A$3:$E$17,2,FALSE)/24,""),"")</f>
        <v/>
      </c>
      <c r="DP26" s="56" t="str">
        <f>IFERROR(IF($CX26="Présent",DH26/VLOOKUP(DG26,Base!$A$3:$E$17,2,FALSE)/24,""),"")</f>
        <v/>
      </c>
      <c r="DQ26" s="56" t="str">
        <f>IFERROR(IF($CX26="Présent",DJ26/VLOOKUP(DI26,Base!$A$3:$E$17,2,FALSE)/24,""),"")</f>
        <v/>
      </c>
      <c r="DR26" s="56" t="str">
        <f>IFERROR(IF($CX26="Présent",DL26/VLOOKUP(DK26,Base!$A$3:$E$17,2,FALSE)/24,""),"")</f>
        <v/>
      </c>
      <c r="DS26" s="56" t="str">
        <f>IFERROR(IF($CX26="Présent",DN26/VLOOKUP(DM26,Base!$A$3:$E$17,2,FALSE)/24,""),"")</f>
        <v/>
      </c>
      <c r="DT26" s="293" t="str">
        <f t="shared" si="24"/>
        <v/>
      </c>
      <c r="DU26" s="51"/>
      <c r="DV26" s="17"/>
      <c r="DW26" s="18"/>
      <c r="DX26" s="19">
        <v>0.22916666666666666</v>
      </c>
      <c r="DY26" s="290">
        <f t="shared" si="25"/>
        <v>0</v>
      </c>
      <c r="DZ26" s="291">
        <f t="shared" si="26"/>
        <v>0</v>
      </c>
      <c r="EA26" s="19">
        <f t="shared" si="27"/>
        <v>0</v>
      </c>
      <c r="EB26" s="20">
        <v>0.53749999999999998</v>
      </c>
      <c r="EC26" s="292">
        <f t="shared" si="28"/>
        <v>0</v>
      </c>
      <c r="ED26" s="63"/>
      <c r="EE26" s="64"/>
      <c r="EF26" s="63"/>
      <c r="EG26" s="65"/>
      <c r="EH26" s="66"/>
      <c r="EI26" s="64"/>
      <c r="EJ26" s="63"/>
      <c r="EK26" s="65"/>
      <c r="EL26" s="66"/>
      <c r="EM26" s="64"/>
      <c r="EN26" s="56" t="str">
        <f>IFERROR(IF($DW26="Présent",EE26/VLOOKUP(ED26,Base!$A$3:$E$17,2,FALSE)/24,""),"")</f>
        <v/>
      </c>
      <c r="EO26" s="56" t="str">
        <f>IFERROR(IF($DW26="Présent",EG26/VLOOKUP(EF26,Base!$A$3:$E$17,2,FALSE)/24,""),"")</f>
        <v/>
      </c>
      <c r="EP26" s="56" t="str">
        <f>IFERROR(IF($DW26="Présent",EI26/VLOOKUP(EH26,Base!$A$3:$E$17,2,FALSE)/24,""),"")</f>
        <v/>
      </c>
      <c r="EQ26" s="56" t="str">
        <f>IFERROR(IF($DW26="Présent",EK26/VLOOKUP(EJ26,Base!$A$3:$E$17,2,FALSE)/24,""),"")</f>
        <v/>
      </c>
      <c r="ER26" s="56" t="str">
        <f>IFERROR(IF($DW26="Présent",EM26/VLOOKUP(EL26,Base!$A$3:$E$17,2,FALSE)/24,""),"")</f>
        <v/>
      </c>
      <c r="ES26" s="293" t="str">
        <f t="shared" si="29"/>
        <v/>
      </c>
      <c r="ET26" s="51"/>
      <c r="EU26" s="17"/>
      <c r="EV26" s="18"/>
      <c r="EW26" s="19">
        <v>0.22916666666666666</v>
      </c>
      <c r="EX26" s="290">
        <f t="shared" si="30"/>
        <v>0</v>
      </c>
      <c r="EY26" s="291">
        <f t="shared" si="31"/>
        <v>0</v>
      </c>
      <c r="EZ26" s="19">
        <f t="shared" si="32"/>
        <v>0</v>
      </c>
      <c r="FA26" s="20">
        <v>0.53749999999999998</v>
      </c>
      <c r="FB26" s="292">
        <f t="shared" si="33"/>
        <v>0</v>
      </c>
      <c r="FC26" s="63"/>
      <c r="FD26" s="64"/>
      <c r="FE26" s="63"/>
      <c r="FF26" s="65"/>
      <c r="FG26" s="66"/>
      <c r="FH26" s="64"/>
      <c r="FI26" s="63"/>
      <c r="FJ26" s="65"/>
      <c r="FK26" s="66"/>
      <c r="FL26" s="64"/>
      <c r="FM26" s="56" t="str">
        <f>IFERROR(IF($EV26="Présent",FD26/VLOOKUP(FC26,Base!$A$3:$E$17,2,FALSE)/24,""),"")</f>
        <v/>
      </c>
      <c r="FN26" s="56" t="str">
        <f>IFERROR(IF($EV26="Présent",FF26/VLOOKUP(FE26,Base!$A$3:$E$17,2,FALSE)/24,""),"")</f>
        <v/>
      </c>
      <c r="FO26" s="56" t="str">
        <f>IFERROR(IF($EV26="Présent",FH26/VLOOKUP(FG26,Base!$A$3:$E$17,2,FALSE)/24,""),"")</f>
        <v/>
      </c>
      <c r="FP26" s="56" t="str">
        <f>IFERROR(IF($EV26="Présent",FJ26/VLOOKUP(FI26,Base!$A$3:$E$17,2,FALSE)/24,""),"")</f>
        <v/>
      </c>
      <c r="FQ26" s="56" t="str">
        <f>IFERROR(IF($EV26="Présent",FL26/VLOOKUP(FK26,Base!$A$3:$E$17,2,FALSE)/24,""),"")</f>
        <v/>
      </c>
      <c r="FR26" s="293" t="str">
        <f t="shared" si="34"/>
        <v/>
      </c>
      <c r="FS26" s="51"/>
      <c r="FU26" s="262">
        <f>IF(EU26="",IF(DV26="",IF(CW26="",IF(BX26="",IF(AY26="",IF(Z26="",A26,Z26),AY26),BX26),CW26),DV26),EU26)</f>
        <v>0</v>
      </c>
      <c r="FV26" s="261" t="str">
        <f t="shared" si="36"/>
        <v/>
      </c>
      <c r="FW26" s="263">
        <f t="shared" si="37"/>
        <v>0</v>
      </c>
      <c r="FX26" s="23"/>
      <c r="FY26" s="88"/>
    </row>
    <row r="27" spans="1:186" s="25" customFormat="1" x14ac:dyDescent="0.2">
      <c r="A27" s="17"/>
      <c r="B27" s="18"/>
      <c r="C27" s="19">
        <v>0.22916666666666666</v>
      </c>
      <c r="D27" s="290">
        <f t="shared" si="0"/>
        <v>0</v>
      </c>
      <c r="E27" s="291">
        <f t="shared" si="1"/>
        <v>0</v>
      </c>
      <c r="F27" s="19">
        <f t="shared" si="2"/>
        <v>0</v>
      </c>
      <c r="G27" s="20">
        <v>0.53749999999999998</v>
      </c>
      <c r="H27" s="292">
        <f t="shared" si="3"/>
        <v>0</v>
      </c>
      <c r="I27" s="63"/>
      <c r="J27" s="64"/>
      <c r="K27" s="63"/>
      <c r="L27" s="65"/>
      <c r="M27" s="66"/>
      <c r="N27" s="64"/>
      <c r="O27" s="63"/>
      <c r="P27" s="65"/>
      <c r="Q27" s="66"/>
      <c r="R27" s="64"/>
      <c r="S27" s="56" t="str">
        <f>IFERROR(IF($B27="Présent",J27/VLOOKUP(I27,Base!$A$3:$E$17,2,FALSE)/24,""),"")</f>
        <v/>
      </c>
      <c r="T27" s="56" t="str">
        <f>IFERROR(IF($B27="Présent",L27/VLOOKUP(K27,Base!$A$3:$E$17,2,FALSE)/24,""),"")</f>
        <v/>
      </c>
      <c r="U27" s="56" t="str">
        <f>IFERROR(IF($B27="Présent",N27/VLOOKUP(M27,Base!$A$3:$E$17,2,FALSE)/24,""),"")</f>
        <v/>
      </c>
      <c r="V27" s="56" t="str">
        <f>IFERROR(IF($B27="Présent",P27/VLOOKUP(O27,Base!$A$3:$E$17,2,FALSE)/24,""),"")</f>
        <v/>
      </c>
      <c r="W27" s="56" t="str">
        <f>IFERROR(IF($B27="Présent",R27/VLOOKUP(Q27,Base!$A$3:$E$17,2,FALSE)/24,""),"")</f>
        <v/>
      </c>
      <c r="X27" s="293" t="str">
        <f t="shared" si="4"/>
        <v/>
      </c>
      <c r="Y27" s="51"/>
      <c r="Z27" s="17"/>
      <c r="AA27" s="18" t="s">
        <v>10</v>
      </c>
      <c r="AB27" s="19">
        <v>0.22916666666666666</v>
      </c>
      <c r="AC27" s="290">
        <f t="shared" si="5"/>
        <v>0</v>
      </c>
      <c r="AD27" s="291">
        <f t="shared" si="6"/>
        <v>0</v>
      </c>
      <c r="AE27" s="19">
        <f t="shared" si="7"/>
        <v>0</v>
      </c>
      <c r="AF27" s="20">
        <v>0.53749999999999998</v>
      </c>
      <c r="AG27" s="292">
        <f t="shared" si="8"/>
        <v>0</v>
      </c>
      <c r="AH27" s="63"/>
      <c r="AI27" s="64"/>
      <c r="AJ27" s="63"/>
      <c r="AK27" s="65"/>
      <c r="AL27" s="66"/>
      <c r="AM27" s="64"/>
      <c r="AN27" s="63"/>
      <c r="AO27" s="65"/>
      <c r="AP27" s="66"/>
      <c r="AQ27" s="64"/>
      <c r="AR27" s="56" t="str">
        <f>IFERROR(IF($AA27="Présent",AI27/VLOOKUP(AH27,Base!$A$3:$E$17,2,FALSE)/24,""),"")</f>
        <v/>
      </c>
      <c r="AS27" s="56" t="str">
        <f>IFERROR(IF($AA27="Présent",AK27/VLOOKUP(AJ27,Base!$A$3:$E$17,2,FALSE)/24,""),"")</f>
        <v/>
      </c>
      <c r="AT27" s="56" t="str">
        <f>IFERROR(IF($AA27="Présent",AM27/VLOOKUP(AL27,Base!$A$3:$E$17,2,FALSE)/24,""),"")</f>
        <v/>
      </c>
      <c r="AU27" s="56" t="str">
        <f>IFERROR(IF($AA27="Présent",AO27/VLOOKUP(AN27,Base!$A$3:$E$17,2,FALSE)/24,""),"")</f>
        <v/>
      </c>
      <c r="AV27" s="56" t="str">
        <f>IFERROR(IF($AA27="Présent",AQ27/VLOOKUP(AP27,Base!$A$3:$E$17,2,FALSE)/24,""),"")</f>
        <v/>
      </c>
      <c r="AW27" s="293" t="str">
        <f t="shared" si="9"/>
        <v/>
      </c>
      <c r="AX27" s="51"/>
      <c r="AY27" s="17"/>
      <c r="AZ27" s="18" t="s">
        <v>10</v>
      </c>
      <c r="BA27" s="19">
        <v>0.22916666666666666</v>
      </c>
      <c r="BB27" s="290">
        <f t="shared" si="10"/>
        <v>0</v>
      </c>
      <c r="BC27" s="291">
        <f t="shared" si="11"/>
        <v>0</v>
      </c>
      <c r="BD27" s="19">
        <f t="shared" si="12"/>
        <v>0</v>
      </c>
      <c r="BE27" s="20">
        <v>0.53749999999999998</v>
      </c>
      <c r="BF27" s="292">
        <f t="shared" si="13"/>
        <v>0</v>
      </c>
      <c r="BG27" s="63"/>
      <c r="BH27" s="64"/>
      <c r="BI27" s="63"/>
      <c r="BJ27" s="65"/>
      <c r="BK27" s="66"/>
      <c r="BL27" s="64"/>
      <c r="BM27" s="63"/>
      <c r="BN27" s="65"/>
      <c r="BO27" s="66"/>
      <c r="BP27" s="64"/>
      <c r="BQ27" s="56" t="str">
        <f>IFERROR(IF($AZ27="Présent",BH27/VLOOKUP(BG27,Base!$A$3:$E$17,2,FALSE)/24,""),"")</f>
        <v/>
      </c>
      <c r="BR27" s="56" t="str">
        <f>IFERROR(IF($AZ27="Présent",BJ27/VLOOKUP(BI27,Base!$A$3:$E$17,2,FALSE)/24,""),"")</f>
        <v/>
      </c>
      <c r="BS27" s="56" t="str">
        <f>IFERROR(IF($AZ27="Présent",BL27/VLOOKUP(BK27,Base!$A$3:$E$17,2,FALSE)/24,""),"")</f>
        <v/>
      </c>
      <c r="BT27" s="56" t="str">
        <f>IFERROR(IF($AZ27="Présent",BN27/VLOOKUP(BM27,Base!$A$3:$E$17,2,FALSE)/24,""),"")</f>
        <v/>
      </c>
      <c r="BU27" s="56" t="str">
        <f>IFERROR(IF($AZ27="Présent",BP27/VLOOKUP(BO27,Base!$A$3:$E$17,2,FALSE)/24,""),"")</f>
        <v/>
      </c>
      <c r="BV27" s="293" t="str">
        <f t="shared" si="14"/>
        <v/>
      </c>
      <c r="BW27" s="51"/>
      <c r="BX27" s="17"/>
      <c r="BY27" s="199" t="s">
        <v>10</v>
      </c>
      <c r="BZ27" s="19">
        <v>0.22916666666666666</v>
      </c>
      <c r="CA27" s="290">
        <f t="shared" si="15"/>
        <v>0</v>
      </c>
      <c r="CB27" s="291">
        <f t="shared" si="16"/>
        <v>0</v>
      </c>
      <c r="CC27" s="19">
        <f t="shared" si="17"/>
        <v>0</v>
      </c>
      <c r="CD27" s="20">
        <v>0.53749999999999998</v>
      </c>
      <c r="CE27" s="292">
        <f t="shared" si="18"/>
        <v>0</v>
      </c>
      <c r="CF27" s="63"/>
      <c r="CG27" s="64"/>
      <c r="CH27" s="63"/>
      <c r="CI27" s="65"/>
      <c r="CJ27" s="66"/>
      <c r="CK27" s="64"/>
      <c r="CL27" s="63"/>
      <c r="CM27" s="65"/>
      <c r="CN27" s="66"/>
      <c r="CO27" s="64"/>
      <c r="CP27" s="56" t="str">
        <f>IFERROR(IF($BY27="Présent",CG27/VLOOKUP(CF27,Base!$A$3:$E$17,2,FALSE)/24,""),"")</f>
        <v/>
      </c>
      <c r="CQ27" s="56" t="str">
        <f>IFERROR(IF($BY27="Présent",CI27/VLOOKUP(CH27,Base!$A$3:$E$17,2,FALSE)/24,""),"")</f>
        <v/>
      </c>
      <c r="CR27" s="56" t="str">
        <f>IFERROR(IF($BY27="Présent",CK27/VLOOKUP(CJ27,Base!$A$3:$E$17,2,FALSE)/24,""),"")</f>
        <v/>
      </c>
      <c r="CS27" s="56" t="str">
        <f>IFERROR(IF($BY27="Présent",CM27/VLOOKUP(CL27,Base!$A$3:$E$17,2,FALSE)/24,""),"")</f>
        <v/>
      </c>
      <c r="CT27" s="56" t="str">
        <f>IFERROR(IF($BY27="Présent",CO27/VLOOKUP(CN27,Base!$A$3:$E$17,2,FALSE)/24,""),"")</f>
        <v/>
      </c>
      <c r="CU27" s="293" t="str">
        <f t="shared" si="19"/>
        <v/>
      </c>
      <c r="CV27" s="51"/>
      <c r="CW27" s="17"/>
      <c r="CX27" s="199"/>
      <c r="CY27" s="19">
        <v>0.22916666666666666</v>
      </c>
      <c r="CZ27" s="290">
        <f t="shared" si="20"/>
        <v>0</v>
      </c>
      <c r="DA27" s="291">
        <f t="shared" si="21"/>
        <v>0</v>
      </c>
      <c r="DB27" s="19">
        <f t="shared" si="22"/>
        <v>0</v>
      </c>
      <c r="DC27" s="20">
        <v>0.53749999999999998</v>
      </c>
      <c r="DD27" s="292">
        <f t="shared" si="23"/>
        <v>0</v>
      </c>
      <c r="DE27" s="63"/>
      <c r="DF27" s="64"/>
      <c r="DG27" s="63"/>
      <c r="DH27" s="65"/>
      <c r="DI27" s="66"/>
      <c r="DJ27" s="64"/>
      <c r="DK27" s="63"/>
      <c r="DL27" s="65"/>
      <c r="DM27" s="66"/>
      <c r="DN27" s="64"/>
      <c r="DO27" s="56" t="str">
        <f>IFERROR(IF($CX27="Présent",DF27/VLOOKUP(DE27,Base!$A$3:$E$17,2,FALSE)/24,""),"")</f>
        <v/>
      </c>
      <c r="DP27" s="56" t="str">
        <f>IFERROR(IF($CX27="Présent",DH27/VLOOKUP(DG27,Base!$A$3:$E$17,2,FALSE)/24,""),"")</f>
        <v/>
      </c>
      <c r="DQ27" s="56" t="str">
        <f>IFERROR(IF($CX27="Présent",DJ27/VLOOKUP(DI27,Base!$A$3:$E$17,2,FALSE)/24,""),"")</f>
        <v/>
      </c>
      <c r="DR27" s="56" t="str">
        <f>IFERROR(IF($CX27="Présent",DL27/VLOOKUP(DK27,Base!$A$3:$E$17,2,FALSE)/24,""),"")</f>
        <v/>
      </c>
      <c r="DS27" s="56" t="str">
        <f>IFERROR(IF($CX27="Présent",DN27/VLOOKUP(DM27,Base!$A$3:$E$17,2,FALSE)/24,""),"")</f>
        <v/>
      </c>
      <c r="DT27" s="293" t="str">
        <f t="shared" si="24"/>
        <v/>
      </c>
      <c r="DU27" s="51"/>
      <c r="DV27" s="17"/>
      <c r="DW27" s="18"/>
      <c r="DX27" s="19">
        <v>0.22916666666666666</v>
      </c>
      <c r="DY27" s="290">
        <f t="shared" si="25"/>
        <v>0</v>
      </c>
      <c r="DZ27" s="291">
        <f t="shared" si="26"/>
        <v>0</v>
      </c>
      <c r="EA27" s="19">
        <f t="shared" si="27"/>
        <v>0</v>
      </c>
      <c r="EB27" s="20">
        <v>0.53749999999999998</v>
      </c>
      <c r="EC27" s="292">
        <f t="shared" si="28"/>
        <v>0</v>
      </c>
      <c r="ED27" s="63"/>
      <c r="EE27" s="64"/>
      <c r="EF27" s="63"/>
      <c r="EG27" s="65"/>
      <c r="EH27" s="66"/>
      <c r="EI27" s="64"/>
      <c r="EJ27" s="63"/>
      <c r="EK27" s="65"/>
      <c r="EL27" s="66"/>
      <c r="EM27" s="64"/>
      <c r="EN27" s="56" t="str">
        <f>IFERROR(IF($DW27="Présent",EE27/VLOOKUP(ED27,Base!$A$3:$E$17,2,FALSE)/24,""),"")</f>
        <v/>
      </c>
      <c r="EO27" s="56" t="str">
        <f>IFERROR(IF($DW27="Présent",EG27/VLOOKUP(EF27,Base!$A$3:$E$17,2,FALSE)/24,""),"")</f>
        <v/>
      </c>
      <c r="EP27" s="56" t="str">
        <f>IFERROR(IF($DW27="Présent",EI27/VLOOKUP(EH27,Base!$A$3:$E$17,2,FALSE)/24,""),"")</f>
        <v/>
      </c>
      <c r="EQ27" s="56" t="str">
        <f>IFERROR(IF($DW27="Présent",EK27/VLOOKUP(EJ27,Base!$A$3:$E$17,2,FALSE)/24,""),"")</f>
        <v/>
      </c>
      <c r="ER27" s="56" t="str">
        <f>IFERROR(IF($DW27="Présent",EM27/VLOOKUP(EL27,Base!$A$3:$E$17,2,FALSE)/24,""),"")</f>
        <v/>
      </c>
      <c r="ES27" s="293" t="str">
        <f t="shared" si="29"/>
        <v/>
      </c>
      <c r="ET27" s="51"/>
      <c r="EU27" s="17"/>
      <c r="EV27" s="18"/>
      <c r="EW27" s="19">
        <v>0.22916666666666666</v>
      </c>
      <c r="EX27" s="290">
        <f t="shared" si="30"/>
        <v>0</v>
      </c>
      <c r="EY27" s="291">
        <f t="shared" si="31"/>
        <v>0</v>
      </c>
      <c r="EZ27" s="19">
        <f t="shared" si="32"/>
        <v>0</v>
      </c>
      <c r="FA27" s="20">
        <v>0.53749999999999998</v>
      </c>
      <c r="FB27" s="292">
        <f t="shared" si="33"/>
        <v>0</v>
      </c>
      <c r="FC27" s="63"/>
      <c r="FD27" s="64"/>
      <c r="FE27" s="63"/>
      <c r="FF27" s="65"/>
      <c r="FG27" s="66"/>
      <c r="FH27" s="64"/>
      <c r="FI27" s="63"/>
      <c r="FJ27" s="65"/>
      <c r="FK27" s="66"/>
      <c r="FL27" s="64"/>
      <c r="FM27" s="56" t="str">
        <f>IFERROR(IF($EV27="Présent",FD27/VLOOKUP(FC27,Base!$A$3:$E$17,2,FALSE)/24,""),"")</f>
        <v/>
      </c>
      <c r="FN27" s="56" t="str">
        <f>IFERROR(IF($EV27="Présent",FF27/VLOOKUP(FE27,Base!$A$3:$E$17,2,FALSE)/24,""),"")</f>
        <v/>
      </c>
      <c r="FO27" s="56" t="str">
        <f>IFERROR(IF($EV27="Présent",FH27/VLOOKUP(FG27,Base!$A$3:$E$17,2,FALSE)/24,""),"")</f>
        <v/>
      </c>
      <c r="FP27" s="56" t="str">
        <f>IFERROR(IF($EV27="Présent",FJ27/VLOOKUP(FI27,Base!$A$3:$E$17,2,FALSE)/24,""),"")</f>
        <v/>
      </c>
      <c r="FQ27" s="56" t="str">
        <f>IFERROR(IF($EV27="Présent",FL27/VLOOKUP(FK27,Base!$A$3:$E$17,2,FALSE)/24,""),"")</f>
        <v/>
      </c>
      <c r="FR27" s="293" t="str">
        <f t="shared" si="34"/>
        <v/>
      </c>
      <c r="FS27" s="51"/>
      <c r="FU27" s="262">
        <f t="shared" si="35"/>
        <v>0</v>
      </c>
      <c r="FV27" s="261" t="str">
        <f t="shared" si="36"/>
        <v/>
      </c>
      <c r="FW27" s="263">
        <f t="shared" si="37"/>
        <v>0</v>
      </c>
      <c r="FX27" s="23"/>
      <c r="FY27" s="88"/>
    </row>
    <row r="28" spans="1:186" s="25" customFormat="1" x14ac:dyDescent="0.2">
      <c r="A28" s="17"/>
      <c r="B28" s="18"/>
      <c r="C28" s="19">
        <v>0.22916666666666666</v>
      </c>
      <c r="D28" s="290">
        <f t="shared" si="0"/>
        <v>0</v>
      </c>
      <c r="E28" s="291">
        <f t="shared" si="1"/>
        <v>0</v>
      </c>
      <c r="F28" s="19">
        <f t="shared" si="2"/>
        <v>0</v>
      </c>
      <c r="G28" s="20">
        <v>0.53749999999999998</v>
      </c>
      <c r="H28" s="292">
        <f t="shared" si="3"/>
        <v>0</v>
      </c>
      <c r="I28" s="63"/>
      <c r="J28" s="64"/>
      <c r="K28" s="63"/>
      <c r="L28" s="65"/>
      <c r="M28" s="66"/>
      <c r="N28" s="64"/>
      <c r="O28" s="63"/>
      <c r="P28" s="65"/>
      <c r="Q28" s="66"/>
      <c r="R28" s="64"/>
      <c r="S28" s="56" t="str">
        <f>IFERROR(IF($B28="Présent",J28/VLOOKUP(I28,Base!$A$3:$E$17,2,FALSE)/24,""),"")</f>
        <v/>
      </c>
      <c r="T28" s="56" t="str">
        <f>IFERROR(IF($B28="Présent",L28/VLOOKUP(K28,Base!$A$3:$E$17,2,FALSE)/24,""),"")</f>
        <v/>
      </c>
      <c r="U28" s="56" t="str">
        <f>IFERROR(IF($B28="Présent",N28/VLOOKUP(M28,Base!$A$3:$E$17,2,FALSE)/24,""),"")</f>
        <v/>
      </c>
      <c r="V28" s="56" t="str">
        <f>IFERROR(IF($B28="Présent",P28/VLOOKUP(O28,Base!$A$3:$E$17,2,FALSE)/24,""),"")</f>
        <v/>
      </c>
      <c r="W28" s="56" t="str">
        <f>IFERROR(IF($B28="Présent",R28/VLOOKUP(Q28,Base!$A$3:$E$17,2,FALSE)/24,""),"")</f>
        <v/>
      </c>
      <c r="X28" s="293" t="str">
        <f t="shared" si="4"/>
        <v/>
      </c>
      <c r="Y28" s="51"/>
      <c r="Z28" s="17"/>
      <c r="AA28" s="18" t="s">
        <v>10</v>
      </c>
      <c r="AB28" s="19">
        <v>0.22916666666666666</v>
      </c>
      <c r="AC28" s="290">
        <f t="shared" si="5"/>
        <v>0</v>
      </c>
      <c r="AD28" s="291">
        <f t="shared" si="6"/>
        <v>0</v>
      </c>
      <c r="AE28" s="19">
        <f t="shared" si="7"/>
        <v>0</v>
      </c>
      <c r="AF28" s="20">
        <v>0.53749999999999998</v>
      </c>
      <c r="AG28" s="292">
        <f t="shared" si="8"/>
        <v>0</v>
      </c>
      <c r="AH28" s="63"/>
      <c r="AI28" s="64"/>
      <c r="AJ28" s="63"/>
      <c r="AK28" s="65"/>
      <c r="AL28" s="66"/>
      <c r="AM28" s="64"/>
      <c r="AN28" s="63"/>
      <c r="AO28" s="65"/>
      <c r="AP28" s="66"/>
      <c r="AQ28" s="64"/>
      <c r="AR28" s="56" t="str">
        <f>IFERROR(IF($AA28="Présent",AI28/VLOOKUP(AH28,Base!$A$3:$E$17,2,FALSE)/24,""),"")</f>
        <v/>
      </c>
      <c r="AS28" s="56" t="str">
        <f>IFERROR(IF($AA28="Présent",AK28/VLOOKUP(AJ28,Base!$A$3:$E$17,2,FALSE)/24,""),"")</f>
        <v/>
      </c>
      <c r="AT28" s="56" t="str">
        <f>IFERROR(IF($AA28="Présent",AM28/VLOOKUP(AL28,Base!$A$3:$E$17,2,FALSE)/24,""),"")</f>
        <v/>
      </c>
      <c r="AU28" s="56" t="str">
        <f>IFERROR(IF($AA28="Présent",AO28/VLOOKUP(AN28,Base!$A$3:$E$17,2,FALSE)/24,""),"")</f>
        <v/>
      </c>
      <c r="AV28" s="56" t="str">
        <f>IFERROR(IF($AA28="Présent",AQ28/VLOOKUP(AP28,Base!$A$3:$E$17,2,FALSE)/24,""),"")</f>
        <v/>
      </c>
      <c r="AW28" s="293" t="str">
        <f t="shared" si="9"/>
        <v/>
      </c>
      <c r="AX28" s="51"/>
      <c r="AY28" s="17"/>
      <c r="AZ28" s="18" t="s">
        <v>10</v>
      </c>
      <c r="BA28" s="19">
        <v>0.22916666666666666</v>
      </c>
      <c r="BB28" s="290">
        <f t="shared" si="10"/>
        <v>0</v>
      </c>
      <c r="BC28" s="291">
        <f t="shared" si="11"/>
        <v>0</v>
      </c>
      <c r="BD28" s="19">
        <f t="shared" si="12"/>
        <v>0</v>
      </c>
      <c r="BE28" s="20">
        <v>0.53749999999999998</v>
      </c>
      <c r="BF28" s="292">
        <f t="shared" si="13"/>
        <v>0</v>
      </c>
      <c r="BG28" s="63"/>
      <c r="BH28" s="64"/>
      <c r="BI28" s="63"/>
      <c r="BJ28" s="65"/>
      <c r="BK28" s="66"/>
      <c r="BL28" s="64"/>
      <c r="BM28" s="63"/>
      <c r="BN28" s="65"/>
      <c r="BO28" s="66"/>
      <c r="BP28" s="64"/>
      <c r="BQ28" s="56" t="str">
        <f>IFERROR(IF($AZ28="Présent",BH28/VLOOKUP(BG28,Base!$A$3:$E$17,2,FALSE)/24,""),"")</f>
        <v/>
      </c>
      <c r="BR28" s="56" t="str">
        <f>IFERROR(IF($AZ28="Présent",BJ28/VLOOKUP(BI28,Base!$A$3:$E$17,2,FALSE)/24,""),"")</f>
        <v/>
      </c>
      <c r="BS28" s="56" t="str">
        <f>IFERROR(IF($AZ28="Présent",BL28/VLOOKUP(BK28,Base!$A$3:$E$17,2,FALSE)/24,""),"")</f>
        <v/>
      </c>
      <c r="BT28" s="56" t="str">
        <f>IFERROR(IF($AZ28="Présent",BN28/VLOOKUP(BM28,Base!$A$3:$E$17,2,FALSE)/24,""),"")</f>
        <v/>
      </c>
      <c r="BU28" s="56" t="str">
        <f>IFERROR(IF($AZ28="Présent",BP28/VLOOKUP(BO28,Base!$A$3:$E$17,2,FALSE)/24,""),"")</f>
        <v/>
      </c>
      <c r="BV28" s="293" t="str">
        <f t="shared" si="14"/>
        <v/>
      </c>
      <c r="BW28" s="51"/>
      <c r="BX28" s="17"/>
      <c r="BY28" s="199" t="s">
        <v>10</v>
      </c>
      <c r="BZ28" s="19">
        <v>0.22916666666666666</v>
      </c>
      <c r="CA28" s="290">
        <f t="shared" si="15"/>
        <v>0</v>
      </c>
      <c r="CB28" s="291">
        <f t="shared" si="16"/>
        <v>0</v>
      </c>
      <c r="CC28" s="19">
        <f t="shared" si="17"/>
        <v>0</v>
      </c>
      <c r="CD28" s="20">
        <v>0.53749999999999998</v>
      </c>
      <c r="CE28" s="292">
        <f t="shared" si="18"/>
        <v>0</v>
      </c>
      <c r="CF28" s="63"/>
      <c r="CG28" s="64"/>
      <c r="CH28" s="63"/>
      <c r="CI28" s="65"/>
      <c r="CJ28" s="66"/>
      <c r="CK28" s="64"/>
      <c r="CL28" s="63"/>
      <c r="CM28" s="65"/>
      <c r="CN28" s="66"/>
      <c r="CO28" s="64"/>
      <c r="CP28" s="56" t="str">
        <f>IFERROR(IF($BY28="Présent",CG28/VLOOKUP(CF28,Base!$A$3:$E$17,2,FALSE)/24,""),"")</f>
        <v/>
      </c>
      <c r="CQ28" s="56" t="str">
        <f>IFERROR(IF($BY28="Présent",CI28/VLOOKUP(CH28,Base!$A$3:$E$17,2,FALSE)/24,""),"")</f>
        <v/>
      </c>
      <c r="CR28" s="56" t="str">
        <f>IFERROR(IF($BY28="Présent",CK28/VLOOKUP(CJ28,Base!$A$3:$E$17,2,FALSE)/24,""),"")</f>
        <v/>
      </c>
      <c r="CS28" s="56" t="str">
        <f>IFERROR(IF($BY28="Présent",CM28/VLOOKUP(CL28,Base!$A$3:$E$17,2,FALSE)/24,""),"")</f>
        <v/>
      </c>
      <c r="CT28" s="56" t="str">
        <f>IFERROR(IF($BY28="Présent",CO28/VLOOKUP(CN28,Base!$A$3:$E$17,2,FALSE)/24,""),"")</f>
        <v/>
      </c>
      <c r="CU28" s="293" t="str">
        <f t="shared" si="19"/>
        <v/>
      </c>
      <c r="CV28" s="51"/>
      <c r="CW28" s="17"/>
      <c r="CX28" s="199" t="s">
        <v>10</v>
      </c>
      <c r="CY28" s="19">
        <v>0.22916666666666666</v>
      </c>
      <c r="CZ28" s="290">
        <f t="shared" si="20"/>
        <v>0</v>
      </c>
      <c r="DA28" s="291">
        <f t="shared" si="21"/>
        <v>0</v>
      </c>
      <c r="DB28" s="19">
        <f t="shared" si="22"/>
        <v>0</v>
      </c>
      <c r="DC28" s="20">
        <v>0.53749999999999998</v>
      </c>
      <c r="DD28" s="292">
        <f t="shared" si="23"/>
        <v>0</v>
      </c>
      <c r="DE28" s="63"/>
      <c r="DF28" s="64"/>
      <c r="DG28" s="63"/>
      <c r="DH28" s="65"/>
      <c r="DI28" s="66"/>
      <c r="DJ28" s="64"/>
      <c r="DK28" s="63"/>
      <c r="DL28" s="65"/>
      <c r="DM28" s="66"/>
      <c r="DN28" s="64"/>
      <c r="DO28" s="56" t="str">
        <f>IFERROR(IF($CX28="Présent",DF28/VLOOKUP(DE28,Base!$A$3:$E$17,2,FALSE)/24,""),"")</f>
        <v/>
      </c>
      <c r="DP28" s="56" t="str">
        <f>IFERROR(IF($CX28="Présent",DH28/VLOOKUP(DG28,Base!$A$3:$E$17,2,FALSE)/24,""),"")</f>
        <v/>
      </c>
      <c r="DQ28" s="56" t="str">
        <f>IFERROR(IF($CX28="Présent",DJ28/VLOOKUP(DI28,Base!$A$3:$E$17,2,FALSE)/24,""),"")</f>
        <v/>
      </c>
      <c r="DR28" s="56" t="str">
        <f>IFERROR(IF($CX28="Présent",DL28/VLOOKUP(DK28,Base!$A$3:$E$17,2,FALSE)/24,""),"")</f>
        <v/>
      </c>
      <c r="DS28" s="56" t="str">
        <f>IFERROR(IF($CX28="Présent",DN28/VLOOKUP(DM28,Base!$A$3:$E$17,2,FALSE)/24,""),"")</f>
        <v/>
      </c>
      <c r="DT28" s="293" t="str">
        <f t="shared" si="24"/>
        <v/>
      </c>
      <c r="DU28" s="51"/>
      <c r="DV28" s="17"/>
      <c r="DW28" s="18"/>
      <c r="DX28" s="19">
        <v>0.22916666666666666</v>
      </c>
      <c r="DY28" s="290">
        <f t="shared" si="25"/>
        <v>0</v>
      </c>
      <c r="DZ28" s="291">
        <f t="shared" si="26"/>
        <v>0</v>
      </c>
      <c r="EA28" s="19">
        <f t="shared" si="27"/>
        <v>0</v>
      </c>
      <c r="EB28" s="20">
        <v>0.53749999999999998</v>
      </c>
      <c r="EC28" s="292">
        <f t="shared" si="28"/>
        <v>0</v>
      </c>
      <c r="ED28" s="63"/>
      <c r="EE28" s="64"/>
      <c r="EF28" s="63"/>
      <c r="EG28" s="65"/>
      <c r="EH28" s="66"/>
      <c r="EI28" s="64"/>
      <c r="EJ28" s="63"/>
      <c r="EK28" s="65"/>
      <c r="EL28" s="66"/>
      <c r="EM28" s="64"/>
      <c r="EN28" s="56" t="str">
        <f>IFERROR(IF($DW28="Présent",EE28/VLOOKUP(ED28,Base!$A$3:$E$17,2,FALSE)/24,""),"")</f>
        <v/>
      </c>
      <c r="EO28" s="56" t="str">
        <f>IFERROR(IF($DW28="Présent",EG28/VLOOKUP(EF28,Base!$A$3:$E$17,2,FALSE)/24,""),"")</f>
        <v/>
      </c>
      <c r="EP28" s="56" t="str">
        <f>IFERROR(IF($DW28="Présent",EI28/VLOOKUP(EH28,Base!$A$3:$E$17,2,FALSE)/24,""),"")</f>
        <v/>
      </c>
      <c r="EQ28" s="56" t="str">
        <f>IFERROR(IF($DW28="Présent",EK28/VLOOKUP(EJ28,Base!$A$3:$E$17,2,FALSE)/24,""),"")</f>
        <v/>
      </c>
      <c r="ER28" s="56" t="str">
        <f>IFERROR(IF($DW28="Présent",EM28/VLOOKUP(EL28,Base!$A$3:$E$17,2,FALSE)/24,""),"")</f>
        <v/>
      </c>
      <c r="ES28" s="293" t="str">
        <f t="shared" si="29"/>
        <v/>
      </c>
      <c r="ET28" s="51"/>
      <c r="EU28" s="17"/>
      <c r="EV28" s="18" t="s">
        <v>10</v>
      </c>
      <c r="EW28" s="19">
        <v>0.22916666666666666</v>
      </c>
      <c r="EX28" s="290">
        <f t="shared" si="30"/>
        <v>0</v>
      </c>
      <c r="EY28" s="291">
        <f t="shared" si="31"/>
        <v>0</v>
      </c>
      <c r="EZ28" s="19">
        <f t="shared" si="32"/>
        <v>0</v>
      </c>
      <c r="FA28" s="20">
        <v>0.53749999999999998</v>
      </c>
      <c r="FB28" s="292">
        <f t="shared" si="33"/>
        <v>0</v>
      </c>
      <c r="FC28" s="63"/>
      <c r="FD28" s="64"/>
      <c r="FE28" s="63"/>
      <c r="FF28" s="65"/>
      <c r="FG28" s="66"/>
      <c r="FH28" s="64"/>
      <c r="FI28" s="63"/>
      <c r="FJ28" s="65"/>
      <c r="FK28" s="66"/>
      <c r="FL28" s="64"/>
      <c r="FM28" s="56" t="str">
        <f>IFERROR(IF($EV28="Présent",FD28/VLOOKUP(FC28,Base!$A$3:$E$17,2,FALSE)/24,""),"")</f>
        <v/>
      </c>
      <c r="FN28" s="56" t="str">
        <f>IFERROR(IF($EV28="Présent",FF28/VLOOKUP(FE28,Base!$A$3:$E$17,2,FALSE)/24,""),"")</f>
        <v/>
      </c>
      <c r="FO28" s="56" t="str">
        <f>IFERROR(IF($EV28="Présent",FH28/VLOOKUP(FG28,Base!$A$3:$E$17,2,FALSE)/24,""),"")</f>
        <v/>
      </c>
      <c r="FP28" s="56" t="str">
        <f>IFERROR(IF($EV28="Présent",FJ28/VLOOKUP(FI28,Base!$A$3:$E$17,2,FALSE)/24,""),"")</f>
        <v/>
      </c>
      <c r="FQ28" s="56" t="str">
        <f>IFERROR(IF($EV28="Présent",FL28/VLOOKUP(FK28,Base!$A$3:$E$17,2,FALSE)/24,""),"")</f>
        <v/>
      </c>
      <c r="FR28" s="293" t="str">
        <f t="shared" si="34"/>
        <v/>
      </c>
      <c r="FS28" s="51"/>
      <c r="FU28" s="262">
        <f t="shared" si="35"/>
        <v>0</v>
      </c>
      <c r="FV28" s="261" t="str">
        <f t="shared" si="36"/>
        <v/>
      </c>
      <c r="FW28" s="263">
        <f t="shared" si="37"/>
        <v>0</v>
      </c>
      <c r="FX28" s="23"/>
      <c r="FY28" s="88"/>
    </row>
    <row r="29" spans="1:186" s="25" customFormat="1" x14ac:dyDescent="0.2">
      <c r="A29" s="17"/>
      <c r="B29" s="18"/>
      <c r="C29" s="19">
        <v>0.22916666666666666</v>
      </c>
      <c r="D29" s="290">
        <f t="shared" si="0"/>
        <v>0</v>
      </c>
      <c r="E29" s="291">
        <f t="shared" si="1"/>
        <v>0</v>
      </c>
      <c r="F29" s="19">
        <f t="shared" si="2"/>
        <v>0</v>
      </c>
      <c r="G29" s="20">
        <v>0.53749999999999998</v>
      </c>
      <c r="H29" s="292">
        <f t="shared" si="3"/>
        <v>0</v>
      </c>
      <c r="I29" s="63"/>
      <c r="J29" s="64"/>
      <c r="K29" s="63"/>
      <c r="L29" s="65"/>
      <c r="M29" s="66"/>
      <c r="N29" s="64"/>
      <c r="O29" s="63"/>
      <c r="P29" s="65"/>
      <c r="Q29" s="66"/>
      <c r="R29" s="64"/>
      <c r="S29" s="56" t="str">
        <f>IFERROR(IF($B29="Présent",J29/VLOOKUP(I29,Base!$A$3:$E$17,2,FALSE)/24,""),"")</f>
        <v/>
      </c>
      <c r="T29" s="56" t="str">
        <f>IFERROR(IF($B29="Présent",L29/VLOOKUP(K29,Base!$A$3:$E$17,2,FALSE)/24,""),"")</f>
        <v/>
      </c>
      <c r="U29" s="56" t="str">
        <f>IFERROR(IF($B29="Présent",N29/VLOOKUP(M29,Base!$A$3:$E$17,2,FALSE)/24,""),"")</f>
        <v/>
      </c>
      <c r="V29" s="56" t="str">
        <f>IFERROR(IF($B29="Présent",P29/VLOOKUP(O29,Base!$A$3:$E$17,2,FALSE)/24,""),"")</f>
        <v/>
      </c>
      <c r="W29" s="56" t="str">
        <f>IFERROR(IF($B29="Présent",R29/VLOOKUP(Q29,Base!$A$3:$E$17,2,FALSE)/24,""),"")</f>
        <v/>
      </c>
      <c r="X29" s="293" t="str">
        <f t="shared" si="4"/>
        <v/>
      </c>
      <c r="Y29" s="51"/>
      <c r="Z29" s="17"/>
      <c r="AA29" s="18" t="s">
        <v>10</v>
      </c>
      <c r="AB29" s="19">
        <v>0.22916666666666666</v>
      </c>
      <c r="AC29" s="290">
        <f t="shared" si="5"/>
        <v>0</v>
      </c>
      <c r="AD29" s="291">
        <f t="shared" si="6"/>
        <v>0</v>
      </c>
      <c r="AE29" s="19">
        <f t="shared" si="7"/>
        <v>0</v>
      </c>
      <c r="AF29" s="20">
        <v>0.53749999999999998</v>
      </c>
      <c r="AG29" s="292">
        <f t="shared" si="8"/>
        <v>0</v>
      </c>
      <c r="AH29" s="63"/>
      <c r="AI29" s="64"/>
      <c r="AJ29" s="63"/>
      <c r="AK29" s="65"/>
      <c r="AL29" s="66"/>
      <c r="AM29" s="64"/>
      <c r="AN29" s="63"/>
      <c r="AO29" s="65"/>
      <c r="AP29" s="66"/>
      <c r="AQ29" s="64"/>
      <c r="AR29" s="56" t="str">
        <f>IFERROR(IF($AA29="Présent",AI29/VLOOKUP(AH29,Base!$A$3:$E$17,2,FALSE)/24,""),"")</f>
        <v/>
      </c>
      <c r="AS29" s="56" t="str">
        <f>IFERROR(IF($AA29="Présent",AK29/VLOOKUP(AJ29,Base!$A$3:$E$17,2,FALSE)/24,""),"")</f>
        <v/>
      </c>
      <c r="AT29" s="56" t="str">
        <f>IFERROR(IF($AA29="Présent",AM29/VLOOKUP(AL29,Base!$A$3:$E$17,2,FALSE)/24,""),"")</f>
        <v/>
      </c>
      <c r="AU29" s="56" t="str">
        <f>IFERROR(IF($AA29="Présent",AO29/VLOOKUP(AN29,Base!$A$3:$E$17,2,FALSE)/24,""),"")</f>
        <v/>
      </c>
      <c r="AV29" s="56" t="str">
        <f>IFERROR(IF($AA29="Présent",AQ29/VLOOKUP(AP29,Base!$A$3:$E$17,2,FALSE)/24,""),"")</f>
        <v/>
      </c>
      <c r="AW29" s="293" t="str">
        <f t="shared" si="9"/>
        <v/>
      </c>
      <c r="AX29" s="51"/>
      <c r="AY29" s="17"/>
      <c r="AZ29" s="18" t="s">
        <v>10</v>
      </c>
      <c r="BA29" s="19">
        <v>0.22916666666666666</v>
      </c>
      <c r="BB29" s="290">
        <f t="shared" si="10"/>
        <v>0</v>
      </c>
      <c r="BC29" s="291">
        <f t="shared" si="11"/>
        <v>0</v>
      </c>
      <c r="BD29" s="19">
        <f t="shared" si="12"/>
        <v>0</v>
      </c>
      <c r="BE29" s="20">
        <v>0.53749999999999998</v>
      </c>
      <c r="BF29" s="292">
        <f t="shared" si="13"/>
        <v>0</v>
      </c>
      <c r="BG29" s="63"/>
      <c r="BH29" s="64"/>
      <c r="BI29" s="63"/>
      <c r="BJ29" s="65"/>
      <c r="BK29" s="66"/>
      <c r="BL29" s="64"/>
      <c r="BM29" s="63"/>
      <c r="BN29" s="65"/>
      <c r="BO29" s="66"/>
      <c r="BP29" s="64"/>
      <c r="BQ29" s="56" t="str">
        <f>IFERROR(IF($AZ29="Présent",BH29/VLOOKUP(BG29,Base!$A$3:$E$17,2,FALSE)/24,""),"")</f>
        <v/>
      </c>
      <c r="BR29" s="56" t="str">
        <f>IFERROR(IF($AZ29="Présent",BJ29/VLOOKUP(BI29,Base!$A$3:$E$17,2,FALSE)/24,""),"")</f>
        <v/>
      </c>
      <c r="BS29" s="56" t="str">
        <f>IFERROR(IF($AZ29="Présent",BL29/VLOOKUP(BK29,Base!$A$3:$E$17,2,FALSE)/24,""),"")</f>
        <v/>
      </c>
      <c r="BT29" s="56" t="str">
        <f>IFERROR(IF($AZ29="Présent",BN29/VLOOKUP(BM29,Base!$A$3:$E$17,2,FALSE)/24,""),"")</f>
        <v/>
      </c>
      <c r="BU29" s="56" t="str">
        <f>IFERROR(IF($AZ29="Présent",BP29/VLOOKUP(BO29,Base!$A$3:$E$17,2,FALSE)/24,""),"")</f>
        <v/>
      </c>
      <c r="BV29" s="293" t="str">
        <f t="shared" si="14"/>
        <v/>
      </c>
      <c r="BW29" s="51"/>
      <c r="BX29" s="17"/>
      <c r="BY29" s="199" t="s">
        <v>10</v>
      </c>
      <c r="BZ29" s="19">
        <v>0.22916666666666666</v>
      </c>
      <c r="CA29" s="290">
        <f t="shared" si="15"/>
        <v>0</v>
      </c>
      <c r="CB29" s="291">
        <f t="shared" si="16"/>
        <v>0</v>
      </c>
      <c r="CC29" s="19">
        <f t="shared" si="17"/>
        <v>0</v>
      </c>
      <c r="CD29" s="20">
        <v>0.53749999999999998</v>
      </c>
      <c r="CE29" s="292">
        <f t="shared" si="18"/>
        <v>0</v>
      </c>
      <c r="CF29" s="63"/>
      <c r="CG29" s="64"/>
      <c r="CH29" s="63"/>
      <c r="CI29" s="65"/>
      <c r="CJ29" s="66"/>
      <c r="CK29" s="64"/>
      <c r="CL29" s="63"/>
      <c r="CM29" s="65"/>
      <c r="CN29" s="66"/>
      <c r="CO29" s="64"/>
      <c r="CP29" s="56" t="str">
        <f>IFERROR(IF($BY29="Présent",CG29/VLOOKUP(CF29,Base!$A$3:$E$17,2,FALSE)/24,""),"")</f>
        <v/>
      </c>
      <c r="CQ29" s="56" t="str">
        <f>IFERROR(IF($BY29="Présent",CI29/VLOOKUP(CH29,Base!$A$3:$E$17,2,FALSE)/24,""),"")</f>
        <v/>
      </c>
      <c r="CR29" s="56" t="str">
        <f>IFERROR(IF($BY29="Présent",CK29/VLOOKUP(CJ29,Base!$A$3:$E$17,2,FALSE)/24,""),"")</f>
        <v/>
      </c>
      <c r="CS29" s="56" t="str">
        <f>IFERROR(IF($BY29="Présent",CM29/VLOOKUP(CL29,Base!$A$3:$E$17,2,FALSE)/24,""),"")</f>
        <v/>
      </c>
      <c r="CT29" s="56" t="str">
        <f>IFERROR(IF($BY29="Présent",CO29/VLOOKUP(CN29,Base!$A$3:$E$17,2,FALSE)/24,""),"")</f>
        <v/>
      </c>
      <c r="CU29" s="293" t="str">
        <f t="shared" si="19"/>
        <v/>
      </c>
      <c r="CV29" s="51"/>
      <c r="CW29" s="17"/>
      <c r="CX29" s="199" t="s">
        <v>10</v>
      </c>
      <c r="CY29" s="19">
        <v>0.22916666666666666</v>
      </c>
      <c r="CZ29" s="290">
        <f t="shared" si="20"/>
        <v>0</v>
      </c>
      <c r="DA29" s="291">
        <f t="shared" si="21"/>
        <v>0</v>
      </c>
      <c r="DB29" s="19">
        <f t="shared" si="22"/>
        <v>0</v>
      </c>
      <c r="DC29" s="20">
        <v>0.53749999999999998</v>
      </c>
      <c r="DD29" s="292">
        <f t="shared" si="23"/>
        <v>0</v>
      </c>
      <c r="DE29" s="63"/>
      <c r="DF29" s="64"/>
      <c r="DG29" s="63"/>
      <c r="DH29" s="65"/>
      <c r="DI29" s="66"/>
      <c r="DJ29" s="64"/>
      <c r="DK29" s="63"/>
      <c r="DL29" s="65"/>
      <c r="DM29" s="66"/>
      <c r="DN29" s="64"/>
      <c r="DO29" s="56" t="str">
        <f>IFERROR(IF($CX29="Présent",DF29/VLOOKUP(DE29,Base!$A$3:$E$17,2,FALSE)/24,""),"")</f>
        <v/>
      </c>
      <c r="DP29" s="56" t="str">
        <f>IFERROR(IF($CX29="Présent",DH29/VLOOKUP(DG29,Base!$A$3:$E$17,2,FALSE)/24,""),"")</f>
        <v/>
      </c>
      <c r="DQ29" s="56" t="str">
        <f>IFERROR(IF($CX29="Présent",DJ29/VLOOKUP(DI29,Base!$A$3:$E$17,2,FALSE)/24,""),"")</f>
        <v/>
      </c>
      <c r="DR29" s="56" t="str">
        <f>IFERROR(IF($CX29="Présent",DL29/VLOOKUP(DK29,Base!$A$3:$E$17,2,FALSE)/24,""),"")</f>
        <v/>
      </c>
      <c r="DS29" s="56" t="str">
        <f>IFERROR(IF($CX29="Présent",DN29/VLOOKUP(DM29,Base!$A$3:$E$17,2,FALSE)/24,""),"")</f>
        <v/>
      </c>
      <c r="DT29" s="293" t="str">
        <f t="shared" si="24"/>
        <v/>
      </c>
      <c r="DU29" s="51"/>
      <c r="DV29" s="17"/>
      <c r="DW29" s="18" t="s">
        <v>10</v>
      </c>
      <c r="DX29" s="19">
        <v>0.22916666666666666</v>
      </c>
      <c r="DY29" s="290">
        <f t="shared" si="25"/>
        <v>0</v>
      </c>
      <c r="DZ29" s="291">
        <f t="shared" si="26"/>
        <v>0</v>
      </c>
      <c r="EA29" s="19">
        <f t="shared" si="27"/>
        <v>0</v>
      </c>
      <c r="EB29" s="20">
        <v>0.53749999999999998</v>
      </c>
      <c r="EC29" s="292">
        <f t="shared" si="28"/>
        <v>0</v>
      </c>
      <c r="ED29" s="63"/>
      <c r="EE29" s="64"/>
      <c r="EF29" s="63"/>
      <c r="EG29" s="65"/>
      <c r="EH29" s="66"/>
      <c r="EI29" s="64"/>
      <c r="EJ29" s="63"/>
      <c r="EK29" s="65"/>
      <c r="EL29" s="66"/>
      <c r="EM29" s="64"/>
      <c r="EN29" s="56" t="str">
        <f>IFERROR(IF($DW29="Présent",EE29/VLOOKUP(ED29,Base!$A$3:$E$17,2,FALSE)/24,""),"")</f>
        <v/>
      </c>
      <c r="EO29" s="56" t="str">
        <f>IFERROR(IF($DW29="Présent",EG29/VLOOKUP(EF29,Base!$A$3:$E$17,2,FALSE)/24,""),"")</f>
        <v/>
      </c>
      <c r="EP29" s="56" t="str">
        <f>IFERROR(IF($DW29="Présent",EI29/VLOOKUP(EH29,Base!$A$3:$E$17,2,FALSE)/24,""),"")</f>
        <v/>
      </c>
      <c r="EQ29" s="56" t="str">
        <f>IFERROR(IF($DW29="Présent",EK29/VLOOKUP(EJ29,Base!$A$3:$E$17,2,FALSE)/24,""),"")</f>
        <v/>
      </c>
      <c r="ER29" s="56" t="str">
        <f>IFERROR(IF($DW29="Présent",EM29/VLOOKUP(EL29,Base!$A$3:$E$17,2,FALSE)/24,""),"")</f>
        <v/>
      </c>
      <c r="ES29" s="293" t="str">
        <f t="shared" si="29"/>
        <v/>
      </c>
      <c r="ET29" s="51"/>
      <c r="EU29" s="17"/>
      <c r="EV29" s="18" t="s">
        <v>10</v>
      </c>
      <c r="EW29" s="19">
        <v>0.22916666666666666</v>
      </c>
      <c r="EX29" s="290">
        <f t="shared" si="30"/>
        <v>0</v>
      </c>
      <c r="EY29" s="291">
        <f t="shared" si="31"/>
        <v>0</v>
      </c>
      <c r="EZ29" s="19">
        <f t="shared" si="32"/>
        <v>0</v>
      </c>
      <c r="FA29" s="20">
        <v>0.53749999999999998</v>
      </c>
      <c r="FB29" s="292">
        <f t="shared" si="33"/>
        <v>0</v>
      </c>
      <c r="FC29" s="63"/>
      <c r="FD29" s="64"/>
      <c r="FE29" s="63"/>
      <c r="FF29" s="65"/>
      <c r="FG29" s="66"/>
      <c r="FH29" s="64"/>
      <c r="FI29" s="63"/>
      <c r="FJ29" s="65"/>
      <c r="FK29" s="66"/>
      <c r="FL29" s="64"/>
      <c r="FM29" s="56" t="str">
        <f>IFERROR(IF($EV29="Présent",FD29/VLOOKUP(FC29,Base!$A$3:$E$17,2,FALSE)/24,""),"")</f>
        <v/>
      </c>
      <c r="FN29" s="56" t="str">
        <f>IFERROR(IF($EV29="Présent",FF29/VLOOKUP(FE29,Base!$A$3:$E$17,2,FALSE)/24,""),"")</f>
        <v/>
      </c>
      <c r="FO29" s="56" t="str">
        <f>IFERROR(IF($EV29="Présent",FH29/VLOOKUP(FG29,Base!$A$3:$E$17,2,FALSE)/24,""),"")</f>
        <v/>
      </c>
      <c r="FP29" s="56" t="str">
        <f>IFERROR(IF($EV29="Présent",FJ29/VLOOKUP(FI29,Base!$A$3:$E$17,2,FALSE)/24,""),"")</f>
        <v/>
      </c>
      <c r="FQ29" s="56" t="str">
        <f>IFERROR(IF($EV29="Présent",FL29/VLOOKUP(FK29,Base!$A$3:$E$17,2,FALSE)/24,""),"")</f>
        <v/>
      </c>
      <c r="FR29" s="293" t="str">
        <f t="shared" si="34"/>
        <v/>
      </c>
      <c r="FS29" s="51"/>
      <c r="FU29" s="262">
        <f t="shared" si="35"/>
        <v>0</v>
      </c>
      <c r="FV29" s="261" t="str">
        <f t="shared" si="36"/>
        <v/>
      </c>
      <c r="FW29" s="263">
        <f t="shared" si="37"/>
        <v>0</v>
      </c>
      <c r="FX29" s="23"/>
      <c r="FY29" s="88"/>
    </row>
    <row r="30" spans="1:186" s="25" customFormat="1" x14ac:dyDescent="0.2">
      <c r="A30" s="17"/>
      <c r="B30" s="18"/>
      <c r="C30" s="19">
        <v>0.22916666666666666</v>
      </c>
      <c r="D30" s="290">
        <f t="shared" si="0"/>
        <v>0</v>
      </c>
      <c r="E30" s="291">
        <f t="shared" si="1"/>
        <v>0</v>
      </c>
      <c r="F30" s="19">
        <f t="shared" si="2"/>
        <v>0</v>
      </c>
      <c r="G30" s="20">
        <v>0.53749999999999998</v>
      </c>
      <c r="H30" s="292">
        <f t="shared" si="3"/>
        <v>0</v>
      </c>
      <c r="I30" s="63"/>
      <c r="J30" s="64"/>
      <c r="K30" s="63"/>
      <c r="L30" s="65"/>
      <c r="M30" s="66" t="s">
        <v>10</v>
      </c>
      <c r="N30" s="64"/>
      <c r="O30" s="63" t="s">
        <v>10</v>
      </c>
      <c r="P30" s="65"/>
      <c r="Q30" s="66" t="s">
        <v>10</v>
      </c>
      <c r="R30" s="64"/>
      <c r="S30" s="56" t="str">
        <f>IFERROR(IF($B30="Présent",J30/VLOOKUP(I30,Base!$A$3:$E$17,2,FALSE)/24,""),"")</f>
        <v/>
      </c>
      <c r="T30" s="56" t="str">
        <f>IFERROR(IF($B30="Présent",L30/VLOOKUP(K30,Base!$A$3:$E$17,2,FALSE)/24,""),"")</f>
        <v/>
      </c>
      <c r="U30" s="56" t="str">
        <f>IFERROR(IF($B30="Présent",N30/VLOOKUP(M30,Base!$A$3:$E$17,2,FALSE)/24,""),"")</f>
        <v/>
      </c>
      <c r="V30" s="56" t="str">
        <f>IFERROR(IF($B30="Présent",P30/VLOOKUP(O30,Base!$A$3:$E$17,2,FALSE)/24,""),"")</f>
        <v/>
      </c>
      <c r="W30" s="56" t="str">
        <f>IFERROR(IF($B30="Présent",R30/VLOOKUP(Q30,Base!$A$3:$E$17,2,FALSE)/24,""),"")</f>
        <v/>
      </c>
      <c r="X30" s="293" t="str">
        <f t="shared" si="4"/>
        <v/>
      </c>
      <c r="Y30" s="51"/>
      <c r="Z30" s="17"/>
      <c r="AA30" s="18" t="s">
        <v>10</v>
      </c>
      <c r="AB30" s="19">
        <v>0.22916666666666666</v>
      </c>
      <c r="AC30" s="290">
        <f t="shared" si="5"/>
        <v>0</v>
      </c>
      <c r="AD30" s="291">
        <f t="shared" si="6"/>
        <v>0</v>
      </c>
      <c r="AE30" s="19">
        <f t="shared" si="7"/>
        <v>0</v>
      </c>
      <c r="AF30" s="20">
        <v>0.53749999999999998</v>
      </c>
      <c r="AG30" s="292">
        <f t="shared" si="8"/>
        <v>0</v>
      </c>
      <c r="AH30" s="63" t="s">
        <v>10</v>
      </c>
      <c r="AI30" s="64"/>
      <c r="AJ30" s="63" t="s">
        <v>10</v>
      </c>
      <c r="AK30" s="65"/>
      <c r="AL30" s="66" t="s">
        <v>10</v>
      </c>
      <c r="AM30" s="64"/>
      <c r="AN30" s="63" t="s">
        <v>10</v>
      </c>
      <c r="AO30" s="65"/>
      <c r="AP30" s="66" t="s">
        <v>10</v>
      </c>
      <c r="AQ30" s="64"/>
      <c r="AR30" s="56" t="str">
        <f>IFERROR(IF($AA30="Présent",AI30/VLOOKUP(AH30,Base!$A$3:$E$17,2,FALSE)/24,""),"")</f>
        <v/>
      </c>
      <c r="AS30" s="56" t="str">
        <f>IFERROR(IF($AA30="Présent",AK30/VLOOKUP(AJ30,Base!$A$3:$E$17,2,FALSE)/24,""),"")</f>
        <v/>
      </c>
      <c r="AT30" s="56" t="str">
        <f>IFERROR(IF($AA30="Présent",AM30/VLOOKUP(AL30,Base!$A$3:$E$17,2,FALSE)/24,""),"")</f>
        <v/>
      </c>
      <c r="AU30" s="56" t="str">
        <f>IFERROR(IF($AA30="Présent",AO30/VLOOKUP(AN30,Base!$A$3:$E$17,2,FALSE)/24,""),"")</f>
        <v/>
      </c>
      <c r="AV30" s="56" t="str">
        <f>IFERROR(IF($AA30="Présent",AQ30/VLOOKUP(AP30,Base!$A$3:$E$17,2,FALSE)/24,""),"")</f>
        <v/>
      </c>
      <c r="AW30" s="293" t="str">
        <f t="shared" si="9"/>
        <v/>
      </c>
      <c r="AX30" s="51"/>
      <c r="AY30" s="17"/>
      <c r="AZ30" s="18" t="s">
        <v>10</v>
      </c>
      <c r="BA30" s="19">
        <v>0.22916666666666666</v>
      </c>
      <c r="BB30" s="290">
        <f t="shared" si="10"/>
        <v>0</v>
      </c>
      <c r="BC30" s="291">
        <f t="shared" si="11"/>
        <v>0</v>
      </c>
      <c r="BD30" s="19">
        <f t="shared" si="12"/>
        <v>0</v>
      </c>
      <c r="BE30" s="20">
        <v>0.53749999999999998</v>
      </c>
      <c r="BF30" s="292">
        <f t="shared" si="13"/>
        <v>0</v>
      </c>
      <c r="BG30" s="63" t="s">
        <v>10</v>
      </c>
      <c r="BH30" s="64"/>
      <c r="BI30" s="63" t="s">
        <v>10</v>
      </c>
      <c r="BJ30" s="65"/>
      <c r="BK30" s="66" t="s">
        <v>10</v>
      </c>
      <c r="BL30" s="64"/>
      <c r="BM30" s="63" t="s">
        <v>10</v>
      </c>
      <c r="BN30" s="65"/>
      <c r="BO30" s="66" t="s">
        <v>10</v>
      </c>
      <c r="BP30" s="64"/>
      <c r="BQ30" s="56" t="str">
        <f>IFERROR(IF($AZ30="Présent",BH30/VLOOKUP(BG30,Base!$A$3:$E$17,2,FALSE)/24,""),"")</f>
        <v/>
      </c>
      <c r="BR30" s="56" t="str">
        <f>IFERROR(IF($AZ30="Présent",BJ30/VLOOKUP(BI30,Base!$A$3:$E$17,2,FALSE)/24,""),"")</f>
        <v/>
      </c>
      <c r="BS30" s="56" t="str">
        <f>IFERROR(IF($AZ30="Présent",BL30/VLOOKUP(BK30,Base!$A$3:$E$17,2,FALSE)/24,""),"")</f>
        <v/>
      </c>
      <c r="BT30" s="56" t="str">
        <f>IFERROR(IF($AZ30="Présent",BN30/VLOOKUP(BM30,Base!$A$3:$E$17,2,FALSE)/24,""),"")</f>
        <v/>
      </c>
      <c r="BU30" s="56" t="str">
        <f>IFERROR(IF($AZ30="Présent",BP30/VLOOKUP(BO30,Base!$A$3:$E$17,2,FALSE)/24,""),"")</f>
        <v/>
      </c>
      <c r="BV30" s="293" t="str">
        <f t="shared" si="14"/>
        <v/>
      </c>
      <c r="BW30" s="51"/>
      <c r="BX30" s="17"/>
      <c r="BY30" s="199" t="s">
        <v>10</v>
      </c>
      <c r="BZ30" s="19">
        <v>0.22916666666666666</v>
      </c>
      <c r="CA30" s="290">
        <f t="shared" si="15"/>
        <v>0</v>
      </c>
      <c r="CB30" s="291">
        <f t="shared" si="16"/>
        <v>0</v>
      </c>
      <c r="CC30" s="19">
        <f t="shared" si="17"/>
        <v>0</v>
      </c>
      <c r="CD30" s="20">
        <v>0.53749999999999998</v>
      </c>
      <c r="CE30" s="292">
        <f t="shared" si="18"/>
        <v>0</v>
      </c>
      <c r="CF30" s="63"/>
      <c r="CG30" s="64"/>
      <c r="CH30" s="63"/>
      <c r="CI30" s="65"/>
      <c r="CJ30" s="66" t="s">
        <v>10</v>
      </c>
      <c r="CK30" s="64"/>
      <c r="CL30" s="63" t="s">
        <v>10</v>
      </c>
      <c r="CM30" s="65"/>
      <c r="CN30" s="66" t="s">
        <v>10</v>
      </c>
      <c r="CO30" s="64"/>
      <c r="CP30" s="56" t="str">
        <f>IFERROR(IF($BY30="Présent",CG30/VLOOKUP(CF30,Base!$A$3:$E$17,2,FALSE)/24,""),"")</f>
        <v/>
      </c>
      <c r="CQ30" s="56" t="str">
        <f>IFERROR(IF($BY30="Présent",CI30/VLOOKUP(CH30,Base!$A$3:$E$17,2,FALSE)/24,""),"")</f>
        <v/>
      </c>
      <c r="CR30" s="56" t="str">
        <f>IFERROR(IF($BY30="Présent",CK30/VLOOKUP(CJ30,Base!$A$3:$E$17,2,FALSE)/24,""),"")</f>
        <v/>
      </c>
      <c r="CS30" s="56" t="str">
        <f>IFERROR(IF($BY30="Présent",CM30/VLOOKUP(CL30,Base!$A$3:$E$17,2,FALSE)/24,""),"")</f>
        <v/>
      </c>
      <c r="CT30" s="56" t="str">
        <f>IFERROR(IF($BY30="Présent",CO30/VLOOKUP(CN30,Base!$A$3:$E$17,2,FALSE)/24,""),"")</f>
        <v/>
      </c>
      <c r="CU30" s="293" t="str">
        <f t="shared" si="19"/>
        <v/>
      </c>
      <c r="CV30" s="51"/>
      <c r="CW30" s="17"/>
      <c r="CX30" s="199" t="s">
        <v>10</v>
      </c>
      <c r="CY30" s="19">
        <v>0.22916666666666666</v>
      </c>
      <c r="CZ30" s="290">
        <f t="shared" si="20"/>
        <v>0</v>
      </c>
      <c r="DA30" s="291">
        <f t="shared" si="21"/>
        <v>0</v>
      </c>
      <c r="DB30" s="19">
        <f t="shared" si="22"/>
        <v>0</v>
      </c>
      <c r="DC30" s="20">
        <v>0.53749999999999998</v>
      </c>
      <c r="DD30" s="292">
        <f t="shared" si="23"/>
        <v>0</v>
      </c>
      <c r="DE30" s="63"/>
      <c r="DF30" s="64"/>
      <c r="DG30" s="63" t="s">
        <v>10</v>
      </c>
      <c r="DH30" s="65"/>
      <c r="DI30" s="66" t="s">
        <v>10</v>
      </c>
      <c r="DJ30" s="64"/>
      <c r="DK30" s="63" t="s">
        <v>10</v>
      </c>
      <c r="DL30" s="65"/>
      <c r="DM30" s="66" t="s">
        <v>10</v>
      </c>
      <c r="DN30" s="64"/>
      <c r="DO30" s="56" t="str">
        <f>IFERROR(IF($CX30="Présent",DF30/VLOOKUP(DE30,Base!$A$3:$E$17,2,FALSE)/24,""),"")</f>
        <v/>
      </c>
      <c r="DP30" s="56" t="str">
        <f>IFERROR(IF($CX30="Présent",DH30/VLOOKUP(DG30,Base!$A$3:$E$17,2,FALSE)/24,""),"")</f>
        <v/>
      </c>
      <c r="DQ30" s="56" t="str">
        <f>IFERROR(IF($CX30="Présent",DJ30/VLOOKUP(DI30,Base!$A$3:$E$17,2,FALSE)/24,""),"")</f>
        <v/>
      </c>
      <c r="DR30" s="56" t="str">
        <f>IFERROR(IF($CX30="Présent",DL30/VLOOKUP(DK30,Base!$A$3:$E$17,2,FALSE)/24,""),"")</f>
        <v/>
      </c>
      <c r="DS30" s="56" t="str">
        <f>IFERROR(IF($CX30="Présent",DN30/VLOOKUP(DM30,Base!$A$3:$E$17,2,FALSE)/24,""),"")</f>
        <v/>
      </c>
      <c r="DT30" s="293" t="str">
        <f t="shared" si="24"/>
        <v/>
      </c>
      <c r="DU30" s="51"/>
      <c r="DV30" s="17"/>
      <c r="DW30" s="18" t="s">
        <v>10</v>
      </c>
      <c r="DX30" s="19">
        <v>0.22916666666666666</v>
      </c>
      <c r="DY30" s="290">
        <f t="shared" si="25"/>
        <v>0</v>
      </c>
      <c r="DZ30" s="291">
        <f t="shared" si="26"/>
        <v>0</v>
      </c>
      <c r="EA30" s="19">
        <f t="shared" si="27"/>
        <v>0</v>
      </c>
      <c r="EB30" s="20">
        <v>0.53749999999999998</v>
      </c>
      <c r="EC30" s="292">
        <f t="shared" si="28"/>
        <v>0</v>
      </c>
      <c r="ED30" s="63" t="s">
        <v>10</v>
      </c>
      <c r="EE30" s="64"/>
      <c r="EF30" s="63" t="s">
        <v>10</v>
      </c>
      <c r="EG30" s="65"/>
      <c r="EH30" s="66" t="s">
        <v>10</v>
      </c>
      <c r="EI30" s="64"/>
      <c r="EJ30" s="63" t="s">
        <v>10</v>
      </c>
      <c r="EK30" s="65"/>
      <c r="EL30" s="66" t="s">
        <v>10</v>
      </c>
      <c r="EM30" s="64"/>
      <c r="EN30" s="56" t="str">
        <f>IFERROR(IF($DW30="Présent",EE30/VLOOKUP(ED30,Base!$A$3:$E$17,2,FALSE)/24,""),"")</f>
        <v/>
      </c>
      <c r="EO30" s="56" t="str">
        <f>IFERROR(IF($DW30="Présent",EG30/VLOOKUP(EF30,Base!$A$3:$E$17,2,FALSE)/24,""),"")</f>
        <v/>
      </c>
      <c r="EP30" s="56" t="str">
        <f>IFERROR(IF($DW30="Présent",EI30/VLOOKUP(EH30,Base!$A$3:$E$17,2,FALSE)/24,""),"")</f>
        <v/>
      </c>
      <c r="EQ30" s="56" t="str">
        <f>IFERROR(IF($DW30="Présent",EK30/VLOOKUP(EJ30,Base!$A$3:$E$17,2,FALSE)/24,""),"")</f>
        <v/>
      </c>
      <c r="ER30" s="56" t="str">
        <f>IFERROR(IF($DW30="Présent",EM30/VLOOKUP(EL30,Base!$A$3:$E$17,2,FALSE)/24,""),"")</f>
        <v/>
      </c>
      <c r="ES30" s="293" t="str">
        <f t="shared" si="29"/>
        <v/>
      </c>
      <c r="ET30" s="51"/>
      <c r="EU30" s="17"/>
      <c r="EV30" s="18" t="s">
        <v>10</v>
      </c>
      <c r="EW30" s="19">
        <v>0.22916666666666666</v>
      </c>
      <c r="EX30" s="290">
        <f t="shared" si="30"/>
        <v>0</v>
      </c>
      <c r="EY30" s="291">
        <f t="shared" si="31"/>
        <v>0</v>
      </c>
      <c r="EZ30" s="19">
        <f t="shared" si="32"/>
        <v>0</v>
      </c>
      <c r="FA30" s="20">
        <v>0.53749999999999998</v>
      </c>
      <c r="FB30" s="292">
        <f t="shared" si="33"/>
        <v>0</v>
      </c>
      <c r="FC30" s="63" t="s">
        <v>10</v>
      </c>
      <c r="FD30" s="64"/>
      <c r="FE30" s="63" t="s">
        <v>10</v>
      </c>
      <c r="FF30" s="65"/>
      <c r="FG30" s="66" t="s">
        <v>10</v>
      </c>
      <c r="FH30" s="64"/>
      <c r="FI30" s="63" t="s">
        <v>10</v>
      </c>
      <c r="FJ30" s="65"/>
      <c r="FK30" s="66" t="s">
        <v>10</v>
      </c>
      <c r="FL30" s="64"/>
      <c r="FM30" s="56" t="str">
        <f>IFERROR(IF($EV30="Présent",FD30/VLOOKUP(FC30,Base!$A$3:$E$17,2,FALSE)/24,""),"")</f>
        <v/>
      </c>
      <c r="FN30" s="56" t="str">
        <f>IFERROR(IF($EV30="Présent",FF30/VLOOKUP(FE30,Base!$A$3:$E$17,2,FALSE)/24,""),"")</f>
        <v/>
      </c>
      <c r="FO30" s="56" t="str">
        <f>IFERROR(IF($EV30="Présent",FH30/VLOOKUP(FG30,Base!$A$3:$E$17,2,FALSE)/24,""),"")</f>
        <v/>
      </c>
      <c r="FP30" s="56" t="str">
        <f>IFERROR(IF($EV30="Présent",FJ30/VLOOKUP(FI30,Base!$A$3:$E$17,2,FALSE)/24,""),"")</f>
        <v/>
      </c>
      <c r="FQ30" s="56" t="str">
        <f>IFERROR(IF($EV30="Présent",FL30/VLOOKUP(FK30,Base!$A$3:$E$17,2,FALSE)/24,""),"")</f>
        <v/>
      </c>
      <c r="FR30" s="293" t="str">
        <f t="shared" si="34"/>
        <v/>
      </c>
      <c r="FS30" s="51"/>
      <c r="FU30" s="262">
        <f t="shared" si="35"/>
        <v>0</v>
      </c>
      <c r="FV30" s="261" t="str">
        <f t="shared" si="36"/>
        <v/>
      </c>
      <c r="FW30" s="263">
        <f t="shared" si="37"/>
        <v>0</v>
      </c>
      <c r="FX30" s="23"/>
      <c r="FY30" s="88"/>
    </row>
    <row r="31" spans="1:186" s="25" customFormat="1" x14ac:dyDescent="0.2">
      <c r="A31" s="17"/>
      <c r="B31" s="18"/>
      <c r="C31" s="19">
        <v>0.22916666666666666</v>
      </c>
      <c r="D31" s="290">
        <f t="shared" si="0"/>
        <v>0</v>
      </c>
      <c r="E31" s="291">
        <f t="shared" si="1"/>
        <v>0</v>
      </c>
      <c r="F31" s="19">
        <f t="shared" si="2"/>
        <v>0</v>
      </c>
      <c r="G31" s="20">
        <v>0.53749999999999998</v>
      </c>
      <c r="H31" s="292">
        <f t="shared" si="3"/>
        <v>0</v>
      </c>
      <c r="I31" s="63" t="s">
        <v>10</v>
      </c>
      <c r="J31" s="64"/>
      <c r="K31" s="63" t="s">
        <v>10</v>
      </c>
      <c r="L31" s="65"/>
      <c r="M31" s="66" t="s">
        <v>10</v>
      </c>
      <c r="N31" s="64"/>
      <c r="O31" s="63" t="s">
        <v>10</v>
      </c>
      <c r="P31" s="65"/>
      <c r="Q31" s="66" t="s">
        <v>10</v>
      </c>
      <c r="R31" s="64"/>
      <c r="S31" s="56" t="str">
        <f>IFERROR(IF($B31="Présent",J31/VLOOKUP(I31,Base!$A$3:$E$17,2,FALSE)/24,""),"")</f>
        <v/>
      </c>
      <c r="T31" s="56" t="str">
        <f>IFERROR(IF($B31="Présent",L31/VLOOKUP(K31,Base!$A$3:$E$17,2,FALSE)/24,""),"")</f>
        <v/>
      </c>
      <c r="U31" s="56" t="str">
        <f>IFERROR(IF($B31="Présent",N31/VLOOKUP(M31,Base!$A$3:$E$17,2,FALSE)/24,""),"")</f>
        <v/>
      </c>
      <c r="V31" s="56" t="str">
        <f>IFERROR(IF($B31="Présent",P31/VLOOKUP(O31,Base!$A$3:$E$17,2,FALSE)/24,""),"")</f>
        <v/>
      </c>
      <c r="W31" s="56" t="str">
        <f>IFERROR(IF($B31="Présent",R31/VLOOKUP(Q31,Base!$A$3:$E$17,2,FALSE)/24,""),"")</f>
        <v/>
      </c>
      <c r="X31" s="293" t="str">
        <f t="shared" si="4"/>
        <v/>
      </c>
      <c r="Y31" s="51"/>
      <c r="Z31" s="17"/>
      <c r="AA31" s="18" t="s">
        <v>10</v>
      </c>
      <c r="AB31" s="19">
        <v>0.22916666666666666</v>
      </c>
      <c r="AC31" s="290">
        <f t="shared" si="5"/>
        <v>0</v>
      </c>
      <c r="AD31" s="291">
        <f t="shared" si="6"/>
        <v>0</v>
      </c>
      <c r="AE31" s="19">
        <f t="shared" si="7"/>
        <v>0</v>
      </c>
      <c r="AF31" s="20">
        <v>0.53749999999999998</v>
      </c>
      <c r="AG31" s="292">
        <f t="shared" si="8"/>
        <v>0</v>
      </c>
      <c r="AH31" s="63" t="s">
        <v>10</v>
      </c>
      <c r="AI31" s="64"/>
      <c r="AJ31" s="63" t="s">
        <v>10</v>
      </c>
      <c r="AK31" s="65"/>
      <c r="AL31" s="66" t="s">
        <v>10</v>
      </c>
      <c r="AM31" s="64"/>
      <c r="AN31" s="63" t="s">
        <v>10</v>
      </c>
      <c r="AO31" s="65"/>
      <c r="AP31" s="66" t="s">
        <v>10</v>
      </c>
      <c r="AQ31" s="64"/>
      <c r="AR31" s="56" t="str">
        <f>IFERROR(IF($AA31="Présent",AI31/VLOOKUP(AH31,Base!$A$3:$E$17,2,FALSE)/24,""),"")</f>
        <v/>
      </c>
      <c r="AS31" s="56" t="str">
        <f>IFERROR(IF($AA31="Présent",AK31/VLOOKUP(AJ31,Base!$A$3:$E$17,2,FALSE)/24,""),"")</f>
        <v/>
      </c>
      <c r="AT31" s="56" t="str">
        <f>IFERROR(IF($AA31="Présent",AM31/VLOOKUP(AL31,Base!$A$3:$E$17,2,FALSE)/24,""),"")</f>
        <v/>
      </c>
      <c r="AU31" s="56" t="str">
        <f>IFERROR(IF($AA31="Présent",AO31/VLOOKUP(AN31,Base!$A$3:$E$17,2,FALSE)/24,""),"")</f>
        <v/>
      </c>
      <c r="AV31" s="56" t="str">
        <f>IFERROR(IF($AA31="Présent",AQ31/VLOOKUP(AP31,Base!$A$3:$E$17,2,FALSE)/24,""),"")</f>
        <v/>
      </c>
      <c r="AW31" s="293" t="str">
        <f t="shared" si="9"/>
        <v/>
      </c>
      <c r="AX31" s="51"/>
      <c r="AY31" s="17"/>
      <c r="AZ31" s="18" t="s">
        <v>10</v>
      </c>
      <c r="BA31" s="19">
        <v>0.22916666666666666</v>
      </c>
      <c r="BB31" s="290">
        <f t="shared" si="10"/>
        <v>0</v>
      </c>
      <c r="BC31" s="291">
        <f t="shared" si="11"/>
        <v>0</v>
      </c>
      <c r="BD31" s="19">
        <f t="shared" si="12"/>
        <v>0</v>
      </c>
      <c r="BE31" s="20">
        <v>0.53749999999999998</v>
      </c>
      <c r="BF31" s="292">
        <f t="shared" si="13"/>
        <v>0</v>
      </c>
      <c r="BG31" s="63" t="s">
        <v>10</v>
      </c>
      <c r="BH31" s="64"/>
      <c r="BI31" s="63" t="s">
        <v>10</v>
      </c>
      <c r="BJ31" s="65"/>
      <c r="BK31" s="66" t="s">
        <v>10</v>
      </c>
      <c r="BL31" s="64"/>
      <c r="BM31" s="63" t="s">
        <v>10</v>
      </c>
      <c r="BN31" s="65"/>
      <c r="BO31" s="66" t="s">
        <v>10</v>
      </c>
      <c r="BP31" s="64"/>
      <c r="BQ31" s="56" t="str">
        <f>IFERROR(IF($AZ31="Présent",BH31/VLOOKUP(BG31,Base!$A$3:$E$17,2,FALSE)/24,""),"")</f>
        <v/>
      </c>
      <c r="BR31" s="56" t="str">
        <f>IFERROR(IF($AZ31="Présent",BJ31/VLOOKUP(BI31,Base!$A$3:$E$17,2,FALSE)/24,""),"")</f>
        <v/>
      </c>
      <c r="BS31" s="56" t="str">
        <f>IFERROR(IF($AZ31="Présent",BL31/VLOOKUP(BK31,Base!$A$3:$E$17,2,FALSE)/24,""),"")</f>
        <v/>
      </c>
      <c r="BT31" s="56" t="str">
        <f>IFERROR(IF($AZ31="Présent",BN31/VLOOKUP(BM31,Base!$A$3:$E$17,2,FALSE)/24,""),"")</f>
        <v/>
      </c>
      <c r="BU31" s="56" t="str">
        <f>IFERROR(IF($AZ31="Présent",BP31/VLOOKUP(BO31,Base!$A$3:$E$17,2,FALSE)/24,""),"")</f>
        <v/>
      </c>
      <c r="BV31" s="293" t="str">
        <f t="shared" si="14"/>
        <v/>
      </c>
      <c r="BW31" s="51"/>
      <c r="BX31" s="17"/>
      <c r="BY31" s="199" t="s">
        <v>10</v>
      </c>
      <c r="BZ31" s="19">
        <v>0.22916666666666666</v>
      </c>
      <c r="CA31" s="290">
        <f t="shared" si="15"/>
        <v>0</v>
      </c>
      <c r="CB31" s="291">
        <f t="shared" si="16"/>
        <v>0</v>
      </c>
      <c r="CC31" s="19">
        <f t="shared" si="17"/>
        <v>0</v>
      </c>
      <c r="CD31" s="20">
        <v>0.53749999999999998</v>
      </c>
      <c r="CE31" s="292">
        <f t="shared" si="18"/>
        <v>0</v>
      </c>
      <c r="CF31" s="63" t="s">
        <v>10</v>
      </c>
      <c r="CG31" s="64"/>
      <c r="CH31" s="63" t="s">
        <v>10</v>
      </c>
      <c r="CI31" s="65"/>
      <c r="CJ31" s="66" t="s">
        <v>10</v>
      </c>
      <c r="CK31" s="64"/>
      <c r="CL31" s="63" t="s">
        <v>10</v>
      </c>
      <c r="CM31" s="65"/>
      <c r="CN31" s="66" t="s">
        <v>10</v>
      </c>
      <c r="CO31" s="64"/>
      <c r="CP31" s="56" t="str">
        <f>IFERROR(IF($BY31="Présent",CG31/VLOOKUP(CF31,Base!$A$3:$E$17,2,FALSE)/24,""),"")</f>
        <v/>
      </c>
      <c r="CQ31" s="56" t="str">
        <f>IFERROR(IF($BY31="Présent",CI31/VLOOKUP(CH31,Base!$A$3:$E$17,2,FALSE)/24,""),"")</f>
        <v/>
      </c>
      <c r="CR31" s="56" t="str">
        <f>IFERROR(IF($BY31="Présent",CK31/VLOOKUP(CJ31,Base!$A$3:$E$17,2,FALSE)/24,""),"")</f>
        <v/>
      </c>
      <c r="CS31" s="56" t="str">
        <f>IFERROR(IF($BY31="Présent",CM31/VLOOKUP(CL31,Base!$A$3:$E$17,2,FALSE)/24,""),"")</f>
        <v/>
      </c>
      <c r="CT31" s="56" t="str">
        <f>IFERROR(IF($BY31="Présent",CO31/VLOOKUP(CN31,Base!$A$3:$E$17,2,FALSE)/24,""),"")</f>
        <v/>
      </c>
      <c r="CU31" s="293" t="str">
        <f t="shared" si="19"/>
        <v/>
      </c>
      <c r="CV31" s="51"/>
      <c r="CW31" s="17"/>
      <c r="CX31" s="199" t="s">
        <v>10</v>
      </c>
      <c r="CY31" s="19">
        <v>0.22916666666666666</v>
      </c>
      <c r="CZ31" s="290">
        <f t="shared" si="20"/>
        <v>0</v>
      </c>
      <c r="DA31" s="291">
        <f t="shared" si="21"/>
        <v>0</v>
      </c>
      <c r="DB31" s="19">
        <f t="shared" si="22"/>
        <v>0</v>
      </c>
      <c r="DC31" s="20">
        <v>0.53749999999999998</v>
      </c>
      <c r="DD31" s="292">
        <f t="shared" si="23"/>
        <v>0</v>
      </c>
      <c r="DE31" s="63"/>
      <c r="DF31" s="64"/>
      <c r="DG31" s="63" t="s">
        <v>10</v>
      </c>
      <c r="DH31" s="65"/>
      <c r="DI31" s="66" t="s">
        <v>10</v>
      </c>
      <c r="DJ31" s="64"/>
      <c r="DK31" s="63" t="s">
        <v>10</v>
      </c>
      <c r="DL31" s="65"/>
      <c r="DM31" s="66" t="s">
        <v>10</v>
      </c>
      <c r="DN31" s="64"/>
      <c r="DO31" s="56" t="str">
        <f>IFERROR(IF($CX31="Présent",DF31/VLOOKUP(DE31,Base!$A$3:$E$17,2,FALSE)/24,""),"")</f>
        <v/>
      </c>
      <c r="DP31" s="56" t="str">
        <f>IFERROR(IF($CX31="Présent",DH31/VLOOKUP(DG31,Base!$A$3:$E$17,2,FALSE)/24,""),"")</f>
        <v/>
      </c>
      <c r="DQ31" s="56" t="str">
        <f>IFERROR(IF($CX31="Présent",DJ31/VLOOKUP(DI31,Base!$A$3:$E$17,2,FALSE)/24,""),"")</f>
        <v/>
      </c>
      <c r="DR31" s="56" t="str">
        <f>IFERROR(IF($CX31="Présent",DL31/VLOOKUP(DK31,Base!$A$3:$E$17,2,FALSE)/24,""),"")</f>
        <v/>
      </c>
      <c r="DS31" s="56" t="str">
        <f>IFERROR(IF($CX31="Présent",DN31/VLOOKUP(DM31,Base!$A$3:$E$17,2,FALSE)/24,""),"")</f>
        <v/>
      </c>
      <c r="DT31" s="293" t="str">
        <f t="shared" si="24"/>
        <v/>
      </c>
      <c r="DU31" s="51"/>
      <c r="DV31" s="17"/>
      <c r="DW31" s="18" t="s">
        <v>10</v>
      </c>
      <c r="DX31" s="19">
        <v>0.22916666666666666</v>
      </c>
      <c r="DY31" s="290">
        <f t="shared" si="25"/>
        <v>0</v>
      </c>
      <c r="DZ31" s="291">
        <f t="shared" si="26"/>
        <v>0</v>
      </c>
      <c r="EA31" s="19">
        <f t="shared" si="27"/>
        <v>0</v>
      </c>
      <c r="EB31" s="20">
        <v>0.53749999999999998</v>
      </c>
      <c r="EC31" s="292">
        <f t="shared" si="28"/>
        <v>0</v>
      </c>
      <c r="ED31" s="63" t="s">
        <v>10</v>
      </c>
      <c r="EE31" s="64"/>
      <c r="EF31" s="63" t="s">
        <v>10</v>
      </c>
      <c r="EG31" s="65"/>
      <c r="EH31" s="66" t="s">
        <v>10</v>
      </c>
      <c r="EI31" s="64"/>
      <c r="EJ31" s="63" t="s">
        <v>10</v>
      </c>
      <c r="EK31" s="65"/>
      <c r="EL31" s="66" t="s">
        <v>10</v>
      </c>
      <c r="EM31" s="64"/>
      <c r="EN31" s="56" t="str">
        <f>IFERROR(IF($DW31="Présent",EE31/VLOOKUP(ED31,Base!$A$3:$E$17,2,FALSE)/24,""),"")</f>
        <v/>
      </c>
      <c r="EO31" s="56" t="str">
        <f>IFERROR(IF($DW31="Présent",EG31/VLOOKUP(EF31,Base!$A$3:$E$17,2,FALSE)/24,""),"")</f>
        <v/>
      </c>
      <c r="EP31" s="56" t="str">
        <f>IFERROR(IF($DW31="Présent",EI31/VLOOKUP(EH31,Base!$A$3:$E$17,2,FALSE)/24,""),"")</f>
        <v/>
      </c>
      <c r="EQ31" s="56" t="str">
        <f>IFERROR(IF($DW31="Présent",EK31/VLOOKUP(EJ31,Base!$A$3:$E$17,2,FALSE)/24,""),"")</f>
        <v/>
      </c>
      <c r="ER31" s="56" t="str">
        <f>IFERROR(IF($DW31="Présent",EM31/VLOOKUP(EL31,Base!$A$3:$E$17,2,FALSE)/24,""),"")</f>
        <v/>
      </c>
      <c r="ES31" s="293" t="str">
        <f t="shared" si="29"/>
        <v/>
      </c>
      <c r="ET31" s="51"/>
      <c r="EU31" s="17"/>
      <c r="EV31" s="18" t="s">
        <v>10</v>
      </c>
      <c r="EW31" s="19">
        <v>0.22916666666666666</v>
      </c>
      <c r="EX31" s="290">
        <f t="shared" si="30"/>
        <v>0</v>
      </c>
      <c r="EY31" s="291">
        <f t="shared" si="31"/>
        <v>0</v>
      </c>
      <c r="EZ31" s="19">
        <f t="shared" si="32"/>
        <v>0</v>
      </c>
      <c r="FA31" s="20">
        <v>0.53749999999999998</v>
      </c>
      <c r="FB31" s="292">
        <f t="shared" si="33"/>
        <v>0</v>
      </c>
      <c r="FC31" s="63" t="s">
        <v>10</v>
      </c>
      <c r="FD31" s="64"/>
      <c r="FE31" s="63" t="s">
        <v>10</v>
      </c>
      <c r="FF31" s="65"/>
      <c r="FG31" s="66" t="s">
        <v>10</v>
      </c>
      <c r="FH31" s="64"/>
      <c r="FI31" s="63" t="s">
        <v>10</v>
      </c>
      <c r="FJ31" s="65"/>
      <c r="FK31" s="66" t="s">
        <v>10</v>
      </c>
      <c r="FL31" s="64"/>
      <c r="FM31" s="56" t="str">
        <f>IFERROR(IF($EV31="Présent",FD31/VLOOKUP(FC31,Base!$A$3:$E$17,2,FALSE)/24,""),"")</f>
        <v/>
      </c>
      <c r="FN31" s="56" t="str">
        <f>IFERROR(IF($EV31="Présent",FF31/VLOOKUP(FE31,Base!$A$3:$E$17,2,FALSE)/24,""),"")</f>
        <v/>
      </c>
      <c r="FO31" s="56" t="str">
        <f>IFERROR(IF($EV31="Présent",FH31/VLOOKUP(FG31,Base!$A$3:$E$17,2,FALSE)/24,""),"")</f>
        <v/>
      </c>
      <c r="FP31" s="56" t="str">
        <f>IFERROR(IF($EV31="Présent",FJ31/VLOOKUP(FI31,Base!$A$3:$E$17,2,FALSE)/24,""),"")</f>
        <v/>
      </c>
      <c r="FQ31" s="56" t="str">
        <f>IFERROR(IF($EV31="Présent",FL31/VLOOKUP(FK31,Base!$A$3:$E$17,2,FALSE)/24,""),"")</f>
        <v/>
      </c>
      <c r="FR31" s="293" t="str">
        <f t="shared" si="34"/>
        <v/>
      </c>
      <c r="FS31" s="51"/>
      <c r="FU31" s="262">
        <f t="shared" si="35"/>
        <v>0</v>
      </c>
      <c r="FV31" s="261" t="str">
        <f t="shared" si="36"/>
        <v/>
      </c>
      <c r="FW31" s="263">
        <f t="shared" si="37"/>
        <v>0</v>
      </c>
      <c r="FX31" s="23"/>
      <c r="FY31" s="88"/>
    </row>
    <row r="32" spans="1:186" s="25" customFormat="1" ht="12.75" thickBot="1" x14ac:dyDescent="0.25">
      <c r="A32" s="17"/>
      <c r="B32" s="18"/>
      <c r="C32" s="19">
        <v>0.22916666666666666</v>
      </c>
      <c r="D32" s="290">
        <f t="shared" si="0"/>
        <v>0</v>
      </c>
      <c r="E32" s="291">
        <f t="shared" si="1"/>
        <v>0</v>
      </c>
      <c r="F32" s="19">
        <f t="shared" si="2"/>
        <v>0</v>
      </c>
      <c r="G32" s="20">
        <v>0.53749999999999998</v>
      </c>
      <c r="H32" s="292">
        <f t="shared" ref="H32" si="38">IF(F32="","",IF(B32&lt;&gt;"Présent",0,G32-F32+IF(F32&gt;G32,1)-0.4/24))</f>
        <v>0</v>
      </c>
      <c r="I32" s="63" t="s">
        <v>10</v>
      </c>
      <c r="J32" s="64"/>
      <c r="K32" s="63" t="s">
        <v>10</v>
      </c>
      <c r="L32" s="65"/>
      <c r="M32" s="66" t="s">
        <v>10</v>
      </c>
      <c r="N32" s="64"/>
      <c r="O32" s="63" t="s">
        <v>10</v>
      </c>
      <c r="P32" s="65"/>
      <c r="Q32" s="66" t="s">
        <v>10</v>
      </c>
      <c r="R32" s="64"/>
      <c r="S32" s="56" t="str">
        <f>IFERROR(IF($B32="Présent",J32/VLOOKUP(I32,Base!$A$3:$E$17,2,FALSE)/24,""),"")</f>
        <v/>
      </c>
      <c r="T32" s="56" t="str">
        <f>IFERROR(IF($B32="Présent",L32/VLOOKUP(K32,Base!$A$3:$E$17,2,FALSE)/24,""),"")</f>
        <v/>
      </c>
      <c r="U32" s="56" t="str">
        <f>IFERROR(IF($B32="Présent",N32/VLOOKUP(M32,Base!$A$3:$E$17,2,FALSE)/24,""),"")</f>
        <v/>
      </c>
      <c r="V32" s="56" t="str">
        <f>IFERROR(IF($B32="Présent",P32/VLOOKUP(O32,Base!$A$3:$E$17,2,FALSE)/24,""),"")</f>
        <v/>
      </c>
      <c r="W32" s="56" t="str">
        <f>IFERROR(IF($B32="Présent",R32/VLOOKUP(Q32,Base!$A$3:$E$17,2,FALSE)/24,""),"")</f>
        <v/>
      </c>
      <c r="X32" s="293" t="str">
        <f t="shared" si="4"/>
        <v/>
      </c>
      <c r="Y32" s="51"/>
      <c r="Z32" s="17"/>
      <c r="AA32" s="18" t="s">
        <v>10</v>
      </c>
      <c r="AB32" s="19">
        <v>0.22916666666666666</v>
      </c>
      <c r="AC32" s="290">
        <f t="shared" si="5"/>
        <v>0</v>
      </c>
      <c r="AD32" s="291">
        <f t="shared" si="6"/>
        <v>0</v>
      </c>
      <c r="AE32" s="19">
        <f t="shared" si="7"/>
        <v>0</v>
      </c>
      <c r="AF32" s="20">
        <v>0.53749999999999998</v>
      </c>
      <c r="AG32" s="292">
        <f t="shared" ref="AG32" si="39">IF(AE32="","",IF(AA32&lt;&gt;"Présent",0,AF32-AE32+IF(AE32&gt;AF32,1)-0.4/24))</f>
        <v>0</v>
      </c>
      <c r="AH32" s="63" t="s">
        <v>10</v>
      </c>
      <c r="AI32" s="64"/>
      <c r="AJ32" s="63" t="s">
        <v>10</v>
      </c>
      <c r="AK32" s="65"/>
      <c r="AL32" s="66" t="s">
        <v>10</v>
      </c>
      <c r="AM32" s="64"/>
      <c r="AN32" s="63" t="s">
        <v>10</v>
      </c>
      <c r="AO32" s="65"/>
      <c r="AP32" s="66" t="s">
        <v>10</v>
      </c>
      <c r="AQ32" s="64"/>
      <c r="AR32" s="56" t="str">
        <f>IFERROR(IF($AA32="Présent",AI32/VLOOKUP(AH32,Base!$A$3:$E$17,2,FALSE)/24,""),"")</f>
        <v/>
      </c>
      <c r="AS32" s="56" t="str">
        <f>IFERROR(IF($AA32="Présent",AK32/VLOOKUP(AJ32,Base!$A$3:$E$17,2,FALSE)/24,""),"")</f>
        <v/>
      </c>
      <c r="AT32" s="56" t="str">
        <f>IFERROR(IF($AA32="Présent",AM32/VLOOKUP(AL32,Base!$A$3:$E$17,2,FALSE)/24,""),"")</f>
        <v/>
      </c>
      <c r="AU32" s="56" t="str">
        <f>IFERROR(IF($AA32="Présent",AO32/VLOOKUP(AN32,Base!$A$3:$E$17,2,FALSE)/24,""),"")</f>
        <v/>
      </c>
      <c r="AV32" s="56" t="str">
        <f>IFERROR(IF($AA32="Présent",AQ32/VLOOKUP(AP32,Base!$A$3:$E$17,2,FALSE)/24,""),"")</f>
        <v/>
      </c>
      <c r="AW32" s="293" t="str">
        <f t="shared" si="9"/>
        <v/>
      </c>
      <c r="AX32" s="51"/>
      <c r="AY32" s="17"/>
      <c r="AZ32" s="18" t="s">
        <v>10</v>
      </c>
      <c r="BA32" s="19">
        <v>0.22916666666666666</v>
      </c>
      <c r="BB32" s="290">
        <f t="shared" si="10"/>
        <v>0</v>
      </c>
      <c r="BC32" s="291">
        <f t="shared" si="11"/>
        <v>0</v>
      </c>
      <c r="BD32" s="19">
        <f t="shared" si="12"/>
        <v>0</v>
      </c>
      <c r="BE32" s="20">
        <v>0.53749999999999998</v>
      </c>
      <c r="BF32" s="292">
        <f t="shared" ref="BF32" si="40">IF(BD32="","",IF(AZ32&lt;&gt;"Présent",0,BE32-BD32+IF(BD32&gt;BE32,1)-0.4/24))</f>
        <v>0</v>
      </c>
      <c r="BG32" s="63" t="s">
        <v>10</v>
      </c>
      <c r="BH32" s="64"/>
      <c r="BI32" s="63" t="s">
        <v>10</v>
      </c>
      <c r="BJ32" s="65"/>
      <c r="BK32" s="66" t="s">
        <v>10</v>
      </c>
      <c r="BL32" s="64"/>
      <c r="BM32" s="63" t="s">
        <v>10</v>
      </c>
      <c r="BN32" s="65"/>
      <c r="BO32" s="66" t="s">
        <v>10</v>
      </c>
      <c r="BP32" s="64"/>
      <c r="BQ32" s="56" t="str">
        <f>IFERROR(IF($AZ32="Présent",BH32/VLOOKUP(BG32,Base!$A$3:$E$17,2,FALSE)/24,""),"")</f>
        <v/>
      </c>
      <c r="BR32" s="56" t="str">
        <f>IFERROR(IF($AZ32="Présent",BJ32/VLOOKUP(BI32,Base!$A$3:$E$17,2,FALSE)/24,""),"")</f>
        <v/>
      </c>
      <c r="BS32" s="56" t="str">
        <f>IFERROR(IF($AZ32="Présent",BL32/VLOOKUP(BK32,Base!$A$3:$E$17,2,FALSE)/24,""),"")</f>
        <v/>
      </c>
      <c r="BT32" s="56" t="str">
        <f>IFERROR(IF($AZ32="Présent",BN32/VLOOKUP(BM32,Base!$A$3:$E$17,2,FALSE)/24,""),"")</f>
        <v/>
      </c>
      <c r="BU32" s="56" t="str">
        <f>IFERROR(IF($AZ32="Présent",BP32/VLOOKUP(BO32,Base!$A$3:$E$17,2,FALSE)/24,""),"")</f>
        <v/>
      </c>
      <c r="BV32" s="293" t="str">
        <f t="shared" si="14"/>
        <v/>
      </c>
      <c r="BW32" s="51"/>
      <c r="BX32" s="17"/>
      <c r="BY32" s="199" t="s">
        <v>10</v>
      </c>
      <c r="BZ32" s="19">
        <v>0.22916666666666666</v>
      </c>
      <c r="CA32" s="290">
        <f t="shared" si="15"/>
        <v>0</v>
      </c>
      <c r="CB32" s="291">
        <f t="shared" si="16"/>
        <v>0</v>
      </c>
      <c r="CC32" s="19">
        <f t="shared" si="17"/>
        <v>0</v>
      </c>
      <c r="CD32" s="20">
        <v>0.53749999999999998</v>
      </c>
      <c r="CE32" s="292">
        <f t="shared" ref="CE32" si="41">IF(CC32="","",IF(BY32&lt;&gt;"Présent",0,CD32-CC32+IF(CC32&gt;CD32,1)-0.4/24))</f>
        <v>0</v>
      </c>
      <c r="CF32" s="63" t="s">
        <v>10</v>
      </c>
      <c r="CG32" s="64"/>
      <c r="CH32" s="63" t="s">
        <v>10</v>
      </c>
      <c r="CI32" s="65"/>
      <c r="CJ32" s="66" t="s">
        <v>10</v>
      </c>
      <c r="CK32" s="64"/>
      <c r="CL32" s="63" t="s">
        <v>10</v>
      </c>
      <c r="CM32" s="65"/>
      <c r="CN32" s="66" t="s">
        <v>10</v>
      </c>
      <c r="CO32" s="64"/>
      <c r="CP32" s="56" t="str">
        <f>IFERROR(IF($BY32="Présent",CG32/VLOOKUP(CF32,Base!$A$3:$E$17,2,FALSE)/24,""),"")</f>
        <v/>
      </c>
      <c r="CQ32" s="56" t="str">
        <f>IFERROR(IF($BY32="Présent",CI32/VLOOKUP(CH32,Base!$A$3:$E$17,2,FALSE)/24,""),"")</f>
        <v/>
      </c>
      <c r="CR32" s="56" t="str">
        <f>IFERROR(IF($BY32="Présent",CK32/VLOOKUP(CJ32,Base!$A$3:$E$17,2,FALSE)/24,""),"")</f>
        <v/>
      </c>
      <c r="CS32" s="56" t="str">
        <f>IFERROR(IF($BY32="Présent",CM32/VLOOKUP(CL32,Base!$A$3:$E$17,2,FALSE)/24,""),"")</f>
        <v/>
      </c>
      <c r="CT32" s="56" t="str">
        <f>IFERROR(IF($BY32="Présent",CO32/VLOOKUP(CN32,Base!$A$3:$E$17,2,FALSE)/24,""),"")</f>
        <v/>
      </c>
      <c r="CU32" s="293" t="str">
        <f t="shared" si="19"/>
        <v/>
      </c>
      <c r="CV32" s="51"/>
      <c r="CW32" s="17"/>
      <c r="CX32" s="199" t="s">
        <v>10</v>
      </c>
      <c r="CY32" s="19">
        <v>0.22916666666666666</v>
      </c>
      <c r="CZ32" s="290">
        <f t="shared" si="20"/>
        <v>0</v>
      </c>
      <c r="DA32" s="291">
        <f t="shared" si="21"/>
        <v>0</v>
      </c>
      <c r="DB32" s="19">
        <f t="shared" si="22"/>
        <v>0</v>
      </c>
      <c r="DC32" s="20">
        <v>0.53749999999999998</v>
      </c>
      <c r="DD32" s="292">
        <f t="shared" ref="DD32" si="42">IF(DB32="","",IF(CX32&lt;&gt;"Présent",0,DC32-DB32+IF(DB32&gt;DC32,1)-0.4/24))</f>
        <v>0</v>
      </c>
      <c r="DE32" s="63"/>
      <c r="DF32" s="64"/>
      <c r="DG32" s="63" t="s">
        <v>10</v>
      </c>
      <c r="DH32" s="65"/>
      <c r="DI32" s="66" t="s">
        <v>10</v>
      </c>
      <c r="DJ32" s="64"/>
      <c r="DK32" s="63" t="s">
        <v>10</v>
      </c>
      <c r="DL32" s="65"/>
      <c r="DM32" s="66" t="s">
        <v>10</v>
      </c>
      <c r="DN32" s="64"/>
      <c r="DO32" s="56" t="str">
        <f>IFERROR(IF($CX32="Présent",DF32/VLOOKUP(DE32,Base!$A$3:$E$17,2,FALSE)/24,""),"")</f>
        <v/>
      </c>
      <c r="DP32" s="56" t="str">
        <f>IFERROR(IF($CX32="Présent",DH32/VLOOKUP(DG32,Base!$A$3:$E$17,2,FALSE)/24,""),"")</f>
        <v/>
      </c>
      <c r="DQ32" s="56" t="str">
        <f>IFERROR(IF($CX32="Présent",DJ32/VLOOKUP(DI32,Base!$A$3:$E$17,2,FALSE)/24,""),"")</f>
        <v/>
      </c>
      <c r="DR32" s="56" t="str">
        <f>IFERROR(IF($CX32="Présent",DL32/VLOOKUP(DK32,Base!$A$3:$E$17,2,FALSE)/24,""),"")</f>
        <v/>
      </c>
      <c r="DS32" s="56" t="str">
        <f>IFERROR(IF($CX32="Présent",DN32/VLOOKUP(DM32,Base!$A$3:$E$17,2,FALSE)/24,""),"")</f>
        <v/>
      </c>
      <c r="DT32" s="293" t="str">
        <f t="shared" si="24"/>
        <v/>
      </c>
      <c r="DU32" s="51"/>
      <c r="DV32" s="17"/>
      <c r="DW32" s="18" t="s">
        <v>10</v>
      </c>
      <c r="DX32" s="19">
        <v>0.22916666666666666</v>
      </c>
      <c r="DY32" s="290">
        <f t="shared" si="25"/>
        <v>0</v>
      </c>
      <c r="DZ32" s="291">
        <f t="shared" si="26"/>
        <v>0</v>
      </c>
      <c r="EA32" s="19">
        <f t="shared" si="27"/>
        <v>0</v>
      </c>
      <c r="EB32" s="20">
        <v>0.53749999999999998</v>
      </c>
      <c r="EC32" s="292">
        <f t="shared" ref="EC32" si="43">IF(EA32="","",IF(DW32&lt;&gt;"Présent",0,EB32-EA32+IF(EA32&gt;EB32,1)-0.4/24))</f>
        <v>0</v>
      </c>
      <c r="ED32" s="63" t="s">
        <v>10</v>
      </c>
      <c r="EE32" s="64"/>
      <c r="EF32" s="63" t="s">
        <v>10</v>
      </c>
      <c r="EG32" s="65"/>
      <c r="EH32" s="66" t="s">
        <v>10</v>
      </c>
      <c r="EI32" s="64"/>
      <c r="EJ32" s="63" t="s">
        <v>10</v>
      </c>
      <c r="EK32" s="65"/>
      <c r="EL32" s="66" t="s">
        <v>10</v>
      </c>
      <c r="EM32" s="64"/>
      <c r="EN32" s="56" t="str">
        <f>IFERROR(IF($DW32="Présent",EE32/VLOOKUP(ED32,Base!$A$3:$E$17,2,FALSE)/24,""),"")</f>
        <v/>
      </c>
      <c r="EO32" s="56" t="str">
        <f>IFERROR(IF($DW32="Présent",EG32/VLOOKUP(EF32,Base!$A$3:$E$17,2,FALSE)/24,""),"")</f>
        <v/>
      </c>
      <c r="EP32" s="56" t="str">
        <f>IFERROR(IF($DW32="Présent",EI32/VLOOKUP(EH32,Base!$A$3:$E$17,2,FALSE)/24,""),"")</f>
        <v/>
      </c>
      <c r="EQ32" s="56" t="str">
        <f>IFERROR(IF($DW32="Présent",EK32/VLOOKUP(EJ32,Base!$A$3:$E$17,2,FALSE)/24,""),"")</f>
        <v/>
      </c>
      <c r="ER32" s="56" t="str">
        <f>IFERROR(IF($DW32="Présent",EM32/VLOOKUP(EL32,Base!$A$3:$E$17,2,FALSE)/24,""),"")</f>
        <v/>
      </c>
      <c r="ES32" s="293" t="str">
        <f t="shared" si="29"/>
        <v/>
      </c>
      <c r="ET32" s="51"/>
      <c r="EU32" s="17"/>
      <c r="EV32" s="18" t="s">
        <v>10</v>
      </c>
      <c r="EW32" s="19">
        <v>0.22916666666666666</v>
      </c>
      <c r="EX32" s="290">
        <f t="shared" si="30"/>
        <v>0</v>
      </c>
      <c r="EY32" s="291">
        <f t="shared" si="31"/>
        <v>0</v>
      </c>
      <c r="EZ32" s="19">
        <f t="shared" si="32"/>
        <v>0</v>
      </c>
      <c r="FA32" s="20">
        <v>0.53749999999999998</v>
      </c>
      <c r="FB32" s="292">
        <f t="shared" ref="FB32" si="44">IF(EZ32="","",IF(EV32&lt;&gt;"Présent",0,FA32-EZ32+IF(EZ32&gt;FA32,1)-0.4/24))</f>
        <v>0</v>
      </c>
      <c r="FC32" s="63" t="s">
        <v>10</v>
      </c>
      <c r="FD32" s="64"/>
      <c r="FE32" s="63" t="s">
        <v>10</v>
      </c>
      <c r="FF32" s="65"/>
      <c r="FG32" s="66" t="s">
        <v>10</v>
      </c>
      <c r="FH32" s="64"/>
      <c r="FI32" s="63" t="s">
        <v>10</v>
      </c>
      <c r="FJ32" s="65"/>
      <c r="FK32" s="66" t="s">
        <v>10</v>
      </c>
      <c r="FL32" s="64"/>
      <c r="FM32" s="56" t="str">
        <f>IFERROR(IF($EV32="Présent",FD32/VLOOKUP(FC32,Base!$A$3:$E$17,2,FALSE)/24,""),"")</f>
        <v/>
      </c>
      <c r="FN32" s="56" t="str">
        <f>IFERROR(IF($EV32="Présent",FF32/VLOOKUP(FE32,Base!$A$3:$E$17,2,FALSE)/24,""),"")</f>
        <v/>
      </c>
      <c r="FO32" s="56" t="str">
        <f>IFERROR(IF($EV32="Présent",FH32/VLOOKUP(FG32,Base!$A$3:$E$17,2,FALSE)/24,""),"")</f>
        <v/>
      </c>
      <c r="FP32" s="56" t="str">
        <f>IFERROR(IF($EV32="Présent",FJ32/VLOOKUP(FI32,Base!$A$3:$E$17,2,FALSE)/24,""),"")</f>
        <v/>
      </c>
      <c r="FQ32" s="56" t="str">
        <f>IFERROR(IF($EV32="Présent",FL32/VLOOKUP(FK32,Base!$A$3:$E$17,2,FALSE)/24,""),"")</f>
        <v/>
      </c>
      <c r="FR32" s="293" t="str">
        <f t="shared" si="34"/>
        <v/>
      </c>
      <c r="FS32" s="51"/>
      <c r="FU32" s="264">
        <f t="shared" si="35"/>
        <v>0</v>
      </c>
      <c r="FV32" s="265" t="str">
        <f t="shared" si="36"/>
        <v/>
      </c>
      <c r="FW32" s="266">
        <f t="shared" si="37"/>
        <v>0</v>
      </c>
      <c r="FX32" s="23"/>
      <c r="FY32" s="88"/>
    </row>
    <row r="33" spans="1:181" s="25" customFormat="1" ht="12.75" thickBot="1" x14ac:dyDescent="0.25">
      <c r="A33" s="294" t="s">
        <v>103</v>
      </c>
      <c r="B33" s="295"/>
      <c r="C33" s="296">
        <f>SUM(E4:E32)</f>
        <v>0</v>
      </c>
      <c r="D33" s="297"/>
      <c r="E33" s="298"/>
      <c r="F33" s="411">
        <f>SUM(H4:H32)</f>
        <v>0</v>
      </c>
      <c r="G33" s="412"/>
      <c r="H33" s="299"/>
      <c r="I33" s="300" t="s">
        <v>10</v>
      </c>
      <c r="J33" s="301"/>
      <c r="K33" s="300" t="s">
        <v>10</v>
      </c>
      <c r="L33" s="302"/>
      <c r="M33" s="303" t="s">
        <v>10</v>
      </c>
      <c r="N33" s="301"/>
      <c r="O33" s="300" t="s">
        <v>10</v>
      </c>
      <c r="P33" s="302"/>
      <c r="Q33" s="303" t="s">
        <v>10</v>
      </c>
      <c r="R33" s="301"/>
      <c r="S33" s="304"/>
      <c r="T33" s="304"/>
      <c r="U33" s="305"/>
      <c r="V33" s="306"/>
      <c r="W33" s="306"/>
      <c r="X33" s="306" t="str">
        <f>IFERROR(IF(OR(E33="",S33+T33+U33+V33+W33=0),"",S33+T33+U33+V33+W33),"")</f>
        <v/>
      </c>
      <c r="Y33" s="51"/>
      <c r="Z33" s="294" t="s">
        <v>103</v>
      </c>
      <c r="AA33" s="295"/>
      <c r="AB33" s="296">
        <f>SUM(AD4:AD32)</f>
        <v>0</v>
      </c>
      <c r="AC33" s="297"/>
      <c r="AD33" s="328"/>
      <c r="AE33" s="464">
        <f>SUM(AG4:AG32)</f>
        <v>0</v>
      </c>
      <c r="AF33" s="465"/>
      <c r="AG33" s="299"/>
      <c r="AH33" s="300" t="s">
        <v>10</v>
      </c>
      <c r="AI33" s="301"/>
      <c r="AJ33" s="300" t="s">
        <v>10</v>
      </c>
      <c r="AK33" s="302"/>
      <c r="AL33" s="303" t="s">
        <v>10</v>
      </c>
      <c r="AM33" s="301"/>
      <c r="AN33" s="300" t="s">
        <v>10</v>
      </c>
      <c r="AO33" s="302"/>
      <c r="AP33" s="303" t="s">
        <v>10</v>
      </c>
      <c r="AQ33" s="301"/>
      <c r="AR33" s="304"/>
      <c r="AS33" s="304"/>
      <c r="AT33" s="305"/>
      <c r="AU33" s="306"/>
      <c r="AV33" s="306"/>
      <c r="AW33" s="306" t="str">
        <f>IFERROR(IF(OR(AD33="",AR33+AS33+AT33+AU33+AV33=0),"",AR33+AS33+AT33+AU33+AV33),"")</f>
        <v/>
      </c>
      <c r="AX33" s="51"/>
      <c r="AY33" s="294" t="s">
        <v>103</v>
      </c>
      <c r="AZ33" s="295"/>
      <c r="BA33" s="296">
        <f>SUM(BC4:BC32)</f>
        <v>0</v>
      </c>
      <c r="BB33" s="297"/>
      <c r="BC33" s="328"/>
      <c r="BD33" s="411">
        <f>SUM(BF4:BF32)</f>
        <v>0</v>
      </c>
      <c r="BE33" s="412"/>
      <c r="BF33" s="299"/>
      <c r="BG33" s="300" t="s">
        <v>10</v>
      </c>
      <c r="BH33" s="301"/>
      <c r="BI33" s="300" t="s">
        <v>10</v>
      </c>
      <c r="BJ33" s="302"/>
      <c r="BK33" s="303" t="s">
        <v>10</v>
      </c>
      <c r="BL33" s="301"/>
      <c r="BM33" s="300" t="s">
        <v>10</v>
      </c>
      <c r="BN33" s="302"/>
      <c r="BO33" s="303" t="s">
        <v>10</v>
      </c>
      <c r="BP33" s="301"/>
      <c r="BQ33" s="304"/>
      <c r="BR33" s="304"/>
      <c r="BS33" s="305"/>
      <c r="BT33" s="306"/>
      <c r="BU33" s="306"/>
      <c r="BV33" s="306" t="str">
        <f>IFERROR(IF(OR(BC33="",BQ33+BR33+BS33+BT33+BU33=0),"",BQ33+BR33+BS33+BT33+BU33),"")</f>
        <v/>
      </c>
      <c r="BW33" s="51"/>
      <c r="BX33" s="294" t="s">
        <v>103</v>
      </c>
      <c r="BY33" s="352"/>
      <c r="BZ33" s="296">
        <f>SUM(CB4:CB32)</f>
        <v>0</v>
      </c>
      <c r="CA33" s="297"/>
      <c r="CB33" s="298"/>
      <c r="CC33" s="411">
        <f>SUM(CE4:CE32)</f>
        <v>0</v>
      </c>
      <c r="CD33" s="412"/>
      <c r="CE33" s="299"/>
      <c r="CF33" s="300" t="s">
        <v>10</v>
      </c>
      <c r="CG33" s="301"/>
      <c r="CH33" s="300" t="s">
        <v>10</v>
      </c>
      <c r="CI33" s="302"/>
      <c r="CJ33" s="303" t="s">
        <v>10</v>
      </c>
      <c r="CK33" s="301"/>
      <c r="CL33" s="300" t="s">
        <v>10</v>
      </c>
      <c r="CM33" s="302"/>
      <c r="CN33" s="303" t="s">
        <v>10</v>
      </c>
      <c r="CO33" s="301"/>
      <c r="CP33" s="304"/>
      <c r="CQ33" s="304"/>
      <c r="CR33" s="305"/>
      <c r="CS33" s="306"/>
      <c r="CT33" s="306"/>
      <c r="CU33" s="306" t="str">
        <f>IFERROR(IF(OR(CB33="",CP33+CQ33+CR33+CS33+CT33=0),"",CP33+CQ33+CR33+CS33+CT33),"")</f>
        <v/>
      </c>
      <c r="CV33" s="51"/>
      <c r="CW33" s="351" t="s">
        <v>103</v>
      </c>
      <c r="CX33" s="295"/>
      <c r="CY33" s="296">
        <f>SUM(DA4:DA32)</f>
        <v>0</v>
      </c>
      <c r="CZ33" s="297"/>
      <c r="DA33" s="298"/>
      <c r="DB33" s="411">
        <f>SUM(DD4:DD32)</f>
        <v>0</v>
      </c>
      <c r="DC33" s="412"/>
      <c r="DD33" s="299"/>
      <c r="DE33" s="300" t="s">
        <v>10</v>
      </c>
      <c r="DF33" s="301"/>
      <c r="DG33" s="300" t="s">
        <v>10</v>
      </c>
      <c r="DH33" s="302"/>
      <c r="DI33" s="303" t="s">
        <v>10</v>
      </c>
      <c r="DJ33" s="301"/>
      <c r="DK33" s="300" t="s">
        <v>10</v>
      </c>
      <c r="DL33" s="302"/>
      <c r="DM33" s="303" t="s">
        <v>10</v>
      </c>
      <c r="DN33" s="301"/>
      <c r="DO33" s="304"/>
      <c r="DP33" s="304"/>
      <c r="DQ33" s="305"/>
      <c r="DR33" s="306"/>
      <c r="DS33" s="306"/>
      <c r="DT33" s="306" t="str">
        <f>IFERROR(IF(OR(DA33="",DO33+DP33+DQ33+DR33+DS33=0),"",DO33+DP33+DQ33+DR33+DS33),"")</f>
        <v/>
      </c>
      <c r="DU33" s="51"/>
      <c r="DV33" s="294" t="s">
        <v>103</v>
      </c>
      <c r="DW33" s="295"/>
      <c r="DX33" s="296">
        <f>SUM(DZ4:DZ32)</f>
        <v>0</v>
      </c>
      <c r="DY33" s="297"/>
      <c r="DZ33" s="298"/>
      <c r="EA33" s="411">
        <f>SUM(EC4:EC32)</f>
        <v>0</v>
      </c>
      <c r="EB33" s="412"/>
      <c r="EC33" s="299"/>
      <c r="ED33" s="300" t="s">
        <v>10</v>
      </c>
      <c r="EE33" s="301"/>
      <c r="EF33" s="300" t="s">
        <v>10</v>
      </c>
      <c r="EG33" s="302"/>
      <c r="EH33" s="303" t="s">
        <v>10</v>
      </c>
      <c r="EI33" s="301"/>
      <c r="EJ33" s="300" t="s">
        <v>10</v>
      </c>
      <c r="EK33" s="302"/>
      <c r="EL33" s="303" t="s">
        <v>10</v>
      </c>
      <c r="EM33" s="301"/>
      <c r="EN33" s="304"/>
      <c r="EO33" s="304"/>
      <c r="EP33" s="305"/>
      <c r="EQ33" s="306"/>
      <c r="ER33" s="306"/>
      <c r="ES33" s="306" t="str">
        <f>IFERROR(IF(OR(DZ33="",EN33+EO33+EP33+EQ33+ER33=0),"",EN33+EO33+EP33+EQ33+ER33),"")</f>
        <v/>
      </c>
      <c r="ET33" s="51"/>
      <c r="EU33" s="294" t="s">
        <v>103</v>
      </c>
      <c r="EV33" s="295"/>
      <c r="EW33" s="296">
        <f>SUM(EY4:EY32)</f>
        <v>0</v>
      </c>
      <c r="EX33" s="297"/>
      <c r="EY33" s="298"/>
      <c r="EZ33" s="411">
        <f>SUM(FB4:FB32)</f>
        <v>0</v>
      </c>
      <c r="FA33" s="412"/>
      <c r="FB33" s="299"/>
      <c r="FC33" s="300" t="s">
        <v>10</v>
      </c>
      <c r="FD33" s="301"/>
      <c r="FE33" s="300" t="s">
        <v>10</v>
      </c>
      <c r="FF33" s="302"/>
      <c r="FG33" s="303" t="s">
        <v>10</v>
      </c>
      <c r="FH33" s="301"/>
      <c r="FI33" s="300" t="s">
        <v>10</v>
      </c>
      <c r="FJ33" s="302"/>
      <c r="FK33" s="303" t="s">
        <v>10</v>
      </c>
      <c r="FL33" s="301"/>
      <c r="FM33" s="304"/>
      <c r="FN33" s="304"/>
      <c r="FO33" s="305"/>
      <c r="FP33" s="306"/>
      <c r="FQ33" s="306"/>
      <c r="FR33" s="306" t="str">
        <f>IFERROR(IF(OR(EY33="",FM33+FN33+FO33+FP33+FQ33=0),"",FM33+FN33+FO33+FP33+FQ33),"")</f>
        <v/>
      </c>
      <c r="FS33" s="51"/>
      <c r="FU33" s="237"/>
      <c r="FV33" s="23"/>
      <c r="FW33" s="88"/>
      <c r="FX33" s="23"/>
      <c r="FY33" s="126"/>
    </row>
    <row r="34" spans="1:181" s="25" customFormat="1" ht="12.75" customHeight="1" thickBot="1" x14ac:dyDescent="0.25">
      <c r="A34" s="278" t="s">
        <v>178</v>
      </c>
      <c r="B34" s="279"/>
      <c r="C34" s="280"/>
      <c r="D34" s="281"/>
      <c r="E34" s="127"/>
      <c r="F34" s="127"/>
      <c r="G34" s="127"/>
      <c r="H34" s="127"/>
      <c r="I34" s="67"/>
      <c r="J34" s="74"/>
      <c r="K34" s="74"/>
      <c r="L34" s="74"/>
      <c r="M34" s="74"/>
      <c r="N34" s="74"/>
      <c r="O34" s="413" t="s">
        <v>115</v>
      </c>
      <c r="P34" s="414"/>
      <c r="Q34" s="417" t="s">
        <v>166</v>
      </c>
      <c r="R34" s="417"/>
      <c r="S34" s="177"/>
      <c r="T34" s="177"/>
      <c r="U34" s="177"/>
      <c r="V34" s="177"/>
      <c r="W34" s="178"/>
      <c r="X34" s="307" t="e">
        <f>SUM(S4:W32,H47:H51)/C33</f>
        <v>#DIV/0!</v>
      </c>
      <c r="Y34" s="51"/>
      <c r="Z34" s="278" t="s">
        <v>178</v>
      </c>
      <c r="AA34" s="279"/>
      <c r="AB34" s="280"/>
      <c r="AC34" s="281"/>
      <c r="AD34" s="127"/>
      <c r="AE34" s="127"/>
      <c r="AF34" s="127"/>
      <c r="AG34" s="127"/>
      <c r="AH34" s="67"/>
      <c r="AI34" s="74"/>
      <c r="AJ34" s="74"/>
      <c r="AK34" s="74"/>
      <c r="AL34" s="74"/>
      <c r="AM34" s="74"/>
      <c r="AN34" s="413" t="s">
        <v>115</v>
      </c>
      <c r="AO34" s="414"/>
      <c r="AP34" s="417" t="s">
        <v>166</v>
      </c>
      <c r="AQ34" s="417"/>
      <c r="AR34" s="177"/>
      <c r="AS34" s="177"/>
      <c r="AT34" s="177"/>
      <c r="AU34" s="177"/>
      <c r="AV34" s="178"/>
      <c r="AW34" s="307" t="e">
        <f>SUM(AR4:AV32,AG47:AG51)/AB33</f>
        <v>#DIV/0!</v>
      </c>
      <c r="AX34" s="51"/>
      <c r="AY34" s="278" t="s">
        <v>178</v>
      </c>
      <c r="AZ34" s="279"/>
      <c r="BA34" s="280"/>
      <c r="BB34" s="281"/>
      <c r="BC34" s="127"/>
      <c r="BD34" s="127"/>
      <c r="BE34" s="127"/>
      <c r="BF34" s="127"/>
      <c r="BG34" s="67"/>
      <c r="BH34" s="74"/>
      <c r="BI34" s="74"/>
      <c r="BJ34" s="74"/>
      <c r="BK34" s="74"/>
      <c r="BL34" s="74"/>
      <c r="BM34" s="413" t="s">
        <v>115</v>
      </c>
      <c r="BN34" s="414"/>
      <c r="BO34" s="417" t="s">
        <v>166</v>
      </c>
      <c r="BP34" s="417"/>
      <c r="BQ34" s="177"/>
      <c r="BR34" s="177"/>
      <c r="BS34" s="177"/>
      <c r="BT34" s="177"/>
      <c r="BU34" s="178"/>
      <c r="BV34" s="307" t="e">
        <f>SUM(BQ4:BU32,BF47:BF51)/BA33</f>
        <v>#DIV/0!</v>
      </c>
      <c r="BW34" s="51"/>
      <c r="BX34" s="278" t="s">
        <v>178</v>
      </c>
      <c r="BY34" s="279"/>
      <c r="BZ34" s="280"/>
      <c r="CA34" s="281"/>
      <c r="CB34" s="127"/>
      <c r="CC34" s="127"/>
      <c r="CD34" s="127"/>
      <c r="CE34" s="127"/>
      <c r="CF34" s="67"/>
      <c r="CG34" s="74"/>
      <c r="CH34" s="74"/>
      <c r="CI34" s="74"/>
      <c r="CJ34" s="74"/>
      <c r="CK34" s="74"/>
      <c r="CL34" s="413" t="s">
        <v>115</v>
      </c>
      <c r="CM34" s="414"/>
      <c r="CN34" s="417" t="s">
        <v>166</v>
      </c>
      <c r="CO34" s="417"/>
      <c r="CP34" s="177"/>
      <c r="CQ34" s="177"/>
      <c r="CR34" s="177"/>
      <c r="CS34" s="177"/>
      <c r="CT34" s="178"/>
      <c r="CU34" s="307" t="e">
        <f>SUM(CP4:CT32,CE47:CE51)/BZ33</f>
        <v>#DIV/0!</v>
      </c>
      <c r="CV34" s="51"/>
      <c r="CW34" s="278" t="s">
        <v>178</v>
      </c>
      <c r="CX34" s="279"/>
      <c r="CY34" s="280"/>
      <c r="CZ34" s="281"/>
      <c r="DA34" s="127"/>
      <c r="DB34" s="127"/>
      <c r="DC34" s="127"/>
      <c r="DD34" s="127"/>
      <c r="DE34" s="67"/>
      <c r="DF34" s="74"/>
      <c r="DG34" s="74"/>
      <c r="DH34" s="74"/>
      <c r="DI34" s="74"/>
      <c r="DJ34" s="74"/>
      <c r="DK34" s="413" t="s">
        <v>115</v>
      </c>
      <c r="DL34" s="414"/>
      <c r="DM34" s="417" t="s">
        <v>166</v>
      </c>
      <c r="DN34" s="417"/>
      <c r="DO34" s="177"/>
      <c r="DP34" s="177"/>
      <c r="DQ34" s="177"/>
      <c r="DR34" s="177"/>
      <c r="DS34" s="178"/>
      <c r="DT34" s="307" t="e">
        <f>SUM(DO4:DS32,DD47:DD51)/CY33</f>
        <v>#DIV/0!</v>
      </c>
      <c r="DU34" s="51"/>
      <c r="DV34" s="278" t="s">
        <v>178</v>
      </c>
      <c r="DW34" s="279"/>
      <c r="DX34" s="280"/>
      <c r="DY34" s="281"/>
      <c r="DZ34" s="127"/>
      <c r="EA34" s="127"/>
      <c r="EB34" s="127"/>
      <c r="EC34" s="127"/>
      <c r="ED34" s="67"/>
      <c r="EE34" s="74"/>
      <c r="EF34" s="74"/>
      <c r="EG34" s="74"/>
      <c r="EH34" s="74"/>
      <c r="EI34" s="74"/>
      <c r="EJ34" s="413" t="s">
        <v>115</v>
      </c>
      <c r="EK34" s="414"/>
      <c r="EL34" s="417" t="s">
        <v>166</v>
      </c>
      <c r="EM34" s="417"/>
      <c r="EN34" s="177"/>
      <c r="EO34" s="177"/>
      <c r="EP34" s="177"/>
      <c r="EQ34" s="177"/>
      <c r="ER34" s="178"/>
      <c r="ES34" s="307" t="e">
        <f>SUM(EN4:ER32,EC47:EC51)/DX33</f>
        <v>#DIV/0!</v>
      </c>
      <c r="ET34" s="51"/>
      <c r="EU34" s="278" t="s">
        <v>178</v>
      </c>
      <c r="EV34" s="279"/>
      <c r="EW34" s="280"/>
      <c r="EX34" s="281"/>
      <c r="EY34" s="127"/>
      <c r="EZ34" s="127"/>
      <c r="FA34" s="127"/>
      <c r="FB34" s="127"/>
      <c r="FC34" s="67"/>
      <c r="FD34" s="74"/>
      <c r="FE34" s="74"/>
      <c r="FF34" s="74"/>
      <c r="FG34" s="74"/>
      <c r="FH34" s="74"/>
      <c r="FI34" s="413" t="s">
        <v>115</v>
      </c>
      <c r="FJ34" s="414"/>
      <c r="FK34" s="417" t="s">
        <v>166</v>
      </c>
      <c r="FL34" s="417"/>
      <c r="FM34" s="177"/>
      <c r="FN34" s="177"/>
      <c r="FO34" s="177"/>
      <c r="FP34" s="177"/>
      <c r="FQ34" s="178"/>
      <c r="FR34" s="307" t="e">
        <f>SUM(FM4:FQ32,FB47:FB51)/EW33</f>
        <v>#DIV/0!</v>
      </c>
      <c r="FS34" s="51"/>
      <c r="FU34" s="237"/>
      <c r="FV34" s="23"/>
      <c r="FW34" s="88"/>
      <c r="FX34" s="23"/>
      <c r="FY34" s="126"/>
    </row>
    <row r="35" spans="1:181" s="27" customFormat="1" ht="24.75" thickBot="1" x14ac:dyDescent="0.25">
      <c r="A35" s="69" t="s">
        <v>73</v>
      </c>
      <c r="B35" s="70" t="s">
        <v>104</v>
      </c>
      <c r="C35" s="71" t="s">
        <v>116</v>
      </c>
      <c r="D35" s="118" t="s">
        <v>119</v>
      </c>
      <c r="E35" s="86" t="s">
        <v>207</v>
      </c>
      <c r="F35" s="473" t="s">
        <v>105</v>
      </c>
      <c r="G35" s="474"/>
      <c r="H35" s="86" t="s">
        <v>162</v>
      </c>
      <c r="I35" s="418" t="s">
        <v>168</v>
      </c>
      <c r="J35" s="419"/>
      <c r="K35" s="103" t="s">
        <v>170</v>
      </c>
      <c r="M35" s="108" t="s">
        <v>178</v>
      </c>
      <c r="O35" s="415"/>
      <c r="P35" s="416"/>
      <c r="Q35" s="420" t="s">
        <v>2</v>
      </c>
      <c r="R35" s="420"/>
      <c r="S35" s="179"/>
      <c r="T35" s="179"/>
      <c r="U35" s="179"/>
      <c r="V35" s="179"/>
      <c r="W35" s="180"/>
      <c r="X35" s="308" t="e">
        <f>SUM(S4:W32,H47:H51)/F33</f>
        <v>#DIV/0!</v>
      </c>
      <c r="Y35" s="53"/>
      <c r="Z35" s="69" t="s">
        <v>73</v>
      </c>
      <c r="AA35" s="70" t="s">
        <v>104</v>
      </c>
      <c r="AB35" s="71" t="s">
        <v>116</v>
      </c>
      <c r="AC35" s="118" t="s">
        <v>119</v>
      </c>
      <c r="AD35" s="286" t="s">
        <v>207</v>
      </c>
      <c r="AE35" s="418" t="s">
        <v>105</v>
      </c>
      <c r="AF35" s="419"/>
      <c r="AG35" s="286" t="s">
        <v>162</v>
      </c>
      <c r="AH35" s="418" t="s">
        <v>168</v>
      </c>
      <c r="AI35" s="419"/>
      <c r="AJ35" s="103" t="s">
        <v>170</v>
      </c>
      <c r="AL35" s="108" t="s">
        <v>178</v>
      </c>
      <c r="AN35" s="415"/>
      <c r="AO35" s="416"/>
      <c r="AP35" s="420" t="s">
        <v>2</v>
      </c>
      <c r="AQ35" s="420"/>
      <c r="AR35" s="179"/>
      <c r="AS35" s="179"/>
      <c r="AT35" s="179"/>
      <c r="AU35" s="179"/>
      <c r="AV35" s="180"/>
      <c r="AW35" s="308" t="e">
        <f>SUM(AR4:AV32,AG47:AG51)/AE33</f>
        <v>#DIV/0!</v>
      </c>
      <c r="AX35" s="53"/>
      <c r="AY35" s="69" t="s">
        <v>73</v>
      </c>
      <c r="AZ35" s="70" t="s">
        <v>104</v>
      </c>
      <c r="BA35" s="71" t="s">
        <v>116</v>
      </c>
      <c r="BB35" s="118" t="s">
        <v>119</v>
      </c>
      <c r="BC35" s="286" t="s">
        <v>207</v>
      </c>
      <c r="BD35" s="418" t="s">
        <v>105</v>
      </c>
      <c r="BE35" s="419"/>
      <c r="BF35" s="286" t="s">
        <v>162</v>
      </c>
      <c r="BG35" s="418" t="s">
        <v>168</v>
      </c>
      <c r="BH35" s="419"/>
      <c r="BI35" s="103" t="s">
        <v>169</v>
      </c>
      <c r="BK35" s="108" t="s">
        <v>178</v>
      </c>
      <c r="BM35" s="415"/>
      <c r="BN35" s="416"/>
      <c r="BO35" s="420" t="s">
        <v>2</v>
      </c>
      <c r="BP35" s="420"/>
      <c r="BQ35" s="179"/>
      <c r="BR35" s="179"/>
      <c r="BS35" s="179"/>
      <c r="BT35" s="179"/>
      <c r="BU35" s="180"/>
      <c r="BV35" s="308" t="e">
        <f>SUM(BQ4:BU32,BF47:BF51)/BD33</f>
        <v>#DIV/0!</v>
      </c>
      <c r="BW35" s="53"/>
      <c r="BX35" s="69" t="s">
        <v>73</v>
      </c>
      <c r="BY35" s="70" t="s">
        <v>104</v>
      </c>
      <c r="BZ35" s="71" t="s">
        <v>116</v>
      </c>
      <c r="CA35" s="118" t="s">
        <v>119</v>
      </c>
      <c r="CB35" s="86" t="s">
        <v>207</v>
      </c>
      <c r="CC35" s="418" t="s">
        <v>105</v>
      </c>
      <c r="CD35" s="419"/>
      <c r="CE35" s="86" t="s">
        <v>162</v>
      </c>
      <c r="CF35" s="473" t="s">
        <v>168</v>
      </c>
      <c r="CG35" s="474"/>
      <c r="CH35" s="286" t="s">
        <v>170</v>
      </c>
      <c r="CJ35" s="108" t="s">
        <v>178</v>
      </c>
      <c r="CL35" s="415"/>
      <c r="CM35" s="416"/>
      <c r="CN35" s="420" t="s">
        <v>2</v>
      </c>
      <c r="CO35" s="420"/>
      <c r="CP35" s="179"/>
      <c r="CQ35" s="179"/>
      <c r="CR35" s="179"/>
      <c r="CS35" s="179"/>
      <c r="CT35" s="180"/>
      <c r="CU35" s="308" t="e">
        <f>SUM(CP4:CT32,CE47:CE51)/CC33</f>
        <v>#DIV/0!</v>
      </c>
      <c r="CV35" s="53"/>
      <c r="CW35" s="69" t="s">
        <v>73</v>
      </c>
      <c r="CX35" s="70" t="s">
        <v>104</v>
      </c>
      <c r="CY35" s="71" t="s">
        <v>116</v>
      </c>
      <c r="CZ35" s="118" t="s">
        <v>119</v>
      </c>
      <c r="DA35" s="86" t="s">
        <v>207</v>
      </c>
      <c r="DB35" s="418" t="s">
        <v>105</v>
      </c>
      <c r="DC35" s="419"/>
      <c r="DD35" s="86" t="s">
        <v>162</v>
      </c>
      <c r="DE35" s="418" t="s">
        <v>168</v>
      </c>
      <c r="DF35" s="419"/>
      <c r="DG35" s="103" t="s">
        <v>169</v>
      </c>
      <c r="DI35" s="108" t="s">
        <v>178</v>
      </c>
      <c r="DK35" s="415"/>
      <c r="DL35" s="416"/>
      <c r="DM35" s="420" t="s">
        <v>2</v>
      </c>
      <c r="DN35" s="420"/>
      <c r="DO35" s="179"/>
      <c r="DP35" s="179"/>
      <c r="DQ35" s="179"/>
      <c r="DR35" s="179"/>
      <c r="DS35" s="180"/>
      <c r="DT35" s="308" t="e">
        <f>SUM(DO4:DS32,DD47:DD51)/DB33</f>
        <v>#DIV/0!</v>
      </c>
      <c r="DU35" s="53"/>
      <c r="DV35" s="69" t="s">
        <v>73</v>
      </c>
      <c r="DW35" s="70" t="s">
        <v>104</v>
      </c>
      <c r="DX35" s="71" t="s">
        <v>116</v>
      </c>
      <c r="DY35" s="118" t="s">
        <v>119</v>
      </c>
      <c r="DZ35" s="86" t="s">
        <v>207</v>
      </c>
      <c r="EA35" s="418" t="s">
        <v>105</v>
      </c>
      <c r="EB35" s="419"/>
      <c r="EC35" s="86" t="s">
        <v>162</v>
      </c>
      <c r="ED35" s="418" t="s">
        <v>168</v>
      </c>
      <c r="EE35" s="419"/>
      <c r="EF35" s="103" t="s">
        <v>169</v>
      </c>
      <c r="EH35" s="108" t="s">
        <v>178</v>
      </c>
      <c r="EJ35" s="415"/>
      <c r="EK35" s="416"/>
      <c r="EL35" s="420" t="s">
        <v>2</v>
      </c>
      <c r="EM35" s="420"/>
      <c r="EN35" s="179"/>
      <c r="EO35" s="179"/>
      <c r="EP35" s="179"/>
      <c r="EQ35" s="179"/>
      <c r="ER35" s="180"/>
      <c r="ES35" s="308" t="e">
        <f>SUM(EN4:ER32,EC47:EC51)/EA33</f>
        <v>#DIV/0!</v>
      </c>
      <c r="ET35" s="53"/>
      <c r="EU35" s="69" t="s">
        <v>73</v>
      </c>
      <c r="EV35" s="70" t="s">
        <v>104</v>
      </c>
      <c r="EW35" s="71" t="s">
        <v>116</v>
      </c>
      <c r="EX35" s="118" t="s">
        <v>119</v>
      </c>
      <c r="EY35" s="86" t="s">
        <v>207</v>
      </c>
      <c r="EZ35" s="418" t="s">
        <v>105</v>
      </c>
      <c r="FA35" s="419"/>
      <c r="FB35" s="86" t="s">
        <v>162</v>
      </c>
      <c r="FC35" s="418" t="s">
        <v>168</v>
      </c>
      <c r="FD35" s="419"/>
      <c r="FE35" s="103" t="s">
        <v>169</v>
      </c>
      <c r="FG35" s="108" t="s">
        <v>178</v>
      </c>
      <c r="FI35" s="415"/>
      <c r="FJ35" s="416"/>
      <c r="FK35" s="420" t="s">
        <v>2</v>
      </c>
      <c r="FL35" s="420"/>
      <c r="FM35" s="179"/>
      <c r="FN35" s="179"/>
      <c r="FO35" s="179"/>
      <c r="FP35" s="179"/>
      <c r="FQ35" s="180"/>
      <c r="FR35" s="308" t="e">
        <f>SUM(FM4:FQ32,FB47:FB51)/EZ33</f>
        <v>#DIV/0!</v>
      </c>
      <c r="FS35" s="53"/>
      <c r="FU35" s="237"/>
      <c r="FV35" s="23"/>
      <c r="FW35" s="88"/>
      <c r="FX35" s="23"/>
      <c r="FY35" s="126"/>
    </row>
    <row r="36" spans="1:181" s="25" customFormat="1" ht="12.75" customHeight="1" thickBot="1" x14ac:dyDescent="0.25">
      <c r="A36" s="349" t="str">
        <f>Base!$A$3</f>
        <v>Sec</v>
      </c>
      <c r="B36" s="72">
        <v>1900</v>
      </c>
      <c r="C36" s="309">
        <f>IFERROR($B36/VLOOKUP($A36,Base!$A$3:$D$17,4,FALSE)/24,"")</f>
        <v>0.52083333333333337</v>
      </c>
      <c r="D36" s="109">
        <f>HE$299</f>
        <v>0</v>
      </c>
      <c r="E36" s="332">
        <f>IFERROR($D36/VLOOKUP($A36,Base!$A$3:$D$17,4,FALSE)/24,"")</f>
        <v>0</v>
      </c>
      <c r="F36" s="311">
        <f>SUMIF($I$4:$I$32,A36,$J$4:$J$32)+SUMIF($K$4:$K$32,A36,$L$4:$L$32)+SUMIF($M$4:$M$32,A36,$N$4:$N$32)+SUMIF($O$4:$O$32,A36,$P$4:$P$32)+SUMIF($Q$5:$Q$33,A36,$R$5:$R$33)</f>
        <v>0</v>
      </c>
      <c r="G36" s="457">
        <f>SUM(F36:F37)</f>
        <v>0</v>
      </c>
      <c r="H36" s="68"/>
      <c r="I36" s="459">
        <v>0</v>
      </c>
      <c r="J36" s="460"/>
      <c r="K36" s="109">
        <f>$GM$336+I36</f>
        <v>197.6362202575001</v>
      </c>
      <c r="M36" s="425" t="s">
        <v>172</v>
      </c>
      <c r="N36" s="426"/>
      <c r="O36" s="427"/>
      <c r="P36" s="427"/>
      <c r="Q36" s="427"/>
      <c r="R36" s="428"/>
      <c r="S36" s="102"/>
      <c r="T36" s="102"/>
      <c r="U36" s="102"/>
      <c r="V36" s="102"/>
      <c r="W36" s="102"/>
      <c r="X36" s="101"/>
      <c r="Y36" s="51"/>
      <c r="Z36" s="349" t="str">
        <f>Base!$A$3</f>
        <v>Sec</v>
      </c>
      <c r="AA36" s="72">
        <v>1850</v>
      </c>
      <c r="AB36" s="309">
        <f>IFERROR(AA36/VLOOKUP($A36,Base!$A$3:$D$17,4,FALSE)/24,"")</f>
        <v>0.50712719298245612</v>
      </c>
      <c r="AC36" s="109">
        <f>HE$303</f>
        <v>0</v>
      </c>
      <c r="AD36" s="347">
        <f>IFERROR($AC36/VLOOKUP($A36,Base!$A$3:$D$17,4,FALSE)/24,"")</f>
        <v>0</v>
      </c>
      <c r="AE36" s="322">
        <f>SUMIF($AH$4:$AH$32,Z36,$AI$4:$AI$32)+SUMIF($AJ$4:$AJ$32,Z36,$AK$4:$AK$32)+SUMIF($AL$4:$AL$32,Z36,$AM$4:$AM$32)+SUMIF($AN$4:$AN$32,Z36,$AO$4:$AO$32)+SUMIF($AP$4:$AP$32,Z36,$AQ$4:$AQ$32)</f>
        <v>0</v>
      </c>
      <c r="AF36" s="421">
        <f>SUM(AE36:AE37)</f>
        <v>0</v>
      </c>
      <c r="AG36" s="344"/>
      <c r="AH36" s="423">
        <f>K195</f>
        <v>486.19168637000018</v>
      </c>
      <c r="AI36" s="424"/>
      <c r="AJ36" s="109">
        <f>$GM$340+AH36</f>
        <v>622.24207246000003</v>
      </c>
      <c r="AL36" s="425" t="s">
        <v>172</v>
      </c>
      <c r="AM36" s="426"/>
      <c r="AN36" s="427"/>
      <c r="AO36" s="427"/>
      <c r="AP36" s="427"/>
      <c r="AQ36" s="428"/>
      <c r="AR36" s="102"/>
      <c r="AS36" s="102"/>
      <c r="AT36" s="102"/>
      <c r="AU36" s="102"/>
      <c r="AV36" s="102"/>
      <c r="AW36" s="101"/>
      <c r="AX36" s="51"/>
      <c r="AY36" s="349" t="str">
        <f>Base!$A$3</f>
        <v>Sec</v>
      </c>
      <c r="AZ36" s="72">
        <v>3150</v>
      </c>
      <c r="BA36" s="309">
        <f>IFERROR(AZ36/VLOOKUP($A36,Base!$A$3:$D$17,4,FALSE)/24,"")</f>
        <v>0.86348684210526316</v>
      </c>
      <c r="BB36" s="109">
        <f>HE$307</f>
        <v>0</v>
      </c>
      <c r="BC36" s="347">
        <f>IFERROR(BB36/VLOOKUP($A36,Base!$A$3:$D$17,4,FALSE)/24,"")</f>
        <v>0</v>
      </c>
      <c r="BD36" s="322">
        <f>SUMIF($BG$4:$BG$32,AY36,$BH$4:$BH$32)+SUMIF($BI$4:$BI$32,AY36,$BJ$4:$BJ$32)+SUMIF($BK$4:$BK$32,AY36,$BL$4:$BL$32)+SUMIF($BM$4:$BM$32,AY36,$BN$4:$BN$32)+SUMIF($BO$4:$BO$32,AY36,$BP$4:$BP$32)</f>
        <v>0</v>
      </c>
      <c r="BE36" s="421">
        <f>SUM(BD36:BD37)</f>
        <v>0</v>
      </c>
      <c r="BF36" s="344"/>
      <c r="BG36" s="423">
        <f>AJ195</f>
        <v>-224.01919072500016</v>
      </c>
      <c r="BH36" s="424"/>
      <c r="BI36" s="109">
        <f>$GM$344+BG36</f>
        <v>986.28217043499978</v>
      </c>
      <c r="BK36" s="425" t="s">
        <v>172</v>
      </c>
      <c r="BL36" s="426"/>
      <c r="BM36" s="427"/>
      <c r="BN36" s="427"/>
      <c r="BO36" s="427"/>
      <c r="BP36" s="428"/>
      <c r="BQ36" s="102"/>
      <c r="BR36" s="102"/>
      <c r="BS36" s="102"/>
      <c r="BT36" s="102"/>
      <c r="BU36" s="102"/>
      <c r="BV36" s="101"/>
      <c r="BW36" s="51"/>
      <c r="BX36" s="349" t="str">
        <f>Base!$A$3</f>
        <v>Sec</v>
      </c>
      <c r="BY36" s="72">
        <v>2750</v>
      </c>
      <c r="BZ36" s="309">
        <f>IFERROR($BY36/VLOOKUP($A36,Base!$A$3:$D$17,4,FALSE)/24,"")</f>
        <v>0.75383771929824561</v>
      </c>
      <c r="CA36" s="109">
        <f>HE$311</f>
        <v>0</v>
      </c>
      <c r="CB36" s="326">
        <f>IFERROR($CA36/VLOOKUP($A36,Base!$A$3:$D$17,4,FALSE)/24,"")</f>
        <v>0</v>
      </c>
      <c r="CC36" s="322">
        <f>SUMIF($CF$4:$CF$32,BX36,$CG$4:$CG$32)+SUMIF($CH$4:$CH$32,BX36,$CI$4:$CI$32)+SUMIF($CJ$4:$CJ$32,BX36,$CK$4:$CK$32)+SUMIF($CL$4:$CL$32,BX36,$CM$4:$CM$32)+SUMIF($CN$4:$CN$32,BX36,$CO$4:$CO$32)</f>
        <v>0</v>
      </c>
      <c r="CD36" s="421">
        <f>SUM(CC36:CC37)</f>
        <v>0</v>
      </c>
      <c r="CE36" s="68"/>
      <c r="CF36" s="429">
        <f>BI195</f>
        <v>54.272193774999664</v>
      </c>
      <c r="CG36" s="430"/>
      <c r="CH36" s="109">
        <f>$GM$348+CF36</f>
        <v>1068.6343254949993</v>
      </c>
      <c r="CJ36" s="425" t="s">
        <v>172</v>
      </c>
      <c r="CK36" s="426"/>
      <c r="CL36" s="427"/>
      <c r="CM36" s="427"/>
      <c r="CN36" s="427"/>
      <c r="CO36" s="428"/>
      <c r="CP36" s="102"/>
      <c r="CQ36" s="102"/>
      <c r="CR36" s="102"/>
      <c r="CS36" s="102"/>
      <c r="CT36" s="102"/>
      <c r="CU36" s="101"/>
      <c r="CV36" s="51"/>
      <c r="CW36" s="349" t="str">
        <f>Base!$A$3</f>
        <v>Sec</v>
      </c>
      <c r="CX36" s="72">
        <v>3400</v>
      </c>
      <c r="CY36" s="309">
        <f>IFERROR(CX36/VLOOKUP($A36,Base!$A$3:$D$17,4,FALSE)/24,"")</f>
        <v>0.93201754385964908</v>
      </c>
      <c r="CZ36" s="109">
        <f>HE$315</f>
        <v>0</v>
      </c>
      <c r="DA36" s="326">
        <f>IFERROR($CZ36/VLOOKUP($A36,Base!$A$3:$D$17,4,FALSE)/24,"")</f>
        <v>0</v>
      </c>
      <c r="DB36" s="322">
        <f>SUMIF($DE$4:$DE$32,CW36,$DF$4:$DF$32)+SUMIF($DG$4:$DG$32,CW36,$DH$4:$DH$32)+SUMIF($DI$4:$DI$32,CW36,$DJ$4:$DJ$32)+SUMIF($DK$4:$DK$32,CW36,$DL$4:$DL$32)+SUMIF($DM$4:$DM$32,CW36,$DN$4:$DN$32)</f>
        <v>0</v>
      </c>
      <c r="DC36" s="421">
        <f>SUM(DB36:DB37)</f>
        <v>0</v>
      </c>
      <c r="DD36" s="68"/>
      <c r="DE36" s="429">
        <f>CH195</f>
        <v>919.21028704999935</v>
      </c>
      <c r="DF36" s="430"/>
      <c r="DG36" s="109">
        <f>$GM$352+DE36</f>
        <v>2734.1637055749998</v>
      </c>
      <c r="DI36" s="425" t="s">
        <v>172</v>
      </c>
      <c r="DJ36" s="426"/>
      <c r="DK36" s="427"/>
      <c r="DL36" s="427"/>
      <c r="DM36" s="427"/>
      <c r="DN36" s="428"/>
      <c r="DO36" s="102"/>
      <c r="DP36" s="102"/>
      <c r="DQ36" s="102"/>
      <c r="DR36" s="102"/>
      <c r="DS36" s="102"/>
      <c r="DT36" s="101"/>
      <c r="DU36" s="51"/>
      <c r="DV36" s="349" t="str">
        <f>Base!$A$3</f>
        <v>Sec</v>
      </c>
      <c r="DW36" s="72">
        <v>1200</v>
      </c>
      <c r="DX36" s="309">
        <f>IFERROR(DW36/VLOOKUP($A36,Base!$A$3:$D$17,4,FALSE)/24,"")</f>
        <v>0.3289473684210526</v>
      </c>
      <c r="DY36" s="109">
        <f>$HE$319</f>
        <v>0</v>
      </c>
      <c r="DZ36" s="326">
        <f>IFERROR(DY36/VLOOKUP($A36,Base!$A$3:$D$17,4,FALSE)/24,"")</f>
        <v>0</v>
      </c>
      <c r="EA36" s="322">
        <f>SUMIF($ED$4:$ED$32,DV36,$EE$4:$EE$32)+SUMIF($EF$4:$EF$32,DV36,$EG$4:$EG$32)+SUMIF($EH$4:$EH$32,DV36,$EI$4:$EI$32)+SUMIF($EJ$4:$EJ$32,DV36,$EK$4:$EK$32)+SUMIF($EL$4:$EL$32,DV36,$EM$4:$EM$32)</f>
        <v>0</v>
      </c>
      <c r="EB36" s="421">
        <f>SUM(EA36:EA37)</f>
        <v>0</v>
      </c>
      <c r="EC36" s="68"/>
      <c r="ED36" s="429">
        <f>DG195</f>
        <v>3496.2466722500003</v>
      </c>
      <c r="EE36" s="430"/>
      <c r="EF36" s="109">
        <f>$GM$356+ED36</f>
        <v>2786.9948614700006</v>
      </c>
      <c r="EH36" s="425" t="s">
        <v>172</v>
      </c>
      <c r="EI36" s="426"/>
      <c r="EJ36" s="427"/>
      <c r="EK36" s="427"/>
      <c r="EL36" s="427"/>
      <c r="EM36" s="428"/>
      <c r="EN36" s="102"/>
      <c r="EO36" s="102"/>
      <c r="EP36" s="102"/>
      <c r="EQ36" s="102"/>
      <c r="ER36" s="102"/>
      <c r="ES36" s="101"/>
      <c r="ET36" s="51"/>
      <c r="EU36" s="349" t="str">
        <f>Base!$A$3</f>
        <v>Sec</v>
      </c>
      <c r="EV36" s="72"/>
      <c r="EW36" s="309">
        <f>IFERROR(EV36/VLOOKUP($A36,Base!$A$3:$D$17,4,FALSE)/24,"")</f>
        <v>0</v>
      </c>
      <c r="EX36" s="109">
        <f>$HE$323</f>
        <v>0</v>
      </c>
      <c r="EY36" s="326">
        <f>IFERROR(EX36/VLOOKUP($A36,Base!$A$3:$D$17,4,FALSE)/24,"")</f>
        <v>0</v>
      </c>
      <c r="EZ36" s="322">
        <f>SUMIF($FC$4:$FC$32,EU36,$FD$4:$FD$32)+SUMIF($FE$4:$FE$32,EU36,$FF$4:$FF$32)+SUMIF($FG$4:$FG$32,EU36,$FH$4:$FH$32)+SUMIF($FI$4:$FI$32,EU36,$FJ$4:$FJ$32)+SUMIF($FK$4:$FK$32,EU36,$FL$4:$FL$32)</f>
        <v>0</v>
      </c>
      <c r="FA36" s="421">
        <f>SUM(EZ36:EZ37)</f>
        <v>0</v>
      </c>
      <c r="FB36" s="68"/>
      <c r="FC36" s="429">
        <f>EF195</f>
        <v>3693.7124797325005</v>
      </c>
      <c r="FD36" s="430"/>
      <c r="FE36" s="109">
        <f>$GM$360+FC36</f>
        <v>3693.7124797325005</v>
      </c>
      <c r="FG36" s="425" t="s">
        <v>172</v>
      </c>
      <c r="FH36" s="426"/>
      <c r="FI36" s="427"/>
      <c r="FJ36" s="427"/>
      <c r="FK36" s="427"/>
      <c r="FL36" s="428"/>
      <c r="FM36" s="102"/>
      <c r="FN36" s="102"/>
      <c r="FO36" s="102"/>
      <c r="FP36" s="102"/>
      <c r="FQ36" s="102"/>
      <c r="FR36" s="101"/>
      <c r="FS36" s="51"/>
      <c r="FU36" s="237"/>
      <c r="FV36" s="23"/>
      <c r="FW36" s="88"/>
      <c r="FX36" s="23"/>
      <c r="FY36" s="126"/>
    </row>
    <row r="37" spans="1:181" ht="12.75" customHeight="1" x14ac:dyDescent="0.2">
      <c r="A37" s="350" t="str">
        <f>Base!$A$4</f>
        <v>Sec L2D</v>
      </c>
      <c r="B37" s="75">
        <v>1500</v>
      </c>
      <c r="C37" s="312">
        <f>IFERROR(B37/VLOOKUP($A37,Base!$A$3:$D$17,4,FALSE)/24,"")</f>
        <v>0.54824561403508765</v>
      </c>
      <c r="D37" s="110">
        <f>HF$299</f>
        <v>0</v>
      </c>
      <c r="E37" s="310">
        <f>IFERROR($D37/VLOOKUP($A37,Base!$A$3:$D$17,4,FALSE)/24,"")</f>
        <v>0</v>
      </c>
      <c r="F37" s="313">
        <f t="shared" ref="F37:F44" si="45">SUMIF($I$5:$I$33,A37,$J$5:$J$33)+SUMIF($K$5:$K$33,A37,$L$5:$L$33)+SUMIF($M$5:$M$33,A37,$N$5:$N$33)+SUMIF($O$5:$O$33,A37,$P$5:$P$33)+SUMIF($Q$5:$Q$33,A37,$R$5:$R$33)</f>
        <v>0</v>
      </c>
      <c r="G37" s="458"/>
      <c r="H37" s="68"/>
      <c r="I37" s="462">
        <v>0</v>
      </c>
      <c r="J37" s="463"/>
      <c r="K37" s="110">
        <f>$GN$336+I37</f>
        <v>-202.3637797424999</v>
      </c>
      <c r="M37" s="431"/>
      <c r="N37" s="432"/>
      <c r="O37" s="432"/>
      <c r="P37" s="432"/>
      <c r="Q37" s="432"/>
      <c r="R37" s="433"/>
      <c r="S37" s="97"/>
      <c r="T37" s="97"/>
      <c r="U37" s="97"/>
      <c r="V37" s="97"/>
      <c r="W37" s="97"/>
      <c r="X37" s="98"/>
      <c r="Y37" s="51"/>
      <c r="Z37" s="350" t="str">
        <f>Base!$A$4</f>
        <v>Sec L2D</v>
      </c>
      <c r="AA37" s="323">
        <v>1450</v>
      </c>
      <c r="AB37" s="312">
        <f>IFERROR(AA37/VLOOKUP($A37,Base!$A$3:$D$17,4,FALSE)/24,"")</f>
        <v>0.52997076023391809</v>
      </c>
      <c r="AC37" s="110">
        <f>HF$303</f>
        <v>0</v>
      </c>
      <c r="AD37" s="326">
        <f>IFERROR($AC37/VLOOKUP($A37,Base!$A$3:$D$17,4,FALSE)/24,"")</f>
        <v>0</v>
      </c>
      <c r="AE37" s="315">
        <f>SUMIF($AH$4:$AH$32,Z37,$AI$4:$AI$32)+SUMIF($AJ$4:$AJ$32,Z37,$AK$4:$AK$32)+SUMIF($AL$4:$AL$32,Z37,$AM$4:$AM$32)+SUMIF($AN$4:$AN$32,Z37,$AO$4:$AO$32)+SUMIF($AP$4:$AP$32,Z37,$AQ$4:$AQ$32)</f>
        <v>0</v>
      </c>
      <c r="AF37" s="422"/>
      <c r="AG37" s="68"/>
      <c r="AH37" s="429">
        <f t="shared" ref="AH37:AH45" si="46">K196</f>
        <v>-513.80831362999982</v>
      </c>
      <c r="AI37" s="430"/>
      <c r="AJ37" s="110">
        <f>$GN$340+AH37</f>
        <v>-777.75792753999997</v>
      </c>
      <c r="AL37" s="431"/>
      <c r="AM37" s="432"/>
      <c r="AN37" s="432"/>
      <c r="AO37" s="432"/>
      <c r="AP37" s="432"/>
      <c r="AQ37" s="433"/>
      <c r="AR37" s="97"/>
      <c r="AS37" s="97"/>
      <c r="AT37" s="97"/>
      <c r="AU37" s="97"/>
      <c r="AV37" s="97"/>
      <c r="AW37" s="98"/>
      <c r="AX37" s="51"/>
      <c r="AY37" s="350" t="str">
        <f>Base!$A$4</f>
        <v>Sec L2D</v>
      </c>
      <c r="AZ37" s="75">
        <v>2450</v>
      </c>
      <c r="BA37" s="312">
        <f>IFERROR(AZ37/VLOOKUP($A37,Base!$A$3:$D$17,4,FALSE)/24,"")</f>
        <v>0.89546783625730997</v>
      </c>
      <c r="BB37" s="110">
        <f>HF$307</f>
        <v>0</v>
      </c>
      <c r="BC37" s="326">
        <f>IFERROR(BB37/VLOOKUP($A37,Base!$A$3:$D$17,4,FALSE)/24,"")</f>
        <v>0</v>
      </c>
      <c r="BD37" s="315">
        <f t="shared" ref="BD37:BD45" si="47">SUMIF($BG$4:$BG$32,AY37,$BH$4:$BH$32)+SUMIF($BI$4:$BI$32,AY37,$BJ$4:$BJ$32)+SUMIF($BK$4:$BK$32,AY37,$BL$4:$BL$32)+SUMIF($BM$4:$BM$32,AY37,$BN$4:$BN$32)+SUMIF($BO$4:$BO$32,AY37,$BP$4:$BP$32)</f>
        <v>0</v>
      </c>
      <c r="BE37" s="422"/>
      <c r="BF37" s="68"/>
      <c r="BG37" s="429">
        <f t="shared" ref="BG37:BG45" si="48">AJ196</f>
        <v>-2054.019190725</v>
      </c>
      <c r="BH37" s="430"/>
      <c r="BI37" s="110">
        <f>$GN$344+BG37</f>
        <v>-1543.7178295650001</v>
      </c>
      <c r="BK37" s="431"/>
      <c r="BL37" s="432"/>
      <c r="BM37" s="432"/>
      <c r="BN37" s="432"/>
      <c r="BO37" s="432"/>
      <c r="BP37" s="433"/>
      <c r="BQ37" s="97"/>
      <c r="BR37" s="97"/>
      <c r="BS37" s="97"/>
      <c r="BT37" s="97"/>
      <c r="BU37" s="97"/>
      <c r="BV37" s="98"/>
      <c r="BW37" s="51"/>
      <c r="BX37" s="350" t="str">
        <f>Base!$A$4</f>
        <v>Sec L2D</v>
      </c>
      <c r="BY37" s="75">
        <v>2200</v>
      </c>
      <c r="BZ37" s="312">
        <f>IFERROR(BY37/VLOOKUP($A37,Base!$A$3:$D$17,4,FALSE)/24,"")</f>
        <v>0.80409356725146208</v>
      </c>
      <c r="CA37" s="110">
        <f>HF$311</f>
        <v>0</v>
      </c>
      <c r="CB37" s="326">
        <f>IFERROR($CA37/VLOOKUP($A37,Base!$A$3:$D$17,4,FALSE)/24,"")</f>
        <v>0</v>
      </c>
      <c r="CC37" s="315">
        <f>SUMIF($CF$4:$CF$32,BX37,$CG$4:$CG$32)+SUMIF($CH$4:$CH$32,BX37,$CI$4:$CI$32)+SUMIF($CJ$4:$CJ$32,BX37,$CK$4:$CK$32)+SUMIF($CL$4:$CL$32,BX37,$CM$4:$CM$32)+SUMIF($CN$4:$CN$32,BX37,$CO$4:$CO$32)</f>
        <v>0</v>
      </c>
      <c r="CD37" s="422"/>
      <c r="CE37" s="68"/>
      <c r="CF37" s="429">
        <f t="shared" ref="CF37:CF45" si="49">BI196</f>
        <v>-2875.7278062250002</v>
      </c>
      <c r="CG37" s="430"/>
      <c r="CH37" s="110">
        <f>$GN$348+CF37</f>
        <v>-2411.3656745050002</v>
      </c>
      <c r="CJ37" s="431"/>
      <c r="CK37" s="432"/>
      <c r="CL37" s="432"/>
      <c r="CM37" s="432"/>
      <c r="CN37" s="432"/>
      <c r="CO37" s="433"/>
      <c r="CP37" s="97"/>
      <c r="CQ37" s="97"/>
      <c r="CR37" s="97"/>
      <c r="CS37" s="97"/>
      <c r="CT37" s="97"/>
      <c r="CU37" s="98"/>
      <c r="CV37" s="51"/>
      <c r="CW37" s="350" t="str">
        <f>Base!$A$4</f>
        <v>Sec L2D</v>
      </c>
      <c r="CX37" s="75">
        <v>2675</v>
      </c>
      <c r="CY37" s="312">
        <f>IFERROR(CX37/VLOOKUP($A37,Base!$A$3:$D$17,4,FALSE)/24,"")</f>
        <v>0.97770467836257302</v>
      </c>
      <c r="CZ37" s="110">
        <f>HF$315</f>
        <v>0</v>
      </c>
      <c r="DA37" s="326">
        <f>IFERROR($CZ37/VLOOKUP($A37,Base!$A$3:$D$17,4,FALSE)/24,"")</f>
        <v>0</v>
      </c>
      <c r="DB37" s="315">
        <f t="shared" ref="DB37:DB45" si="50">SUMIF($DE$4:$DE$32,CW37,$DF$4:$DF$32)+SUMIF($DG$4:$DG$32,CW37,$DH$4:$DH$32)+SUMIF($DI$4:$DI$32,CW37,$DJ$4:$DJ$32)+SUMIF($DK$4:$DK$32,CW37,$DL$4:$DL$32)+SUMIF($DM$4:$DM$32,CW37,$DN$4:$DN$32)</f>
        <v>0</v>
      </c>
      <c r="DC37" s="422"/>
      <c r="DD37" s="68"/>
      <c r="DE37" s="429">
        <f t="shared" ref="DE37:DE45" si="51">CH196</f>
        <v>-3035.7897129499997</v>
      </c>
      <c r="DF37" s="430"/>
      <c r="DG37" s="110">
        <f>$GN$352+DE37</f>
        <v>-1945.8362944249996</v>
      </c>
      <c r="DI37" s="431"/>
      <c r="DJ37" s="432"/>
      <c r="DK37" s="432"/>
      <c r="DL37" s="432"/>
      <c r="DM37" s="432"/>
      <c r="DN37" s="433"/>
      <c r="DO37" s="97"/>
      <c r="DP37" s="97"/>
      <c r="DQ37" s="97"/>
      <c r="DR37" s="97"/>
      <c r="DS37" s="97"/>
      <c r="DT37" s="98"/>
      <c r="DU37" s="51"/>
      <c r="DV37" s="350" t="str">
        <f>Base!$A$4</f>
        <v>Sec L2D</v>
      </c>
      <c r="DW37" s="323">
        <v>1900</v>
      </c>
      <c r="DX37" s="312">
        <f>IFERROR(DW37/VLOOKUP($A37,Base!$A$3:$D$17,4,FALSE)/24,"")</f>
        <v>0.69444444444444453</v>
      </c>
      <c r="DY37" s="110">
        <f>$HF$319</f>
        <v>0</v>
      </c>
      <c r="DZ37" s="326">
        <f>IFERROR(DY37/VLOOKUP($A37,Base!$A$3:$D$17,4,FALSE)/24,"")</f>
        <v>0</v>
      </c>
      <c r="EA37" s="315">
        <f t="shared" ref="EA37:EA45" si="52">SUMIF($ED$4:$ED$32,DV37,$EE$4:$EE$32)+SUMIF($EF$4:$EF$32,DV37,$EG$4:$EG$32)+SUMIF($EH$4:$EH$32,DV37,$EI$4:$EI$32)+SUMIF($EJ$4:$EJ$32,DV37,$EK$4:$EK$32)+SUMIF($EL$4:$EL$32,DV37,$EM$4:$EM$32)</f>
        <v>0</v>
      </c>
      <c r="EB37" s="422"/>
      <c r="EC37" s="68"/>
      <c r="ED37" s="429">
        <f t="shared" ref="ED37:ED45" si="53">DG196</f>
        <v>-1783.7533277499992</v>
      </c>
      <c r="EE37" s="430"/>
      <c r="EF37" s="110">
        <f>$GN$356+ED37</f>
        <v>-1793.0051385299992</v>
      </c>
      <c r="EH37" s="431"/>
      <c r="EI37" s="432"/>
      <c r="EJ37" s="432"/>
      <c r="EK37" s="432"/>
      <c r="EL37" s="432"/>
      <c r="EM37" s="433"/>
      <c r="EN37" s="97"/>
      <c r="EO37" s="97"/>
      <c r="EP37" s="97"/>
      <c r="EQ37" s="97"/>
      <c r="ER37" s="97"/>
      <c r="ES37" s="98"/>
      <c r="ET37" s="51"/>
      <c r="EU37" s="350" t="str">
        <f>Base!$A$4</f>
        <v>Sec L2D</v>
      </c>
      <c r="EV37" s="323"/>
      <c r="EW37" s="312">
        <f>IFERROR(EV37/VLOOKUP($A37,Base!$A$3:$D$17,4,FALSE)/24,"")</f>
        <v>0</v>
      </c>
      <c r="EX37" s="110">
        <f>$HF$323</f>
        <v>0</v>
      </c>
      <c r="EY37" s="326">
        <f>IFERROR(EX37/VLOOKUP($A37,Base!$A$3:$D$17,4,FALSE)/24,"")</f>
        <v>0</v>
      </c>
      <c r="EZ37" s="315">
        <f t="shared" ref="EZ37:EZ45" si="54">SUMIF($FC$4:$FC$32,EU37,$FD$4:$FD$32)+SUMIF($FE$4:$FE$32,EU37,$FF$4:$FF$32)+SUMIF($FG$4:$FG$32,EU37,$FH$4:$FH$32)+SUMIF($FI$4:$FI$32,EU37,$FJ$4:$FJ$32)+SUMIF($FK$4:$FK$32,EU37,$FL$4:$FL$32)</f>
        <v>0</v>
      </c>
      <c r="FA37" s="422"/>
      <c r="FB37" s="68"/>
      <c r="FC37" s="429">
        <f t="shared" ref="FC37:FC45" si="55">EF196</f>
        <v>-1336.2875202674991</v>
      </c>
      <c r="FD37" s="430"/>
      <c r="FE37" s="110">
        <f>$GN$360+FC37</f>
        <v>-1336.2875202674991</v>
      </c>
      <c r="FG37" s="431"/>
      <c r="FH37" s="432"/>
      <c r="FI37" s="432"/>
      <c r="FJ37" s="432"/>
      <c r="FK37" s="432"/>
      <c r="FL37" s="433"/>
      <c r="FM37" s="97"/>
      <c r="FN37" s="97"/>
      <c r="FO37" s="97"/>
      <c r="FP37" s="97"/>
      <c r="FQ37" s="97"/>
      <c r="FR37" s="98"/>
      <c r="FS37" s="51"/>
      <c r="FU37" s="237"/>
      <c r="FW37" s="88"/>
      <c r="FY37" s="126"/>
    </row>
    <row r="38" spans="1:181" ht="12.75" customHeight="1" x14ac:dyDescent="0.2">
      <c r="A38" s="350" t="str">
        <f>Base!$A$5</f>
        <v>Frais</v>
      </c>
      <c r="B38" s="75">
        <v>1650</v>
      </c>
      <c r="C38" s="312">
        <f>IFERROR(B38/VLOOKUP($A38,Base!$A$3:$D$17,4,FALSE)/24,"")</f>
        <v>0.29761904761904762</v>
      </c>
      <c r="D38" s="110">
        <f>HG$299</f>
        <v>0</v>
      </c>
      <c r="E38" s="310">
        <f>IFERROR($D38/VLOOKUP($A38,Base!$A$3:$D$17,4,FALSE)/24,"")</f>
        <v>0</v>
      </c>
      <c r="F38" s="313">
        <f t="shared" si="45"/>
        <v>0</v>
      </c>
      <c r="G38" s="461">
        <f>SUM(F38:F39)</f>
        <v>0</v>
      </c>
      <c r="H38" s="68"/>
      <c r="I38" s="462">
        <v>0</v>
      </c>
      <c r="J38" s="463"/>
      <c r="K38" s="110">
        <f>$GO$336+I38+0.1</f>
        <v>136.6711202425</v>
      </c>
      <c r="M38" s="434"/>
      <c r="N38" s="435"/>
      <c r="O38" s="435"/>
      <c r="P38" s="435"/>
      <c r="Q38" s="435"/>
      <c r="R38" s="436"/>
      <c r="S38" s="97"/>
      <c r="T38" s="97"/>
      <c r="U38" s="97"/>
      <c r="V38" s="97"/>
      <c r="W38" s="97"/>
      <c r="X38" s="98"/>
      <c r="Y38" s="51"/>
      <c r="Z38" s="350" t="str">
        <f>Base!$A$5</f>
        <v>Frais</v>
      </c>
      <c r="AA38" s="323">
        <v>1800</v>
      </c>
      <c r="AB38" s="312">
        <f>IFERROR(AA38/VLOOKUP($A38,Base!$A$3:$D$17,4,FALSE)/24,"")</f>
        <v>0.32467532467532467</v>
      </c>
      <c r="AC38" s="110">
        <f>HG$303</f>
        <v>0</v>
      </c>
      <c r="AD38" s="326">
        <f>IFERROR($AC38/VLOOKUP($A38,Base!$A$3:$D$17,4,FALSE)/24,"")</f>
        <v>0</v>
      </c>
      <c r="AE38" s="315">
        <f t="shared" ref="AE38:AE45" si="56">SUMIF($AH$4:$AH$32,Z38,$AI$4:$AI$32)+SUMIF($AJ$4:$AJ$32,Z38,$AK$4:$AK$32)+SUMIF($AL$4:$AL$32,Z38,$AM$4:$AM$32)+SUMIF($AN$4:$AN$32,Z38,$AO$4:$AO$32)+SUMIF($AP$4:$AP$32,Z38,$AQ$4:$AQ$32)</f>
        <v>0</v>
      </c>
      <c r="AF38" s="422">
        <f>SUM(AE38:AE39)</f>
        <v>0</v>
      </c>
      <c r="AG38" s="68"/>
      <c r="AH38" s="429">
        <f t="shared" si="46"/>
        <v>313.77143611999992</v>
      </c>
      <c r="AI38" s="430"/>
      <c r="AJ38" s="110">
        <f>$GO$340+AH38</f>
        <v>433.68169623499972</v>
      </c>
      <c r="AL38" s="434"/>
      <c r="AM38" s="435"/>
      <c r="AN38" s="435"/>
      <c r="AO38" s="435"/>
      <c r="AP38" s="435"/>
      <c r="AQ38" s="436"/>
      <c r="AR38" s="97"/>
      <c r="AS38" s="97"/>
      <c r="AT38" s="97"/>
      <c r="AU38" s="97"/>
      <c r="AV38" s="97"/>
      <c r="AW38" s="98"/>
      <c r="AX38" s="51"/>
      <c r="AY38" s="350" t="str">
        <f>Base!$A$5</f>
        <v>Frais</v>
      </c>
      <c r="AZ38" s="75">
        <v>3200</v>
      </c>
      <c r="BA38" s="312">
        <f>IFERROR(AZ38/VLOOKUP($A38,Base!$A$3:$D$17,4,FALSE)/24,"")</f>
        <v>0.57720057720057716</v>
      </c>
      <c r="BB38" s="110">
        <f>HG$307</f>
        <v>0</v>
      </c>
      <c r="BC38" s="326">
        <f>IFERROR(BB38/VLOOKUP($A38,Base!$A$3:$D$17,4,FALSE)/24,"")</f>
        <v>0</v>
      </c>
      <c r="BD38" s="315">
        <f t="shared" si="47"/>
        <v>0</v>
      </c>
      <c r="BE38" s="422">
        <f>SUM(BD38:BD39)</f>
        <v>0</v>
      </c>
      <c r="BF38" s="68"/>
      <c r="BG38" s="429">
        <f t="shared" si="48"/>
        <v>-340.74204896250052</v>
      </c>
      <c r="BH38" s="430"/>
      <c r="BI38" s="110">
        <f>$GO$344+BG38</f>
        <v>884.32354253749918</v>
      </c>
      <c r="BK38" s="434"/>
      <c r="BL38" s="435"/>
      <c r="BM38" s="435"/>
      <c r="BN38" s="435"/>
      <c r="BO38" s="435"/>
      <c r="BP38" s="436"/>
      <c r="BQ38" s="97"/>
      <c r="BR38" s="97"/>
      <c r="BS38" s="97"/>
      <c r="BT38" s="97"/>
      <c r="BU38" s="97"/>
      <c r="BV38" s="98"/>
      <c r="BW38" s="51"/>
      <c r="BX38" s="350" t="str">
        <f>Base!$A$5</f>
        <v>Frais</v>
      </c>
      <c r="BY38" s="75">
        <v>2850</v>
      </c>
      <c r="BZ38" s="312">
        <f>IFERROR(BY38/VLOOKUP($A38,Base!$A$3:$D$17,4,FALSE)/24,"")</f>
        <v>0.51406926406926401</v>
      </c>
      <c r="CA38" s="110">
        <f>HG$311</f>
        <v>0</v>
      </c>
      <c r="CB38" s="326">
        <f>IFERROR($CA38/VLOOKUP($A38,Base!$A$3:$D$17,4,FALSE)/24,"")</f>
        <v>0</v>
      </c>
      <c r="CC38" s="315">
        <f t="shared" ref="CC38:CC45" si="57">SUMIF($CF$4:$CF$32,BX38,$CG$4:$CG$32)+SUMIF($CH$4:$CH$32,BX38,$CI$4:$CI$32)+SUMIF($CJ$4:$CJ$32,BX38,$CK$4:$CK$32)+SUMIF($CL$4:$CL$32,BX38,$CM$4:$CM$32)+SUMIF($CN$4:$CN$32,BX38,$CO$4:$CO$32)</f>
        <v>0</v>
      </c>
      <c r="CD38" s="422">
        <f>SUM(CC38:CC39)</f>
        <v>0</v>
      </c>
      <c r="CE38" s="68"/>
      <c r="CF38" s="429">
        <f t="shared" si="49"/>
        <v>-13.413190037500726</v>
      </c>
      <c r="CG38" s="430"/>
      <c r="CH38" s="110">
        <f>$GO$348+CF38</f>
        <v>1085.1162097424992</v>
      </c>
      <c r="CJ38" s="434"/>
      <c r="CK38" s="435"/>
      <c r="CL38" s="435"/>
      <c r="CM38" s="435"/>
      <c r="CN38" s="435"/>
      <c r="CO38" s="436"/>
      <c r="CP38" s="97"/>
      <c r="CQ38" s="97"/>
      <c r="CR38" s="97"/>
      <c r="CS38" s="97"/>
      <c r="CT38" s="97"/>
      <c r="CU38" s="98"/>
      <c r="CV38" s="51"/>
      <c r="CW38" s="350" t="str">
        <f>Base!$A$5</f>
        <v>Frais</v>
      </c>
      <c r="CX38" s="75">
        <v>1000</v>
      </c>
      <c r="CY38" s="312">
        <f>IFERROR(CX38/VLOOKUP($A38,Base!$A$3:$D$17,4,FALSE)/24,"")</f>
        <v>0.18037518037518038</v>
      </c>
      <c r="CZ38" s="110">
        <f>HG$315</f>
        <v>0</v>
      </c>
      <c r="DA38" s="326">
        <f>IFERROR($CZ38/VLOOKUP($A38,Base!$A$3:$D$17,4,FALSE)/24,"")</f>
        <v>0</v>
      </c>
      <c r="DB38" s="315">
        <f t="shared" si="50"/>
        <v>0</v>
      </c>
      <c r="DC38" s="422">
        <f>SUM(DB38:DB39)</f>
        <v>0</v>
      </c>
      <c r="DD38" s="68"/>
      <c r="DE38" s="429">
        <f t="shared" si="51"/>
        <v>-356.48557525000081</v>
      </c>
      <c r="DF38" s="430"/>
      <c r="DG38" s="110">
        <f>$GO$352+DE38</f>
        <v>-422.34934240000086</v>
      </c>
      <c r="DI38" s="434"/>
      <c r="DJ38" s="435"/>
      <c r="DK38" s="435"/>
      <c r="DL38" s="435"/>
      <c r="DM38" s="435"/>
      <c r="DN38" s="436"/>
      <c r="DO38" s="97"/>
      <c r="DP38" s="97"/>
      <c r="DQ38" s="97"/>
      <c r="DR38" s="97"/>
      <c r="DS38" s="97"/>
      <c r="DT38" s="98"/>
      <c r="DU38" s="51"/>
      <c r="DV38" s="350" t="str">
        <f>Base!$A$5</f>
        <v>Frais</v>
      </c>
      <c r="DW38" s="323">
        <v>2050</v>
      </c>
      <c r="DX38" s="312">
        <f>IFERROR(DW38/VLOOKUP($A38,Base!$A$3:$D$17,4,FALSE)/24,"")</f>
        <v>0.36976911976911975</v>
      </c>
      <c r="DY38" s="110">
        <f>$HG$319</f>
        <v>0</v>
      </c>
      <c r="DZ38" s="326">
        <f>IFERROR(DY38/VLOOKUP($A38,Base!$A$3:$D$17,4,FALSE)/24,"")</f>
        <v>0</v>
      </c>
      <c r="EA38" s="315">
        <f t="shared" si="52"/>
        <v>0</v>
      </c>
      <c r="EB38" s="422">
        <f>SUM(EA38:EA39)</f>
        <v>0</v>
      </c>
      <c r="EC38" s="68"/>
      <c r="ED38" s="429">
        <f t="shared" si="53"/>
        <v>-392.74561445000091</v>
      </c>
      <c r="EE38" s="430"/>
      <c r="EF38" s="110">
        <f>$GO$356+ED38</f>
        <v>384.56314990999903</v>
      </c>
      <c r="EH38" s="434"/>
      <c r="EI38" s="435"/>
      <c r="EJ38" s="435"/>
      <c r="EK38" s="435"/>
      <c r="EL38" s="435"/>
      <c r="EM38" s="436"/>
      <c r="EN38" s="97"/>
      <c r="EO38" s="97"/>
      <c r="EP38" s="97"/>
      <c r="EQ38" s="97"/>
      <c r="ER38" s="97"/>
      <c r="ES38" s="98"/>
      <c r="ET38" s="51"/>
      <c r="EU38" s="350" t="str">
        <f>Base!$A$5</f>
        <v>Frais</v>
      </c>
      <c r="EV38" s="323"/>
      <c r="EW38" s="312">
        <f>IFERROR(EV38/VLOOKUP($A38,Base!$A$3:$D$17,4,FALSE)/24,"")</f>
        <v>0</v>
      </c>
      <c r="EX38" s="110">
        <f>$HG$323</f>
        <v>0</v>
      </c>
      <c r="EY38" s="326">
        <f>IFERROR(EX38/VLOOKUP($A38,Base!$A$3:$D$17,4,FALSE)/24,"")</f>
        <v>0</v>
      </c>
      <c r="EZ38" s="315">
        <f t="shared" si="54"/>
        <v>0</v>
      </c>
      <c r="FA38" s="422">
        <f>SUM(EZ38:EZ39)</f>
        <v>0</v>
      </c>
      <c r="FB38" s="68"/>
      <c r="FC38" s="429">
        <f t="shared" si="55"/>
        <v>589.13112763499907</v>
      </c>
      <c r="FD38" s="430"/>
      <c r="FE38" s="110">
        <f>$GO$360+FC38</f>
        <v>589.13112763499907</v>
      </c>
      <c r="FG38" s="434"/>
      <c r="FH38" s="435"/>
      <c r="FI38" s="435"/>
      <c r="FJ38" s="435"/>
      <c r="FK38" s="435"/>
      <c r="FL38" s="436"/>
      <c r="FM38" s="97"/>
      <c r="FN38" s="97"/>
      <c r="FO38" s="97"/>
      <c r="FP38" s="97"/>
      <c r="FQ38" s="97"/>
      <c r="FR38" s="98"/>
      <c r="FS38" s="51"/>
      <c r="FU38" s="237"/>
      <c r="FW38" s="88"/>
      <c r="FY38" s="126"/>
    </row>
    <row r="39" spans="1:181" ht="12.75" customHeight="1" x14ac:dyDescent="0.2">
      <c r="A39" s="350" t="str">
        <f>Base!$A$6</f>
        <v>Frais L2D</v>
      </c>
      <c r="B39" s="75">
        <v>1300</v>
      </c>
      <c r="C39" s="312">
        <f>IFERROR(B39/VLOOKUP($A39,Base!$A$3:$D$17,4,FALSE)/24,"")</f>
        <v>0.31265031265031268</v>
      </c>
      <c r="D39" s="110">
        <f>HH$299</f>
        <v>0</v>
      </c>
      <c r="E39" s="310">
        <f>IFERROR($D39/VLOOKUP($A39,Base!$A$3:$D$17,4,FALSE)/24,"")</f>
        <v>0</v>
      </c>
      <c r="F39" s="313">
        <f t="shared" si="45"/>
        <v>0</v>
      </c>
      <c r="G39" s="458"/>
      <c r="H39" s="68"/>
      <c r="I39" s="468">
        <v>0</v>
      </c>
      <c r="J39" s="469"/>
      <c r="K39" s="110">
        <f>$GP$336+I39+0.1</f>
        <v>-213.3288797575</v>
      </c>
      <c r="M39" s="434"/>
      <c r="N39" s="435"/>
      <c r="O39" s="435"/>
      <c r="P39" s="435"/>
      <c r="Q39" s="435"/>
      <c r="R39" s="436"/>
      <c r="S39" s="97"/>
      <c r="T39" s="97"/>
      <c r="U39" s="97"/>
      <c r="V39" s="97"/>
      <c r="W39" s="97"/>
      <c r="X39" s="98"/>
      <c r="Y39" s="51"/>
      <c r="Z39" s="350" t="str">
        <f>Base!$A$6</f>
        <v>Frais L2D</v>
      </c>
      <c r="AA39" s="323">
        <v>1400</v>
      </c>
      <c r="AB39" s="312">
        <f>IFERROR(AA39/VLOOKUP($A39,Base!$A$3:$D$17,4,FALSE)/24,"")</f>
        <v>0.33670033670033672</v>
      </c>
      <c r="AC39" s="110">
        <f>HH$303</f>
        <v>0</v>
      </c>
      <c r="AD39" s="326">
        <f>IFERROR($AC39/VLOOKUP($A39,Base!$A$3:$D$17,4,FALSE)/24,"")</f>
        <v>0</v>
      </c>
      <c r="AE39" s="315">
        <f t="shared" si="56"/>
        <v>0</v>
      </c>
      <c r="AF39" s="422"/>
      <c r="AG39" s="68"/>
      <c r="AH39" s="429">
        <f t="shared" si="46"/>
        <v>-536.22856388000014</v>
      </c>
      <c r="AI39" s="430"/>
      <c r="AJ39" s="110">
        <f>$GP$340+AH39</f>
        <v>-816.31830376500034</v>
      </c>
      <c r="AL39" s="434"/>
      <c r="AM39" s="435"/>
      <c r="AN39" s="435"/>
      <c r="AO39" s="435"/>
      <c r="AP39" s="435"/>
      <c r="AQ39" s="436"/>
      <c r="AR39" s="97"/>
      <c r="AS39" s="97"/>
      <c r="AT39" s="97"/>
      <c r="AU39" s="97"/>
      <c r="AV39" s="97"/>
      <c r="AW39" s="98"/>
      <c r="AX39" s="51"/>
      <c r="AY39" s="350" t="str">
        <f>Base!$A$6</f>
        <v>Frais L2D</v>
      </c>
      <c r="AZ39" s="75">
        <v>2520</v>
      </c>
      <c r="BA39" s="312">
        <f>IFERROR(AZ39/VLOOKUP($A39,Base!$A$3:$D$17,4,FALSE)/24,"")</f>
        <v>0.60606060606060608</v>
      </c>
      <c r="BB39" s="110">
        <f>HH$307</f>
        <v>0</v>
      </c>
      <c r="BC39" s="326">
        <f>IFERROR(BB39/VLOOKUP($A39,Base!$A$3:$D$17,4,FALSE)/24,"")</f>
        <v>0</v>
      </c>
      <c r="BD39" s="315">
        <f t="shared" si="47"/>
        <v>0</v>
      </c>
      <c r="BE39" s="422"/>
      <c r="BF39" s="68"/>
      <c r="BG39" s="429">
        <f t="shared" si="48"/>
        <v>-2050.7420489625006</v>
      </c>
      <c r="BH39" s="430"/>
      <c r="BI39" s="110">
        <f>$GP$344+BG39</f>
        <v>-1505.6764574625008</v>
      </c>
      <c r="BK39" s="434"/>
      <c r="BL39" s="435"/>
      <c r="BM39" s="435"/>
      <c r="BN39" s="435"/>
      <c r="BO39" s="435"/>
      <c r="BP39" s="436"/>
      <c r="BQ39" s="97"/>
      <c r="BR39" s="97"/>
      <c r="BS39" s="97"/>
      <c r="BT39" s="97"/>
      <c r="BU39" s="97"/>
      <c r="BV39" s="98"/>
      <c r="BW39" s="51"/>
      <c r="BX39" s="350" t="str">
        <f>Base!$A$6</f>
        <v>Frais L2D</v>
      </c>
      <c r="BY39" s="75">
        <v>2250</v>
      </c>
      <c r="BZ39" s="312">
        <f>IFERROR(BY39/VLOOKUP($A39,Base!$A$3:$D$17,4,FALSE)/24,"")</f>
        <v>0.54112554112554112</v>
      </c>
      <c r="CA39" s="110">
        <f>HH$311</f>
        <v>0</v>
      </c>
      <c r="CB39" s="326">
        <f>IFERROR($CA39/VLOOKUP($A39,Base!$A$3:$D$17,4,FALSE)/24,"")</f>
        <v>0</v>
      </c>
      <c r="CC39" s="315">
        <f t="shared" si="57"/>
        <v>0</v>
      </c>
      <c r="CD39" s="422"/>
      <c r="CE39" s="68"/>
      <c r="CF39" s="429">
        <f t="shared" si="49"/>
        <v>-2803.413190037501</v>
      </c>
      <c r="CG39" s="430"/>
      <c r="CH39" s="110">
        <f>$GP$348+CF39</f>
        <v>-2304.883790257501</v>
      </c>
      <c r="CJ39" s="434"/>
      <c r="CK39" s="435"/>
      <c r="CL39" s="435"/>
      <c r="CM39" s="435"/>
      <c r="CN39" s="435"/>
      <c r="CO39" s="436"/>
      <c r="CP39" s="97"/>
      <c r="CQ39" s="97"/>
      <c r="CR39" s="97"/>
      <c r="CS39" s="97"/>
      <c r="CT39" s="97"/>
      <c r="CU39" s="98"/>
      <c r="CV39" s="51"/>
      <c r="CW39" s="350" t="str">
        <f>Base!$A$6</f>
        <v>Frais L2D</v>
      </c>
      <c r="CX39" s="75">
        <v>750</v>
      </c>
      <c r="CY39" s="312">
        <f>IFERROR(CX39/VLOOKUP($A39,Base!$A$3:$D$17,4,FALSE)/24,"")</f>
        <v>0.18037518037518038</v>
      </c>
      <c r="CZ39" s="110">
        <f>HH$315</f>
        <v>0</v>
      </c>
      <c r="DA39" s="326">
        <f>IFERROR($CZ39/VLOOKUP($A39,Base!$A$3:$D$17,4,FALSE)/24,"")</f>
        <v>0</v>
      </c>
      <c r="DB39" s="315">
        <f t="shared" si="50"/>
        <v>0</v>
      </c>
      <c r="DC39" s="422"/>
      <c r="DD39" s="68"/>
      <c r="DE39" s="429">
        <f t="shared" si="51"/>
        <v>-3896.4855752500011</v>
      </c>
      <c r="DF39" s="430"/>
      <c r="DG39" s="110">
        <f>$GP$352+DE39</f>
        <v>-4212.3493424000008</v>
      </c>
      <c r="DI39" s="434"/>
      <c r="DJ39" s="435"/>
      <c r="DK39" s="435"/>
      <c r="DL39" s="435"/>
      <c r="DM39" s="435"/>
      <c r="DN39" s="436"/>
      <c r="DO39" s="97"/>
      <c r="DP39" s="97"/>
      <c r="DQ39" s="97"/>
      <c r="DR39" s="97"/>
      <c r="DS39" s="97"/>
      <c r="DT39" s="98"/>
      <c r="DU39" s="51"/>
      <c r="DV39" s="350" t="str">
        <f>Base!$A$6</f>
        <v>Frais L2D</v>
      </c>
      <c r="DW39" s="323">
        <v>1600</v>
      </c>
      <c r="DX39" s="312">
        <f>IFERROR(DW39/VLOOKUP($A39,Base!$A$3:$D$17,4,FALSE)/24,"")</f>
        <v>0.38480038480038475</v>
      </c>
      <c r="DY39" s="110">
        <f>$HH$319</f>
        <v>0</v>
      </c>
      <c r="DZ39" s="326">
        <f>IFERROR(DY39/VLOOKUP($A39,Base!$A$3:$D$17,4,FALSE)/24,"")</f>
        <v>0</v>
      </c>
      <c r="EA39" s="315">
        <f t="shared" si="52"/>
        <v>0</v>
      </c>
      <c r="EB39" s="422"/>
      <c r="EC39" s="68"/>
      <c r="ED39" s="429">
        <f t="shared" si="53"/>
        <v>-4512.7456144500011</v>
      </c>
      <c r="EE39" s="430"/>
      <c r="EF39" s="110">
        <f>$GP$356+ED39</f>
        <v>-4185.4368500900009</v>
      </c>
      <c r="EH39" s="434"/>
      <c r="EI39" s="435"/>
      <c r="EJ39" s="435"/>
      <c r="EK39" s="435"/>
      <c r="EL39" s="435"/>
      <c r="EM39" s="436"/>
      <c r="EN39" s="97"/>
      <c r="EO39" s="97"/>
      <c r="EP39" s="97"/>
      <c r="EQ39" s="97"/>
      <c r="ER39" s="97"/>
      <c r="ES39" s="98"/>
      <c r="ET39" s="51"/>
      <c r="EU39" s="350" t="str">
        <f>Base!$A$6</f>
        <v>Frais L2D</v>
      </c>
      <c r="EV39" s="323"/>
      <c r="EW39" s="312">
        <f>IFERROR(EV39/VLOOKUP($A39,Base!$A$3:$D$17,4,FALSE)/24,"")</f>
        <v>0</v>
      </c>
      <c r="EX39" s="110">
        <f>$HH$323</f>
        <v>0</v>
      </c>
      <c r="EY39" s="326">
        <f>IFERROR(EX39/VLOOKUP($A39,Base!$A$3:$D$17,4,FALSE)/24,"")</f>
        <v>0</v>
      </c>
      <c r="EZ39" s="315">
        <f t="shared" si="54"/>
        <v>0</v>
      </c>
      <c r="FA39" s="422"/>
      <c r="FB39" s="68"/>
      <c r="FC39" s="429">
        <f t="shared" si="55"/>
        <v>-4180.8688723650012</v>
      </c>
      <c r="FD39" s="430"/>
      <c r="FE39" s="110">
        <f>$GP$360+FC39</f>
        <v>-4180.8688723650012</v>
      </c>
      <c r="FG39" s="434"/>
      <c r="FH39" s="435"/>
      <c r="FI39" s="435"/>
      <c r="FJ39" s="435"/>
      <c r="FK39" s="435"/>
      <c r="FL39" s="436"/>
      <c r="FM39" s="97"/>
      <c r="FN39" s="97"/>
      <c r="FO39" s="97"/>
      <c r="FP39" s="97"/>
      <c r="FQ39" s="97"/>
      <c r="FR39" s="98"/>
      <c r="FS39" s="51"/>
      <c r="FU39" s="237"/>
      <c r="FW39" s="88"/>
      <c r="FY39" s="126"/>
    </row>
    <row r="40" spans="1:181" ht="12.75" customHeight="1" x14ac:dyDescent="0.2">
      <c r="A40" s="350" t="str">
        <f>Base!$A$7</f>
        <v>Surgelé</v>
      </c>
      <c r="B40" s="75">
        <v>2000</v>
      </c>
      <c r="C40" s="312">
        <f>IFERROR(B40/VLOOKUP($A40,Base!$A$3:$D$17,4,FALSE)/24,"")</f>
        <v>0.38051750380517507</v>
      </c>
      <c r="D40" s="110">
        <f>HI$299</f>
        <v>0</v>
      </c>
      <c r="E40" s="310">
        <f>IFERROR($D40/VLOOKUP($A40,Base!$A$3:$D$17,4,FALSE)/24,"")</f>
        <v>0</v>
      </c>
      <c r="F40" s="313">
        <f t="shared" si="45"/>
        <v>0</v>
      </c>
      <c r="G40" s="461">
        <f>SUM(F40:F41)</f>
        <v>0</v>
      </c>
      <c r="H40" s="68"/>
      <c r="I40" s="462">
        <v>0</v>
      </c>
      <c r="J40" s="463"/>
      <c r="K40" s="110">
        <f>$GQ$336+I40</f>
        <v>9.3608290774998295</v>
      </c>
      <c r="M40" s="434"/>
      <c r="N40" s="435"/>
      <c r="O40" s="435"/>
      <c r="P40" s="435"/>
      <c r="Q40" s="435"/>
      <c r="R40" s="436"/>
      <c r="S40" s="97"/>
      <c r="T40" s="97"/>
      <c r="U40" s="97"/>
      <c r="V40" s="97"/>
      <c r="W40" s="97"/>
      <c r="X40" s="98"/>
      <c r="Y40" s="51"/>
      <c r="Z40" s="350" t="str">
        <f>Base!$A$7</f>
        <v>Surgelé</v>
      </c>
      <c r="AA40" s="323">
        <v>2100</v>
      </c>
      <c r="AB40" s="312">
        <f>IFERROR(AA40/VLOOKUP($A40,Base!$A$3:$D$17,4,FALSE)/24,"")</f>
        <v>0.39954337899543374</v>
      </c>
      <c r="AC40" s="110">
        <f>HI$303</f>
        <v>0</v>
      </c>
      <c r="AD40" s="326">
        <f>IFERROR($AC40/VLOOKUP($A40,Base!$A$3:$D$17,4,FALSE)/24,"")</f>
        <v>0</v>
      </c>
      <c r="AE40" s="315">
        <f t="shared" si="56"/>
        <v>0</v>
      </c>
      <c r="AF40" s="422">
        <f>SUM(AE40:AE41)</f>
        <v>0</v>
      </c>
      <c r="AG40" s="68"/>
      <c r="AH40" s="429">
        <f t="shared" si="46"/>
        <v>33.244568964999736</v>
      </c>
      <c r="AI40" s="430"/>
      <c r="AJ40" s="110">
        <f>$GQ$340+AH40</f>
        <v>140.69611828749984</v>
      </c>
      <c r="AL40" s="434"/>
      <c r="AM40" s="435"/>
      <c r="AN40" s="435"/>
      <c r="AO40" s="435"/>
      <c r="AP40" s="435"/>
      <c r="AQ40" s="436"/>
      <c r="AR40" s="97"/>
      <c r="AS40" s="97"/>
      <c r="AT40" s="97"/>
      <c r="AU40" s="97"/>
      <c r="AV40" s="97"/>
      <c r="AW40" s="98"/>
      <c r="AX40" s="51"/>
      <c r="AY40" s="350" t="str">
        <f>Base!$A$7</f>
        <v>Surgelé</v>
      </c>
      <c r="AZ40" s="75">
        <v>2450</v>
      </c>
      <c r="BA40" s="312">
        <f>IFERROR(AZ40/VLOOKUP($A40,Base!$A$3:$D$17,4,FALSE)/24,"")</f>
        <v>0.46613394216133947</v>
      </c>
      <c r="BB40" s="110">
        <f>HI$307</f>
        <v>0</v>
      </c>
      <c r="BC40" s="326">
        <f>IFERROR(BB40/VLOOKUP($A40,Base!$A$3:$D$17,4,FALSE)/24,"")</f>
        <v>0</v>
      </c>
      <c r="BD40" s="315">
        <f t="shared" si="47"/>
        <v>0</v>
      </c>
      <c r="BE40" s="422">
        <f>SUM(BD40:BD41)</f>
        <v>0</v>
      </c>
      <c r="BF40" s="68"/>
      <c r="BG40" s="429">
        <f t="shared" si="48"/>
        <v>386.24104104750006</v>
      </c>
      <c r="BH40" s="430"/>
      <c r="BI40" s="110">
        <f>$GQ$344+BG40</f>
        <v>545.19043854750009</v>
      </c>
      <c r="BK40" s="434"/>
      <c r="BL40" s="435"/>
      <c r="BM40" s="435"/>
      <c r="BN40" s="435"/>
      <c r="BO40" s="435"/>
      <c r="BP40" s="436"/>
      <c r="BQ40" s="97"/>
      <c r="BR40" s="97"/>
      <c r="BS40" s="97"/>
      <c r="BT40" s="97"/>
      <c r="BU40" s="97"/>
      <c r="BV40" s="98"/>
      <c r="BW40" s="51"/>
      <c r="BX40" s="350" t="str">
        <f>Base!$A$7</f>
        <v>Surgelé</v>
      </c>
      <c r="BY40" s="75">
        <v>2350</v>
      </c>
      <c r="BZ40" s="312">
        <f>IFERROR(BY40/VLOOKUP($A40,Base!$A$3:$D$17,4,FALSE)/24,"")</f>
        <v>0.44710806697108069</v>
      </c>
      <c r="CA40" s="110">
        <f>HI$311</f>
        <v>0</v>
      </c>
      <c r="CB40" s="326">
        <f>IFERROR($CA40/VLOOKUP($A40,Base!$A$3:$D$17,4,FALSE)/24,"")</f>
        <v>0</v>
      </c>
      <c r="CC40" s="315">
        <f t="shared" si="57"/>
        <v>0</v>
      </c>
      <c r="CD40" s="422">
        <f>SUM(CC40:CC41)</f>
        <v>0</v>
      </c>
      <c r="CE40" s="68"/>
      <c r="CF40" s="429">
        <f t="shared" si="49"/>
        <v>759.64021252250029</v>
      </c>
      <c r="CG40" s="430"/>
      <c r="CH40" s="110">
        <f>$GQ$348+CF40</f>
        <v>980.23069438250002</v>
      </c>
      <c r="CJ40" s="434"/>
      <c r="CK40" s="435"/>
      <c r="CL40" s="435"/>
      <c r="CM40" s="435"/>
      <c r="CN40" s="435"/>
      <c r="CO40" s="436"/>
      <c r="CP40" s="97"/>
      <c r="CQ40" s="97"/>
      <c r="CR40" s="97"/>
      <c r="CS40" s="97"/>
      <c r="CT40" s="97"/>
      <c r="CU40" s="98"/>
      <c r="CV40" s="51"/>
      <c r="CW40" s="350" t="str">
        <f>Base!$A$7</f>
        <v>Surgelé</v>
      </c>
      <c r="CX40" s="75">
        <v>1700</v>
      </c>
      <c r="CY40" s="312">
        <f>IFERROR(CX40/VLOOKUP($A40,Base!$A$3:$D$17,4,FALSE)/24,"")</f>
        <v>0.32343987823439879</v>
      </c>
      <c r="CZ40" s="110">
        <f>HI$315</f>
        <v>0</v>
      </c>
      <c r="DA40" s="326">
        <f>IFERROR($CZ40/VLOOKUP($A40,Base!$A$3:$D$17,4,FALSE)/24,"")</f>
        <v>0</v>
      </c>
      <c r="DB40" s="315">
        <f t="shared" si="50"/>
        <v>0</v>
      </c>
      <c r="DC40" s="422">
        <f>SUM(DB40:DB41)</f>
        <v>0</v>
      </c>
      <c r="DD40" s="68"/>
      <c r="DE40" s="429">
        <f t="shared" si="51"/>
        <v>924.83840448000001</v>
      </c>
      <c r="DF40" s="430"/>
      <c r="DG40" s="110">
        <f>$GQ$352+DE40</f>
        <v>1326.0602218025001</v>
      </c>
      <c r="DI40" s="434"/>
      <c r="DJ40" s="435"/>
      <c r="DK40" s="435"/>
      <c r="DL40" s="435"/>
      <c r="DM40" s="435"/>
      <c r="DN40" s="436"/>
      <c r="DO40" s="97"/>
      <c r="DP40" s="97"/>
      <c r="DQ40" s="97"/>
      <c r="DR40" s="97"/>
      <c r="DS40" s="97"/>
      <c r="DT40" s="98"/>
      <c r="DU40" s="51"/>
      <c r="DV40" s="350" t="str">
        <f>Base!$A$7</f>
        <v>Surgelé</v>
      </c>
      <c r="DW40" s="323">
        <v>1820</v>
      </c>
      <c r="DX40" s="312">
        <f>IFERROR(DW40/VLOOKUP($A40,Base!$A$3:$D$17,4,FALSE)/24,"")</f>
        <v>0.34627092846270929</v>
      </c>
      <c r="DY40" s="110">
        <f>$HI$319</f>
        <v>0</v>
      </c>
      <c r="DZ40" s="326">
        <f>IFERROR(DY40/VLOOKUP($A40,Base!$A$3:$D$17,4,FALSE)/24,"")</f>
        <v>0</v>
      </c>
      <c r="EA40" s="315">
        <f t="shared" si="52"/>
        <v>0</v>
      </c>
      <c r="EB40" s="422">
        <f>SUM(EA40:EA41)</f>
        <v>0</v>
      </c>
      <c r="EC40" s="68"/>
      <c r="ED40" s="429">
        <f t="shared" si="53"/>
        <v>2406.2025583600002</v>
      </c>
      <c r="EE40" s="430"/>
      <c r="EF40" s="110">
        <f>$GQ$356+ED40</f>
        <v>2706.47722028</v>
      </c>
      <c r="EH40" s="434"/>
      <c r="EI40" s="435"/>
      <c r="EJ40" s="435"/>
      <c r="EK40" s="435"/>
      <c r="EL40" s="435"/>
      <c r="EM40" s="436"/>
      <c r="EN40" s="97"/>
      <c r="EO40" s="97"/>
      <c r="EP40" s="97"/>
      <c r="EQ40" s="97"/>
      <c r="ER40" s="97"/>
      <c r="ES40" s="98"/>
      <c r="ET40" s="51"/>
      <c r="EU40" s="350" t="str">
        <f>Base!$A$7</f>
        <v>Surgelé</v>
      </c>
      <c r="EV40" s="323"/>
      <c r="EW40" s="312">
        <f>IFERROR(EV40/VLOOKUP($A40,Base!$A$3:$D$17,4,FALSE)/24,"")</f>
        <v>0</v>
      </c>
      <c r="EX40" s="110">
        <f>$HI$323</f>
        <v>0</v>
      </c>
      <c r="EY40" s="326">
        <f>IFERROR(EX40/VLOOKUP($A40,Base!$A$3:$D$17,4,FALSE)/24,"")</f>
        <v>0</v>
      </c>
      <c r="EZ40" s="315">
        <f t="shared" si="54"/>
        <v>0</v>
      </c>
      <c r="FA40" s="422">
        <f>SUM(EZ40:EZ41)</f>
        <v>0</v>
      </c>
      <c r="FB40" s="68"/>
      <c r="FC40" s="429">
        <f t="shared" si="55"/>
        <v>3606.6488839799999</v>
      </c>
      <c r="FD40" s="430"/>
      <c r="FE40" s="110">
        <f>$GQ$360+FC40</f>
        <v>3606.6488839799999</v>
      </c>
      <c r="FG40" s="434"/>
      <c r="FH40" s="435"/>
      <c r="FI40" s="435"/>
      <c r="FJ40" s="435"/>
      <c r="FK40" s="435"/>
      <c r="FL40" s="436"/>
      <c r="FM40" s="97"/>
      <c r="FN40" s="97"/>
      <c r="FO40" s="97"/>
      <c r="FP40" s="97"/>
      <c r="FQ40" s="97"/>
      <c r="FR40" s="98"/>
      <c r="FS40" s="51"/>
      <c r="FU40" s="237"/>
      <c r="FW40" s="88"/>
      <c r="FY40" s="126"/>
    </row>
    <row r="41" spans="1:181" ht="12.75" customHeight="1" x14ac:dyDescent="0.2">
      <c r="A41" s="350" t="str">
        <f>Base!$A$8</f>
        <v>Surgelé L2D</v>
      </c>
      <c r="B41" s="75">
        <v>1600</v>
      </c>
      <c r="C41" s="312">
        <f>IFERROR(B41/VLOOKUP($A41,Base!$A$3:$D$17,4,FALSE)/24,"")</f>
        <v>0.40588533739218668</v>
      </c>
      <c r="D41" s="110">
        <f>HJ$299</f>
        <v>0</v>
      </c>
      <c r="E41" s="310">
        <f>IFERROR($D41/VLOOKUP($A41,Base!$A$3:$D$17,4,FALSE)/24,"")</f>
        <v>0</v>
      </c>
      <c r="F41" s="313">
        <f t="shared" si="45"/>
        <v>0</v>
      </c>
      <c r="G41" s="458"/>
      <c r="H41" s="68"/>
      <c r="I41" s="462">
        <v>0</v>
      </c>
      <c r="J41" s="463"/>
      <c r="K41" s="110">
        <f>$GR$336+I41</f>
        <v>-390.63917092250017</v>
      </c>
      <c r="M41" s="434"/>
      <c r="N41" s="435"/>
      <c r="O41" s="435"/>
      <c r="P41" s="435"/>
      <c r="Q41" s="435"/>
      <c r="R41" s="436"/>
      <c r="S41" s="97"/>
      <c r="T41" s="97"/>
      <c r="U41" s="97"/>
      <c r="V41" s="97"/>
      <c r="W41" s="97"/>
      <c r="X41" s="98"/>
      <c r="Y41" s="51"/>
      <c r="Z41" s="350" t="str">
        <f>Base!$A$8</f>
        <v>Surgelé L2D</v>
      </c>
      <c r="AA41" s="323">
        <v>1650</v>
      </c>
      <c r="AB41" s="312">
        <f>IFERROR(AA41/VLOOKUP($A41,Base!$A$3:$D$17,4,FALSE)/24,"")</f>
        <v>0.41856925418569252</v>
      </c>
      <c r="AC41" s="110">
        <f>HJ$303</f>
        <v>0</v>
      </c>
      <c r="AD41" s="326">
        <f>IFERROR($AC41/VLOOKUP($A41,Base!$A$3:$D$17,4,FALSE)/24,"")</f>
        <v>0</v>
      </c>
      <c r="AE41" s="315">
        <f t="shared" si="56"/>
        <v>0</v>
      </c>
      <c r="AF41" s="422"/>
      <c r="AG41" s="68"/>
      <c r="AH41" s="429">
        <f t="shared" si="46"/>
        <v>-915.90686225500042</v>
      </c>
      <c r="AI41" s="430"/>
      <c r="AJ41" s="110">
        <f>$GR$340+AH41</f>
        <v>-1258.4553129325004</v>
      </c>
      <c r="AL41" s="434"/>
      <c r="AM41" s="435"/>
      <c r="AN41" s="435"/>
      <c r="AO41" s="435"/>
      <c r="AP41" s="435"/>
      <c r="AQ41" s="436"/>
      <c r="AR41" s="97"/>
      <c r="AS41" s="97"/>
      <c r="AT41" s="97"/>
      <c r="AU41" s="97"/>
      <c r="AV41" s="97"/>
      <c r="AW41" s="98"/>
      <c r="AX41" s="51"/>
      <c r="AY41" s="350" t="str">
        <f>Base!$A$8</f>
        <v>Surgelé L2D</v>
      </c>
      <c r="AZ41" s="75">
        <v>1950</v>
      </c>
      <c r="BA41" s="312">
        <f>IFERROR(AZ41/VLOOKUP($A41,Base!$A$3:$D$17,4,FALSE)/24,"")</f>
        <v>0.49467275494672758</v>
      </c>
      <c r="BB41" s="110">
        <f>HJ$307</f>
        <v>0</v>
      </c>
      <c r="BC41" s="326">
        <f>IFERROR(BB41/VLOOKUP($A41,Base!$A$3:$D$17,4,FALSE)/24,"")</f>
        <v>0</v>
      </c>
      <c r="BD41" s="315">
        <f t="shared" si="47"/>
        <v>0</v>
      </c>
      <c r="BE41" s="422"/>
      <c r="BF41" s="68"/>
      <c r="BG41" s="429">
        <f t="shared" si="48"/>
        <v>-1822.9103901725002</v>
      </c>
      <c r="BH41" s="430"/>
      <c r="BI41" s="110">
        <f>$GR$344+BG41</f>
        <v>-2163.9609926725002</v>
      </c>
      <c r="BK41" s="434"/>
      <c r="BL41" s="435"/>
      <c r="BM41" s="435"/>
      <c r="BN41" s="435"/>
      <c r="BO41" s="435"/>
      <c r="BP41" s="436"/>
      <c r="BQ41" s="97"/>
      <c r="BR41" s="97"/>
      <c r="BS41" s="97"/>
      <c r="BT41" s="97"/>
      <c r="BU41" s="97"/>
      <c r="BV41" s="98"/>
      <c r="BW41" s="51"/>
      <c r="BX41" s="350" t="str">
        <f>Base!$A$8</f>
        <v>Surgelé L2D</v>
      </c>
      <c r="BY41" s="75">
        <v>1850</v>
      </c>
      <c r="BZ41" s="312">
        <f>IFERROR(BY41/VLOOKUP($A41,Base!$A$3:$D$17,4,FALSE)/24,"")</f>
        <v>0.46930492135971585</v>
      </c>
      <c r="CA41" s="110">
        <f>HJ$311</f>
        <v>0</v>
      </c>
      <c r="CB41" s="326">
        <f>IFERROR($CA41/VLOOKUP($A41,Base!$A$3:$D$17,4,FALSE)/24,"")</f>
        <v>0</v>
      </c>
      <c r="CC41" s="315">
        <f t="shared" si="57"/>
        <v>0</v>
      </c>
      <c r="CD41" s="422"/>
      <c r="CE41" s="68"/>
      <c r="CF41" s="429">
        <f t="shared" si="49"/>
        <v>-2724.5112186975002</v>
      </c>
      <c r="CG41" s="430"/>
      <c r="CH41" s="110">
        <f>$GR$348+CF41</f>
        <v>-3003.9207368375005</v>
      </c>
      <c r="CJ41" s="434"/>
      <c r="CK41" s="435"/>
      <c r="CL41" s="435"/>
      <c r="CM41" s="435"/>
      <c r="CN41" s="435"/>
      <c r="CO41" s="436"/>
      <c r="CP41" s="97"/>
      <c r="CQ41" s="97"/>
      <c r="CR41" s="97"/>
      <c r="CS41" s="97"/>
      <c r="CT41" s="97"/>
      <c r="CU41" s="98"/>
      <c r="CV41" s="51"/>
      <c r="CW41" s="350" t="str">
        <f>Base!$A$8</f>
        <v>Surgelé L2D</v>
      </c>
      <c r="CX41" s="75">
        <v>1325</v>
      </c>
      <c r="CY41" s="312">
        <f>IFERROR(CX41/VLOOKUP($A41,Base!$A$3:$D$17,4,FALSE)/24,"")</f>
        <v>0.33612379502790463</v>
      </c>
      <c r="CZ41" s="110">
        <f>HJ$315</f>
        <v>0</v>
      </c>
      <c r="DA41" s="326">
        <f>IFERROR($CZ41/VLOOKUP($A41,Base!$A$3:$D$17,4,FALSE)/24,"")</f>
        <v>0</v>
      </c>
      <c r="DB41" s="315">
        <f t="shared" si="50"/>
        <v>0</v>
      </c>
      <c r="DC41" s="422"/>
      <c r="DD41" s="68"/>
      <c r="DE41" s="429">
        <f t="shared" si="51"/>
        <v>-3609.3130267400002</v>
      </c>
      <c r="DF41" s="430"/>
      <c r="DG41" s="110">
        <f>$GR$352+DE41</f>
        <v>-3583.0912094175001</v>
      </c>
      <c r="DI41" s="434"/>
      <c r="DJ41" s="435"/>
      <c r="DK41" s="435"/>
      <c r="DL41" s="435"/>
      <c r="DM41" s="435"/>
      <c r="DN41" s="436"/>
      <c r="DO41" s="97"/>
      <c r="DP41" s="97"/>
      <c r="DQ41" s="97"/>
      <c r="DR41" s="97"/>
      <c r="DS41" s="97"/>
      <c r="DT41" s="98"/>
      <c r="DU41" s="51"/>
      <c r="DV41" s="350" t="str">
        <f>Base!$A$8</f>
        <v>Surgelé L2D</v>
      </c>
      <c r="DW41" s="323">
        <v>1450</v>
      </c>
      <c r="DX41" s="312">
        <f>IFERROR(DW41/VLOOKUP($A41,Base!$A$3:$D$17,4,FALSE)/24,"")</f>
        <v>0.36783358701166918</v>
      </c>
      <c r="DY41" s="110">
        <f>$HJ$319</f>
        <v>0</v>
      </c>
      <c r="DZ41" s="326">
        <f>IFERROR(DY41/VLOOKUP($A41,Base!$A$3:$D$17,4,FALSE)/24,"")</f>
        <v>0</v>
      </c>
      <c r="EA41" s="315">
        <f t="shared" si="52"/>
        <v>0</v>
      </c>
      <c r="EB41" s="422"/>
      <c r="EC41" s="68"/>
      <c r="ED41" s="429">
        <f t="shared" si="53"/>
        <v>-3102.9488728599999</v>
      </c>
      <c r="EE41" s="430"/>
      <c r="EF41" s="110">
        <f>$GR$356+ED41</f>
        <v>-3172.6742109400002</v>
      </c>
      <c r="EH41" s="434"/>
      <c r="EI41" s="435"/>
      <c r="EJ41" s="435"/>
      <c r="EK41" s="435"/>
      <c r="EL41" s="435"/>
      <c r="EM41" s="436"/>
      <c r="EN41" s="97"/>
      <c r="EO41" s="97"/>
      <c r="EP41" s="97"/>
      <c r="EQ41" s="97"/>
      <c r="ER41" s="97"/>
      <c r="ES41" s="98"/>
      <c r="ET41" s="51"/>
      <c r="EU41" s="350" t="str">
        <f>Base!$A$8</f>
        <v>Surgelé L2D</v>
      </c>
      <c r="EV41" s="323"/>
      <c r="EW41" s="312">
        <f>IFERROR(EV41/VLOOKUP($A41,Base!$A$3:$D$17,4,FALSE)/24,"")</f>
        <v>0</v>
      </c>
      <c r="EX41" s="110">
        <f>$HJ$323</f>
        <v>0</v>
      </c>
      <c r="EY41" s="326">
        <f>IFERROR(EX41/VLOOKUP($A41,Base!$A$3:$D$17,4,FALSE)/24,"")</f>
        <v>0</v>
      </c>
      <c r="EZ41" s="315">
        <f t="shared" si="54"/>
        <v>0</v>
      </c>
      <c r="FA41" s="422"/>
      <c r="FB41" s="68"/>
      <c r="FC41" s="429">
        <f t="shared" si="55"/>
        <v>-2692.5025472400002</v>
      </c>
      <c r="FD41" s="430"/>
      <c r="FE41" s="110">
        <f>$GR$360+FC61</f>
        <v>0</v>
      </c>
      <c r="FG41" s="434"/>
      <c r="FH41" s="435"/>
      <c r="FI41" s="435"/>
      <c r="FJ41" s="435"/>
      <c r="FK41" s="435"/>
      <c r="FL41" s="436"/>
      <c r="FM41" s="97"/>
      <c r="FN41" s="97"/>
      <c r="FO41" s="97"/>
      <c r="FP41" s="97"/>
      <c r="FQ41" s="97"/>
      <c r="FR41" s="98"/>
      <c r="FS41" s="51"/>
      <c r="FU41" s="237"/>
      <c r="FW41" s="88"/>
      <c r="FY41" s="126"/>
    </row>
    <row r="42" spans="1:181" ht="12.75" customHeight="1" x14ac:dyDescent="0.2">
      <c r="A42" s="350" t="str">
        <f>Base!$A$9</f>
        <v>FPFrais</v>
      </c>
      <c r="B42" s="75">
        <v>0</v>
      </c>
      <c r="C42" s="312">
        <f>IFERROR(B42/VLOOKUP($A42,Base!$A$3:$D$17,4,FALSE)/24,"")</f>
        <v>0</v>
      </c>
      <c r="D42" s="110">
        <f>HK$299</f>
        <v>0</v>
      </c>
      <c r="E42" s="310">
        <f>IFERROR($D42/VLOOKUP($A42,Base!$A$3:$D$17,4,FALSE)/24,"")</f>
        <v>0</v>
      </c>
      <c r="F42" s="313">
        <f>SUMIF($I$5:$I$33,A42,$J$5:$J$33)+SUMIF($K$5:$K$33,A42,$L$5:$L$33)+SUMIF($M$5:$M$33,A42,$N$5:$N$33)+SUMIF($O$5:$O$33,A42,$P$5:$P$33)+SUMIF($Q$5:$Q$33,A42,$R$5:$R$33)+0.1</f>
        <v>0.1</v>
      </c>
      <c r="G42" s="314"/>
      <c r="H42" s="68"/>
      <c r="I42" s="462">
        <v>0</v>
      </c>
      <c r="J42" s="463"/>
      <c r="K42" s="110">
        <f>$GS$336+I42+0.1</f>
        <v>0.2</v>
      </c>
      <c r="L42" s="236"/>
      <c r="M42" s="434"/>
      <c r="N42" s="435"/>
      <c r="O42" s="435"/>
      <c r="P42" s="435"/>
      <c r="Q42" s="435"/>
      <c r="R42" s="436"/>
      <c r="S42" s="97"/>
      <c r="T42" s="97"/>
      <c r="U42" s="97"/>
      <c r="V42" s="97"/>
      <c r="W42" s="97"/>
      <c r="X42" s="98"/>
      <c r="Y42" s="51"/>
      <c r="Z42" s="350" t="str">
        <f>Base!$A$9</f>
        <v>FPFrais</v>
      </c>
      <c r="AA42" s="323">
        <v>0</v>
      </c>
      <c r="AB42" s="312">
        <f>IFERROR(AA42/VLOOKUP($A42,Base!$A$3:$D$17,4,FALSE)/24,"")</f>
        <v>0</v>
      </c>
      <c r="AC42" s="110">
        <f>HK$303</f>
        <v>0</v>
      </c>
      <c r="AD42" s="326">
        <f>IFERROR($AC42/VLOOKUP($A42,Base!$A$3:$D$17,4,FALSE)/24,"")</f>
        <v>0</v>
      </c>
      <c r="AE42" s="315">
        <f t="shared" si="56"/>
        <v>0</v>
      </c>
      <c r="AF42" s="314"/>
      <c r="AG42" s="68"/>
      <c r="AH42" s="429">
        <f t="shared" si="46"/>
        <v>0.4</v>
      </c>
      <c r="AI42" s="430"/>
      <c r="AJ42" s="110">
        <f>$GS$340+AH42</f>
        <v>0.4</v>
      </c>
      <c r="AL42" s="434"/>
      <c r="AM42" s="435"/>
      <c r="AN42" s="435"/>
      <c r="AO42" s="435"/>
      <c r="AP42" s="435"/>
      <c r="AQ42" s="436"/>
      <c r="AR42" s="97"/>
      <c r="AS42" s="97"/>
      <c r="AT42" s="97"/>
      <c r="AU42" s="97"/>
      <c r="AV42" s="97"/>
      <c r="AW42" s="98"/>
      <c r="AX42" s="51"/>
      <c r="AY42" s="350" t="str">
        <f>Base!$A$9</f>
        <v>FPFrais</v>
      </c>
      <c r="AZ42" s="75">
        <v>0</v>
      </c>
      <c r="BA42" s="312">
        <f>IFERROR(AZ42/VLOOKUP($A42,Base!$A$3:$D$17,4,FALSE)/24,"")</f>
        <v>0</v>
      </c>
      <c r="BB42" s="110">
        <f>HK$307</f>
        <v>0</v>
      </c>
      <c r="BC42" s="326">
        <f>IFERROR(BB42/VLOOKUP($A42,Base!$A$3:$D$17,4,FALSE)/24,"")</f>
        <v>0</v>
      </c>
      <c r="BD42" s="315">
        <f t="shared" si="47"/>
        <v>0</v>
      </c>
      <c r="BE42" s="314"/>
      <c r="BF42" s="68"/>
      <c r="BG42" s="429">
        <f t="shared" si="48"/>
        <v>-279.52793080000004</v>
      </c>
      <c r="BH42" s="430"/>
      <c r="BI42" s="110">
        <f>$GS$344+BG42</f>
        <v>-279.52793080000004</v>
      </c>
      <c r="BK42" s="434"/>
      <c r="BL42" s="435"/>
      <c r="BM42" s="435"/>
      <c r="BN42" s="435"/>
      <c r="BO42" s="435"/>
      <c r="BP42" s="436"/>
      <c r="BQ42" s="97"/>
      <c r="BR42" s="97"/>
      <c r="BS42" s="97"/>
      <c r="BT42" s="97"/>
      <c r="BU42" s="97"/>
      <c r="BV42" s="98"/>
      <c r="BW42" s="51"/>
      <c r="BX42" s="350" t="str">
        <f>Base!$A$9</f>
        <v>FPFrais</v>
      </c>
      <c r="BY42" s="75">
        <v>0</v>
      </c>
      <c r="BZ42" s="312">
        <f>IFERROR(BY42/VLOOKUP($A42,Base!$A$3:$D$17,4,FALSE)/24,"")</f>
        <v>0</v>
      </c>
      <c r="CA42" s="110">
        <f>HK$311</f>
        <v>0</v>
      </c>
      <c r="CB42" s="326">
        <f>IFERROR($CA42/VLOOKUP($A42,Base!$A$3:$D$17,4,FALSE)/24,"")</f>
        <v>0</v>
      </c>
      <c r="CC42" s="315">
        <f t="shared" si="57"/>
        <v>0</v>
      </c>
      <c r="CD42" s="314"/>
      <c r="CE42" s="68"/>
      <c r="CF42" s="429">
        <f t="shared" si="49"/>
        <v>-781.04777289999959</v>
      </c>
      <c r="CG42" s="430"/>
      <c r="CH42" s="110">
        <f>$GS$348+CF42</f>
        <v>-781.04777289999959</v>
      </c>
      <c r="CJ42" s="434"/>
      <c r="CK42" s="435"/>
      <c r="CL42" s="435"/>
      <c r="CM42" s="435"/>
      <c r="CN42" s="435"/>
      <c r="CO42" s="436"/>
      <c r="CP42" s="97"/>
      <c r="CQ42" s="97"/>
      <c r="CR42" s="97"/>
      <c r="CS42" s="97"/>
      <c r="CT42" s="97"/>
      <c r="CU42" s="98"/>
      <c r="CV42" s="51"/>
      <c r="CW42" s="350" t="str">
        <f>Base!$A$9</f>
        <v>FPFrais</v>
      </c>
      <c r="CX42" s="75">
        <v>0</v>
      </c>
      <c r="CY42" s="312">
        <f>IFERROR(CX42/VLOOKUP($A42,Base!$A$3:$D$17,4,FALSE)/24,"")</f>
        <v>0</v>
      </c>
      <c r="CZ42" s="110">
        <f>HK$315</f>
        <v>0</v>
      </c>
      <c r="DA42" s="326">
        <f>IFERROR($CZ42/VLOOKUP($A42,Base!$A$3:$D$17,4,FALSE)/24,"")</f>
        <v>0</v>
      </c>
      <c r="DB42" s="315">
        <f t="shared" si="50"/>
        <v>0</v>
      </c>
      <c r="DC42" s="314"/>
      <c r="DD42" s="68"/>
      <c r="DE42" s="429">
        <f t="shared" si="51"/>
        <v>-1191.5700065999995</v>
      </c>
      <c r="DF42" s="430"/>
      <c r="DG42" s="110">
        <f>$GS$352+DE42</f>
        <v>-1191.5700065999995</v>
      </c>
      <c r="DI42" s="434"/>
      <c r="DJ42" s="435"/>
      <c r="DK42" s="435"/>
      <c r="DL42" s="435"/>
      <c r="DM42" s="435"/>
      <c r="DN42" s="436"/>
      <c r="DO42" s="97"/>
      <c r="DP42" s="97"/>
      <c r="DQ42" s="97"/>
      <c r="DR42" s="97"/>
      <c r="DS42" s="97"/>
      <c r="DT42" s="98"/>
      <c r="DU42" s="51"/>
      <c r="DV42" s="350" t="str">
        <f>Base!$A$9</f>
        <v>FPFrais</v>
      </c>
      <c r="DW42" s="323">
        <v>0</v>
      </c>
      <c r="DX42" s="312">
        <f>IFERROR(DW42/VLOOKUP($A42,Base!$A$3:$D$17,4,FALSE)/24,"")</f>
        <v>0</v>
      </c>
      <c r="DY42" s="110">
        <f>$HK$319</f>
        <v>0</v>
      </c>
      <c r="DZ42" s="326">
        <f>IFERROR(DY42/VLOOKUP($A42,Base!$A$3:$D$17,4,FALSE)/24,"")</f>
        <v>0</v>
      </c>
      <c r="EA42" s="315">
        <f t="shared" si="52"/>
        <v>0</v>
      </c>
      <c r="EB42" s="314"/>
      <c r="EC42" s="68"/>
      <c r="ED42" s="429">
        <f t="shared" si="53"/>
        <v>-1374.3481104999996</v>
      </c>
      <c r="EE42" s="430"/>
      <c r="EF42" s="110">
        <f>$GS$356+ED42</f>
        <v>-1374.3481104999996</v>
      </c>
      <c r="EH42" s="434"/>
      <c r="EI42" s="435"/>
      <c r="EJ42" s="435"/>
      <c r="EK42" s="435"/>
      <c r="EL42" s="435"/>
      <c r="EM42" s="436"/>
      <c r="EN42" s="97"/>
      <c r="EO42" s="97"/>
      <c r="EP42" s="97"/>
      <c r="EQ42" s="97"/>
      <c r="ER42" s="97"/>
      <c r="ES42" s="98"/>
      <c r="ET42" s="51"/>
      <c r="EU42" s="350" t="str">
        <f>Base!$A$9</f>
        <v>FPFrais</v>
      </c>
      <c r="EV42" s="323"/>
      <c r="EW42" s="312">
        <f>IFERROR(EV42/VLOOKUP($A42,Base!$A$3:$D$17,4,FALSE)/24,"")</f>
        <v>0</v>
      </c>
      <c r="EX42" s="110">
        <f>$HK$323</f>
        <v>0</v>
      </c>
      <c r="EY42" s="326">
        <f>IFERROR(EX42/VLOOKUP($A42,Base!$A$3:$D$17,4,FALSE)/24,"")</f>
        <v>0</v>
      </c>
      <c r="EZ42" s="315">
        <f t="shared" si="54"/>
        <v>0</v>
      </c>
      <c r="FA42" s="314"/>
      <c r="FB42" s="68"/>
      <c r="FC42" s="429">
        <f t="shared" si="55"/>
        <v>1121.6518895000004</v>
      </c>
      <c r="FD42" s="430"/>
      <c r="FE42" s="110">
        <f>$GS$360+FC42</f>
        <v>1121.6518895000004</v>
      </c>
      <c r="FG42" s="434"/>
      <c r="FH42" s="435"/>
      <c r="FI42" s="435"/>
      <c r="FJ42" s="435"/>
      <c r="FK42" s="435"/>
      <c r="FL42" s="436"/>
      <c r="FM42" s="97"/>
      <c r="FN42" s="97"/>
      <c r="FO42" s="97"/>
      <c r="FP42" s="97"/>
      <c r="FQ42" s="97"/>
      <c r="FR42" s="98"/>
      <c r="FS42" s="51"/>
      <c r="FU42" s="237"/>
      <c r="FW42" s="88"/>
      <c r="FY42" s="126"/>
    </row>
    <row r="43" spans="1:181" ht="12.75" customHeight="1" x14ac:dyDescent="0.2">
      <c r="A43" s="350" t="str">
        <f>Base!$A$10</f>
        <v>Buns</v>
      </c>
      <c r="B43" s="75">
        <v>900</v>
      </c>
      <c r="C43" s="312">
        <f>IFERROR(B43/VLOOKUP($A43,Base!$A$3:$D$17,4,FALSE)/24,"")</f>
        <v>0.12417218543046359</v>
      </c>
      <c r="D43" s="110">
        <f>HL$299</f>
        <v>0</v>
      </c>
      <c r="E43" s="310">
        <f>IFERROR($D43/VLOOKUP($A43,Base!$A$3:$D$17,4,FALSE)/24,"")</f>
        <v>0</v>
      </c>
      <c r="F43" s="313">
        <f>SUMIF($I$5:$I$33,A43,$J$5:$J$33)+SUMIF($K$5:$K$33,A43,$L$5:$L$33)+SUMIF($M$5:$M$33,A43,$N$5:$N$33)+SUMIF($O$5:$O$33,A43,$P$5:$P$33)+SUMIF($Q$5:$Q$33,A43,$R$5:$R$33)+0.1</f>
        <v>0.1</v>
      </c>
      <c r="G43" s="314"/>
      <c r="H43" s="68"/>
      <c r="I43" s="462">
        <v>0</v>
      </c>
      <c r="J43" s="463"/>
      <c r="K43" s="110">
        <f>$GT$336+I43</f>
        <v>0.1</v>
      </c>
      <c r="M43" s="434"/>
      <c r="N43" s="435"/>
      <c r="O43" s="435"/>
      <c r="P43" s="435"/>
      <c r="Q43" s="435"/>
      <c r="R43" s="436"/>
      <c r="S43" s="97"/>
      <c r="T43" s="97"/>
      <c r="U43" s="97"/>
      <c r="V43" s="97"/>
      <c r="W43" s="97"/>
      <c r="X43" s="98"/>
      <c r="Y43" s="51"/>
      <c r="Z43" s="350" t="str">
        <f>Base!$A$10</f>
        <v>Buns</v>
      </c>
      <c r="AA43" s="323">
        <v>900</v>
      </c>
      <c r="AB43" s="312">
        <f>IFERROR(AA43/VLOOKUP($A43,Base!$A$3:$D$17,4,FALSE)/24,"")</f>
        <v>0.12417218543046359</v>
      </c>
      <c r="AC43" s="110">
        <f>HL$303</f>
        <v>0</v>
      </c>
      <c r="AD43" s="326">
        <f>IFERROR($AC43/VLOOKUP($A43,Base!$A$3:$D$17,4,FALSE)/24,"")</f>
        <v>0</v>
      </c>
      <c r="AE43" s="315">
        <f>SUMIF($AH$4:$AH$32,Z43,$AI$4:$AI$32)+SUMIF($AJ$4:$AJ$32,Z43,$AK$4:$AK$32)+SUMIF($AL$4:$AL$32,Z43,$AM$4:$AM$32)+SUMIF($AN$4:$AN$32,Z43,$AO$4:$AO$32)+SUMIF($AP$4:$AP$32,Z43,$AQ$4:$AQ$32)</f>
        <v>0</v>
      </c>
      <c r="AF43" s="314"/>
      <c r="AG43" s="68"/>
      <c r="AH43" s="429">
        <f t="shared" si="46"/>
        <v>2200.1</v>
      </c>
      <c r="AI43" s="430"/>
      <c r="AJ43" s="110">
        <f>$GT$340+AH43</f>
        <v>3100.1</v>
      </c>
      <c r="AL43" s="434"/>
      <c r="AM43" s="435"/>
      <c r="AN43" s="435"/>
      <c r="AO43" s="435"/>
      <c r="AP43" s="435"/>
      <c r="AQ43" s="436"/>
      <c r="AR43" s="97"/>
      <c r="AS43" s="97"/>
      <c r="AT43" s="97"/>
      <c r="AU43" s="97"/>
      <c r="AV43" s="97"/>
      <c r="AW43" s="98"/>
      <c r="AX43" s="51"/>
      <c r="AY43" s="350" t="str">
        <f>Base!$A$10</f>
        <v>Buns</v>
      </c>
      <c r="AZ43" s="75">
        <v>2850</v>
      </c>
      <c r="BA43" s="312">
        <f>IFERROR(AZ43/VLOOKUP($A43,Base!$A$3:$D$17,4,FALSE)/24,"")</f>
        <v>0.39321192052980131</v>
      </c>
      <c r="BB43" s="110">
        <f>HL$307</f>
        <v>0</v>
      </c>
      <c r="BC43" s="326">
        <f>IFERROR(BB43/VLOOKUP($A43,Base!$A$3:$D$17,4,FALSE)/24,"")</f>
        <v>0</v>
      </c>
      <c r="BD43" s="315">
        <f t="shared" si="47"/>
        <v>0</v>
      </c>
      <c r="BE43" s="314"/>
      <c r="BF43" s="68"/>
      <c r="BG43" s="429">
        <f t="shared" si="48"/>
        <v>3100.1</v>
      </c>
      <c r="BH43" s="430"/>
      <c r="BI43" s="110">
        <f>$GT$344+BG43</f>
        <v>5950.1</v>
      </c>
      <c r="BK43" s="434"/>
      <c r="BL43" s="435"/>
      <c r="BM43" s="435"/>
      <c r="BN43" s="435"/>
      <c r="BO43" s="435"/>
      <c r="BP43" s="436"/>
      <c r="BQ43" s="97"/>
      <c r="BR43" s="97"/>
      <c r="BS43" s="97"/>
      <c r="BT43" s="97"/>
      <c r="BU43" s="97"/>
      <c r="BV43" s="98"/>
      <c r="BW43" s="51"/>
      <c r="BX43" s="350" t="str">
        <f>Base!$A$10</f>
        <v>Buns</v>
      </c>
      <c r="BY43" s="75">
        <v>2650</v>
      </c>
      <c r="BZ43" s="312">
        <f>IFERROR(BY43/VLOOKUP($A43,Base!$A$3:$D$17,4,FALSE)/24,"")</f>
        <v>0.36561810154525382</v>
      </c>
      <c r="CA43" s="110">
        <f>HL$311</f>
        <v>0</v>
      </c>
      <c r="CB43" s="326">
        <f>IFERROR($CA43/VLOOKUP($A43,Base!$A$3:$D$17,4,FALSE)/24,"")</f>
        <v>0</v>
      </c>
      <c r="CC43" s="315">
        <f t="shared" si="57"/>
        <v>0</v>
      </c>
      <c r="CD43" s="314"/>
      <c r="CE43" s="68"/>
      <c r="CF43" s="429">
        <f t="shared" si="49"/>
        <v>7650.1</v>
      </c>
      <c r="CG43" s="430"/>
      <c r="CH43" s="110">
        <f>$GT$348+CF43</f>
        <v>10300.1</v>
      </c>
      <c r="CJ43" s="434"/>
      <c r="CK43" s="435"/>
      <c r="CL43" s="435"/>
      <c r="CM43" s="435"/>
      <c r="CN43" s="435"/>
      <c r="CO43" s="436"/>
      <c r="CP43" s="97"/>
      <c r="CQ43" s="97"/>
      <c r="CR43" s="97"/>
      <c r="CS43" s="97"/>
      <c r="CT43" s="97"/>
      <c r="CU43" s="98"/>
      <c r="CV43" s="51"/>
      <c r="CW43" s="350" t="str">
        <f>Base!$A$10</f>
        <v>Buns</v>
      </c>
      <c r="CX43" s="75">
        <v>1200</v>
      </c>
      <c r="CY43" s="312">
        <f>IFERROR(CX43/VLOOKUP($A43,Base!$A$3:$D$17,4,FALSE)/24,"")</f>
        <v>0.16556291390728475</v>
      </c>
      <c r="CZ43" s="110">
        <f>HL$315</f>
        <v>0</v>
      </c>
      <c r="DA43" s="326">
        <f>IFERROR($CZ43/VLOOKUP($A43,Base!$A$3:$D$17,4,FALSE)/24,"")</f>
        <v>0</v>
      </c>
      <c r="DB43" s="315">
        <f t="shared" si="50"/>
        <v>0</v>
      </c>
      <c r="DC43" s="314"/>
      <c r="DD43" s="68"/>
      <c r="DE43" s="429">
        <f t="shared" si="51"/>
        <v>10300.1</v>
      </c>
      <c r="DF43" s="430"/>
      <c r="DG43" s="110">
        <f>$GT$352+DE43</f>
        <v>11500.1</v>
      </c>
      <c r="DI43" s="434"/>
      <c r="DJ43" s="435"/>
      <c r="DK43" s="435"/>
      <c r="DL43" s="435"/>
      <c r="DM43" s="435"/>
      <c r="DN43" s="436"/>
      <c r="DO43" s="97"/>
      <c r="DP43" s="97"/>
      <c r="DQ43" s="97"/>
      <c r="DR43" s="97"/>
      <c r="DS43" s="97"/>
      <c r="DT43" s="98"/>
      <c r="DU43" s="51"/>
      <c r="DV43" s="350" t="str">
        <f>Base!$A$10</f>
        <v>Buns</v>
      </c>
      <c r="DW43" s="323">
        <v>600</v>
      </c>
      <c r="DX43" s="312">
        <f>IFERROR(DW43/VLOOKUP($A43,Base!$A$3:$D$17,4,FALSE)/24,"")</f>
        <v>8.2781456953642377E-2</v>
      </c>
      <c r="DY43" s="110">
        <f>$HL$319</f>
        <v>0</v>
      </c>
      <c r="DZ43" s="326">
        <f>IFERROR(DY43/VLOOKUP($A43,Base!$A$3:$D$17,4,FALSE)/24,"")</f>
        <v>0</v>
      </c>
      <c r="EA43" s="315">
        <f t="shared" si="52"/>
        <v>0</v>
      </c>
      <c r="EB43" s="314"/>
      <c r="EC43" s="68"/>
      <c r="ED43" s="429">
        <f t="shared" si="53"/>
        <v>11500.1</v>
      </c>
      <c r="EE43" s="430"/>
      <c r="EF43" s="110">
        <f>$GT$356+ED43</f>
        <v>12100.1</v>
      </c>
      <c r="EH43" s="434"/>
      <c r="EI43" s="435"/>
      <c r="EJ43" s="435"/>
      <c r="EK43" s="435"/>
      <c r="EL43" s="435"/>
      <c r="EM43" s="436"/>
      <c r="EN43" s="97"/>
      <c r="EO43" s="97"/>
      <c r="EP43" s="97"/>
      <c r="EQ43" s="97"/>
      <c r="ER43" s="97"/>
      <c r="ES43" s="98"/>
      <c r="ET43" s="51"/>
      <c r="EU43" s="350" t="str">
        <f>Base!$A$10</f>
        <v>Buns</v>
      </c>
      <c r="EV43" s="323"/>
      <c r="EW43" s="312">
        <f>IFERROR(EV43/VLOOKUP($A43,Base!$A$3:$D$17,4,FALSE)/24,"")</f>
        <v>0</v>
      </c>
      <c r="EX43" s="110">
        <f>$HL$323</f>
        <v>0</v>
      </c>
      <c r="EY43" s="326">
        <f>IFERROR(EX43/VLOOKUP($A43,Base!$A$3:$D$17,4,FALSE)/24,"")</f>
        <v>0</v>
      </c>
      <c r="EZ43" s="315">
        <f t="shared" si="54"/>
        <v>0</v>
      </c>
      <c r="FA43" s="314"/>
      <c r="FB43" s="68"/>
      <c r="FC43" s="429">
        <f t="shared" si="55"/>
        <v>12100.1</v>
      </c>
      <c r="FD43" s="430"/>
      <c r="FE43" s="110">
        <f>$GT$360+FC43</f>
        <v>12100.1</v>
      </c>
      <c r="FG43" s="434"/>
      <c r="FH43" s="435"/>
      <c r="FI43" s="435"/>
      <c r="FJ43" s="435"/>
      <c r="FK43" s="435"/>
      <c r="FL43" s="436"/>
      <c r="FM43" s="97"/>
      <c r="FN43" s="97"/>
      <c r="FO43" s="97"/>
      <c r="FP43" s="97"/>
      <c r="FQ43" s="97"/>
      <c r="FR43" s="98"/>
      <c r="FS43" s="51"/>
      <c r="FU43" s="237"/>
      <c r="FW43" s="88"/>
      <c r="FY43" s="126"/>
    </row>
    <row r="44" spans="1:181" ht="12.75" customHeight="1" x14ac:dyDescent="0.2">
      <c r="A44" s="350" t="str">
        <f>Base!$A$11</f>
        <v>Réception</v>
      </c>
      <c r="B44" s="75"/>
      <c r="C44" s="312">
        <f>IFERROR(B44/VLOOKUP($A44,Base!$A$3:$D$17,4,FALSE)/24,"")</f>
        <v>0</v>
      </c>
      <c r="D44" s="110">
        <f>HM$299</f>
        <v>0</v>
      </c>
      <c r="E44" s="310">
        <f>IFERROR($B44/VLOOKUP($A44,Base!$A$3:$D$17,4,FALSE)/24,"")</f>
        <v>0</v>
      </c>
      <c r="F44" s="313">
        <f t="shared" si="45"/>
        <v>0</v>
      </c>
      <c r="G44" s="314"/>
      <c r="H44" s="68"/>
      <c r="I44" s="462">
        <v>0</v>
      </c>
      <c r="J44" s="463"/>
      <c r="K44" s="110">
        <f>$GU$340</f>
        <v>0</v>
      </c>
      <c r="M44" s="434"/>
      <c r="N44" s="435"/>
      <c r="O44" s="435"/>
      <c r="P44" s="435"/>
      <c r="Q44" s="435"/>
      <c r="R44" s="436"/>
      <c r="S44" s="97"/>
      <c r="T44" s="97"/>
      <c r="U44" s="97"/>
      <c r="V44" s="97"/>
      <c r="W44" s="97"/>
      <c r="X44" s="98"/>
      <c r="Y44" s="51"/>
      <c r="Z44" s="350" t="str">
        <f>Base!$A$11</f>
        <v>Réception</v>
      </c>
      <c r="AA44" s="323">
        <v>0</v>
      </c>
      <c r="AB44" s="312">
        <f>IFERROR(AA44/VLOOKUP($A44,Base!$A$3:$D$17,4,FALSE)/24,"")</f>
        <v>0</v>
      </c>
      <c r="AC44" s="110">
        <f>HM$303</f>
        <v>0</v>
      </c>
      <c r="AD44" s="326">
        <f>IFERROR($AA44/VLOOKUP($A44,Base!$A$3:$D$17,4,FALSE)/24,"")</f>
        <v>0</v>
      </c>
      <c r="AE44" s="315">
        <f t="shared" si="56"/>
        <v>0</v>
      </c>
      <c r="AF44" s="314"/>
      <c r="AG44" s="68"/>
      <c r="AH44" s="429">
        <f t="shared" si="46"/>
        <v>0</v>
      </c>
      <c r="AI44" s="430"/>
      <c r="AJ44" s="110">
        <f>$GU$345+AH44</f>
        <v>0</v>
      </c>
      <c r="AL44" s="434"/>
      <c r="AM44" s="435"/>
      <c r="AN44" s="435"/>
      <c r="AO44" s="435"/>
      <c r="AP44" s="435"/>
      <c r="AQ44" s="436"/>
      <c r="AR44" s="97"/>
      <c r="AS44" s="97"/>
      <c r="AT44" s="97"/>
      <c r="AU44" s="97"/>
      <c r="AV44" s="97"/>
      <c r="AW44" s="98"/>
      <c r="AX44" s="51"/>
      <c r="AY44" s="350" t="str">
        <f>Base!$A$11</f>
        <v>Réception</v>
      </c>
      <c r="AZ44" s="75"/>
      <c r="BA44" s="312">
        <f>IFERROR(AZ44/VLOOKUP($A44,Base!$A$3:$D$17,4,FALSE)/24,"")</f>
        <v>0</v>
      </c>
      <c r="BB44" s="110">
        <f>HM$307</f>
        <v>0</v>
      </c>
      <c r="BC44" s="326">
        <f>IFERROR(AZ44/VLOOKUP($A44,Base!$A$3:$D$17,4,FALSE)/24,"")</f>
        <v>0</v>
      </c>
      <c r="BD44" s="315">
        <f t="shared" si="47"/>
        <v>0</v>
      </c>
      <c r="BE44" s="314"/>
      <c r="BF44" s="68"/>
      <c r="BG44" s="429">
        <f t="shared" si="48"/>
        <v>0</v>
      </c>
      <c r="BH44" s="430"/>
      <c r="BI44" s="110">
        <f>$GU$344+BG44</f>
        <v>0</v>
      </c>
      <c r="BK44" s="434"/>
      <c r="BL44" s="435"/>
      <c r="BM44" s="435"/>
      <c r="BN44" s="435"/>
      <c r="BO44" s="435"/>
      <c r="BP44" s="436"/>
      <c r="BQ44" s="97"/>
      <c r="BR44" s="97"/>
      <c r="BS44" s="97"/>
      <c r="BT44" s="97"/>
      <c r="BU44" s="97"/>
      <c r="BV44" s="98"/>
      <c r="BW44" s="51"/>
      <c r="BX44" s="350" t="str">
        <f>Base!$A$11</f>
        <v>Réception</v>
      </c>
      <c r="BY44" s="75">
        <v>0</v>
      </c>
      <c r="BZ44" s="312">
        <f>IFERROR(BY44/VLOOKUP($A44,Base!$A$3:$D$17,4,FALSE)/24,"")</f>
        <v>0</v>
      </c>
      <c r="CA44" s="110">
        <f>HM$311</f>
        <v>0</v>
      </c>
      <c r="CB44" s="326">
        <f>IFERROR($BY44/VLOOKUP($A44,Base!$A$3:$D$17,4,FALSE)/24,"")</f>
        <v>0</v>
      </c>
      <c r="CC44" s="315">
        <f t="shared" si="57"/>
        <v>0</v>
      </c>
      <c r="CD44" s="314"/>
      <c r="CE44" s="68"/>
      <c r="CF44" s="429">
        <f t="shared" si="49"/>
        <v>0</v>
      </c>
      <c r="CG44" s="430"/>
      <c r="CH44" s="110">
        <f>$GU$348+CF44</f>
        <v>0</v>
      </c>
      <c r="CJ44" s="434"/>
      <c r="CK44" s="435"/>
      <c r="CL44" s="435"/>
      <c r="CM44" s="435"/>
      <c r="CN44" s="435"/>
      <c r="CO44" s="436"/>
      <c r="CP44" s="97"/>
      <c r="CQ44" s="97"/>
      <c r="CR44" s="97"/>
      <c r="CS44" s="97"/>
      <c r="CT44" s="97"/>
      <c r="CU44" s="98"/>
      <c r="CV44" s="51"/>
      <c r="CW44" s="350" t="str">
        <f>Base!$A$11</f>
        <v>Réception</v>
      </c>
      <c r="CX44" s="75"/>
      <c r="CY44" s="312">
        <f>IFERROR(CX44/VLOOKUP($A44,Base!$A$3:$D$17,4,FALSE)/24,"")</f>
        <v>0</v>
      </c>
      <c r="CZ44" s="110">
        <f>HM$315</f>
        <v>0</v>
      </c>
      <c r="DA44" s="326">
        <f>IFERROR($CX44/VLOOKUP($A44,Base!$A$3:$D$17,4,FALSE)/24,"")</f>
        <v>0</v>
      </c>
      <c r="DB44" s="315">
        <f t="shared" si="50"/>
        <v>0</v>
      </c>
      <c r="DC44" s="314"/>
      <c r="DD44" s="68"/>
      <c r="DE44" s="429">
        <f t="shared" si="51"/>
        <v>0</v>
      </c>
      <c r="DF44" s="430"/>
      <c r="DG44" s="110">
        <f>$GU$352+DE44</f>
        <v>0</v>
      </c>
      <c r="DI44" s="434"/>
      <c r="DJ44" s="435"/>
      <c r="DK44" s="435"/>
      <c r="DL44" s="435"/>
      <c r="DM44" s="435"/>
      <c r="DN44" s="436"/>
      <c r="DO44" s="97"/>
      <c r="DP44" s="97"/>
      <c r="DQ44" s="97"/>
      <c r="DR44" s="97"/>
      <c r="DS44" s="97"/>
      <c r="DT44" s="98"/>
      <c r="DU44" s="51"/>
      <c r="DV44" s="350" t="str">
        <f>Base!$A$11</f>
        <v>Réception</v>
      </c>
      <c r="DW44" s="323">
        <v>0</v>
      </c>
      <c r="DX44" s="312">
        <f>IFERROR(DW44/VLOOKUP($A44,Base!$A$3:$D$17,4,FALSE)/24,"")</f>
        <v>0</v>
      </c>
      <c r="DY44" s="110">
        <f>$HM$319</f>
        <v>0</v>
      </c>
      <c r="DZ44" s="326">
        <f>IFERROR(DW44/VLOOKUP($A44,Base!$A$3:$D$17,4,FALSE)/24,"")</f>
        <v>0</v>
      </c>
      <c r="EA44" s="315">
        <f t="shared" si="52"/>
        <v>0</v>
      </c>
      <c r="EB44" s="314"/>
      <c r="EC44" s="68"/>
      <c r="ED44" s="429">
        <f t="shared" si="53"/>
        <v>0</v>
      </c>
      <c r="EE44" s="430"/>
      <c r="EF44" s="110">
        <f>$GU$356+ED44</f>
        <v>0</v>
      </c>
      <c r="EH44" s="434"/>
      <c r="EI44" s="435"/>
      <c r="EJ44" s="435"/>
      <c r="EK44" s="435"/>
      <c r="EL44" s="435"/>
      <c r="EM44" s="436"/>
      <c r="EN44" s="97"/>
      <c r="EO44" s="97"/>
      <c r="EP44" s="97"/>
      <c r="EQ44" s="97"/>
      <c r="ER44" s="97"/>
      <c r="ES44" s="98"/>
      <c r="ET44" s="51"/>
      <c r="EU44" s="350" t="str">
        <f>Base!$A$11</f>
        <v>Réception</v>
      </c>
      <c r="EV44" s="323"/>
      <c r="EW44" s="312">
        <f>IFERROR(EV44/VLOOKUP($A44,Base!$A$3:$D$17,4,FALSE)/24,"")</f>
        <v>0</v>
      </c>
      <c r="EX44" s="110">
        <f>$HM$323</f>
        <v>0</v>
      </c>
      <c r="EY44" s="326">
        <f>IFERROR(EV44/VLOOKUP($A44,Base!$A$3:$D$17,4,FALSE)/24,"")</f>
        <v>0</v>
      </c>
      <c r="EZ44" s="315">
        <f t="shared" si="54"/>
        <v>0</v>
      </c>
      <c r="FA44" s="314"/>
      <c r="FB44" s="68"/>
      <c r="FC44" s="429">
        <f t="shared" si="55"/>
        <v>0</v>
      </c>
      <c r="FD44" s="430"/>
      <c r="FE44" s="110">
        <f>$GU$360+FC44</f>
        <v>0</v>
      </c>
      <c r="FG44" s="434"/>
      <c r="FH44" s="435"/>
      <c r="FI44" s="435"/>
      <c r="FJ44" s="435"/>
      <c r="FK44" s="435"/>
      <c r="FL44" s="436"/>
      <c r="FM44" s="97"/>
      <c r="FN44" s="97"/>
      <c r="FO44" s="97"/>
      <c r="FP44" s="97"/>
      <c r="FQ44" s="97"/>
      <c r="FR44" s="98"/>
      <c r="FS44" s="51"/>
      <c r="FU44" s="237"/>
      <c r="FW44" s="88"/>
      <c r="FY44" s="126"/>
    </row>
    <row r="45" spans="1:181" ht="12.75" customHeight="1" x14ac:dyDescent="0.2">
      <c r="A45" s="350" t="str">
        <f>Base!$A$12</f>
        <v>Chargement</v>
      </c>
      <c r="B45" s="75">
        <v>75</v>
      </c>
      <c r="C45" s="312">
        <f>IFERROR(B45/VLOOKUP($A45,Base!$A$3:$D$17,4,FALSE)/24,"")</f>
        <v>0.125</v>
      </c>
      <c r="D45" s="110">
        <f>HN$299</f>
        <v>0</v>
      </c>
      <c r="E45" s="310">
        <f>IFERROR($B45/VLOOKUP($A45,Base!$A$3:$D$17,4,FALSE)/24,"")</f>
        <v>0.125</v>
      </c>
      <c r="F45" s="313">
        <f>SUMIF($I$5:$I$33,A45,$J$5:$J$33)+SUMIF($K$5:$K$33,A45,$L$5:$L$33)+SUMIF($M$5:$M$33,A45,$N$5:$N$33)+SUMIF($O$5:$O$33,A45,$P$5:$P$33)+SUMIF($Q$5:$Q$33,A45,$R$5:$R$33)</f>
        <v>0</v>
      </c>
      <c r="G45" s="314"/>
      <c r="H45" s="68"/>
      <c r="I45" s="462">
        <v>0</v>
      </c>
      <c r="J45" s="463"/>
      <c r="K45" s="110">
        <f>$GV$340</f>
        <v>0</v>
      </c>
      <c r="M45" s="434"/>
      <c r="N45" s="435"/>
      <c r="O45" s="435"/>
      <c r="P45" s="435"/>
      <c r="Q45" s="435"/>
      <c r="R45" s="436"/>
      <c r="S45" s="97"/>
      <c r="T45" s="97"/>
      <c r="U45" s="97"/>
      <c r="V45" s="97"/>
      <c r="W45" s="97"/>
      <c r="X45" s="98"/>
      <c r="Y45" s="51"/>
      <c r="Z45" s="350" t="str">
        <f>Base!$A$12</f>
        <v>Chargement</v>
      </c>
      <c r="AA45" s="323">
        <v>0</v>
      </c>
      <c r="AB45" s="312">
        <f>IFERROR(AA45/VLOOKUP($A45,Base!$A$3:$D$17,4,FALSE)/24,"")</f>
        <v>0</v>
      </c>
      <c r="AC45" s="110">
        <f>HN$303</f>
        <v>0</v>
      </c>
      <c r="AD45" s="326">
        <f>IFERROR($AA45/VLOOKUP($A45,Base!$A$3:$D$17,4,FALSE)/24,"")</f>
        <v>0</v>
      </c>
      <c r="AE45" s="315">
        <f t="shared" si="56"/>
        <v>0</v>
      </c>
      <c r="AF45" s="314"/>
      <c r="AG45" s="68"/>
      <c r="AH45" s="429">
        <f t="shared" si="46"/>
        <v>0</v>
      </c>
      <c r="AI45" s="430"/>
      <c r="AJ45" s="110">
        <f>$GV$345+AH45</f>
        <v>0</v>
      </c>
      <c r="AL45" s="434"/>
      <c r="AM45" s="435"/>
      <c r="AN45" s="435"/>
      <c r="AO45" s="435"/>
      <c r="AP45" s="435"/>
      <c r="AQ45" s="436"/>
      <c r="AR45" s="97"/>
      <c r="AS45" s="97"/>
      <c r="AT45" s="97"/>
      <c r="AU45" s="97"/>
      <c r="AV45" s="97"/>
      <c r="AW45" s="98"/>
      <c r="AX45" s="51"/>
      <c r="AY45" s="350" t="str">
        <f>Base!$A$12</f>
        <v>Chargement</v>
      </c>
      <c r="AZ45" s="75"/>
      <c r="BA45" s="312">
        <f>IFERROR(AZ45/VLOOKUP($A45,Base!$A$3:$D$17,4,FALSE)/24,"")</f>
        <v>0</v>
      </c>
      <c r="BB45" s="110">
        <f>HN$307</f>
        <v>0</v>
      </c>
      <c r="BC45" s="326">
        <f>IFERROR(AZ45/VLOOKUP($A45,Base!$A$3:$D$17,4,FALSE)/24,"")</f>
        <v>0</v>
      </c>
      <c r="BD45" s="315">
        <f t="shared" si="47"/>
        <v>0</v>
      </c>
      <c r="BE45" s="314"/>
      <c r="BF45" s="68"/>
      <c r="BG45" s="429">
        <f t="shared" si="48"/>
        <v>0</v>
      </c>
      <c r="BH45" s="430"/>
      <c r="BI45" s="110">
        <f>$GV$344+BG45</f>
        <v>0</v>
      </c>
      <c r="BK45" s="434"/>
      <c r="BL45" s="435"/>
      <c r="BM45" s="435"/>
      <c r="BN45" s="435"/>
      <c r="BO45" s="435"/>
      <c r="BP45" s="436"/>
      <c r="BQ45" s="97"/>
      <c r="BR45" s="97"/>
      <c r="BS45" s="97"/>
      <c r="BT45" s="97"/>
      <c r="BU45" s="97"/>
      <c r="BV45" s="98"/>
      <c r="BW45" s="51"/>
      <c r="BX45" s="350" t="str">
        <f>Base!$A$12</f>
        <v>Chargement</v>
      </c>
      <c r="BY45" s="75">
        <v>0</v>
      </c>
      <c r="BZ45" s="312">
        <f>IFERROR(BY45/VLOOKUP($A45,Base!$A$3:$D$17,4,FALSE)/24,"")</f>
        <v>0</v>
      </c>
      <c r="CA45" s="110">
        <f>HN$311</f>
        <v>0</v>
      </c>
      <c r="CB45" s="326">
        <f>IFERROR($BY45/VLOOKUP($A45,Base!$A$3:$D$17,4,FALSE)/24,"")</f>
        <v>0</v>
      </c>
      <c r="CC45" s="315">
        <f t="shared" si="57"/>
        <v>0</v>
      </c>
      <c r="CD45" s="314"/>
      <c r="CE45" s="68"/>
      <c r="CF45" s="429">
        <f t="shared" si="49"/>
        <v>0</v>
      </c>
      <c r="CG45" s="430"/>
      <c r="CH45" s="110">
        <f>$GV$348+CF45</f>
        <v>0</v>
      </c>
      <c r="CJ45" s="434"/>
      <c r="CK45" s="435"/>
      <c r="CL45" s="435"/>
      <c r="CM45" s="435"/>
      <c r="CN45" s="435"/>
      <c r="CO45" s="436"/>
      <c r="CP45" s="97"/>
      <c r="CQ45" s="97"/>
      <c r="CR45" s="97"/>
      <c r="CS45" s="97"/>
      <c r="CT45" s="97"/>
      <c r="CU45" s="98"/>
      <c r="CV45" s="51"/>
      <c r="CW45" s="350" t="str">
        <f>Base!$A$12</f>
        <v>Chargement</v>
      </c>
      <c r="CX45" s="75"/>
      <c r="CY45" s="312">
        <f>IFERROR(CX45/VLOOKUP($A45,Base!$A$3:$D$17,4,FALSE)/24,"")</f>
        <v>0</v>
      </c>
      <c r="CZ45" s="110">
        <f>HN$315</f>
        <v>0</v>
      </c>
      <c r="DA45" s="326">
        <f>IFERROR($CX45/VLOOKUP($A45,Base!$A$3:$D$17,4,FALSE)/24,"")</f>
        <v>0</v>
      </c>
      <c r="DB45" s="315">
        <f t="shared" si="50"/>
        <v>0</v>
      </c>
      <c r="DC45" s="314"/>
      <c r="DD45" s="68"/>
      <c r="DE45" s="429">
        <f t="shared" si="51"/>
        <v>0</v>
      </c>
      <c r="DF45" s="430"/>
      <c r="DG45" s="110">
        <f>$GV$352+DE45</f>
        <v>0</v>
      </c>
      <c r="DI45" s="434"/>
      <c r="DJ45" s="435"/>
      <c r="DK45" s="435"/>
      <c r="DL45" s="435"/>
      <c r="DM45" s="435"/>
      <c r="DN45" s="436"/>
      <c r="DO45" s="97"/>
      <c r="DP45" s="97"/>
      <c r="DQ45" s="97"/>
      <c r="DR45" s="97"/>
      <c r="DS45" s="97"/>
      <c r="DT45" s="98"/>
      <c r="DU45" s="51"/>
      <c r="DV45" s="350" t="str">
        <f>Base!$A$12</f>
        <v>Chargement</v>
      </c>
      <c r="DW45" s="323">
        <v>0</v>
      </c>
      <c r="DX45" s="312">
        <f>IFERROR(DW45/VLOOKUP($A45,Base!$A$3:$D$17,4,FALSE)/24,"")</f>
        <v>0</v>
      </c>
      <c r="DY45" s="110">
        <f>$HN$319</f>
        <v>0</v>
      </c>
      <c r="DZ45" s="326">
        <f>IFERROR(DW45/VLOOKUP($A45,Base!$A$3:$D$17,4,FALSE)/24,"")</f>
        <v>0</v>
      </c>
      <c r="EA45" s="315">
        <f t="shared" si="52"/>
        <v>0</v>
      </c>
      <c r="EB45" s="314"/>
      <c r="EC45" s="68"/>
      <c r="ED45" s="429">
        <f t="shared" si="53"/>
        <v>0</v>
      </c>
      <c r="EE45" s="430"/>
      <c r="EF45" s="110">
        <f>$GV$356+ED45</f>
        <v>0</v>
      </c>
      <c r="EH45" s="434"/>
      <c r="EI45" s="435"/>
      <c r="EJ45" s="435"/>
      <c r="EK45" s="435"/>
      <c r="EL45" s="435"/>
      <c r="EM45" s="436"/>
      <c r="EN45" s="97"/>
      <c r="EO45" s="97"/>
      <c r="EP45" s="97"/>
      <c r="EQ45" s="97"/>
      <c r="ER45" s="97"/>
      <c r="ES45" s="98"/>
      <c r="ET45" s="51"/>
      <c r="EU45" s="350" t="str">
        <f>Base!$A$12</f>
        <v>Chargement</v>
      </c>
      <c r="EV45" s="323"/>
      <c r="EW45" s="312">
        <f>IFERROR(EV45/VLOOKUP($A45,Base!$A$3:$D$17,4,FALSE)/24,"")</f>
        <v>0</v>
      </c>
      <c r="EX45" s="110">
        <f>$HN$323</f>
        <v>0</v>
      </c>
      <c r="EY45" s="326">
        <f>IFERROR(EV45/VLOOKUP($A45,Base!$A$3:$D$17,4,FALSE)/24,"")</f>
        <v>0</v>
      </c>
      <c r="EZ45" s="315">
        <f t="shared" si="54"/>
        <v>0</v>
      </c>
      <c r="FA45" s="314"/>
      <c r="FB45" s="68"/>
      <c r="FC45" s="429">
        <f t="shared" si="55"/>
        <v>0</v>
      </c>
      <c r="FD45" s="430"/>
      <c r="FE45" s="110">
        <f>$GV$360+FC45</f>
        <v>0</v>
      </c>
      <c r="FG45" s="434"/>
      <c r="FH45" s="435"/>
      <c r="FI45" s="435"/>
      <c r="FJ45" s="435"/>
      <c r="FK45" s="435"/>
      <c r="FL45" s="436"/>
      <c r="FM45" s="97"/>
      <c r="FN45" s="97"/>
      <c r="FO45" s="97"/>
      <c r="FP45" s="97"/>
      <c r="FQ45" s="97"/>
      <c r="FR45" s="98"/>
      <c r="FS45" s="51"/>
      <c r="FU45" s="237"/>
      <c r="FW45" s="88"/>
      <c r="FY45" s="126"/>
    </row>
    <row r="46" spans="1:181" ht="12.75" customHeight="1" x14ac:dyDescent="0.2">
      <c r="A46" s="350"/>
      <c r="B46" s="75"/>
      <c r="C46" s="312" t="str">
        <f>IFERROR(B46/VLOOKUP($A46,Base!$A$3:$D$17,4,FALSE)/24,"")</f>
        <v/>
      </c>
      <c r="D46" s="110">
        <f>HO$299</f>
        <v>0</v>
      </c>
      <c r="E46" s="310" t="str">
        <f>IFERROR($D46/VLOOKUP($A46,Base!$A$3:$D$17,4,FALSE)/24,"")</f>
        <v/>
      </c>
      <c r="F46" s="315"/>
      <c r="G46" s="314"/>
      <c r="H46" s="68"/>
      <c r="I46" s="462"/>
      <c r="J46" s="463"/>
      <c r="K46" s="110"/>
      <c r="M46" s="434"/>
      <c r="N46" s="435"/>
      <c r="O46" s="435"/>
      <c r="P46" s="435"/>
      <c r="Q46" s="435"/>
      <c r="R46" s="436"/>
      <c r="S46" s="97"/>
      <c r="T46" s="97"/>
      <c r="U46" s="97"/>
      <c r="V46" s="97"/>
      <c r="W46" s="97"/>
      <c r="X46" s="98"/>
      <c r="Y46" s="51"/>
      <c r="Z46" s="350"/>
      <c r="AA46" s="323"/>
      <c r="AB46" s="312" t="str">
        <f>IFERROR(AA46/VLOOKUP($A46,Base!$A$3:$D$17,4,FALSE)/24,"")</f>
        <v/>
      </c>
      <c r="AC46" s="110">
        <f>HO$303</f>
        <v>0</v>
      </c>
      <c r="AD46" s="326" t="str">
        <f>IFERROR($AC46/VLOOKUP($A46,Base!$A$3:$D$17,4,FALSE)/24,"")</f>
        <v/>
      </c>
      <c r="AE46" s="315"/>
      <c r="AF46" s="314"/>
      <c r="AG46" s="68"/>
      <c r="AH46" s="440"/>
      <c r="AI46" s="441"/>
      <c r="AJ46" s="110"/>
      <c r="AL46" s="434"/>
      <c r="AM46" s="435"/>
      <c r="AN46" s="435"/>
      <c r="AO46" s="435"/>
      <c r="AP46" s="435"/>
      <c r="AQ46" s="436"/>
      <c r="AR46" s="97"/>
      <c r="AS46" s="97"/>
      <c r="AT46" s="97"/>
      <c r="AU46" s="97"/>
      <c r="AV46" s="97"/>
      <c r="AW46" s="98"/>
      <c r="AX46" s="51"/>
      <c r="AY46" s="350"/>
      <c r="AZ46" s="75"/>
      <c r="BA46" s="312" t="str">
        <f>IFERROR(AZ46/VLOOKUP($A46,Base!$A$3:$D$17,4,FALSE)/24,"")</f>
        <v/>
      </c>
      <c r="BB46" s="110">
        <f>HO$307</f>
        <v>0</v>
      </c>
      <c r="BC46" s="326" t="str">
        <f>IFERROR(BB46/VLOOKUP($A46,Base!$A$3:$D$17,4,FALSE)/24,"")</f>
        <v/>
      </c>
      <c r="BD46" s="315"/>
      <c r="BE46" s="314"/>
      <c r="BF46" s="68"/>
      <c r="BG46" s="440"/>
      <c r="BH46" s="441"/>
      <c r="BI46" s="110"/>
      <c r="BK46" s="434"/>
      <c r="BL46" s="435"/>
      <c r="BM46" s="435"/>
      <c r="BN46" s="435"/>
      <c r="BO46" s="435"/>
      <c r="BP46" s="436"/>
      <c r="BQ46" s="97"/>
      <c r="BR46" s="97"/>
      <c r="BS46" s="97"/>
      <c r="BT46" s="97"/>
      <c r="BU46" s="97"/>
      <c r="BV46" s="98"/>
      <c r="BW46" s="51"/>
      <c r="BX46" s="350"/>
      <c r="BY46" s="75"/>
      <c r="BZ46" s="312" t="str">
        <f>IFERROR(BY46/VLOOKUP($A46,Base!$A$3:$D$17,4,FALSE)/24,"")</f>
        <v/>
      </c>
      <c r="CA46" s="110">
        <f>HO$311</f>
        <v>0</v>
      </c>
      <c r="CB46" s="326" t="str">
        <f>IFERROR($AC46/VLOOKUP($A46,Base!$A$3:$D$17,4,FALSE)/24,"")</f>
        <v/>
      </c>
      <c r="CC46" s="315"/>
      <c r="CD46" s="314"/>
      <c r="CE46" s="68"/>
      <c r="CF46" s="440"/>
      <c r="CG46" s="441"/>
      <c r="CH46" s="110"/>
      <c r="CJ46" s="434"/>
      <c r="CK46" s="435"/>
      <c r="CL46" s="435"/>
      <c r="CM46" s="435"/>
      <c r="CN46" s="435"/>
      <c r="CO46" s="436"/>
      <c r="CP46" s="97"/>
      <c r="CQ46" s="97"/>
      <c r="CR46" s="97"/>
      <c r="CS46" s="97"/>
      <c r="CT46" s="97"/>
      <c r="CU46" s="98"/>
      <c r="CV46" s="51"/>
      <c r="CW46" s="350"/>
      <c r="CX46" s="75"/>
      <c r="CY46" s="312" t="str">
        <f>IFERROR(CX46/VLOOKUP($A46,Base!$A$3:$D$17,4,FALSE)/24,"")</f>
        <v/>
      </c>
      <c r="CZ46" s="110">
        <f>HO$315</f>
        <v>0</v>
      </c>
      <c r="DA46" s="326" t="str">
        <f>IFERROR($CZ46/VLOOKUP($A46,Base!$A$3:$D$17,4,FALSE)/24,"")</f>
        <v/>
      </c>
      <c r="DB46" s="315"/>
      <c r="DC46" s="314"/>
      <c r="DD46" s="68"/>
      <c r="DE46" s="440"/>
      <c r="DF46" s="441"/>
      <c r="DG46" s="110"/>
      <c r="DI46" s="434"/>
      <c r="DJ46" s="435"/>
      <c r="DK46" s="435"/>
      <c r="DL46" s="435"/>
      <c r="DM46" s="435"/>
      <c r="DN46" s="436"/>
      <c r="DO46" s="97"/>
      <c r="DP46" s="97"/>
      <c r="DQ46" s="97"/>
      <c r="DR46" s="97"/>
      <c r="DS46" s="97"/>
      <c r="DT46" s="98"/>
      <c r="DU46" s="51"/>
      <c r="DV46" s="350"/>
      <c r="DW46" s="323"/>
      <c r="DX46" s="312" t="str">
        <f>IFERROR(DW46/VLOOKUP($A46,Base!$A$3:$D$17,4,FALSE)/24,"")</f>
        <v/>
      </c>
      <c r="DY46" s="110">
        <f>$HO$319</f>
        <v>0</v>
      </c>
      <c r="DZ46" s="326" t="str">
        <f>IFERROR(DY46/VLOOKUP($A46,Base!$A$3:$D$17,4,FALSE)/24,"")</f>
        <v/>
      </c>
      <c r="EA46" s="315"/>
      <c r="EB46" s="314"/>
      <c r="EC46" s="68"/>
      <c r="ED46" s="440"/>
      <c r="EE46" s="441"/>
      <c r="EF46" s="110"/>
      <c r="EH46" s="434"/>
      <c r="EI46" s="435"/>
      <c r="EJ46" s="435"/>
      <c r="EK46" s="435"/>
      <c r="EL46" s="435"/>
      <c r="EM46" s="436"/>
      <c r="EN46" s="97"/>
      <c r="EO46" s="97"/>
      <c r="EP46" s="97"/>
      <c r="EQ46" s="97"/>
      <c r="ER46" s="97"/>
      <c r="ES46" s="98"/>
      <c r="ET46" s="51"/>
      <c r="EU46" s="350"/>
      <c r="EV46" s="323"/>
      <c r="EW46" s="312" t="str">
        <f>IFERROR(EV46/VLOOKUP($A46,Base!$A$3:$D$17,4,FALSE)/24,"")</f>
        <v/>
      </c>
      <c r="EX46" s="110">
        <f>$HO$323</f>
        <v>0</v>
      </c>
      <c r="EY46" s="326" t="str">
        <f>IFERROR(EX46/VLOOKUP($A46,Base!$A$3:$D$17,4,FALSE)/24,"")</f>
        <v/>
      </c>
      <c r="EZ46" s="315"/>
      <c r="FA46" s="314"/>
      <c r="FB46" s="68"/>
      <c r="FC46" s="440"/>
      <c r="FD46" s="441"/>
      <c r="FE46" s="110"/>
      <c r="FG46" s="434"/>
      <c r="FH46" s="435"/>
      <c r="FI46" s="435"/>
      <c r="FJ46" s="435"/>
      <c r="FK46" s="435"/>
      <c r="FL46" s="436"/>
      <c r="FM46" s="97"/>
      <c r="FN46" s="97"/>
      <c r="FO46" s="97"/>
      <c r="FP46" s="97"/>
      <c r="FQ46" s="97"/>
      <c r="FR46" s="98"/>
      <c r="FS46" s="51"/>
      <c r="FU46" s="237"/>
      <c r="FW46" s="88"/>
      <c r="FY46" s="126"/>
    </row>
    <row r="47" spans="1:181" ht="12.75" customHeight="1" x14ac:dyDescent="0.2">
      <c r="A47" s="350" t="str">
        <f>Base!$A$13</f>
        <v>Cariste M</v>
      </c>
      <c r="B47" s="77">
        <f>B97+B44</f>
        <v>560</v>
      </c>
      <c r="C47" s="312">
        <f>IFERROR(B47/VLOOKUP($A47,Base!$A$3:$D$17,4,FALSE)/24,"")</f>
        <v>0.70707070707070707</v>
      </c>
      <c r="D47" s="110"/>
      <c r="E47" s="310">
        <f>IFERROR($B47/VLOOKUP($A47,Base!$A$3:$D$17,4,FALSE)/24,"")</f>
        <v>0.70707070707070707</v>
      </c>
      <c r="F47" s="315">
        <f>F97+F44</f>
        <v>0</v>
      </c>
      <c r="G47" s="314" t="s">
        <v>10</v>
      </c>
      <c r="H47" s="84">
        <f>F47/VLOOKUP($A47,Base!$A$3:$D$17,4,FALSE)/24</f>
        <v>0</v>
      </c>
      <c r="I47" s="462"/>
      <c r="J47" s="463"/>
      <c r="K47" s="110" t="s">
        <v>10</v>
      </c>
      <c r="M47" s="434"/>
      <c r="N47" s="435"/>
      <c r="O47" s="435"/>
      <c r="P47" s="435"/>
      <c r="Q47" s="435"/>
      <c r="R47" s="436"/>
      <c r="S47" s="97"/>
      <c r="T47" s="97"/>
      <c r="U47" s="97"/>
      <c r="V47" s="97"/>
      <c r="W47" s="97"/>
      <c r="X47" s="98"/>
      <c r="Y47" s="51"/>
      <c r="Z47" s="350" t="str">
        <f>Base!$A$13</f>
        <v>Cariste M</v>
      </c>
      <c r="AA47" s="324">
        <f>AA97+AA44</f>
        <v>350</v>
      </c>
      <c r="AB47" s="312">
        <f>IFERROR(AA47/VLOOKUP($A47,Base!$A$3:$D$17,4,FALSE)/24,"")</f>
        <v>0.44191919191919188</v>
      </c>
      <c r="AC47" s="110"/>
      <c r="AD47" s="326">
        <f>IFERROR($AA47/VLOOKUP($A47,Base!$A$3:$D$17,4,FALSE)/24,"")</f>
        <v>0.44191919191919188</v>
      </c>
      <c r="AE47" s="315">
        <f>AE97+AE44</f>
        <v>0</v>
      </c>
      <c r="AF47" s="314" t="s">
        <v>10</v>
      </c>
      <c r="AG47" s="84">
        <f>AE47/VLOOKUP($A47,Base!$A$3:$D$17,4,FALSE)/24</f>
        <v>0</v>
      </c>
      <c r="AH47" s="440"/>
      <c r="AI47" s="441"/>
      <c r="AJ47" s="110" t="s">
        <v>10</v>
      </c>
      <c r="AL47" s="434"/>
      <c r="AM47" s="435"/>
      <c r="AN47" s="435"/>
      <c r="AO47" s="435"/>
      <c r="AP47" s="435"/>
      <c r="AQ47" s="436"/>
      <c r="AR47" s="97"/>
      <c r="AS47" s="97"/>
      <c r="AT47" s="97"/>
      <c r="AU47" s="97"/>
      <c r="AV47" s="97"/>
      <c r="AW47" s="98"/>
      <c r="AX47" s="51"/>
      <c r="AY47" s="350" t="str">
        <f>Base!$A$13</f>
        <v>Cariste M</v>
      </c>
      <c r="AZ47" s="77">
        <f>AZ97+AZ44</f>
        <v>550</v>
      </c>
      <c r="BA47" s="312">
        <f>IFERROR(AZ47/VLOOKUP($A47,Base!$A$3:$D$17,4,FALSE)/24,"")</f>
        <v>0.69444444444444453</v>
      </c>
      <c r="BB47" s="110"/>
      <c r="BC47" s="326">
        <f>IFERROR(AZ47/VLOOKUP($A47,Base!$A$3:$D$17,4,FALSE)/24,"")</f>
        <v>0.69444444444444453</v>
      </c>
      <c r="BD47" s="315">
        <f>BD97+BD44</f>
        <v>0</v>
      </c>
      <c r="BE47" s="314" t="s">
        <v>10</v>
      </c>
      <c r="BF47" s="84">
        <f>BD47/VLOOKUP($A47,Base!$A$3:$D$17,4,FALSE)/24</f>
        <v>0</v>
      </c>
      <c r="BG47" s="440"/>
      <c r="BH47" s="441"/>
      <c r="BI47" s="110" t="s">
        <v>10</v>
      </c>
      <c r="BK47" s="434"/>
      <c r="BL47" s="435"/>
      <c r="BM47" s="435"/>
      <c r="BN47" s="435"/>
      <c r="BO47" s="435"/>
      <c r="BP47" s="436"/>
      <c r="BQ47" s="97"/>
      <c r="BR47" s="97"/>
      <c r="BS47" s="97"/>
      <c r="BT47" s="97"/>
      <c r="BU47" s="97"/>
      <c r="BV47" s="98"/>
      <c r="BW47" s="51"/>
      <c r="BX47" s="350" t="str">
        <f>Base!$A$13</f>
        <v>Cariste M</v>
      </c>
      <c r="BY47" s="77">
        <f>BY97+BY44</f>
        <v>650</v>
      </c>
      <c r="BZ47" s="312">
        <f>IFERROR(BY47/VLOOKUP($A47,Base!$A$3:$D$17,4,FALSE)/24,"")</f>
        <v>0.82070707070707061</v>
      </c>
      <c r="CA47" s="110"/>
      <c r="CB47" s="326">
        <f>IFERROR($BY47/VLOOKUP($A47,Base!$A$3:$D$17,4,FALSE)/24,"")</f>
        <v>0.82070707070707061</v>
      </c>
      <c r="CC47" s="315">
        <f>CC97+CC44</f>
        <v>0</v>
      </c>
      <c r="CD47" s="314" t="s">
        <v>10</v>
      </c>
      <c r="CE47" s="84">
        <f>CC47/VLOOKUP($A47,Base!$A$3:$D$17,4,FALSE)/24</f>
        <v>0</v>
      </c>
      <c r="CF47" s="440"/>
      <c r="CG47" s="441"/>
      <c r="CH47" s="110" t="s">
        <v>10</v>
      </c>
      <c r="CJ47" s="434"/>
      <c r="CK47" s="435"/>
      <c r="CL47" s="435"/>
      <c r="CM47" s="435"/>
      <c r="CN47" s="435"/>
      <c r="CO47" s="436"/>
      <c r="CP47" s="97"/>
      <c r="CQ47" s="97"/>
      <c r="CR47" s="97"/>
      <c r="CS47" s="97"/>
      <c r="CT47" s="97"/>
      <c r="CU47" s="98"/>
      <c r="CV47" s="51"/>
      <c r="CW47" s="350" t="str">
        <f>Base!$A$13</f>
        <v>Cariste M</v>
      </c>
      <c r="CX47" s="77">
        <f>CX97+CX44</f>
        <v>500</v>
      </c>
      <c r="CY47" s="312">
        <f>IFERROR(CX47/VLOOKUP($A47,Base!$A$3:$D$17,4,FALSE)/24,"")</f>
        <v>0.63131313131313138</v>
      </c>
      <c r="CZ47" s="110"/>
      <c r="DA47" s="326">
        <f>IFERROR($CX47/VLOOKUP($A47,Base!$A$3:$D$17,4,FALSE)/24,"")</f>
        <v>0.63131313131313138</v>
      </c>
      <c r="DB47" s="315">
        <f>DB97+DB44</f>
        <v>0</v>
      </c>
      <c r="DC47" s="314" t="s">
        <v>10</v>
      </c>
      <c r="DD47" s="84">
        <f>DB47/VLOOKUP($A47,Base!$A$3:$D$17,4,FALSE)/24</f>
        <v>0</v>
      </c>
      <c r="DE47" s="440"/>
      <c r="DF47" s="441"/>
      <c r="DG47" s="110" t="s">
        <v>10</v>
      </c>
      <c r="DI47" s="434"/>
      <c r="DJ47" s="435"/>
      <c r="DK47" s="435"/>
      <c r="DL47" s="435"/>
      <c r="DM47" s="435"/>
      <c r="DN47" s="436"/>
      <c r="DO47" s="97"/>
      <c r="DP47" s="97"/>
      <c r="DQ47" s="97"/>
      <c r="DR47" s="97"/>
      <c r="DS47" s="97"/>
      <c r="DT47" s="98"/>
      <c r="DU47" s="51"/>
      <c r="DV47" s="350" t="str">
        <f>Base!$A$13</f>
        <v>Cariste M</v>
      </c>
      <c r="DW47" s="324">
        <f>DW44+DX100</f>
        <v>0</v>
      </c>
      <c r="DX47" s="312">
        <f>IFERROR(DW47/VLOOKUP($A47,Base!$A$3:$D$17,4,FALSE)/24,"")</f>
        <v>0</v>
      </c>
      <c r="DY47" s="110"/>
      <c r="DZ47" s="326">
        <f>IFERROR(DW47/VLOOKUP($A47,Base!$A$3:$D$17,4,FALSE)/24,"")</f>
        <v>0</v>
      </c>
      <c r="EA47" s="315">
        <f>EA100+EA44</f>
        <v>0</v>
      </c>
      <c r="EB47" s="314" t="s">
        <v>10</v>
      </c>
      <c r="EC47" s="84">
        <f>EA47/VLOOKUP($A47,Base!$A$3:$D$17,4,FALSE)/24</f>
        <v>0</v>
      </c>
      <c r="ED47" s="440"/>
      <c r="EE47" s="441"/>
      <c r="EF47" s="110" t="s">
        <v>10</v>
      </c>
      <c r="EH47" s="434"/>
      <c r="EI47" s="435"/>
      <c r="EJ47" s="435"/>
      <c r="EK47" s="435"/>
      <c r="EL47" s="435"/>
      <c r="EM47" s="436"/>
      <c r="EN47" s="97"/>
      <c r="EO47" s="97"/>
      <c r="EP47" s="97"/>
      <c r="EQ47" s="97"/>
      <c r="ER47" s="97"/>
      <c r="ES47" s="98"/>
      <c r="ET47" s="51"/>
      <c r="EU47" s="350" t="str">
        <f>Base!$A$13</f>
        <v>Cariste M</v>
      </c>
      <c r="EV47" s="324">
        <f>EV100+EV44</f>
        <v>0</v>
      </c>
      <c r="EW47" s="312">
        <f>IFERROR(EV47/VLOOKUP($A47,Base!$A$3:$D$17,4,FALSE)/24,"")</f>
        <v>0</v>
      </c>
      <c r="EX47" s="110"/>
      <c r="EY47" s="326">
        <f>IFERROR(EV47/VLOOKUP($A47,Base!$A$3:$D$17,4,FALSE)/24,"")</f>
        <v>0</v>
      </c>
      <c r="EZ47" s="315">
        <f>EZ44+EZ100</f>
        <v>0</v>
      </c>
      <c r="FA47" s="314" t="s">
        <v>10</v>
      </c>
      <c r="FB47" s="84">
        <f>EZ47/VLOOKUP($A47,Base!$A$3:$D$17,4,FALSE)/24</f>
        <v>0</v>
      </c>
      <c r="FC47" s="440"/>
      <c r="FD47" s="441"/>
      <c r="FE47" s="110" t="s">
        <v>10</v>
      </c>
      <c r="FG47" s="434"/>
      <c r="FH47" s="435"/>
      <c r="FI47" s="435"/>
      <c r="FJ47" s="435"/>
      <c r="FK47" s="435"/>
      <c r="FL47" s="436"/>
      <c r="FM47" s="97"/>
      <c r="FN47" s="97"/>
      <c r="FO47" s="97"/>
      <c r="FP47" s="97"/>
      <c r="FQ47" s="97"/>
      <c r="FR47" s="98"/>
      <c r="FS47" s="51"/>
      <c r="FU47" s="237"/>
      <c r="FW47" s="88"/>
      <c r="FY47" s="126"/>
    </row>
    <row r="48" spans="1:181" ht="12.75" customHeight="1" x14ac:dyDescent="0.2">
      <c r="A48" s="350" t="str">
        <f>Base!$A$14</f>
        <v>Cariste D</v>
      </c>
      <c r="B48" s="77">
        <f>(B36+B37)/Base!$I$5+(B38+B39)/Base!$I$7+(B40+B41)/Base!$I$6+B101</f>
        <v>307.08333333333331</v>
      </c>
      <c r="C48" s="312">
        <f>IFERROR(B48/VLOOKUP($A48,Base!$A$3:$D$17,4,FALSE)/24,"")</f>
        <v>0.52073239664082682</v>
      </c>
      <c r="D48" s="316">
        <f>(D36+D37)/Base!$I$5+(D38+D39)/Base!$I$7+(D40+D41)/Base!$I$6</f>
        <v>0</v>
      </c>
      <c r="E48" s="310">
        <f>IFERROR($D48/VLOOKUP($A48,Base!$A$3:$D$17,4,FALSE)/24,"")</f>
        <v>0</v>
      </c>
      <c r="F48" s="317">
        <f>G36/Base!$I$5+G38/Base!$I$7+G40/Base!$I$6+F101</f>
        <v>0</v>
      </c>
      <c r="G48" s="314" t="s">
        <v>10</v>
      </c>
      <c r="H48" s="84">
        <f>F48/VLOOKUP($A48,Base!$A$3:$D$17,4,FALSE)/24</f>
        <v>0</v>
      </c>
      <c r="I48" s="462"/>
      <c r="J48" s="463"/>
      <c r="K48" s="110" t="s">
        <v>10</v>
      </c>
      <c r="M48" s="434"/>
      <c r="N48" s="435"/>
      <c r="O48" s="435"/>
      <c r="P48" s="435"/>
      <c r="Q48" s="435"/>
      <c r="R48" s="436"/>
      <c r="S48" s="97"/>
      <c r="T48" s="97"/>
      <c r="U48" s="97"/>
      <c r="V48" s="97"/>
      <c r="W48" s="97"/>
      <c r="X48" s="98"/>
      <c r="Y48" s="51"/>
      <c r="Z48" s="350" t="str">
        <f>Base!$A$14</f>
        <v>Cariste D</v>
      </c>
      <c r="AA48" s="324">
        <f>(AA36+AA37)/Base!$I$5+(AA38+AA39)/Base!$I$7+(AA40+AA41)/Base!$I$6+AA101</f>
        <v>315</v>
      </c>
      <c r="AB48" s="312">
        <f>IFERROR(AA48/VLOOKUP($A48,Base!$A$3:$D$17,4,FALSE)/24,"")</f>
        <v>0.53415697674418594</v>
      </c>
      <c r="AC48" s="316">
        <f>(AC36+AC37)/Base!$I$5+(AC38+AC39)/Base!$I$7+(AC40+AC41)/Base!$I$6</f>
        <v>0</v>
      </c>
      <c r="AD48" s="326">
        <f>IFERROR($AC48/VLOOKUP($A48,Base!$A$3:$D$17,4,FALSE)/24,"")</f>
        <v>0</v>
      </c>
      <c r="AE48" s="317">
        <f>AF36/Base!$I$5+AF38/Base!$I$7+AF40/Base!$I$6+AE101</f>
        <v>0</v>
      </c>
      <c r="AF48" s="314" t="s">
        <v>10</v>
      </c>
      <c r="AG48" s="84">
        <f>AE48/VLOOKUP($A48,Base!$A$3:$D$17,4,FALSE)/24</f>
        <v>0</v>
      </c>
      <c r="AH48" s="440"/>
      <c r="AI48" s="441"/>
      <c r="AJ48" s="110" t="s">
        <v>10</v>
      </c>
      <c r="AL48" s="434"/>
      <c r="AM48" s="435"/>
      <c r="AN48" s="435"/>
      <c r="AO48" s="435"/>
      <c r="AP48" s="435"/>
      <c r="AQ48" s="436"/>
      <c r="AR48" s="97"/>
      <c r="AS48" s="97"/>
      <c r="AT48" s="97"/>
      <c r="AU48" s="97"/>
      <c r="AV48" s="97"/>
      <c r="AW48" s="98"/>
      <c r="AX48" s="51"/>
      <c r="AY48" s="350" t="str">
        <f>Base!$A$14</f>
        <v>Cariste D</v>
      </c>
      <c r="AZ48" s="77">
        <f>(AZ36+AZ37)/Base!$I$5+(AZ38+AZ39)/Base!$I$7+(AZ40+AZ41)/Base!$I$6+AZ101</f>
        <v>476.33333333333326</v>
      </c>
      <c r="BA48" s="312">
        <f>IFERROR(AZ48/VLOOKUP($A48,Base!$A$3:$D$17,4,FALSE)/24,"")</f>
        <v>0.80773578811369484</v>
      </c>
      <c r="BB48" s="316">
        <f>(BB36+BB37)/Base!$I$5+(BB38+BB39)/Base!$I$7+(BB40+BB41)/Base!$I$6</f>
        <v>0</v>
      </c>
      <c r="BC48" s="326">
        <f>IFERROR(BB48/VLOOKUP($A48,Base!$A$3:$D$17,4,FALSE)/24,"")</f>
        <v>0</v>
      </c>
      <c r="BD48" s="317">
        <f>BE36/Base!$I$5+BE38/Base!$I$7+BE40/Base!$I$6+BD101</f>
        <v>0</v>
      </c>
      <c r="BE48" s="314" t="s">
        <v>10</v>
      </c>
      <c r="BF48" s="84">
        <f>BD48/VLOOKUP($A48,Base!$A$3:$D$17,4,FALSE)/24</f>
        <v>0</v>
      </c>
      <c r="BG48" s="440"/>
      <c r="BH48" s="441"/>
      <c r="BI48" s="110" t="s">
        <v>10</v>
      </c>
      <c r="BK48" s="434"/>
      <c r="BL48" s="435"/>
      <c r="BM48" s="435"/>
      <c r="BN48" s="435"/>
      <c r="BO48" s="435"/>
      <c r="BP48" s="436"/>
      <c r="BQ48" s="97"/>
      <c r="BR48" s="97"/>
      <c r="BS48" s="97"/>
      <c r="BT48" s="97"/>
      <c r="BU48" s="97"/>
      <c r="BV48" s="98"/>
      <c r="BW48" s="51"/>
      <c r="BX48" s="350" t="str">
        <f>Base!$A$14</f>
        <v>Cariste D</v>
      </c>
      <c r="BY48" s="77">
        <f>(BY36+BY37)/Base!$I$5+(BY38+BY39)/Base!$I$7+(BY40+BY41)/Base!$I$6+BY101</f>
        <v>432.5</v>
      </c>
      <c r="BZ48" s="312">
        <f>IFERROR(BY48/VLOOKUP($A48,Base!$A$3:$D$17,4,FALSE)/24,"")</f>
        <v>0.73340600775193787</v>
      </c>
      <c r="CA48" s="316">
        <f>(CA36+CA37)/Base!$I$5+(CA38+CA39)/Base!$I$7+(CA40+CA41)/Base!$I$6</f>
        <v>0</v>
      </c>
      <c r="CB48" s="326">
        <f>IFERROR($CA48/VLOOKUP($A48,Base!$A$3:$D$17,4,FALSE)/24,"")</f>
        <v>0</v>
      </c>
      <c r="CC48" s="317">
        <f>CD36/Base!$I$5+CD38/Base!$I$7+CD40/Base!$I$6+CC101</f>
        <v>0</v>
      </c>
      <c r="CD48" s="314" t="s">
        <v>10</v>
      </c>
      <c r="CE48" s="84">
        <f>CC48/VLOOKUP($A48,Base!$A$3:$D$17,4,FALSE)/24</f>
        <v>0</v>
      </c>
      <c r="CF48" s="440"/>
      <c r="CG48" s="441"/>
      <c r="CH48" s="110" t="s">
        <v>10</v>
      </c>
      <c r="CJ48" s="434"/>
      <c r="CK48" s="435"/>
      <c r="CL48" s="435"/>
      <c r="CM48" s="435"/>
      <c r="CN48" s="435"/>
      <c r="CO48" s="436"/>
      <c r="CP48" s="97"/>
      <c r="CQ48" s="97"/>
      <c r="CR48" s="97"/>
      <c r="CS48" s="97"/>
      <c r="CT48" s="97"/>
      <c r="CU48" s="98"/>
      <c r="CV48" s="51"/>
      <c r="CW48" s="350" t="str">
        <f>Base!$A$14</f>
        <v>Cariste D</v>
      </c>
      <c r="CX48" s="77">
        <f>(CX36+CX37)/Base!$I$5+(CX38+CX39)/Base!$I$7+(CX40+CX41)/Base!$I$6+CX101</f>
        <v>347.08333333333331</v>
      </c>
      <c r="CY48" s="312">
        <f>IFERROR(CX48/VLOOKUP($A48,Base!$A$3:$D$17,4,FALSE)/24,"")</f>
        <v>0.58856185400516792</v>
      </c>
      <c r="CZ48" s="316">
        <f>(CZ36+CZ37)/Base!$I$5+(CZ38+CZ39)/Base!$I$7+(CZ40+CZ41)/Base!$I$6</f>
        <v>0</v>
      </c>
      <c r="DA48" s="326">
        <f>IFERROR($CZ48/VLOOKUP($A48,Base!$A$3:$D$17,4,FALSE)/24,"")</f>
        <v>0</v>
      </c>
      <c r="DB48" s="317">
        <f>DC36/Base!$I$5+DC38/Base!$I$7+DC40/Base!$I$6+DB101</f>
        <v>0</v>
      </c>
      <c r="DC48" s="314" t="s">
        <v>10</v>
      </c>
      <c r="DD48" s="84">
        <f>DB48/VLOOKUP($A48,Base!$A$3:$D$17,4,FALSE)/24</f>
        <v>0</v>
      </c>
      <c r="DE48" s="440"/>
      <c r="DF48" s="441"/>
      <c r="DG48" s="110" t="s">
        <v>10</v>
      </c>
      <c r="DI48" s="434"/>
      <c r="DJ48" s="435"/>
      <c r="DK48" s="435"/>
      <c r="DL48" s="435"/>
      <c r="DM48" s="435"/>
      <c r="DN48" s="436"/>
      <c r="DO48" s="97"/>
      <c r="DP48" s="97"/>
      <c r="DQ48" s="97"/>
      <c r="DR48" s="97"/>
      <c r="DS48" s="97"/>
      <c r="DT48" s="98"/>
      <c r="DU48" s="51"/>
      <c r="DV48" s="350" t="str">
        <f>Base!$A$14</f>
        <v>Cariste D</v>
      </c>
      <c r="DW48" s="324">
        <f>(DW36+DW37)/Base!$I$5+(DW38+DW39)/Base!$I$7+(DW40+DW41)/Base!$I$6+DW101</f>
        <v>303.58333333333331</v>
      </c>
      <c r="DX48" s="312">
        <f>IFERROR(DW48/VLOOKUP($A48,Base!$A$3:$D$17,4,FALSE)/24,"")</f>
        <v>0.51479731912144699</v>
      </c>
      <c r="DY48" s="316">
        <f>(DY36+DY37)/Base!$I$5+(DY38+DY39)/Base!$I$7+(DY40+DY41)/Base!$I$6</f>
        <v>0</v>
      </c>
      <c r="DZ48" s="326">
        <f>IFERROR(DY48/VLOOKUP($A48,Base!$A$3:$D$17,4,FALSE)/24,"")</f>
        <v>0</v>
      </c>
      <c r="EA48" s="317">
        <f>EB36/Base!$I$5+EB38/Base!$I$7+EB40/Base!$I$6+EA101</f>
        <v>0</v>
      </c>
      <c r="EB48" s="314" t="s">
        <v>10</v>
      </c>
      <c r="EC48" s="84">
        <f>EA48/VLOOKUP($A48,Base!$A$3:$D$17,4,FALSE)/24</f>
        <v>0</v>
      </c>
      <c r="ED48" s="440"/>
      <c r="EE48" s="441"/>
      <c r="EF48" s="110" t="s">
        <v>10</v>
      </c>
      <c r="EH48" s="434"/>
      <c r="EI48" s="435"/>
      <c r="EJ48" s="435"/>
      <c r="EK48" s="435"/>
      <c r="EL48" s="435"/>
      <c r="EM48" s="436"/>
      <c r="EN48" s="97"/>
      <c r="EO48" s="97"/>
      <c r="EP48" s="97"/>
      <c r="EQ48" s="97"/>
      <c r="ER48" s="97"/>
      <c r="ES48" s="98"/>
      <c r="ET48" s="51"/>
      <c r="EU48" s="350" t="str">
        <f>Base!$A$14</f>
        <v>Cariste D</v>
      </c>
      <c r="EV48" s="324">
        <f>(EV36+EV37)/Base!$I$5+(EV38+EV39)/Base!$I$7+(EV40+EV41)/Base!$I$6+EV101</f>
        <v>0</v>
      </c>
      <c r="EW48" s="312">
        <f>IFERROR(EV48/VLOOKUP($A48,Base!$A$3:$D$17,4,FALSE)/24,"")</f>
        <v>0</v>
      </c>
      <c r="EX48" s="316">
        <f>(EX36+EX37)/Base!$I$5+(EX38+EX39)/Base!$I$7+(EX40+EX41)/Base!$I$6</f>
        <v>0</v>
      </c>
      <c r="EY48" s="326">
        <f>IFERROR(EX48/VLOOKUP($A48,Base!$A$3:$D$17,4,FALSE)/24,"")</f>
        <v>0</v>
      </c>
      <c r="EZ48" s="317">
        <f>FA36/Base!$I$5+FA38/Base!$I$7+FA40/Base!$I$6+EZ101</f>
        <v>0</v>
      </c>
      <c r="FA48" s="314" t="s">
        <v>10</v>
      </c>
      <c r="FB48" s="84">
        <f>EZ48/VLOOKUP($A48,Base!$A$3:$D$17,4,FALSE)/24</f>
        <v>0</v>
      </c>
      <c r="FC48" s="440"/>
      <c r="FD48" s="441"/>
      <c r="FE48" s="110" t="s">
        <v>10</v>
      </c>
      <c r="FG48" s="434"/>
      <c r="FH48" s="435"/>
      <c r="FI48" s="435"/>
      <c r="FJ48" s="435"/>
      <c r="FK48" s="435"/>
      <c r="FL48" s="436"/>
      <c r="FM48" s="97"/>
      <c r="FN48" s="97"/>
      <c r="FO48" s="97"/>
      <c r="FP48" s="97"/>
      <c r="FQ48" s="97"/>
      <c r="FR48" s="98"/>
      <c r="FS48" s="51"/>
      <c r="FU48" s="237"/>
      <c r="FW48" s="88"/>
      <c r="FY48" s="126"/>
    </row>
    <row r="49" spans="1:181" ht="12.75" customHeight="1" x14ac:dyDescent="0.2">
      <c r="A49" s="350" t="str">
        <f>Base!$A$15</f>
        <v>Hors production</v>
      </c>
      <c r="B49" s="75">
        <v>7</v>
      </c>
      <c r="C49" s="312">
        <f>IFERROR(B49/VLOOKUP($A49,Base!$A$3:$D$17,4,FALSE)/24,"")</f>
        <v>0.29166666666666669</v>
      </c>
      <c r="D49" s="110"/>
      <c r="E49" s="310">
        <f>IFERROR($D49/VLOOKUP($A49,Base!$A$3:$D$17,4,FALSE)/24,"")</f>
        <v>0</v>
      </c>
      <c r="F49" s="313">
        <f>SUMIF($I$4:$I$33,A49,$J$4:$J$33)+SUMIF($K$4:$K$33,A49,$L$4:$L$33)+SUMIF($M$4:$M$33,A49,$N$4:$N$33)+SUMIF($O$4:$O$33,A49,$P$4:$P$33)+SUMIF($Q$4:$Q$33,A49,$R$4:$R$33)</f>
        <v>0</v>
      </c>
      <c r="G49" s="314"/>
      <c r="H49" s="84"/>
      <c r="I49" s="462"/>
      <c r="J49" s="463"/>
      <c r="K49" s="110"/>
      <c r="M49" s="434"/>
      <c r="N49" s="435"/>
      <c r="O49" s="435"/>
      <c r="P49" s="435"/>
      <c r="Q49" s="435"/>
      <c r="R49" s="436"/>
      <c r="S49" s="97"/>
      <c r="T49" s="97"/>
      <c r="U49" s="97"/>
      <c r="V49" s="97"/>
      <c r="W49" s="97"/>
      <c r="X49" s="98"/>
      <c r="Y49" s="51"/>
      <c r="Z49" s="350" t="str">
        <f>Base!$A$15</f>
        <v>Hors production</v>
      </c>
      <c r="AA49" s="323">
        <v>7</v>
      </c>
      <c r="AB49" s="312">
        <f>IFERROR(AA49/VLOOKUP($A49,Base!$A$3:$D$17,4,FALSE)/24,"")</f>
        <v>0.29166666666666669</v>
      </c>
      <c r="AC49" s="110"/>
      <c r="AD49" s="326">
        <f>IFERROR($AC49/VLOOKUP($A49,Base!$A$3:$D$17,4,FALSE)/24,"")</f>
        <v>0</v>
      </c>
      <c r="AE49" s="315">
        <f>SUMIF($AH$4:$AH$32,Z49,$AI$4:$AI$32)+SUMIF($AJ$4:$AJ$32,Z49,$AK$4:$AK$32)+SUMIF($AL$4:$AL$32,Z49,$AM$4:$AM$32)+SUMIF($AN$4:$AN$32,Z49,$AO$4:$AO$32)+SUMIF($AP$4:$AP$32,Z49,$AQ$4:$AQ$32)</f>
        <v>0</v>
      </c>
      <c r="AF49" s="314"/>
      <c r="AG49" s="84"/>
      <c r="AH49" s="440"/>
      <c r="AI49" s="441"/>
      <c r="AJ49" s="110"/>
      <c r="AL49" s="434"/>
      <c r="AM49" s="435"/>
      <c r="AN49" s="435"/>
      <c r="AO49" s="435"/>
      <c r="AP49" s="435"/>
      <c r="AQ49" s="436"/>
      <c r="AR49" s="97"/>
      <c r="AS49" s="97"/>
      <c r="AT49" s="97"/>
      <c r="AU49" s="97"/>
      <c r="AV49" s="97"/>
      <c r="AW49" s="98"/>
      <c r="AX49" s="51"/>
      <c r="AY49" s="350" t="str">
        <f>Base!$A$15</f>
        <v>Hors production</v>
      </c>
      <c r="AZ49" s="75">
        <v>7</v>
      </c>
      <c r="BA49" s="312">
        <f>IFERROR(AZ49/VLOOKUP($A49,Base!$A$3:$D$17,4,FALSE)/24,"")</f>
        <v>0.29166666666666669</v>
      </c>
      <c r="BB49" s="110"/>
      <c r="BC49" s="326">
        <f>IFERROR(BB49/VLOOKUP($A49,Base!$A$3:$D$17,4,FALSE)/24,"")</f>
        <v>0</v>
      </c>
      <c r="BD49" s="315">
        <f>AZ49</f>
        <v>7</v>
      </c>
      <c r="BE49" s="314"/>
      <c r="BF49" s="84"/>
      <c r="BG49" s="440"/>
      <c r="BH49" s="441"/>
      <c r="BI49" s="110"/>
      <c r="BK49" s="434"/>
      <c r="BL49" s="435"/>
      <c r="BM49" s="435"/>
      <c r="BN49" s="435"/>
      <c r="BO49" s="435"/>
      <c r="BP49" s="436"/>
      <c r="BQ49" s="97"/>
      <c r="BR49" s="97"/>
      <c r="BS49" s="97"/>
      <c r="BT49" s="97"/>
      <c r="BU49" s="97"/>
      <c r="BV49" s="98"/>
      <c r="BW49" s="51"/>
      <c r="BX49" s="350" t="str">
        <f>Base!$A$15</f>
        <v>Hors production</v>
      </c>
      <c r="BY49" s="75">
        <v>7</v>
      </c>
      <c r="BZ49" s="312">
        <f>IFERROR(BY49/VLOOKUP($A49,Base!$A$3:$D$17,4,FALSE)/24,"")</f>
        <v>0.29166666666666669</v>
      </c>
      <c r="CA49" s="110"/>
      <c r="CB49" s="326">
        <f>IFERROR($CA49/VLOOKUP($A49,Base!$A$3:$D$17,4,FALSE)/24,"")</f>
        <v>0</v>
      </c>
      <c r="CC49" s="315">
        <f>SUMIF($CF$4:$CF$32,BX49,$CG$4:$CG$32)+SUMIF($CH$4:$CH$32,BX49,$CI$4:$CI$32)+SUMIF($CJ$4:$CJ$32,BX49,$CK$4:$CK$32)+SUMIF($CL$4:$CL$32,BX49,$CM$4:$CM$32)+SUMIF($CN$4:$CN$32,BX49,$CO$4:$CO$32)</f>
        <v>0</v>
      </c>
      <c r="CD49" s="314"/>
      <c r="CE49" s="84"/>
      <c r="CF49" s="440"/>
      <c r="CG49" s="441"/>
      <c r="CH49" s="110"/>
      <c r="CJ49" s="434"/>
      <c r="CK49" s="435"/>
      <c r="CL49" s="435"/>
      <c r="CM49" s="435"/>
      <c r="CN49" s="435"/>
      <c r="CO49" s="436"/>
      <c r="CP49" s="97"/>
      <c r="CQ49" s="97"/>
      <c r="CR49" s="97"/>
      <c r="CS49" s="97"/>
      <c r="CT49" s="97"/>
      <c r="CU49" s="98"/>
      <c r="CV49" s="51"/>
      <c r="CW49" s="350" t="str">
        <f>Base!$A$15</f>
        <v>Hors production</v>
      </c>
      <c r="CX49" s="75">
        <v>7</v>
      </c>
      <c r="CY49" s="312">
        <f>IFERROR(CX49/VLOOKUP($A49,Base!$A$3:$D$17,4,FALSE)/24,"")</f>
        <v>0.29166666666666669</v>
      </c>
      <c r="CZ49" s="110"/>
      <c r="DA49" s="326">
        <f>IFERROR($CZ49/VLOOKUP($A49,Base!$A$3:$D$17,4,FALSE)/24,"")</f>
        <v>0</v>
      </c>
      <c r="DB49" s="315">
        <f>CX49</f>
        <v>7</v>
      </c>
      <c r="DC49" s="314"/>
      <c r="DD49" s="84"/>
      <c r="DE49" s="440"/>
      <c r="DF49" s="441"/>
      <c r="DG49" s="110"/>
      <c r="DI49" s="434"/>
      <c r="DJ49" s="435"/>
      <c r="DK49" s="435"/>
      <c r="DL49" s="435"/>
      <c r="DM49" s="435"/>
      <c r="DN49" s="436"/>
      <c r="DO49" s="97"/>
      <c r="DP49" s="97"/>
      <c r="DQ49" s="97"/>
      <c r="DR49" s="97"/>
      <c r="DS49" s="97"/>
      <c r="DT49" s="98"/>
      <c r="DU49" s="51"/>
      <c r="DV49" s="350" t="str">
        <f>Base!$A$15</f>
        <v>Hors production</v>
      </c>
      <c r="DW49" s="323">
        <v>7</v>
      </c>
      <c r="DX49" s="312">
        <f>IFERROR(DW49/VLOOKUP($A49,Base!$A$3:$D$17,4,FALSE)/24,"")</f>
        <v>0.29166666666666669</v>
      </c>
      <c r="DY49" s="110"/>
      <c r="DZ49" s="326">
        <f>IFERROR(DY49/VLOOKUP($A49,Base!$A$3:$D$17,4,FALSE)/24,"")</f>
        <v>0</v>
      </c>
      <c r="EA49" s="315">
        <f>DW49</f>
        <v>7</v>
      </c>
      <c r="EB49" s="314"/>
      <c r="EC49" s="84"/>
      <c r="ED49" s="440"/>
      <c r="EE49" s="441"/>
      <c r="EF49" s="110"/>
      <c r="EH49" s="434"/>
      <c r="EI49" s="435"/>
      <c r="EJ49" s="435"/>
      <c r="EK49" s="435"/>
      <c r="EL49" s="435"/>
      <c r="EM49" s="436"/>
      <c r="EN49" s="97"/>
      <c r="EO49" s="97"/>
      <c r="EP49" s="97"/>
      <c r="EQ49" s="97"/>
      <c r="ER49" s="97"/>
      <c r="ES49" s="98"/>
      <c r="ET49" s="51"/>
      <c r="EU49" s="350" t="str">
        <f>Base!$A$15</f>
        <v>Hors production</v>
      </c>
      <c r="EV49" s="323"/>
      <c r="EW49" s="312">
        <f>IFERROR(EV49/VLOOKUP($A49,Base!$A$3:$D$17,4,FALSE)/24,"")</f>
        <v>0</v>
      </c>
      <c r="EX49" s="110"/>
      <c r="EY49" s="326">
        <f>IFERROR(EX49/VLOOKUP($A49,Base!$A$3:$D$17,4,FALSE)/24,"")</f>
        <v>0</v>
      </c>
      <c r="EZ49" s="315">
        <f>EV49</f>
        <v>0</v>
      </c>
      <c r="FA49" s="314"/>
      <c r="FB49" s="84"/>
      <c r="FC49" s="440"/>
      <c r="FD49" s="441"/>
      <c r="FE49" s="110"/>
      <c r="FG49" s="434"/>
      <c r="FH49" s="435"/>
      <c r="FI49" s="435"/>
      <c r="FJ49" s="435"/>
      <c r="FK49" s="435"/>
      <c r="FL49" s="436"/>
      <c r="FM49" s="97"/>
      <c r="FN49" s="97"/>
      <c r="FO49" s="97"/>
      <c r="FP49" s="97"/>
      <c r="FQ49" s="97"/>
      <c r="FR49" s="98"/>
      <c r="FS49" s="51"/>
      <c r="FU49" s="237"/>
      <c r="FW49" s="88"/>
      <c r="FY49" s="126"/>
    </row>
    <row r="50" spans="1:181" ht="12.75" customHeight="1" x14ac:dyDescent="0.2">
      <c r="A50" s="350" t="str">
        <f>Base!$A$16</f>
        <v>Encadrement</v>
      </c>
      <c r="B50" s="75">
        <v>7</v>
      </c>
      <c r="C50" s="312">
        <f>IFERROR(B50/VLOOKUP($A50,Base!$A$3:$D$17,4,FALSE)/24,"")</f>
        <v>0.29166666666666669</v>
      </c>
      <c r="D50" s="110"/>
      <c r="E50" s="310">
        <f>IFERROR($D50/VLOOKUP($A50,Base!$A$3:$D$17,4,FALSE)/24,"")</f>
        <v>0</v>
      </c>
      <c r="F50" s="315">
        <f>B50</f>
        <v>7</v>
      </c>
      <c r="G50" s="318"/>
      <c r="H50" s="84">
        <f>F50/VLOOKUP($A50,Base!$A$3:$D$17,4,FALSE)/24</f>
        <v>0.29166666666666669</v>
      </c>
      <c r="I50" s="462"/>
      <c r="J50" s="463"/>
      <c r="K50" s="110"/>
      <c r="M50" s="434"/>
      <c r="N50" s="435"/>
      <c r="O50" s="435"/>
      <c r="P50" s="435"/>
      <c r="Q50" s="435"/>
      <c r="R50" s="436"/>
      <c r="S50" s="97"/>
      <c r="T50" s="97"/>
      <c r="U50" s="97"/>
      <c r="V50" s="97"/>
      <c r="W50" s="97"/>
      <c r="X50" s="98"/>
      <c r="Y50" s="51"/>
      <c r="Z50" s="350" t="str">
        <f>Base!$A$16</f>
        <v>Encadrement</v>
      </c>
      <c r="AA50" s="323">
        <v>7</v>
      </c>
      <c r="AB50" s="312">
        <f>IFERROR(AA50/VLOOKUP($A50,Base!$A$3:$D$17,4,FALSE)/24,"")</f>
        <v>0.29166666666666669</v>
      </c>
      <c r="AC50" s="110"/>
      <c r="AD50" s="326">
        <f>IFERROR($AC50/VLOOKUP($A50,Base!$A$3:$D$17,4,FALSE)/24,"")</f>
        <v>0</v>
      </c>
      <c r="AE50" s="315">
        <f>AA50</f>
        <v>7</v>
      </c>
      <c r="AF50" s="314"/>
      <c r="AG50" s="84">
        <f>AE50/VLOOKUP($A50,Base!$A$3:$D$17,4,FALSE)/24</f>
        <v>0.29166666666666669</v>
      </c>
      <c r="AH50" s="440"/>
      <c r="AI50" s="441"/>
      <c r="AJ50" s="110"/>
      <c r="AL50" s="434"/>
      <c r="AM50" s="435"/>
      <c r="AN50" s="435"/>
      <c r="AO50" s="435"/>
      <c r="AP50" s="435"/>
      <c r="AQ50" s="436"/>
      <c r="AR50" s="97"/>
      <c r="AS50" s="97"/>
      <c r="AT50" s="97"/>
      <c r="AU50" s="97"/>
      <c r="AV50" s="97"/>
      <c r="AW50" s="98"/>
      <c r="AX50" s="51"/>
      <c r="AY50" s="350" t="str">
        <f>Base!$A$16</f>
        <v>Encadrement</v>
      </c>
      <c r="AZ50" s="75">
        <v>7</v>
      </c>
      <c r="BA50" s="312">
        <f>IFERROR(AZ50/VLOOKUP($A50,Base!$A$3:$D$17,4,FALSE)/24,"")</f>
        <v>0.29166666666666669</v>
      </c>
      <c r="BB50" s="110"/>
      <c r="BC50" s="326">
        <f>IFERROR(BB50/VLOOKUP($A50,Base!$A$3:$D$17,4,FALSE)/24,"")</f>
        <v>0</v>
      </c>
      <c r="BD50" s="315">
        <f>AZ50</f>
        <v>7</v>
      </c>
      <c r="BE50" s="314"/>
      <c r="BF50" s="84">
        <f>BD50/VLOOKUP($A50,Base!$A$3:$D$17,4,FALSE)/24</f>
        <v>0.29166666666666669</v>
      </c>
      <c r="BG50" s="440"/>
      <c r="BH50" s="441"/>
      <c r="BI50" s="110"/>
      <c r="BK50" s="434"/>
      <c r="BL50" s="435"/>
      <c r="BM50" s="435"/>
      <c r="BN50" s="435"/>
      <c r="BO50" s="435"/>
      <c r="BP50" s="436"/>
      <c r="BQ50" s="97"/>
      <c r="BR50" s="97"/>
      <c r="BS50" s="97"/>
      <c r="BT50" s="97"/>
      <c r="BU50" s="97"/>
      <c r="BV50" s="98"/>
      <c r="BW50" s="51"/>
      <c r="BX50" s="350" t="str">
        <f>Base!$A$16</f>
        <v>Encadrement</v>
      </c>
      <c r="BY50" s="75">
        <v>7</v>
      </c>
      <c r="BZ50" s="312">
        <f>IFERROR(BY50/VLOOKUP($A50,Base!$A$3:$D$17,4,FALSE)/24,"")</f>
        <v>0.29166666666666669</v>
      </c>
      <c r="CA50" s="110"/>
      <c r="CB50" s="326">
        <f>IFERROR($CA50/VLOOKUP($A50,Base!$A$3:$D$17,4,FALSE)/24,"")</f>
        <v>0</v>
      </c>
      <c r="CC50" s="315">
        <f>BY50</f>
        <v>7</v>
      </c>
      <c r="CD50" s="314"/>
      <c r="CE50" s="84">
        <f>CC50/VLOOKUP($A50,Base!$A$3:$D$17,4,FALSE)/24</f>
        <v>0.29166666666666669</v>
      </c>
      <c r="CF50" s="440"/>
      <c r="CG50" s="441"/>
      <c r="CH50" s="110"/>
      <c r="CJ50" s="434"/>
      <c r="CK50" s="435"/>
      <c r="CL50" s="435"/>
      <c r="CM50" s="435"/>
      <c r="CN50" s="435"/>
      <c r="CO50" s="436"/>
      <c r="CP50" s="97"/>
      <c r="CQ50" s="97"/>
      <c r="CR50" s="97"/>
      <c r="CS50" s="97"/>
      <c r="CT50" s="97"/>
      <c r="CU50" s="98"/>
      <c r="CV50" s="51"/>
      <c r="CW50" s="350" t="str">
        <f>Base!$A$16</f>
        <v>Encadrement</v>
      </c>
      <c r="CX50" s="75">
        <v>7</v>
      </c>
      <c r="CY50" s="312">
        <f>IFERROR(CX50/VLOOKUP($A50,Base!$A$3:$D$17,4,FALSE)/24,"")</f>
        <v>0.29166666666666669</v>
      </c>
      <c r="CZ50" s="110"/>
      <c r="DA50" s="326">
        <f>IFERROR($CZ50/VLOOKUP($A50,Base!$A$3:$D$17,4,FALSE)/24,"")</f>
        <v>0</v>
      </c>
      <c r="DB50" s="315">
        <f>CX50</f>
        <v>7</v>
      </c>
      <c r="DC50" s="314"/>
      <c r="DD50" s="84">
        <f>DB50/VLOOKUP($A50,Base!$A$3:$D$17,4,FALSE)/24</f>
        <v>0.29166666666666669</v>
      </c>
      <c r="DE50" s="440"/>
      <c r="DF50" s="441"/>
      <c r="DG50" s="110"/>
      <c r="DI50" s="434"/>
      <c r="DJ50" s="435"/>
      <c r="DK50" s="435"/>
      <c r="DL50" s="435"/>
      <c r="DM50" s="435"/>
      <c r="DN50" s="436"/>
      <c r="DO50" s="97"/>
      <c r="DP50" s="97"/>
      <c r="DQ50" s="97"/>
      <c r="DR50" s="97"/>
      <c r="DS50" s="97"/>
      <c r="DT50" s="98"/>
      <c r="DU50" s="51"/>
      <c r="DV50" s="350" t="str">
        <f>Base!$A$16</f>
        <v>Encadrement</v>
      </c>
      <c r="DW50" s="323">
        <v>7</v>
      </c>
      <c r="DX50" s="312">
        <f>IFERROR(DW50/VLOOKUP($A50,Base!$A$3:$D$17,4,FALSE)/24,"")</f>
        <v>0.29166666666666669</v>
      </c>
      <c r="DY50" s="110"/>
      <c r="DZ50" s="326">
        <f>IFERROR(DY50/VLOOKUP($A50,Base!$A$3:$D$17,4,FALSE)/24,"")</f>
        <v>0</v>
      </c>
      <c r="EA50" s="315">
        <f>DW50</f>
        <v>7</v>
      </c>
      <c r="EB50" s="314"/>
      <c r="EC50" s="84">
        <f>EA50/VLOOKUP($A50,Base!$A$3:$D$17,4,FALSE)/24</f>
        <v>0.29166666666666669</v>
      </c>
      <c r="ED50" s="440"/>
      <c r="EE50" s="441"/>
      <c r="EF50" s="110"/>
      <c r="EH50" s="434"/>
      <c r="EI50" s="435"/>
      <c r="EJ50" s="435"/>
      <c r="EK50" s="435"/>
      <c r="EL50" s="435"/>
      <c r="EM50" s="436"/>
      <c r="EN50" s="97"/>
      <c r="EO50" s="97"/>
      <c r="EP50" s="97"/>
      <c r="EQ50" s="97"/>
      <c r="ER50" s="97"/>
      <c r="ES50" s="98"/>
      <c r="ET50" s="51"/>
      <c r="EU50" s="350" t="str">
        <f>Base!$A$16</f>
        <v>Encadrement</v>
      </c>
      <c r="EV50" s="323"/>
      <c r="EW50" s="312">
        <f>IFERROR(EV50/VLOOKUP($A50,Base!$A$3:$D$17,4,FALSE)/24,"")</f>
        <v>0</v>
      </c>
      <c r="EX50" s="110"/>
      <c r="EY50" s="326">
        <f>IFERROR(EX50/VLOOKUP($A50,Base!$A$3:$D$17,4,FALSE)/24,"")</f>
        <v>0</v>
      </c>
      <c r="EZ50" s="315">
        <f>EV50</f>
        <v>0</v>
      </c>
      <c r="FA50" s="314"/>
      <c r="FB50" s="84">
        <f>EZ50/VLOOKUP($A50,Base!$A$3:$D$17,4,FALSE)/24</f>
        <v>0</v>
      </c>
      <c r="FC50" s="440"/>
      <c r="FD50" s="441"/>
      <c r="FE50" s="110"/>
      <c r="FG50" s="434"/>
      <c r="FH50" s="435"/>
      <c r="FI50" s="435"/>
      <c r="FJ50" s="435"/>
      <c r="FK50" s="435"/>
      <c r="FL50" s="436"/>
      <c r="FM50" s="97"/>
      <c r="FN50" s="97"/>
      <c r="FO50" s="97"/>
      <c r="FP50" s="97"/>
      <c r="FQ50" s="97"/>
      <c r="FR50" s="98"/>
      <c r="FS50" s="51"/>
      <c r="FU50" s="237"/>
      <c r="FW50" s="88"/>
      <c r="FY50" s="126"/>
    </row>
    <row r="51" spans="1:181" ht="13.5" customHeight="1" thickBot="1" x14ac:dyDescent="0.25">
      <c r="A51" s="350" t="str">
        <f>Base!$A$17</f>
        <v>Inventaire</v>
      </c>
      <c r="B51" s="75">
        <v>3</v>
      </c>
      <c r="C51" s="312">
        <f>IFERROR(B51/VLOOKUP($A51,Base!$A$3:$D$17,4,FALSE)/24,"")</f>
        <v>0.125</v>
      </c>
      <c r="D51" s="110"/>
      <c r="E51" s="310">
        <f>IFERROR($D51/VLOOKUP($A51,Base!$A$3:$D$17,4,FALSE)/24,"")</f>
        <v>0</v>
      </c>
      <c r="F51" s="315">
        <f>B51</f>
        <v>3</v>
      </c>
      <c r="G51" s="318"/>
      <c r="H51" s="84">
        <f>F51/VLOOKUP($A51,Base!$A$3:$D$17,4,FALSE)/24</f>
        <v>0.125</v>
      </c>
      <c r="I51" s="462"/>
      <c r="J51" s="463"/>
      <c r="K51" s="110"/>
      <c r="M51" s="437"/>
      <c r="N51" s="438"/>
      <c r="O51" s="438"/>
      <c r="P51" s="438"/>
      <c r="Q51" s="438"/>
      <c r="R51" s="439"/>
      <c r="S51" s="99"/>
      <c r="T51" s="99"/>
      <c r="U51" s="99"/>
      <c r="V51" s="99"/>
      <c r="W51" s="99"/>
      <c r="X51" s="100"/>
      <c r="Y51" s="51"/>
      <c r="Z51" s="350" t="str">
        <f>Base!$A$17</f>
        <v>Inventaire</v>
      </c>
      <c r="AA51" s="323">
        <v>3</v>
      </c>
      <c r="AB51" s="312">
        <f>IFERROR(AA51/VLOOKUP($A51,Base!$A$3:$D$17,4,FALSE)/24,"")</f>
        <v>0.125</v>
      </c>
      <c r="AC51" s="110"/>
      <c r="AD51" s="326">
        <f>IFERROR($AC51/VLOOKUP($A51,Base!$A$3:$D$17,4,FALSE)/24,"")</f>
        <v>0</v>
      </c>
      <c r="AE51" s="315">
        <f>AA51</f>
        <v>3</v>
      </c>
      <c r="AF51" s="314"/>
      <c r="AG51" s="84">
        <f>AE51/VLOOKUP($A51,Base!$A$3:$D$17,4,FALSE)/24</f>
        <v>0.125</v>
      </c>
      <c r="AH51" s="440"/>
      <c r="AI51" s="441"/>
      <c r="AJ51" s="110"/>
      <c r="AL51" s="437"/>
      <c r="AM51" s="438"/>
      <c r="AN51" s="438"/>
      <c r="AO51" s="438"/>
      <c r="AP51" s="438"/>
      <c r="AQ51" s="439"/>
      <c r="AR51" s="99"/>
      <c r="AS51" s="99"/>
      <c r="AT51" s="99"/>
      <c r="AU51" s="99"/>
      <c r="AV51" s="99"/>
      <c r="AW51" s="100"/>
      <c r="AX51" s="51"/>
      <c r="AY51" s="129" t="str">
        <f>Base!$A$17</f>
        <v>Inventaire</v>
      </c>
      <c r="AZ51" s="75">
        <v>3</v>
      </c>
      <c r="BA51" s="312">
        <f>IFERROR(AZ51/VLOOKUP($A51,Base!$A$3:$D$17,4,FALSE)/24,"")</f>
        <v>0.125</v>
      </c>
      <c r="BB51" s="110"/>
      <c r="BC51" s="326">
        <f>IFERROR(BB51/VLOOKUP($A51,Base!$A$3:$D$17,4,FALSE)/24,"")</f>
        <v>0</v>
      </c>
      <c r="BD51" s="315">
        <f>AZ51</f>
        <v>3</v>
      </c>
      <c r="BE51" s="314"/>
      <c r="BF51" s="84">
        <f>BD51/VLOOKUP($A51,Base!$A$3:$D$17,4,FALSE)/24</f>
        <v>0.125</v>
      </c>
      <c r="BG51" s="440"/>
      <c r="BH51" s="441"/>
      <c r="BI51" s="110"/>
      <c r="BK51" s="437"/>
      <c r="BL51" s="438"/>
      <c r="BM51" s="438"/>
      <c r="BN51" s="438"/>
      <c r="BO51" s="438"/>
      <c r="BP51" s="439"/>
      <c r="BQ51" s="99"/>
      <c r="BR51" s="99"/>
      <c r="BS51" s="99"/>
      <c r="BT51" s="99"/>
      <c r="BU51" s="99"/>
      <c r="BV51" s="100"/>
      <c r="BW51" s="51"/>
      <c r="BX51" s="350" t="str">
        <f>Base!$A$17</f>
        <v>Inventaire</v>
      </c>
      <c r="BY51" s="75">
        <v>3</v>
      </c>
      <c r="BZ51" s="312">
        <f>IFERROR(BY51/VLOOKUP($A51,Base!$A$3:$D$17,4,FALSE)/24,"")</f>
        <v>0.125</v>
      </c>
      <c r="CA51" s="110"/>
      <c r="CB51" s="326">
        <f>IFERROR($CA51/VLOOKUP($A51,Base!$A$3:$D$17,4,FALSE)/24,"")</f>
        <v>0</v>
      </c>
      <c r="CC51" s="315">
        <f>BY51</f>
        <v>3</v>
      </c>
      <c r="CD51" s="314"/>
      <c r="CE51" s="84">
        <f>CC51/VLOOKUP($A51,Base!$A$3:$D$17,4,FALSE)/24</f>
        <v>0.125</v>
      </c>
      <c r="CF51" s="440"/>
      <c r="CG51" s="441"/>
      <c r="CH51" s="110"/>
      <c r="CJ51" s="437"/>
      <c r="CK51" s="438"/>
      <c r="CL51" s="438"/>
      <c r="CM51" s="438"/>
      <c r="CN51" s="438"/>
      <c r="CO51" s="439"/>
      <c r="CP51" s="99"/>
      <c r="CQ51" s="99"/>
      <c r="CR51" s="99"/>
      <c r="CS51" s="99"/>
      <c r="CT51" s="99"/>
      <c r="CU51" s="100"/>
      <c r="CV51" s="51"/>
      <c r="CW51" s="350" t="str">
        <f>Base!$A$17</f>
        <v>Inventaire</v>
      </c>
      <c r="CX51" s="75">
        <v>3</v>
      </c>
      <c r="CY51" s="312">
        <f>IFERROR(CX51/VLOOKUP($A51,Base!$A$3:$D$17,4,FALSE)/24,"")</f>
        <v>0.125</v>
      </c>
      <c r="CZ51" s="110"/>
      <c r="DA51" s="326">
        <f>IFERROR($CZ51/VLOOKUP($A51,Base!$A$3:$D$17,4,FALSE)/24,"")</f>
        <v>0</v>
      </c>
      <c r="DB51" s="315">
        <f>CX51</f>
        <v>3</v>
      </c>
      <c r="DC51" s="314"/>
      <c r="DD51" s="84">
        <f>DB51/VLOOKUP($A51,Base!$A$3:$D$17,4,FALSE)/24</f>
        <v>0.125</v>
      </c>
      <c r="DE51" s="440"/>
      <c r="DF51" s="441"/>
      <c r="DG51" s="110"/>
      <c r="DI51" s="437"/>
      <c r="DJ51" s="438"/>
      <c r="DK51" s="438"/>
      <c r="DL51" s="438"/>
      <c r="DM51" s="438"/>
      <c r="DN51" s="439"/>
      <c r="DO51" s="99"/>
      <c r="DP51" s="99"/>
      <c r="DQ51" s="99"/>
      <c r="DR51" s="99"/>
      <c r="DS51" s="99"/>
      <c r="DT51" s="100"/>
      <c r="DU51" s="51"/>
      <c r="DV51" s="350" t="str">
        <f>Base!$A$17</f>
        <v>Inventaire</v>
      </c>
      <c r="DW51" s="323">
        <v>3</v>
      </c>
      <c r="DX51" s="312">
        <f>IFERROR(DW51/VLOOKUP($A51,Base!$A$3:$D$17,4,FALSE)/24,"")</f>
        <v>0.125</v>
      </c>
      <c r="DY51" s="110"/>
      <c r="DZ51" s="326">
        <f>IFERROR(DY51/VLOOKUP($A51,Base!$A$3:$D$17,4,FALSE)/24,"")</f>
        <v>0</v>
      </c>
      <c r="EA51" s="315">
        <f>DW51</f>
        <v>3</v>
      </c>
      <c r="EB51" s="314"/>
      <c r="EC51" s="84">
        <f>EA51/VLOOKUP($A51,Base!$A$3:$D$17,4,FALSE)/24</f>
        <v>0.125</v>
      </c>
      <c r="ED51" s="440"/>
      <c r="EE51" s="441"/>
      <c r="EF51" s="110"/>
      <c r="EH51" s="437"/>
      <c r="EI51" s="438"/>
      <c r="EJ51" s="438"/>
      <c r="EK51" s="438"/>
      <c r="EL51" s="438"/>
      <c r="EM51" s="439"/>
      <c r="EN51" s="99"/>
      <c r="EO51" s="99"/>
      <c r="EP51" s="99"/>
      <c r="EQ51" s="99"/>
      <c r="ER51" s="99"/>
      <c r="ES51" s="100"/>
      <c r="ET51" s="51"/>
      <c r="EU51" s="350" t="str">
        <f>Base!$A$17</f>
        <v>Inventaire</v>
      </c>
      <c r="EV51" s="323"/>
      <c r="EW51" s="312">
        <f>IFERROR(EV51/VLOOKUP($A51,Base!$A$3:$D$17,4,FALSE)/24,"")</f>
        <v>0</v>
      </c>
      <c r="EX51" s="110"/>
      <c r="EY51" s="326">
        <f>IFERROR(EX51/VLOOKUP($A51,Base!$A$3:$D$17,4,FALSE)/24,"")</f>
        <v>0</v>
      </c>
      <c r="EZ51" s="315">
        <f>EV51</f>
        <v>0</v>
      </c>
      <c r="FA51" s="314"/>
      <c r="FB51" s="84">
        <f>EZ51/VLOOKUP($A51,Base!$A$3:$D$17,4,FALSE)/24</f>
        <v>0</v>
      </c>
      <c r="FC51" s="440"/>
      <c r="FD51" s="441"/>
      <c r="FE51" s="110"/>
      <c r="FG51" s="437"/>
      <c r="FH51" s="438"/>
      <c r="FI51" s="438"/>
      <c r="FJ51" s="438"/>
      <c r="FK51" s="438"/>
      <c r="FL51" s="439"/>
      <c r="FM51" s="99"/>
      <c r="FN51" s="99"/>
      <c r="FO51" s="99"/>
      <c r="FP51" s="99"/>
      <c r="FQ51" s="99"/>
      <c r="FR51" s="100"/>
      <c r="FS51" s="51"/>
      <c r="FU51" s="237"/>
      <c r="FW51" s="88"/>
      <c r="FY51" s="126"/>
    </row>
    <row r="52" spans="1:181" ht="12.75" thickBot="1" x14ac:dyDescent="0.25">
      <c r="A52" s="333" t="s">
        <v>103</v>
      </c>
      <c r="B52" s="334"/>
      <c r="C52" s="335">
        <f>SUM(C36:C51)</f>
        <v>4.6510597713104742</v>
      </c>
      <c r="D52" s="336"/>
      <c r="E52" s="337">
        <f>SUM(E36:E51,H49:H51)</f>
        <v>1.2487373737373737</v>
      </c>
      <c r="F52" s="338"/>
      <c r="G52" s="339"/>
      <c r="H52" s="340"/>
      <c r="I52" s="470"/>
      <c r="J52" s="471"/>
      <c r="K52" s="341"/>
      <c r="W52" s="25"/>
      <c r="X52" s="24"/>
      <c r="Y52" s="51"/>
      <c r="Z52" s="333" t="s">
        <v>103</v>
      </c>
      <c r="AA52" s="334"/>
      <c r="AB52" s="335">
        <f>SUM(AB36:AB51)</f>
        <v>4.3251679352003372</v>
      </c>
      <c r="AC52" s="336"/>
      <c r="AD52" s="345">
        <f>SUM(AD36:AD51,AG49:AG51)</f>
        <v>0.85858585858585856</v>
      </c>
      <c r="AE52" s="338"/>
      <c r="AF52" s="339"/>
      <c r="AG52" s="346"/>
      <c r="AH52" s="442"/>
      <c r="AI52" s="443"/>
      <c r="AJ52" s="341"/>
      <c r="AV52" s="25"/>
      <c r="AW52" s="24"/>
      <c r="AX52" s="51"/>
      <c r="AY52" s="333" t="s">
        <v>103</v>
      </c>
      <c r="AZ52" s="334"/>
      <c r="BA52" s="335">
        <f>SUM(BA36:BA51)</f>
        <v>6.506748045153099</v>
      </c>
      <c r="BB52" s="336"/>
      <c r="BC52" s="345">
        <f>SUM(BC36:BC51,BF49:BF51)</f>
        <v>1.1111111111111112</v>
      </c>
      <c r="BD52" s="338"/>
      <c r="BE52" s="339"/>
      <c r="BF52" s="346"/>
      <c r="BG52" s="442"/>
      <c r="BH52" s="443"/>
      <c r="BI52" s="341"/>
      <c r="BU52" s="25"/>
      <c r="BV52" s="24"/>
      <c r="BW52" s="51"/>
      <c r="BX52" s="333" t="s">
        <v>103</v>
      </c>
      <c r="BY52" s="334"/>
      <c r="BZ52" s="335">
        <f>SUM(BZ36:BZ51)</f>
        <v>6.1576035934129063</v>
      </c>
      <c r="CA52" s="336"/>
      <c r="CB52" s="337">
        <f>SUM(CB36:CB51,CE49:CE51)</f>
        <v>1.2373737373737372</v>
      </c>
      <c r="CC52" s="338"/>
      <c r="CD52" s="339"/>
      <c r="CE52" s="340"/>
      <c r="CF52" s="442"/>
      <c r="CG52" s="443"/>
      <c r="CH52" s="341"/>
      <c r="CT52" s="25"/>
      <c r="CU52" s="24"/>
      <c r="CV52" s="51"/>
      <c r="CW52" s="333" t="s">
        <v>103</v>
      </c>
      <c r="CX52" s="334"/>
      <c r="CY52" s="335">
        <f>SUM(CY36:CY51)</f>
        <v>5.0238074887938042</v>
      </c>
      <c r="CZ52" s="336"/>
      <c r="DA52" s="337">
        <f>SUM(DA36:DA51,DD49:DD51)</f>
        <v>1.047979797979798</v>
      </c>
      <c r="DB52" s="338"/>
      <c r="DC52" s="339"/>
      <c r="DD52" s="340"/>
      <c r="DE52" s="442"/>
      <c r="DF52" s="443"/>
      <c r="DG52" s="341"/>
      <c r="DS52" s="25"/>
      <c r="DT52" s="24"/>
      <c r="DU52" s="51"/>
      <c r="DV52" s="333" t="s">
        <v>103</v>
      </c>
      <c r="DW52" s="334"/>
      <c r="DX52" s="335">
        <f>SUM(DX36:DX51)</f>
        <v>3.7979779423178019</v>
      </c>
      <c r="DY52" s="336"/>
      <c r="DZ52" s="337">
        <f>SUM(DZ36:DZ51,EC49:EC51)</f>
        <v>0.41666666666666669</v>
      </c>
      <c r="EA52" s="338"/>
      <c r="EB52" s="339"/>
      <c r="EC52" s="340"/>
      <c r="ED52" s="442"/>
      <c r="EE52" s="443"/>
      <c r="EF52" s="341"/>
      <c r="ER52" s="25"/>
      <c r="ES52" s="24"/>
      <c r="ET52" s="51"/>
      <c r="EU52" s="333" t="s">
        <v>103</v>
      </c>
      <c r="EV52" s="334"/>
      <c r="EW52" s="335">
        <f>SUM(EW36:EW51)</f>
        <v>0</v>
      </c>
      <c r="EX52" s="336"/>
      <c r="EY52" s="337">
        <f>SUM(EY36:EY51,FB49:FB51)</f>
        <v>0</v>
      </c>
      <c r="EZ52" s="338"/>
      <c r="FA52" s="339"/>
      <c r="FB52" s="340"/>
      <c r="FC52" s="442"/>
      <c r="FD52" s="443"/>
      <c r="FE52" s="341"/>
      <c r="FQ52" s="25"/>
      <c r="FR52" s="24"/>
      <c r="FS52" s="51"/>
      <c r="FU52" s="237"/>
      <c r="FW52" s="88"/>
      <c r="FY52" s="126"/>
    </row>
    <row r="53" spans="1:181" s="25" customFormat="1" ht="6" customHeight="1" thickBot="1" x14ac:dyDescent="0.25">
      <c r="A53" s="183"/>
      <c r="B53" s="184"/>
      <c r="C53" s="92"/>
      <c r="D53" s="92"/>
      <c r="E53" s="92"/>
      <c r="F53" s="92"/>
      <c r="G53" s="92"/>
      <c r="H53" s="92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4"/>
      <c r="Y53" s="95"/>
      <c r="Z53" s="91"/>
      <c r="AA53" s="92"/>
      <c r="AB53" s="92"/>
      <c r="AC53" s="92"/>
      <c r="AD53" s="92"/>
      <c r="AE53" s="92"/>
      <c r="AF53" s="92"/>
      <c r="AG53" s="92"/>
      <c r="AH53" s="93"/>
      <c r="AI53" s="93"/>
      <c r="AJ53" s="93"/>
      <c r="AK53" s="93"/>
      <c r="AL53" s="93"/>
      <c r="AM53" s="93"/>
      <c r="AN53" s="93"/>
      <c r="AO53" s="93"/>
      <c r="AP53" s="93"/>
      <c r="AQ53" s="93"/>
      <c r="AR53" s="93"/>
      <c r="AS53" s="93"/>
      <c r="AT53" s="93"/>
      <c r="AU53" s="93"/>
      <c r="AV53" s="93"/>
      <c r="AW53" s="94"/>
      <c r="AX53" s="95"/>
      <c r="AY53" s="91"/>
      <c r="AZ53" s="92"/>
      <c r="BA53" s="92"/>
      <c r="BB53" s="364"/>
      <c r="BC53" s="92"/>
      <c r="BD53" s="92"/>
      <c r="BE53" s="92"/>
      <c r="BF53" s="92"/>
      <c r="BG53" s="93"/>
      <c r="BH53" s="93"/>
      <c r="BI53" s="93"/>
      <c r="BJ53" s="93"/>
      <c r="BK53" s="93"/>
      <c r="BL53" s="93"/>
      <c r="BM53" s="93"/>
      <c r="BN53" s="93"/>
      <c r="BO53" s="93"/>
      <c r="BP53" s="93"/>
      <c r="BQ53" s="93"/>
      <c r="BR53" s="93"/>
      <c r="BS53" s="93"/>
      <c r="BT53" s="93"/>
      <c r="BU53" s="93"/>
      <c r="BV53" s="94"/>
      <c r="BW53" s="95"/>
      <c r="BX53" s="91"/>
      <c r="BY53" s="92"/>
      <c r="BZ53" s="92"/>
      <c r="CA53" s="92"/>
      <c r="CB53" s="92"/>
      <c r="CC53" s="92"/>
      <c r="CD53" s="92"/>
      <c r="CE53" s="92"/>
      <c r="CF53" s="93"/>
      <c r="CG53" s="93"/>
      <c r="CH53" s="93"/>
      <c r="CI53" s="93"/>
      <c r="CJ53" s="93"/>
      <c r="CK53" s="93"/>
      <c r="CL53" s="93"/>
      <c r="CM53" s="93"/>
      <c r="CN53" s="93"/>
      <c r="CO53" s="93"/>
      <c r="CP53" s="93"/>
      <c r="CQ53" s="93"/>
      <c r="CR53" s="93"/>
      <c r="CS53" s="93"/>
      <c r="CT53" s="93"/>
      <c r="CU53" s="94"/>
      <c r="CV53" s="95"/>
      <c r="CW53" s="91"/>
      <c r="CX53" s="92"/>
      <c r="CY53" s="92"/>
      <c r="CZ53" s="92"/>
      <c r="DA53" s="92"/>
      <c r="DB53" s="92"/>
      <c r="DC53" s="92"/>
      <c r="DD53" s="92"/>
      <c r="DE53" s="93"/>
      <c r="DF53" s="93"/>
      <c r="DG53" s="93"/>
      <c r="DH53" s="93"/>
      <c r="DI53" s="93"/>
      <c r="DJ53" s="93"/>
      <c r="DK53" s="93"/>
      <c r="DL53" s="93"/>
      <c r="DM53" s="93"/>
      <c r="DN53" s="93"/>
      <c r="DO53" s="93"/>
      <c r="DP53" s="93"/>
      <c r="DQ53" s="93"/>
      <c r="DR53" s="93"/>
      <c r="DS53" s="93"/>
      <c r="DT53" s="94"/>
      <c r="DU53" s="95"/>
      <c r="DV53" s="91"/>
      <c r="DW53" s="92"/>
      <c r="DX53" s="92"/>
      <c r="DY53" s="92"/>
      <c r="DZ53" s="92"/>
      <c r="EA53" s="92"/>
      <c r="EB53" s="92"/>
      <c r="EC53" s="92"/>
      <c r="ED53" s="93"/>
      <c r="EE53" s="93"/>
      <c r="EF53" s="93"/>
      <c r="EG53" s="93"/>
      <c r="EH53" s="93"/>
      <c r="EI53" s="93"/>
      <c r="EJ53" s="93"/>
      <c r="EK53" s="93"/>
      <c r="EL53" s="93"/>
      <c r="EM53" s="93"/>
      <c r="EN53" s="93"/>
      <c r="EO53" s="93"/>
      <c r="EP53" s="93"/>
      <c r="EQ53" s="93"/>
      <c r="ER53" s="93"/>
      <c r="ES53" s="94"/>
      <c r="ET53" s="95"/>
      <c r="EU53" s="91"/>
      <c r="EV53" s="92"/>
      <c r="EW53" s="92"/>
      <c r="EX53" s="92"/>
      <c r="EY53" s="92"/>
      <c r="EZ53" s="92"/>
      <c r="FA53" s="92"/>
      <c r="FB53" s="92"/>
      <c r="FC53" s="93"/>
      <c r="FD53" s="93"/>
      <c r="FE53" s="93"/>
      <c r="FF53" s="93"/>
      <c r="FG53" s="93"/>
      <c r="FH53" s="93"/>
      <c r="FI53" s="93"/>
      <c r="FJ53" s="93"/>
      <c r="FK53" s="93"/>
      <c r="FL53" s="93"/>
      <c r="FM53" s="93"/>
      <c r="FN53" s="93"/>
      <c r="FO53" s="93"/>
      <c r="FP53" s="93"/>
      <c r="FQ53" s="93"/>
      <c r="FR53" s="94"/>
      <c r="FS53" s="95"/>
      <c r="FU53" s="237"/>
      <c r="FW53" s="88"/>
      <c r="FY53" s="130"/>
    </row>
    <row r="54" spans="1:181" s="25" customFormat="1" ht="12.75" thickBot="1" x14ac:dyDescent="0.25">
      <c r="A54" s="58">
        <f>A1</f>
        <v>42786</v>
      </c>
      <c r="B54" s="57" t="str">
        <f>TEXT(A54,"jjjj")</f>
        <v>lundi</v>
      </c>
      <c r="C54" s="50"/>
      <c r="D54" s="50"/>
      <c r="E54" s="50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8"/>
      <c r="Y54" s="51"/>
      <c r="Z54" s="58">
        <f>Z1</f>
        <v>42787</v>
      </c>
      <c r="AA54" s="57" t="str">
        <f>TEXT(Z54,"jjjj")</f>
        <v>mardi</v>
      </c>
      <c r="AB54" s="50"/>
      <c r="AC54" s="50"/>
      <c r="AD54" s="50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8"/>
      <c r="AX54" s="51"/>
      <c r="AY54" s="58">
        <f>AY1</f>
        <v>42788</v>
      </c>
      <c r="AZ54" s="57" t="str">
        <f>TEXT(AY54,"jjjj")</f>
        <v>mercredi</v>
      </c>
      <c r="BA54" s="50"/>
      <c r="BB54" s="115"/>
      <c r="BC54" s="50"/>
      <c r="BD54" s="47"/>
      <c r="BE54" s="47"/>
      <c r="BF54" s="47"/>
      <c r="BG54" s="47"/>
      <c r="BH54" s="47"/>
      <c r="BI54" s="47"/>
      <c r="BJ54" s="47"/>
      <c r="BK54" s="47"/>
      <c r="BL54" s="47"/>
      <c r="BM54" s="47"/>
      <c r="BN54" s="47"/>
      <c r="BO54" s="47"/>
      <c r="BP54" s="47"/>
      <c r="BQ54" s="47"/>
      <c r="BR54" s="47"/>
      <c r="BS54" s="47"/>
      <c r="BT54" s="47"/>
      <c r="BU54" s="47"/>
      <c r="BV54" s="48"/>
      <c r="BW54" s="51"/>
      <c r="BX54" s="58">
        <f>BX1</f>
        <v>42789</v>
      </c>
      <c r="BY54" s="57" t="str">
        <f>TEXT(BX54,"jjjj")</f>
        <v>jeudi</v>
      </c>
      <c r="BZ54" s="50"/>
      <c r="CA54" s="50"/>
      <c r="CB54" s="50"/>
      <c r="CC54" s="47"/>
      <c r="CD54" s="47"/>
      <c r="CE54" s="47"/>
      <c r="CF54" s="47"/>
      <c r="CG54" s="47"/>
      <c r="CH54" s="47"/>
      <c r="CI54" s="47"/>
      <c r="CJ54" s="47"/>
      <c r="CK54" s="47"/>
      <c r="CL54" s="47"/>
      <c r="CM54" s="47"/>
      <c r="CN54" s="47"/>
      <c r="CO54" s="47"/>
      <c r="CP54" s="47"/>
      <c r="CQ54" s="47"/>
      <c r="CR54" s="47"/>
      <c r="CS54" s="47"/>
      <c r="CT54" s="47"/>
      <c r="CU54" s="48"/>
      <c r="CV54" s="51"/>
      <c r="CW54" s="58">
        <f>CW1</f>
        <v>42790</v>
      </c>
      <c r="CX54" s="57" t="str">
        <f>TEXT(CW54,"jjjj")</f>
        <v>vendredi</v>
      </c>
      <c r="CY54" s="50"/>
      <c r="CZ54" s="50"/>
      <c r="DA54" s="50"/>
      <c r="DB54" s="47"/>
      <c r="DC54" s="47"/>
      <c r="DD54" s="47"/>
      <c r="DE54" s="47"/>
      <c r="DF54" s="47"/>
      <c r="DG54" s="47"/>
      <c r="DH54" s="47"/>
      <c r="DI54" s="47"/>
      <c r="DJ54" s="47"/>
      <c r="DK54" s="47"/>
      <c r="DL54" s="47"/>
      <c r="DM54" s="47"/>
      <c r="DN54" s="47"/>
      <c r="DO54" s="47"/>
      <c r="DP54" s="47"/>
      <c r="DQ54" s="47"/>
      <c r="DR54" s="47"/>
      <c r="DS54" s="47"/>
      <c r="DT54" s="48"/>
      <c r="DU54" s="51"/>
      <c r="DV54" s="58">
        <f>DV1</f>
        <v>42791</v>
      </c>
      <c r="DW54" s="57" t="str">
        <f>TEXT(DV54,"jjjj")</f>
        <v>samedi</v>
      </c>
      <c r="DX54" s="50"/>
      <c r="DY54" s="50"/>
      <c r="DZ54" s="50"/>
      <c r="EA54" s="47"/>
      <c r="EB54" s="47"/>
      <c r="EC54" s="47"/>
      <c r="ED54" s="47"/>
      <c r="EE54" s="47"/>
      <c r="EF54" s="47"/>
      <c r="EG54" s="47"/>
      <c r="EH54" s="47"/>
      <c r="EI54" s="47"/>
      <c r="EJ54" s="47"/>
      <c r="EK54" s="47"/>
      <c r="EL54" s="47"/>
      <c r="EM54" s="47"/>
      <c r="EN54" s="47"/>
      <c r="EO54" s="47"/>
      <c r="EP54" s="47"/>
      <c r="EQ54" s="47"/>
      <c r="ER54" s="47"/>
      <c r="ES54" s="48"/>
      <c r="ET54" s="51"/>
      <c r="EU54" s="58">
        <f>EU1</f>
        <v>42792</v>
      </c>
      <c r="EV54" s="57" t="str">
        <f>TEXT(EU54,"jjjj")</f>
        <v>dimanche</v>
      </c>
      <c r="EW54" s="50"/>
      <c r="EX54" s="50"/>
      <c r="EY54" s="50"/>
      <c r="EZ54" s="47"/>
      <c r="FA54" s="47"/>
      <c r="FB54" s="47"/>
      <c r="FC54" s="47"/>
      <c r="FD54" s="47"/>
      <c r="FE54" s="47"/>
      <c r="FF54" s="47"/>
      <c r="FG54" s="47"/>
      <c r="FH54" s="47"/>
      <c r="FI54" s="47"/>
      <c r="FJ54" s="47"/>
      <c r="FK54" s="47"/>
      <c r="FL54" s="47"/>
      <c r="FM54" s="47"/>
      <c r="FN54" s="47"/>
      <c r="FO54" s="47"/>
      <c r="FP54" s="47"/>
      <c r="FQ54" s="47"/>
      <c r="FR54" s="48"/>
      <c r="FS54" s="51"/>
      <c r="FU54" s="237"/>
      <c r="FW54" s="88"/>
      <c r="FY54" s="130"/>
    </row>
    <row r="55" spans="1:181" s="25" customFormat="1" ht="12" customHeight="1" thickBot="1" x14ac:dyDescent="0.25">
      <c r="A55" s="418" t="s">
        <v>0</v>
      </c>
      <c r="B55" s="445" t="s">
        <v>88</v>
      </c>
      <c r="C55" s="89" t="s">
        <v>118</v>
      </c>
      <c r="D55" s="90"/>
      <c r="E55" s="120" t="s">
        <v>112</v>
      </c>
      <c r="F55" s="418" t="s">
        <v>117</v>
      </c>
      <c r="G55" s="419"/>
      <c r="H55" s="118" t="s">
        <v>112</v>
      </c>
      <c r="I55" s="447" t="s">
        <v>98</v>
      </c>
      <c r="J55" s="447" t="s">
        <v>113</v>
      </c>
      <c r="K55" s="418" t="s">
        <v>99</v>
      </c>
      <c r="L55" s="419" t="s">
        <v>113</v>
      </c>
      <c r="M55" s="447" t="s">
        <v>100</v>
      </c>
      <c r="N55" s="447" t="s">
        <v>113</v>
      </c>
      <c r="O55" s="418" t="s">
        <v>101</v>
      </c>
      <c r="P55" s="419" t="s">
        <v>113</v>
      </c>
      <c r="Q55" s="447" t="s">
        <v>102</v>
      </c>
      <c r="R55" s="447" t="s">
        <v>113</v>
      </c>
      <c r="S55" s="409" t="s">
        <v>114</v>
      </c>
      <c r="T55" s="407" t="s">
        <v>114</v>
      </c>
      <c r="U55" s="409" t="s">
        <v>114</v>
      </c>
      <c r="V55" s="407" t="s">
        <v>114</v>
      </c>
      <c r="W55" s="409" t="s">
        <v>114</v>
      </c>
      <c r="X55" s="120" t="s">
        <v>112</v>
      </c>
      <c r="Y55" s="51"/>
      <c r="Z55" s="418" t="s">
        <v>0</v>
      </c>
      <c r="AA55" s="445" t="s">
        <v>88</v>
      </c>
      <c r="AB55" s="89" t="s">
        <v>118</v>
      </c>
      <c r="AC55" s="90"/>
      <c r="AD55" s="120" t="s">
        <v>112</v>
      </c>
      <c r="AE55" s="418" t="s">
        <v>117</v>
      </c>
      <c r="AF55" s="419"/>
      <c r="AG55" s="118" t="s">
        <v>112</v>
      </c>
      <c r="AH55" s="447" t="s">
        <v>98</v>
      </c>
      <c r="AI55" s="447" t="s">
        <v>113</v>
      </c>
      <c r="AJ55" s="418" t="s">
        <v>99</v>
      </c>
      <c r="AK55" s="419" t="s">
        <v>113</v>
      </c>
      <c r="AL55" s="447" t="s">
        <v>100</v>
      </c>
      <c r="AM55" s="447" t="s">
        <v>113</v>
      </c>
      <c r="AN55" s="418" t="s">
        <v>101</v>
      </c>
      <c r="AO55" s="419" t="s">
        <v>113</v>
      </c>
      <c r="AP55" s="447" t="s">
        <v>102</v>
      </c>
      <c r="AQ55" s="447" t="s">
        <v>113</v>
      </c>
      <c r="AR55" s="409" t="s">
        <v>114</v>
      </c>
      <c r="AS55" s="407" t="s">
        <v>114</v>
      </c>
      <c r="AT55" s="409" t="s">
        <v>114</v>
      </c>
      <c r="AU55" s="407" t="s">
        <v>114</v>
      </c>
      <c r="AV55" s="409" t="s">
        <v>114</v>
      </c>
      <c r="AW55" s="120" t="s">
        <v>112</v>
      </c>
      <c r="AX55" s="51"/>
      <c r="AY55" s="418" t="s">
        <v>0</v>
      </c>
      <c r="AZ55" s="445" t="s">
        <v>88</v>
      </c>
      <c r="BA55" s="89" t="s">
        <v>118</v>
      </c>
      <c r="BB55" s="90"/>
      <c r="BC55" s="120" t="s">
        <v>112</v>
      </c>
      <c r="BD55" s="418" t="s">
        <v>117</v>
      </c>
      <c r="BE55" s="419"/>
      <c r="BF55" s="118" t="s">
        <v>112</v>
      </c>
      <c r="BG55" s="447" t="s">
        <v>98</v>
      </c>
      <c r="BH55" s="447" t="s">
        <v>113</v>
      </c>
      <c r="BI55" s="418" t="s">
        <v>99</v>
      </c>
      <c r="BJ55" s="419" t="s">
        <v>113</v>
      </c>
      <c r="BK55" s="447" t="s">
        <v>100</v>
      </c>
      <c r="BL55" s="447" t="s">
        <v>113</v>
      </c>
      <c r="BM55" s="418" t="s">
        <v>101</v>
      </c>
      <c r="BN55" s="419" t="s">
        <v>113</v>
      </c>
      <c r="BO55" s="447" t="s">
        <v>102</v>
      </c>
      <c r="BP55" s="447" t="s">
        <v>113</v>
      </c>
      <c r="BQ55" s="409" t="s">
        <v>114</v>
      </c>
      <c r="BR55" s="407" t="s">
        <v>114</v>
      </c>
      <c r="BS55" s="409" t="s">
        <v>114</v>
      </c>
      <c r="BT55" s="407" t="s">
        <v>114</v>
      </c>
      <c r="BU55" s="409" t="s">
        <v>114</v>
      </c>
      <c r="BV55" s="120" t="s">
        <v>112</v>
      </c>
      <c r="BW55" s="51"/>
      <c r="BX55" s="418" t="s">
        <v>0</v>
      </c>
      <c r="BY55" s="445" t="s">
        <v>88</v>
      </c>
      <c r="BZ55" s="89" t="s">
        <v>118</v>
      </c>
      <c r="CA55" s="90"/>
      <c r="CB55" s="120" t="s">
        <v>112</v>
      </c>
      <c r="CC55" s="418" t="s">
        <v>117</v>
      </c>
      <c r="CD55" s="419"/>
      <c r="CE55" s="118" t="s">
        <v>112</v>
      </c>
      <c r="CF55" s="447" t="s">
        <v>98</v>
      </c>
      <c r="CG55" s="447" t="s">
        <v>113</v>
      </c>
      <c r="CH55" s="418" t="s">
        <v>99</v>
      </c>
      <c r="CI55" s="419" t="s">
        <v>113</v>
      </c>
      <c r="CJ55" s="447" t="s">
        <v>100</v>
      </c>
      <c r="CK55" s="447" t="s">
        <v>113</v>
      </c>
      <c r="CL55" s="418" t="s">
        <v>101</v>
      </c>
      <c r="CM55" s="419" t="s">
        <v>113</v>
      </c>
      <c r="CN55" s="447" t="s">
        <v>102</v>
      </c>
      <c r="CO55" s="447" t="s">
        <v>113</v>
      </c>
      <c r="CP55" s="409" t="s">
        <v>114</v>
      </c>
      <c r="CQ55" s="407" t="s">
        <v>114</v>
      </c>
      <c r="CR55" s="409" t="s">
        <v>114</v>
      </c>
      <c r="CS55" s="407" t="s">
        <v>114</v>
      </c>
      <c r="CT55" s="409" t="s">
        <v>114</v>
      </c>
      <c r="CU55" s="120" t="s">
        <v>112</v>
      </c>
      <c r="CV55" s="51"/>
      <c r="CW55" s="418" t="s">
        <v>0</v>
      </c>
      <c r="CX55" s="445" t="s">
        <v>88</v>
      </c>
      <c r="CY55" s="89" t="s">
        <v>118</v>
      </c>
      <c r="CZ55" s="90"/>
      <c r="DA55" s="120" t="s">
        <v>112</v>
      </c>
      <c r="DB55" s="418" t="s">
        <v>117</v>
      </c>
      <c r="DC55" s="419"/>
      <c r="DD55" s="118" t="s">
        <v>112</v>
      </c>
      <c r="DE55" s="447" t="s">
        <v>98</v>
      </c>
      <c r="DF55" s="447" t="s">
        <v>113</v>
      </c>
      <c r="DG55" s="418" t="s">
        <v>99</v>
      </c>
      <c r="DH55" s="419" t="s">
        <v>113</v>
      </c>
      <c r="DI55" s="447" t="s">
        <v>100</v>
      </c>
      <c r="DJ55" s="447" t="s">
        <v>113</v>
      </c>
      <c r="DK55" s="418" t="s">
        <v>101</v>
      </c>
      <c r="DL55" s="419" t="s">
        <v>113</v>
      </c>
      <c r="DM55" s="447" t="s">
        <v>102</v>
      </c>
      <c r="DN55" s="447" t="s">
        <v>113</v>
      </c>
      <c r="DO55" s="409" t="s">
        <v>114</v>
      </c>
      <c r="DP55" s="407" t="s">
        <v>114</v>
      </c>
      <c r="DQ55" s="409" t="s">
        <v>114</v>
      </c>
      <c r="DR55" s="407" t="s">
        <v>114</v>
      </c>
      <c r="DS55" s="409" t="s">
        <v>114</v>
      </c>
      <c r="DT55" s="120" t="s">
        <v>112</v>
      </c>
      <c r="DU55" s="51"/>
      <c r="DV55" s="418" t="s">
        <v>0</v>
      </c>
      <c r="DW55" s="445" t="s">
        <v>88</v>
      </c>
      <c r="DX55" s="89" t="s">
        <v>118</v>
      </c>
      <c r="DY55" s="90"/>
      <c r="DZ55" s="120" t="s">
        <v>112</v>
      </c>
      <c r="EA55" s="418" t="s">
        <v>117</v>
      </c>
      <c r="EB55" s="419"/>
      <c r="EC55" s="118" t="s">
        <v>112</v>
      </c>
      <c r="ED55" s="447" t="s">
        <v>98</v>
      </c>
      <c r="EE55" s="447" t="s">
        <v>113</v>
      </c>
      <c r="EF55" s="418" t="s">
        <v>99</v>
      </c>
      <c r="EG55" s="419" t="s">
        <v>113</v>
      </c>
      <c r="EH55" s="447" t="s">
        <v>100</v>
      </c>
      <c r="EI55" s="447" t="s">
        <v>113</v>
      </c>
      <c r="EJ55" s="418" t="s">
        <v>101</v>
      </c>
      <c r="EK55" s="419" t="s">
        <v>113</v>
      </c>
      <c r="EL55" s="447" t="s">
        <v>102</v>
      </c>
      <c r="EM55" s="447" t="s">
        <v>113</v>
      </c>
      <c r="EN55" s="409" t="s">
        <v>114</v>
      </c>
      <c r="EO55" s="407" t="s">
        <v>114</v>
      </c>
      <c r="EP55" s="409" t="s">
        <v>114</v>
      </c>
      <c r="EQ55" s="407" t="s">
        <v>114</v>
      </c>
      <c r="ER55" s="409" t="s">
        <v>114</v>
      </c>
      <c r="ES55" s="120" t="s">
        <v>112</v>
      </c>
      <c r="ET55" s="51"/>
      <c r="EU55" s="418" t="s">
        <v>0</v>
      </c>
      <c r="EV55" s="445" t="s">
        <v>88</v>
      </c>
      <c r="EW55" s="89" t="s">
        <v>118</v>
      </c>
      <c r="EX55" s="90"/>
      <c r="EY55" s="120" t="s">
        <v>112</v>
      </c>
      <c r="EZ55" s="418" t="s">
        <v>117</v>
      </c>
      <c r="FA55" s="419"/>
      <c r="FB55" s="118" t="s">
        <v>112</v>
      </c>
      <c r="FC55" s="447" t="s">
        <v>98</v>
      </c>
      <c r="FD55" s="447" t="s">
        <v>113</v>
      </c>
      <c r="FE55" s="418" t="s">
        <v>99</v>
      </c>
      <c r="FF55" s="419" t="s">
        <v>113</v>
      </c>
      <c r="FG55" s="447" t="s">
        <v>100</v>
      </c>
      <c r="FH55" s="447" t="s">
        <v>113</v>
      </c>
      <c r="FI55" s="418" t="s">
        <v>101</v>
      </c>
      <c r="FJ55" s="419" t="s">
        <v>113</v>
      </c>
      <c r="FK55" s="447" t="s">
        <v>102</v>
      </c>
      <c r="FL55" s="447" t="s">
        <v>113</v>
      </c>
      <c r="FM55" s="409" t="s">
        <v>114</v>
      </c>
      <c r="FN55" s="407" t="s">
        <v>114</v>
      </c>
      <c r="FO55" s="409" t="s">
        <v>114</v>
      </c>
      <c r="FP55" s="407" t="s">
        <v>114</v>
      </c>
      <c r="FQ55" s="409" t="s">
        <v>114</v>
      </c>
      <c r="FR55" s="120" t="s">
        <v>112</v>
      </c>
      <c r="FS55" s="51"/>
      <c r="FU55" s="237"/>
      <c r="FW55" s="88"/>
      <c r="FY55" s="130"/>
    </row>
    <row r="56" spans="1:181" s="25" customFormat="1" ht="12.75" thickBot="1" x14ac:dyDescent="0.25">
      <c r="A56" s="444"/>
      <c r="B56" s="446"/>
      <c r="C56" s="122" t="s">
        <v>121</v>
      </c>
      <c r="D56" s="119" t="s">
        <v>122</v>
      </c>
      <c r="E56" s="121" t="s">
        <v>120</v>
      </c>
      <c r="F56" s="122" t="s">
        <v>121</v>
      </c>
      <c r="G56" s="123" t="s">
        <v>122</v>
      </c>
      <c r="H56" s="119" t="s">
        <v>124</v>
      </c>
      <c r="I56" s="448"/>
      <c r="J56" s="448"/>
      <c r="K56" s="449"/>
      <c r="L56" s="450"/>
      <c r="M56" s="448"/>
      <c r="N56" s="448"/>
      <c r="O56" s="449"/>
      <c r="P56" s="450"/>
      <c r="Q56" s="448"/>
      <c r="R56" s="448"/>
      <c r="S56" s="410"/>
      <c r="T56" s="408"/>
      <c r="U56" s="410"/>
      <c r="V56" s="408"/>
      <c r="W56" s="410"/>
      <c r="X56" s="121" t="s">
        <v>160</v>
      </c>
      <c r="Y56" s="28"/>
      <c r="Z56" s="444"/>
      <c r="AA56" s="446"/>
      <c r="AB56" s="122" t="s">
        <v>121</v>
      </c>
      <c r="AC56" s="119" t="s">
        <v>122</v>
      </c>
      <c r="AD56" s="121" t="s">
        <v>120</v>
      </c>
      <c r="AE56" s="122" t="s">
        <v>121</v>
      </c>
      <c r="AF56" s="123" t="s">
        <v>122</v>
      </c>
      <c r="AG56" s="119" t="s">
        <v>124</v>
      </c>
      <c r="AH56" s="448"/>
      <c r="AI56" s="448"/>
      <c r="AJ56" s="449"/>
      <c r="AK56" s="450"/>
      <c r="AL56" s="448"/>
      <c r="AM56" s="448"/>
      <c r="AN56" s="449"/>
      <c r="AO56" s="450"/>
      <c r="AP56" s="448"/>
      <c r="AQ56" s="448"/>
      <c r="AR56" s="410"/>
      <c r="AS56" s="408"/>
      <c r="AT56" s="410"/>
      <c r="AU56" s="408"/>
      <c r="AV56" s="410"/>
      <c r="AW56" s="121" t="s">
        <v>160</v>
      </c>
      <c r="AX56" s="51"/>
      <c r="AY56" s="444"/>
      <c r="AZ56" s="446"/>
      <c r="BA56" s="122" t="s">
        <v>121</v>
      </c>
      <c r="BB56" s="119" t="s">
        <v>122</v>
      </c>
      <c r="BC56" s="121" t="s">
        <v>120</v>
      </c>
      <c r="BD56" s="122" t="s">
        <v>121</v>
      </c>
      <c r="BE56" s="123" t="s">
        <v>122</v>
      </c>
      <c r="BF56" s="119" t="s">
        <v>124</v>
      </c>
      <c r="BG56" s="448"/>
      <c r="BH56" s="448"/>
      <c r="BI56" s="449"/>
      <c r="BJ56" s="450"/>
      <c r="BK56" s="448"/>
      <c r="BL56" s="448"/>
      <c r="BM56" s="449"/>
      <c r="BN56" s="450"/>
      <c r="BO56" s="448"/>
      <c r="BP56" s="448"/>
      <c r="BQ56" s="410"/>
      <c r="BR56" s="408"/>
      <c r="BS56" s="410"/>
      <c r="BT56" s="408"/>
      <c r="BU56" s="410"/>
      <c r="BV56" s="121" t="s">
        <v>160</v>
      </c>
      <c r="BW56" s="51"/>
      <c r="BX56" s="444"/>
      <c r="BY56" s="446"/>
      <c r="BZ56" s="122" t="s">
        <v>121</v>
      </c>
      <c r="CA56" s="119" t="s">
        <v>122</v>
      </c>
      <c r="CB56" s="121" t="s">
        <v>120</v>
      </c>
      <c r="CC56" s="122" t="s">
        <v>121</v>
      </c>
      <c r="CD56" s="123" t="s">
        <v>122</v>
      </c>
      <c r="CE56" s="119" t="s">
        <v>124</v>
      </c>
      <c r="CF56" s="448"/>
      <c r="CG56" s="448"/>
      <c r="CH56" s="449"/>
      <c r="CI56" s="450"/>
      <c r="CJ56" s="448"/>
      <c r="CK56" s="448"/>
      <c r="CL56" s="449"/>
      <c r="CM56" s="450"/>
      <c r="CN56" s="448"/>
      <c r="CO56" s="448"/>
      <c r="CP56" s="410"/>
      <c r="CQ56" s="408"/>
      <c r="CR56" s="410"/>
      <c r="CS56" s="408"/>
      <c r="CT56" s="410"/>
      <c r="CU56" s="121" t="s">
        <v>160</v>
      </c>
      <c r="CV56" s="51"/>
      <c r="CW56" s="444"/>
      <c r="CX56" s="446"/>
      <c r="CY56" s="122" t="s">
        <v>121</v>
      </c>
      <c r="CZ56" s="119" t="s">
        <v>122</v>
      </c>
      <c r="DA56" s="121" t="s">
        <v>120</v>
      </c>
      <c r="DB56" s="122" t="s">
        <v>121</v>
      </c>
      <c r="DC56" s="123" t="s">
        <v>122</v>
      </c>
      <c r="DD56" s="119" t="s">
        <v>124</v>
      </c>
      <c r="DE56" s="448"/>
      <c r="DF56" s="448"/>
      <c r="DG56" s="449"/>
      <c r="DH56" s="450"/>
      <c r="DI56" s="448"/>
      <c r="DJ56" s="448"/>
      <c r="DK56" s="449"/>
      <c r="DL56" s="450"/>
      <c r="DM56" s="448"/>
      <c r="DN56" s="448"/>
      <c r="DO56" s="410"/>
      <c r="DP56" s="408"/>
      <c r="DQ56" s="410"/>
      <c r="DR56" s="408"/>
      <c r="DS56" s="410"/>
      <c r="DT56" s="121" t="s">
        <v>160</v>
      </c>
      <c r="DU56" s="51"/>
      <c r="DV56" s="444"/>
      <c r="DW56" s="446"/>
      <c r="DX56" s="122" t="s">
        <v>121</v>
      </c>
      <c r="DY56" s="119" t="s">
        <v>122</v>
      </c>
      <c r="DZ56" s="121" t="s">
        <v>120</v>
      </c>
      <c r="EA56" s="122" t="s">
        <v>121</v>
      </c>
      <c r="EB56" s="123" t="s">
        <v>122</v>
      </c>
      <c r="EC56" s="119" t="s">
        <v>124</v>
      </c>
      <c r="ED56" s="448"/>
      <c r="EE56" s="448"/>
      <c r="EF56" s="449"/>
      <c r="EG56" s="450"/>
      <c r="EH56" s="448"/>
      <c r="EI56" s="448"/>
      <c r="EJ56" s="449"/>
      <c r="EK56" s="450"/>
      <c r="EL56" s="448"/>
      <c r="EM56" s="448"/>
      <c r="EN56" s="410"/>
      <c r="EO56" s="408"/>
      <c r="EP56" s="410"/>
      <c r="EQ56" s="408"/>
      <c r="ER56" s="410"/>
      <c r="ES56" s="121" t="s">
        <v>160</v>
      </c>
      <c r="ET56" s="51"/>
      <c r="EU56" s="444"/>
      <c r="EV56" s="446"/>
      <c r="EW56" s="122" t="s">
        <v>121</v>
      </c>
      <c r="EX56" s="119" t="s">
        <v>122</v>
      </c>
      <c r="EY56" s="121" t="s">
        <v>120</v>
      </c>
      <c r="EZ56" s="122" t="s">
        <v>121</v>
      </c>
      <c r="FA56" s="123" t="s">
        <v>122</v>
      </c>
      <c r="FB56" s="119" t="s">
        <v>124</v>
      </c>
      <c r="FC56" s="448"/>
      <c r="FD56" s="448"/>
      <c r="FE56" s="449"/>
      <c r="FF56" s="450"/>
      <c r="FG56" s="448"/>
      <c r="FH56" s="448"/>
      <c r="FI56" s="449"/>
      <c r="FJ56" s="450"/>
      <c r="FK56" s="448"/>
      <c r="FL56" s="448"/>
      <c r="FM56" s="410"/>
      <c r="FN56" s="408"/>
      <c r="FO56" s="410"/>
      <c r="FP56" s="408"/>
      <c r="FQ56" s="410"/>
      <c r="FR56" s="121" t="s">
        <v>160</v>
      </c>
      <c r="FS56" s="51"/>
      <c r="FU56" s="253" t="s">
        <v>167</v>
      </c>
      <c r="FV56" s="254" t="s">
        <v>202</v>
      </c>
      <c r="FW56" s="267" t="s">
        <v>205</v>
      </c>
      <c r="FY56" s="130"/>
    </row>
    <row r="57" spans="1:181" s="25" customFormat="1" x14ac:dyDescent="0.2">
      <c r="A57" s="17" t="s">
        <v>177</v>
      </c>
      <c r="B57" s="18"/>
      <c r="C57" s="19">
        <v>0.22916666666666666</v>
      </c>
      <c r="D57" s="290">
        <f>IF(B57&lt;&gt;"Présent",0,C57+(7.4/24))</f>
        <v>0</v>
      </c>
      <c r="E57" s="291">
        <f>IF(OR(B57&lt;&gt;"Présent",C57="",D57-C57-0.4/24&lt;0),0,D57-C57-0.4/24)</f>
        <v>0</v>
      </c>
      <c r="F57" s="19">
        <f>IF(B57&lt;&gt;"Présent",0,C57)</f>
        <v>0</v>
      </c>
      <c r="G57" s="20">
        <v>0.53749999999999998</v>
      </c>
      <c r="H57" s="292">
        <f t="shared" ref="H57:H85" si="58">IF(F57="","",IF(B57&lt;&gt;"Présent",0,G57-F57+IF(F57&gt;G57,1)-0.4/24))</f>
        <v>0</v>
      </c>
      <c r="I57" s="63"/>
      <c r="J57" s="64"/>
      <c r="K57" s="63"/>
      <c r="L57" s="65"/>
      <c r="M57" s="66"/>
      <c r="N57" s="64"/>
      <c r="O57" s="63"/>
      <c r="P57" s="65"/>
      <c r="Q57" s="66"/>
      <c r="R57" s="64"/>
      <c r="S57" s="56" t="str">
        <f>IFERROR(IF($B57="Présent",J57/VLOOKUP(I57,Base!$A$3:$E$17,2,FALSE)/24,""),"")</f>
        <v/>
      </c>
      <c r="T57" s="56" t="str">
        <f>IFERROR(IF($B57="Présent",L57/VLOOKUP(K57,Base!$A$3:$E$17,2,FALSE)/24,""),"")</f>
        <v/>
      </c>
      <c r="U57" s="56" t="str">
        <f>IFERROR(IF($B57="Présent",N57/VLOOKUP(M57,Base!$A$3:$E$17,2,FALSE)/24,""),"")</f>
        <v/>
      </c>
      <c r="V57" s="56" t="str">
        <f>IFERROR(IF($B57="Présent",P57/VLOOKUP(O57,Base!$A$3:$E$17,2,FALSE)/24,""),"")</f>
        <v/>
      </c>
      <c r="W57" s="56" t="str">
        <f>IFERROR(IF($B57="Présent",R57/VLOOKUP(Q57,Base!$A$3:$E$17,2,FALSE)/24,""),"")</f>
        <v/>
      </c>
      <c r="X57" s="293" t="str">
        <f>IF(B57="Présent",SUM(S57:W57)/H57,"")</f>
        <v/>
      </c>
      <c r="Y57" s="54"/>
      <c r="Z57" s="17" t="s">
        <v>177</v>
      </c>
      <c r="AA57" s="18"/>
      <c r="AB57" s="19"/>
      <c r="AC57" s="290">
        <f>IF(AA57&lt;&gt;"Présent",0,AB57+(7.4/24))</f>
        <v>0</v>
      </c>
      <c r="AD57" s="291">
        <f>IF(OR(AA57&lt;&gt;"Présent",AB57="",AC57-AB57-0.4/24&lt;0),0,AC57-AB57-0.4/24)</f>
        <v>0</v>
      </c>
      <c r="AE57" s="19">
        <f>IF(AA57&lt;&gt;"Présent",0,AB57)</f>
        <v>0</v>
      </c>
      <c r="AF57" s="20">
        <v>0.53749999999999998</v>
      </c>
      <c r="AG57" s="292">
        <f t="shared" ref="AG57:AG85" si="59">IF(AE57="","",IF(AA57&lt;&gt;"Présent",0,AF57-AE57+IF(AE57&gt;AF57,1)-0.4/24))</f>
        <v>0</v>
      </c>
      <c r="AH57" s="63"/>
      <c r="AI57" s="64"/>
      <c r="AJ57" s="63"/>
      <c r="AK57" s="65"/>
      <c r="AL57" s="66"/>
      <c r="AM57" s="64"/>
      <c r="AN57" s="63"/>
      <c r="AO57" s="65"/>
      <c r="AP57" s="66"/>
      <c r="AQ57" s="64"/>
      <c r="AR57" s="56" t="str">
        <f>IFERROR(IF($AA57="Présent",AI57/VLOOKUP(AH57,Base!$A$3:$E$17,2,FALSE)/24,""),"")</f>
        <v/>
      </c>
      <c r="AS57" s="56" t="str">
        <f>IFERROR(IF($AA57="Présent",AK57/VLOOKUP(AJ57,Base!$A$3:$E$17,2,FALSE)/24,""),"")</f>
        <v/>
      </c>
      <c r="AT57" s="56" t="str">
        <f>IFERROR(IF($AA57="Présent",AM57/VLOOKUP(AL57,Base!$A$3:$E$17,2,FALSE)/24,""),"")</f>
        <v/>
      </c>
      <c r="AU57" s="56" t="str">
        <f>IFERROR(IF($AA57="Présent",AO57/VLOOKUP(AN57,Base!$A$3:$E$17,2,FALSE)/24,""),"")</f>
        <v/>
      </c>
      <c r="AV57" s="56" t="str">
        <f>IFERROR(IF($AA57="Présent",AQ57/VLOOKUP(AP57,Base!$A$3:$E$17,2,FALSE)/24,""),"")</f>
        <v/>
      </c>
      <c r="AW57" s="293" t="str">
        <f>IF(AA57="Présent",SUM(AR57:AV57)/AG57,"")</f>
        <v/>
      </c>
      <c r="AX57" s="51"/>
      <c r="AY57" s="17" t="s">
        <v>177</v>
      </c>
      <c r="AZ57" s="18"/>
      <c r="BA57" s="19">
        <v>0.22916666666666666</v>
      </c>
      <c r="BB57" s="290">
        <f>IF(AZ57&lt;&gt;"Présent",0,BA57+(7.4/24))</f>
        <v>0</v>
      </c>
      <c r="BC57" s="291">
        <f>IF(OR(AZ57&lt;&gt;"Présent",BA57="",BB57-BA57-0.4/24&lt;0),0,BB57-BA57-0.4/24)</f>
        <v>0</v>
      </c>
      <c r="BD57" s="19">
        <f>IF(AZ57&lt;&gt;"Présent",0,BA57)</f>
        <v>0</v>
      </c>
      <c r="BE57" s="20">
        <v>0.53749999999999998</v>
      </c>
      <c r="BF57" s="292">
        <f t="shared" ref="BF57:BF85" si="60">IF(BD57="","",IF(AZ57&lt;&gt;"Présent",0,BE57-BD57+IF(BD57&gt;BE57,1)-0.4/24))</f>
        <v>0</v>
      </c>
      <c r="BG57" s="63"/>
      <c r="BH57" s="64"/>
      <c r="BI57" s="63"/>
      <c r="BJ57" s="65"/>
      <c r="BK57" s="66"/>
      <c r="BL57" s="64"/>
      <c r="BM57" s="63"/>
      <c r="BN57" s="65"/>
      <c r="BO57" s="66"/>
      <c r="BP57" s="64"/>
      <c r="BQ57" s="56" t="str">
        <f>IFERROR(IF($AZ57="Présent",BH57/VLOOKUP(BG57,Base!$A$3:$E$17,2,FALSE)/24,""),"")</f>
        <v/>
      </c>
      <c r="BR57" s="56" t="str">
        <f>IFERROR(IF($AZ57="Présent",BJ57/VLOOKUP(BI57,Base!$A$3:$E$17,2,FALSE)/24,""),"")</f>
        <v/>
      </c>
      <c r="BS57" s="56" t="str">
        <f>IFERROR(IF($AZ57="Présent",BL57/VLOOKUP(BK57,Base!$A$3:$E$17,2,FALSE)/24,""),"")</f>
        <v/>
      </c>
      <c r="BT57" s="56" t="str">
        <f>IFERROR(IF($AZ57="Présent",BN57/VLOOKUP(BM57,Base!$A$3:$E$17,2,FALSE)/24,""),"")</f>
        <v/>
      </c>
      <c r="BU57" s="56" t="str">
        <f>IFERROR(IF($AZ57="Présent",BP57/VLOOKUP(BO57,Base!$A$3:$E$17,2,FALSE)/24,""),"")</f>
        <v/>
      </c>
      <c r="BV57" s="293" t="str">
        <f>IF(AZ57="Présent",SUM(BQ57:BU57)/BF57,"")</f>
        <v/>
      </c>
      <c r="BW57" s="51"/>
      <c r="BX57" s="17" t="s">
        <v>177</v>
      </c>
      <c r="BY57" s="18"/>
      <c r="BZ57" s="19">
        <v>0.22916666666666666</v>
      </c>
      <c r="CA57" s="290">
        <f>IF(BY57&lt;&gt;"Présent",0,BZ57+(7.4/24))</f>
        <v>0</v>
      </c>
      <c r="CB57" s="291">
        <f>IF(OR(BY57&lt;&gt;"Présent",BZ57="",CA57-BZ57-0.4/24&lt;0),0,CA57-BZ57-0.4/24)</f>
        <v>0</v>
      </c>
      <c r="CC57" s="19">
        <f>IF(BY57&lt;&gt;"Présent",0,BZ57)</f>
        <v>0</v>
      </c>
      <c r="CD57" s="20">
        <v>0.53749999999999998</v>
      </c>
      <c r="CE57" s="292">
        <f t="shared" ref="CE57:CE85" si="61">IF(CC57="","",IF(BY57&lt;&gt;"Présent",0,CD57-CC57+IF(CC57&gt;CD57,1)-0.4/24))</f>
        <v>0</v>
      </c>
      <c r="CF57" s="63"/>
      <c r="CG57" s="64"/>
      <c r="CH57" s="63"/>
      <c r="CI57" s="65"/>
      <c r="CJ57" s="66"/>
      <c r="CK57" s="64"/>
      <c r="CL57" s="63"/>
      <c r="CM57" s="65"/>
      <c r="CN57" s="66"/>
      <c r="CO57" s="64"/>
      <c r="CP57" s="56" t="str">
        <f>IFERROR(IF($BY57="Présent",CG57/VLOOKUP(CF57,Base!$A$3:$E$17,2,FALSE)/24,""),"")</f>
        <v/>
      </c>
      <c r="CQ57" s="56" t="str">
        <f>IFERROR(IF($BY57="Présent",CI57/VLOOKUP(CH57,Base!$A$3:$E$17,2,FALSE)/24,""),"")</f>
        <v/>
      </c>
      <c r="CR57" s="56" t="str">
        <f>IFERROR(IF($BY57="Présent",CK57/VLOOKUP(CJ57,Base!$A$3:$E$17,2,FALSE)/24,""),"")</f>
        <v/>
      </c>
      <c r="CS57" s="56" t="str">
        <f>IFERROR(IF($BY57="Présent",CM57/VLOOKUP(CL57,Base!$A$3:$E$17,2,FALSE)/24,""),"")</f>
        <v/>
      </c>
      <c r="CT57" s="56" t="str">
        <f>IFERROR(IF($BY57="Présent",CO57/VLOOKUP(CN57,Base!$A$3:$E$17,2,FALSE)/24,""),"")</f>
        <v/>
      </c>
      <c r="CU57" s="293" t="str">
        <f>IF(BY57="Présent",SUM(CP57:CT57)/CE57,"")</f>
        <v/>
      </c>
      <c r="CV57" s="51"/>
      <c r="CW57" s="17" t="s">
        <v>177</v>
      </c>
      <c r="CX57" s="18"/>
      <c r="CY57" s="19">
        <v>0.22916666666666666</v>
      </c>
      <c r="CZ57" s="290">
        <f>IF(CX57&lt;&gt;"Présent",0,CY57+(7.4/24))</f>
        <v>0</v>
      </c>
      <c r="DA57" s="291">
        <f>IF(OR(CX57&lt;&gt;"Présent",CY57="",CZ57-CY57-0.4/24&lt;0),0,CZ57-CY57-0.4/24)</f>
        <v>0</v>
      </c>
      <c r="DB57" s="19">
        <f>IF(CX57&lt;&gt;"Présent",0,CY57)</f>
        <v>0</v>
      </c>
      <c r="DC57" s="20">
        <v>0.53749999999999998</v>
      </c>
      <c r="DD57" s="292">
        <f t="shared" ref="DD57:DD85" si="62">IF(DB57="","",IF(CX57&lt;&gt;"Présent",0,DC57-DB57+IF(DB57&gt;DC57,1)-0.4/24))</f>
        <v>0</v>
      </c>
      <c r="DE57" s="63"/>
      <c r="DF57" s="64"/>
      <c r="DG57" s="63"/>
      <c r="DH57" s="65"/>
      <c r="DI57" s="66"/>
      <c r="DJ57" s="64"/>
      <c r="DK57" s="63"/>
      <c r="DL57" s="65"/>
      <c r="DM57" s="66"/>
      <c r="DN57" s="64"/>
      <c r="DO57" s="56" t="str">
        <f>IFERROR(IF($CX57="Présent",DF57/VLOOKUP(DE57,Base!$A$3:$E$17,2,FALSE)/24,""),"")</f>
        <v/>
      </c>
      <c r="DP57" s="56" t="str">
        <f>IFERROR(IF($CX57="Présent",DH57/VLOOKUP(DG57,Base!$A$3:$E$17,2,FALSE)/24,""),"")</f>
        <v/>
      </c>
      <c r="DQ57" s="56" t="str">
        <f>IFERROR(IF($CX57="Présent",DJ57/VLOOKUP(DI57,Base!$A$3:$E$17,2,FALSE)/24,""),"")</f>
        <v/>
      </c>
      <c r="DR57" s="56" t="str">
        <f>IFERROR(IF($CX57="Présent",DL57/VLOOKUP(DK57,Base!$A$3:$E$17,2,FALSE)/24,""),"")</f>
        <v/>
      </c>
      <c r="DS57" s="56" t="str">
        <f>IFERROR(IF($CX57="Présent",DN57/VLOOKUP(DM57,Base!$A$3:$E$17,2,FALSE)/24,""),"")</f>
        <v/>
      </c>
      <c r="DT57" s="293" t="str">
        <f>IF(CX57="Présent",SUM(DO57:DS57)/DD57,"")</f>
        <v/>
      </c>
      <c r="DU57" s="51"/>
      <c r="DV57" s="17" t="s">
        <v>177</v>
      </c>
      <c r="DW57" s="18"/>
      <c r="DX57" s="19"/>
      <c r="DY57" s="290">
        <f>IF(DW57&lt;&gt;"Présent",0,DX57+(7.4/24))</f>
        <v>0</v>
      </c>
      <c r="DZ57" s="291">
        <f>IF(OR(DW57&lt;&gt;"Présent",DX57="",DY57-DX57-0.4/24&lt;0),0,DY57-DX57-0.4/24)</f>
        <v>0</v>
      </c>
      <c r="EA57" s="19">
        <f>IF(DW57&lt;&gt;"Présent",0,DX57)</f>
        <v>0</v>
      </c>
      <c r="EB57" s="20"/>
      <c r="EC57" s="292">
        <f t="shared" ref="EC57:EC85" si="63">IF(EA57="","",IF(DW57&lt;&gt;"Présent",0,EB57-EA57+IF(EA57&gt;EB57,1)-0.4/24))</f>
        <v>0</v>
      </c>
      <c r="ED57" s="63"/>
      <c r="EE57" s="64"/>
      <c r="EF57" s="63"/>
      <c r="EG57" s="65"/>
      <c r="EH57" s="66"/>
      <c r="EI57" s="64"/>
      <c r="EJ57" s="63"/>
      <c r="EK57" s="65"/>
      <c r="EL57" s="66"/>
      <c r="EM57" s="64"/>
      <c r="EN57" s="56" t="str">
        <f>IFERROR(IF($DW57="Présent",EE57/VLOOKUP(ED57,Base!$A$3:$E$17,2,FALSE)/24,""),"")</f>
        <v/>
      </c>
      <c r="EO57" s="56" t="str">
        <f>IFERROR(IF($DW57="Présent",EG57/VLOOKUP(EF57,Base!$A$3:$E$17,2,FALSE)/24,""),"")</f>
        <v/>
      </c>
      <c r="EP57" s="56" t="str">
        <f>IFERROR(IF($DW57="Présent",EI57/VLOOKUP(EH57,Base!$A$3:$E$17,2,FALSE)/24,""),"")</f>
        <v/>
      </c>
      <c r="EQ57" s="56" t="str">
        <f>IFERROR(IF($DW57="Présent",EK57/VLOOKUP(EJ57,Base!$A$3:$E$17,2,FALSE)/24,""),"")</f>
        <v/>
      </c>
      <c r="ER57" s="56" t="str">
        <f>IFERROR(IF($DW57="Présent",EM57/VLOOKUP(EL57,Base!$A$3:$E$17,2,FALSE)/24,""),"")</f>
        <v/>
      </c>
      <c r="ES57" s="293" t="str">
        <f>IF(DW57="Présent",SUM(EN57:ER57)/EC57,"")</f>
        <v/>
      </c>
      <c r="ET57" s="51"/>
      <c r="EU57" s="17"/>
      <c r="EV57" s="18"/>
      <c r="EW57" s="19"/>
      <c r="EX57" s="290">
        <f>IF(EV57&lt;&gt;"Présent",0,EW57+(7.4/24))</f>
        <v>0</v>
      </c>
      <c r="EY57" s="291">
        <f>IF(OR(EV57&lt;&gt;"Présent",EW57="",EX57-EW57-0.4/24&lt;0),0,EX57-EW57-0.4/24)</f>
        <v>0</v>
      </c>
      <c r="EZ57" s="19">
        <f>IF(EV57&lt;&gt;"Présent",0,EW57)</f>
        <v>0</v>
      </c>
      <c r="FA57" s="20"/>
      <c r="FB57" s="292">
        <f t="shared" ref="FB57:FB85" si="64">IF(EZ57="","",IF(EV57&lt;&gt;"Présent",0,FA57-EZ57+IF(EZ57&gt;FA57,1)-0.4/24))</f>
        <v>0</v>
      </c>
      <c r="FC57" s="63"/>
      <c r="FD57" s="64"/>
      <c r="FE57" s="63"/>
      <c r="FF57" s="65"/>
      <c r="FG57" s="66"/>
      <c r="FH57" s="64"/>
      <c r="FI57" s="63"/>
      <c r="FJ57" s="65"/>
      <c r="FK57" s="66"/>
      <c r="FL57" s="64"/>
      <c r="FM57" s="56" t="str">
        <f>IFERROR(IF($EV57="Présent",FD57/VLOOKUP(FC57,Base!$A$3:$E$17,2,FALSE)/24,""),"")</f>
        <v/>
      </c>
      <c r="FN57" s="56" t="str">
        <f>IFERROR(IF($EV57="Présent",FF57/VLOOKUP(FE57,Base!$A$3:$E$17,2,FALSE)/24,""),"")</f>
        <v/>
      </c>
      <c r="FO57" s="56" t="str">
        <f>IFERROR(IF($EV57="Présent",FH57/VLOOKUP(FG57,Base!$A$3:$E$17,2,FALSE)/24,""),"")</f>
        <v/>
      </c>
      <c r="FP57" s="56" t="str">
        <f>IFERROR(IF($EV57="Présent",FJ57/VLOOKUP(FI57,Base!$A$3:$E$17,2,FALSE)/24,""),"")</f>
        <v/>
      </c>
      <c r="FQ57" s="56" t="str">
        <f>IFERROR(IF($EV57="Présent",FL57/VLOOKUP(FK57,Base!$A$3:$E$17,2,FALSE)/24,""),"")</f>
        <v/>
      </c>
      <c r="FR57" s="293" t="str">
        <f>IF(EV57="Présent",SUM(FM57:FQ57)/FB57,"")</f>
        <v/>
      </c>
      <c r="FS57" s="51"/>
      <c r="FU57" s="270" t="str">
        <f t="shared" si="35"/>
        <v>KHADRI. H</v>
      </c>
      <c r="FV57" s="271">
        <f t="shared" ref="FV57:FV85" si="65">IF(FU57=0,"",7-COUNTIF(B57:FR57,$FZ$3))</f>
        <v>7</v>
      </c>
      <c r="FW57" s="272">
        <f>SUM(E57,AD57,BC57,CB57,DA57,DZ57,EY57)+(COUNTIF(B57:FR57,$FZ$3)*(0.4/24))</f>
        <v>0</v>
      </c>
      <c r="FX57" s="23"/>
      <c r="FY57" s="88"/>
    </row>
    <row r="58" spans="1:181" s="25" customFormat="1" x14ac:dyDescent="0.2">
      <c r="A58" s="17" t="s">
        <v>56</v>
      </c>
      <c r="B58" s="18"/>
      <c r="C58" s="19">
        <v>0.22916666666666666</v>
      </c>
      <c r="D58" s="290">
        <f t="shared" ref="D58:D85" si="66">IF(B58&lt;&gt;"Présent",0,C58+(7.4/24))</f>
        <v>0</v>
      </c>
      <c r="E58" s="291">
        <f t="shared" ref="E58:E85" si="67">IF(OR(B58&lt;&gt;"Présent",C58="",D58-C58-0.4/24&lt;0),0,D58-C58-0.4/24)</f>
        <v>0</v>
      </c>
      <c r="F58" s="19">
        <f t="shared" ref="F58:F85" si="68">IF(B58&lt;&gt;"Présent",0,C58)</f>
        <v>0</v>
      </c>
      <c r="G58" s="20">
        <v>0.53749999999999998</v>
      </c>
      <c r="H58" s="292">
        <f t="shared" si="58"/>
        <v>0</v>
      </c>
      <c r="I58" s="63"/>
      <c r="J58" s="64"/>
      <c r="K58" s="63"/>
      <c r="L58" s="65"/>
      <c r="M58" s="66"/>
      <c r="N58" s="64"/>
      <c r="O58" s="63"/>
      <c r="P58" s="65"/>
      <c r="Q58" s="66"/>
      <c r="R58" s="64"/>
      <c r="S58" s="56" t="str">
        <f>IFERROR(IF($B58="Présent",J58/VLOOKUP(I58,Base!$A$3:$E$17,2,FALSE)/24,""),"")</f>
        <v/>
      </c>
      <c r="T58" s="56" t="str">
        <f>IFERROR(IF($B58="Présent",L58/VLOOKUP(K58,Base!$A$3:$E$17,2,FALSE)/24,""),"")</f>
        <v/>
      </c>
      <c r="U58" s="56" t="str">
        <f>IFERROR(IF($B58="Présent",N58/VLOOKUP(M58,Base!$A$3:$E$17,2,FALSE)/24,""),"")</f>
        <v/>
      </c>
      <c r="V58" s="56" t="str">
        <f>IFERROR(IF($B58="Présent",P58/VLOOKUP(O58,Base!$A$3:$E$17,2,FALSE)/24,""),"")</f>
        <v/>
      </c>
      <c r="W58" s="56" t="str">
        <f>IFERROR(IF($B58="Présent",R58/VLOOKUP(Q58,Base!$A$3:$E$17,2,FALSE)/24,""),"")</f>
        <v/>
      </c>
      <c r="X58" s="293" t="str">
        <f t="shared" ref="X58:X85" si="69">IF(B58="Présent",SUM(S58:W58)/H58,"")</f>
        <v/>
      </c>
      <c r="Y58" s="54"/>
      <c r="Z58" s="17" t="s">
        <v>56</v>
      </c>
      <c r="AA58" s="18"/>
      <c r="AB58" s="19"/>
      <c r="AC58" s="290">
        <f t="shared" ref="AC58:AC85" si="70">IF(AA58&lt;&gt;"Présent",0,AB58+(7.4/24))</f>
        <v>0</v>
      </c>
      <c r="AD58" s="291">
        <f t="shared" ref="AD58:AD85" si="71">IF(OR(AA58&lt;&gt;"Présent",AB58="",AC58-AB58-0.4/24&lt;0),0,AC58-AB58-0.4/24)</f>
        <v>0</v>
      </c>
      <c r="AE58" s="19">
        <f t="shared" ref="AE58:AE85" si="72">IF(AA58&lt;&gt;"Présent",0,AB58)</f>
        <v>0</v>
      </c>
      <c r="AF58" s="20">
        <v>0.53749999999999998</v>
      </c>
      <c r="AG58" s="292">
        <f t="shared" si="59"/>
        <v>0</v>
      </c>
      <c r="AH58" s="63"/>
      <c r="AI58" s="64"/>
      <c r="AJ58" s="63"/>
      <c r="AK58" s="65"/>
      <c r="AL58" s="66"/>
      <c r="AM58" s="64"/>
      <c r="AN58" s="63"/>
      <c r="AO58" s="65"/>
      <c r="AP58" s="66"/>
      <c r="AQ58" s="64"/>
      <c r="AR58" s="56" t="str">
        <f>IFERROR(IF($AA58="Présent",AI58/VLOOKUP(AH58,Base!$A$3:$E$17,2,FALSE)/24,""),"")</f>
        <v/>
      </c>
      <c r="AS58" s="56" t="str">
        <f>IFERROR(IF($AA58="Présent",AK58/VLOOKUP(AJ58,Base!$A$3:$E$17,2,FALSE)/24,""),"")</f>
        <v/>
      </c>
      <c r="AT58" s="56" t="str">
        <f>IFERROR(IF($AA58="Présent",AM58/VLOOKUP(AL58,Base!$A$3:$E$17,2,FALSE)/24,""),"")</f>
        <v/>
      </c>
      <c r="AU58" s="56" t="str">
        <f>IFERROR(IF($AA58="Présent",AO58/VLOOKUP(AN58,Base!$A$3:$E$17,2,FALSE)/24,""),"")</f>
        <v/>
      </c>
      <c r="AV58" s="56" t="str">
        <f>IFERROR(IF($AA58="Présent",AQ58/VLOOKUP(AP58,Base!$A$3:$E$17,2,FALSE)/24,""),"")</f>
        <v/>
      </c>
      <c r="AW58" s="293" t="str">
        <f t="shared" ref="AW58:AW85" si="73">IF(AA58="Présent",SUM(AR58:AV58)/AG58,"")</f>
        <v/>
      </c>
      <c r="AX58" s="51"/>
      <c r="AY58" s="17" t="s">
        <v>56</v>
      </c>
      <c r="AZ58" s="18"/>
      <c r="BA58" s="19">
        <v>0.22916666666666666</v>
      </c>
      <c r="BB58" s="290">
        <f t="shared" ref="BB58:BB85" si="74">IF(AZ58&lt;&gt;"Présent",0,BA58+(7.4/24))</f>
        <v>0</v>
      </c>
      <c r="BC58" s="291">
        <f t="shared" ref="BC58:BC85" si="75">IF(OR(AZ58&lt;&gt;"Présent",BA58="",BB58-BA58-0.4/24&lt;0),0,BB58-BA58-0.4/24)</f>
        <v>0</v>
      </c>
      <c r="BD58" s="19">
        <f t="shared" ref="BD58:BD85" si="76">IF(AZ58&lt;&gt;"Présent",0,BA58)</f>
        <v>0</v>
      </c>
      <c r="BE58" s="20">
        <v>0.54166666666666663</v>
      </c>
      <c r="BF58" s="292">
        <f t="shared" si="60"/>
        <v>0</v>
      </c>
      <c r="BG58" s="63"/>
      <c r="BH58" s="64"/>
      <c r="BI58" s="63"/>
      <c r="BJ58" s="65"/>
      <c r="BK58" s="66"/>
      <c r="BL58" s="64"/>
      <c r="BM58" s="63"/>
      <c r="BN58" s="65"/>
      <c r="BO58" s="66"/>
      <c r="BP58" s="64"/>
      <c r="BQ58" s="56" t="str">
        <f>IFERROR(IF($AZ58="Présent",BH58/VLOOKUP(BG58,Base!$A$3:$E$17,2,FALSE)/24,""),"")</f>
        <v/>
      </c>
      <c r="BR58" s="56" t="str">
        <f>IFERROR(IF($AZ58="Présent",BJ58/VLOOKUP(BI58,Base!$A$3:$E$17,2,FALSE)/24,""),"")</f>
        <v/>
      </c>
      <c r="BS58" s="56" t="str">
        <f>IFERROR(IF($AZ58="Présent",BL58/VLOOKUP(BK58,Base!$A$3:$E$17,2,FALSE)/24,""),"")</f>
        <v/>
      </c>
      <c r="BT58" s="56" t="str">
        <f>IFERROR(IF($AZ58="Présent",BN58/VLOOKUP(BM58,Base!$A$3:$E$17,2,FALSE)/24,""),"")</f>
        <v/>
      </c>
      <c r="BU58" s="56" t="str">
        <f>IFERROR(IF($AZ58="Présent",BP58/VLOOKUP(BO58,Base!$A$3:$E$17,2,FALSE)/24,""),"")</f>
        <v/>
      </c>
      <c r="BV58" s="293" t="str">
        <f t="shared" ref="BV58:BV85" si="77">IF(AZ58="Présent",SUM(BQ58:BU58)/BF58,"")</f>
        <v/>
      </c>
      <c r="BW58" s="51"/>
      <c r="BX58" s="17" t="s">
        <v>56</v>
      </c>
      <c r="BY58" s="18"/>
      <c r="BZ58" s="19">
        <v>0.22916666666666666</v>
      </c>
      <c r="CA58" s="290">
        <f t="shared" ref="CA58:CA85" si="78">IF(BY58&lt;&gt;"Présent",0,BZ58+(7.4/24))</f>
        <v>0</v>
      </c>
      <c r="CB58" s="291">
        <f t="shared" ref="CB58:CB85" si="79">IF(OR(BY58&lt;&gt;"Présent",BZ58="",CA58-BZ58-0.4/24&lt;0),0,CA58-BZ58-0.4/24)</f>
        <v>0</v>
      </c>
      <c r="CC58" s="19">
        <f t="shared" ref="CC58:CC85" si="80">IF(BY58&lt;&gt;"Présent",0,BZ58)</f>
        <v>0</v>
      </c>
      <c r="CD58" s="20">
        <v>0.53749999999999998</v>
      </c>
      <c r="CE58" s="292">
        <f t="shared" si="61"/>
        <v>0</v>
      </c>
      <c r="CF58" s="63"/>
      <c r="CG58" s="64"/>
      <c r="CH58" s="63"/>
      <c r="CI58" s="65"/>
      <c r="CJ58" s="66"/>
      <c r="CK58" s="64"/>
      <c r="CL58" s="63"/>
      <c r="CM58" s="65"/>
      <c r="CN58" s="66"/>
      <c r="CO58" s="64"/>
      <c r="CP58" s="56" t="str">
        <f>IFERROR(IF($BY58="Présent",CG58/VLOOKUP(CF58,Base!$A$3:$E$17,2,FALSE)/24,""),"")</f>
        <v/>
      </c>
      <c r="CQ58" s="56" t="str">
        <f>IFERROR(IF($BY58="Présent",CI58/VLOOKUP(CH58,Base!$A$3:$E$17,2,FALSE)/24,""),"")</f>
        <v/>
      </c>
      <c r="CR58" s="56" t="str">
        <f>IFERROR(IF($BY58="Présent",CK58/VLOOKUP(CJ58,Base!$A$3:$E$17,2,FALSE)/24,""),"")</f>
        <v/>
      </c>
      <c r="CS58" s="56" t="str">
        <f>IFERROR(IF($BY58="Présent",CM58/VLOOKUP(CL58,Base!$A$3:$E$17,2,FALSE)/24,""),"")</f>
        <v/>
      </c>
      <c r="CT58" s="56" t="str">
        <f>IFERROR(IF($BY58="Présent",CO58/VLOOKUP(CN58,Base!$A$3:$E$17,2,FALSE)/24,""),"")</f>
        <v/>
      </c>
      <c r="CU58" s="293" t="str">
        <f t="shared" ref="CU58:CU85" si="81">IF(BY58="Présent",SUM(CP58:CT58)/CE58,"")</f>
        <v/>
      </c>
      <c r="CV58" s="51"/>
      <c r="CW58" s="17" t="s">
        <v>56</v>
      </c>
      <c r="CX58" s="18"/>
      <c r="CY58" s="19">
        <v>0.22916666666666666</v>
      </c>
      <c r="CZ58" s="290">
        <f t="shared" ref="CZ58:CZ85" si="82">IF(CX58&lt;&gt;"Présent",0,CY58+(7.4/24))</f>
        <v>0</v>
      </c>
      <c r="DA58" s="291">
        <f t="shared" ref="DA58:DA85" si="83">IF(OR(CX58&lt;&gt;"Présent",CY58="",CZ58-CY58-0.4/24&lt;0),0,CZ58-CY58-0.4/24)</f>
        <v>0</v>
      </c>
      <c r="DB58" s="19">
        <f t="shared" ref="DB58:DB85" si="84">IF(CX58&lt;&gt;"Présent",0,CY58)</f>
        <v>0</v>
      </c>
      <c r="DC58" s="20">
        <v>0.53749999999999998</v>
      </c>
      <c r="DD58" s="292">
        <f t="shared" si="62"/>
        <v>0</v>
      </c>
      <c r="DE58" s="63"/>
      <c r="DF58" s="64"/>
      <c r="DG58" s="63"/>
      <c r="DH58" s="65"/>
      <c r="DI58" s="66"/>
      <c r="DJ58" s="64"/>
      <c r="DK58" s="63"/>
      <c r="DL58" s="65"/>
      <c r="DM58" s="66"/>
      <c r="DN58" s="64"/>
      <c r="DO58" s="56" t="str">
        <f>IFERROR(IF($CX58="Présent",DF58/VLOOKUP(DE58,Base!$A$3:$E$17,2,FALSE)/24,""),"")</f>
        <v/>
      </c>
      <c r="DP58" s="56" t="str">
        <f>IFERROR(IF($CX58="Présent",DH58/VLOOKUP(DG58,Base!$A$3:$E$17,2,FALSE)/24,""),"")</f>
        <v/>
      </c>
      <c r="DQ58" s="56" t="str">
        <f>IFERROR(IF($CX58="Présent",DJ58/VLOOKUP(DI58,Base!$A$3:$E$17,2,FALSE)/24,""),"")</f>
        <v/>
      </c>
      <c r="DR58" s="56" t="str">
        <f>IFERROR(IF($CX58="Présent",DL58/VLOOKUP(DK58,Base!$A$3:$E$17,2,FALSE)/24,""),"")</f>
        <v/>
      </c>
      <c r="DS58" s="56" t="str">
        <f>IFERROR(IF($CX58="Présent",DN58/VLOOKUP(DM58,Base!$A$3:$E$17,2,FALSE)/24,""),"")</f>
        <v/>
      </c>
      <c r="DT58" s="293" t="str">
        <f t="shared" ref="DT58:DT85" si="85">IF(CX58="Présent",SUM(DO58:DS58)/DD58,"")</f>
        <v/>
      </c>
      <c r="DU58" s="51"/>
      <c r="DV58" s="17" t="s">
        <v>56</v>
      </c>
      <c r="DW58" s="18"/>
      <c r="DX58" s="19"/>
      <c r="DY58" s="290">
        <f t="shared" ref="DY58:DY85" si="86">IF(DW58&lt;&gt;"Présent",0,DX58+(7.4/24))</f>
        <v>0</v>
      </c>
      <c r="DZ58" s="291">
        <f t="shared" ref="DZ58:DZ85" si="87">IF(OR(DW58&lt;&gt;"Présent",DX58="",DY58-DX58-0.4/24&lt;0),0,DY58-DX58-0.4/24)</f>
        <v>0</v>
      </c>
      <c r="EA58" s="19">
        <f t="shared" ref="EA58:EA85" si="88">IF(DW58&lt;&gt;"Présent",0,DX58)</f>
        <v>0</v>
      </c>
      <c r="EB58" s="20"/>
      <c r="EC58" s="292">
        <f t="shared" si="63"/>
        <v>0</v>
      </c>
      <c r="ED58" s="63"/>
      <c r="EE58" s="64"/>
      <c r="EF58" s="63"/>
      <c r="EG58" s="65"/>
      <c r="EH58" s="66"/>
      <c r="EI58" s="64"/>
      <c r="EJ58" s="63"/>
      <c r="EK58" s="65"/>
      <c r="EL58" s="66"/>
      <c r="EM58" s="64"/>
      <c r="EN58" s="56" t="str">
        <f>IFERROR(IF($DW58="Présent",EE58/VLOOKUP(ED58,Base!$A$3:$E$17,2,FALSE)/24,""),"")</f>
        <v/>
      </c>
      <c r="EO58" s="56" t="str">
        <f>IFERROR(IF($DW58="Présent",EG58/VLOOKUP(EF58,Base!$A$3:$E$17,2,FALSE)/24,""),"")</f>
        <v/>
      </c>
      <c r="EP58" s="56" t="str">
        <f>IFERROR(IF($DW58="Présent",EI58/VLOOKUP(EH58,Base!$A$3:$E$17,2,FALSE)/24,""),"")</f>
        <v/>
      </c>
      <c r="EQ58" s="56" t="str">
        <f>IFERROR(IF($DW58="Présent",EK58/VLOOKUP(EJ58,Base!$A$3:$E$17,2,FALSE)/24,""),"")</f>
        <v/>
      </c>
      <c r="ER58" s="56" t="str">
        <f>IFERROR(IF($DW58="Présent",EM58/VLOOKUP(EL58,Base!$A$3:$E$17,2,FALSE)/24,""),"")</f>
        <v/>
      </c>
      <c r="ES58" s="293" t="str">
        <f t="shared" ref="ES58:ES85" si="89">IF(DW58="Présent",SUM(EN58:ER58)/EC58,"")</f>
        <v/>
      </c>
      <c r="ET58" s="51"/>
      <c r="EU58" s="17"/>
      <c r="EV58" s="18"/>
      <c r="EW58" s="19"/>
      <c r="EX58" s="290">
        <f t="shared" ref="EX58:EX85" si="90">IF(EV58&lt;&gt;"Présent",0,EW58+(7.4/24))</f>
        <v>0</v>
      </c>
      <c r="EY58" s="291">
        <f t="shared" ref="EY58:EY85" si="91">IF(OR(EV58&lt;&gt;"Présent",EW58="",EX58-EW58-0.4/24&lt;0),0,EX58-EW58-0.4/24)</f>
        <v>0</v>
      </c>
      <c r="EZ58" s="19">
        <f t="shared" ref="EZ58:EZ85" si="92">IF(EV58&lt;&gt;"Présent",0,EW58)</f>
        <v>0</v>
      </c>
      <c r="FA58" s="20"/>
      <c r="FB58" s="292">
        <f t="shared" si="64"/>
        <v>0</v>
      </c>
      <c r="FC58" s="63"/>
      <c r="FD58" s="64"/>
      <c r="FE58" s="63"/>
      <c r="FF58" s="65"/>
      <c r="FG58" s="66"/>
      <c r="FH58" s="64"/>
      <c r="FI58" s="63"/>
      <c r="FJ58" s="65"/>
      <c r="FK58" s="66"/>
      <c r="FL58" s="64"/>
      <c r="FM58" s="56" t="str">
        <f>IFERROR(IF($EV58="Présent",FD58/VLOOKUP(FC58,Base!$A$3:$E$17,2,FALSE)/24,""),"")</f>
        <v/>
      </c>
      <c r="FN58" s="56" t="str">
        <f>IFERROR(IF($EV58="Présent",FF58/VLOOKUP(FE58,Base!$A$3:$E$17,2,FALSE)/24,""),"")</f>
        <v/>
      </c>
      <c r="FO58" s="56" t="str">
        <f>IFERROR(IF($EV58="Présent",FH58/VLOOKUP(FG58,Base!$A$3:$E$17,2,FALSE)/24,""),"")</f>
        <v/>
      </c>
      <c r="FP58" s="56" t="str">
        <f>IFERROR(IF($EV58="Présent",FJ58/VLOOKUP(FI58,Base!$A$3:$E$17,2,FALSE)/24,""),"")</f>
        <v/>
      </c>
      <c r="FQ58" s="56" t="str">
        <f>IFERROR(IF($EV58="Présent",FL58/VLOOKUP(FK58,Base!$A$3:$E$17,2,FALSE)/24,""),"")</f>
        <v/>
      </c>
      <c r="FR58" s="293" t="str">
        <f t="shared" ref="FR58:FR85" si="93">IF(EV58="Présent",SUM(FM58:FQ58)/FB58,"")</f>
        <v/>
      </c>
      <c r="FS58" s="51"/>
      <c r="FU58" s="262" t="str">
        <f t="shared" si="35"/>
        <v>MOUTON.J</v>
      </c>
      <c r="FV58" s="261">
        <f t="shared" si="65"/>
        <v>7</v>
      </c>
      <c r="FW58" s="263">
        <f t="shared" ref="FW58:FW85" si="94">SUM(E58,AD58,BC58,CB58,DA58,DZ58,EY58)+(COUNTIF(B58:FR58,$FZ$3)*(0.4/24))</f>
        <v>0</v>
      </c>
      <c r="FX58" s="23"/>
      <c r="FY58" s="88"/>
    </row>
    <row r="59" spans="1:181" s="25" customFormat="1" x14ac:dyDescent="0.2">
      <c r="A59" s="17" t="s">
        <v>12</v>
      </c>
      <c r="B59" s="18"/>
      <c r="C59" s="19">
        <v>0.22916666666666666</v>
      </c>
      <c r="D59" s="290">
        <f t="shared" si="66"/>
        <v>0</v>
      </c>
      <c r="E59" s="291">
        <f t="shared" si="67"/>
        <v>0</v>
      </c>
      <c r="F59" s="19">
        <f t="shared" si="68"/>
        <v>0</v>
      </c>
      <c r="G59" s="20">
        <v>0.53749999999999998</v>
      </c>
      <c r="H59" s="292">
        <f t="shared" si="58"/>
        <v>0</v>
      </c>
      <c r="I59" s="63"/>
      <c r="J59" s="64"/>
      <c r="K59" s="63"/>
      <c r="L59" s="65"/>
      <c r="M59" s="66"/>
      <c r="N59" s="64"/>
      <c r="O59" s="63"/>
      <c r="P59" s="65"/>
      <c r="Q59" s="66"/>
      <c r="R59" s="64"/>
      <c r="S59" s="56" t="str">
        <f>IFERROR(IF($B59="Présent",J59/VLOOKUP(I59,Base!$A$3:$E$17,2,FALSE)/24,""),"")</f>
        <v/>
      </c>
      <c r="T59" s="56" t="str">
        <f>IFERROR(IF($B59="Présent",L59/VLOOKUP(K59,Base!$A$3:$E$17,2,FALSE)/24,""),"")</f>
        <v/>
      </c>
      <c r="U59" s="56" t="str">
        <f>IFERROR(IF($B59="Présent",N59/VLOOKUP(M59,Base!$A$3:$E$17,2,FALSE)/24,""),"")</f>
        <v/>
      </c>
      <c r="V59" s="56" t="str">
        <f>IFERROR(IF($B59="Présent",P59/VLOOKUP(O59,Base!$A$3:$E$17,2,FALSE)/24,""),"")</f>
        <v/>
      </c>
      <c r="W59" s="56" t="str">
        <f>IFERROR(IF($B59="Présent",R59/VLOOKUP(Q59,Base!$A$3:$E$17,2,FALSE)/24,""),"")</f>
        <v/>
      </c>
      <c r="X59" s="293" t="str">
        <f t="shared" si="69"/>
        <v/>
      </c>
      <c r="Y59" s="54"/>
      <c r="Z59" s="17" t="s">
        <v>12</v>
      </c>
      <c r="AA59" s="18"/>
      <c r="AB59" s="19"/>
      <c r="AC59" s="290">
        <f t="shared" si="70"/>
        <v>0</v>
      </c>
      <c r="AD59" s="291">
        <f t="shared" si="71"/>
        <v>0</v>
      </c>
      <c r="AE59" s="19">
        <f t="shared" si="72"/>
        <v>0</v>
      </c>
      <c r="AF59" s="20">
        <v>0.54166666666666663</v>
      </c>
      <c r="AG59" s="292">
        <f t="shared" si="59"/>
        <v>0</v>
      </c>
      <c r="AH59" s="63"/>
      <c r="AI59" s="64"/>
      <c r="AJ59" s="63"/>
      <c r="AK59" s="65"/>
      <c r="AL59" s="66"/>
      <c r="AM59" s="64"/>
      <c r="AN59" s="63"/>
      <c r="AO59" s="65"/>
      <c r="AP59" s="66"/>
      <c r="AQ59" s="64"/>
      <c r="AR59" s="56" t="str">
        <f>IFERROR(IF($AA59="Présent",AI59/VLOOKUP(AH59,Base!$A$3:$E$17,2,FALSE)/24,""),"")</f>
        <v/>
      </c>
      <c r="AS59" s="56" t="str">
        <f>IFERROR(IF($AA59="Présent",AK59/VLOOKUP(AJ59,Base!$A$3:$E$17,2,FALSE)/24,""),"")</f>
        <v/>
      </c>
      <c r="AT59" s="56" t="str">
        <f>IFERROR(IF($AA59="Présent",AM59/VLOOKUP(AL59,Base!$A$3:$E$17,2,FALSE)/24,""),"")</f>
        <v/>
      </c>
      <c r="AU59" s="56" t="str">
        <f>IFERROR(IF($AA59="Présent",AO59/VLOOKUP(AN59,Base!$A$3:$E$17,2,FALSE)/24,""),"")</f>
        <v/>
      </c>
      <c r="AV59" s="56" t="str">
        <f>IFERROR(IF($AA59="Présent",AQ59/VLOOKUP(AP59,Base!$A$3:$E$17,2,FALSE)/24,""),"")</f>
        <v/>
      </c>
      <c r="AW59" s="293" t="str">
        <f t="shared" si="73"/>
        <v/>
      </c>
      <c r="AX59" s="51"/>
      <c r="AY59" s="17" t="s">
        <v>12</v>
      </c>
      <c r="AZ59" s="18"/>
      <c r="BA59" s="19">
        <v>0.22916666666666666</v>
      </c>
      <c r="BB59" s="290">
        <f t="shared" si="74"/>
        <v>0</v>
      </c>
      <c r="BC59" s="291">
        <f t="shared" si="75"/>
        <v>0</v>
      </c>
      <c r="BD59" s="19">
        <f t="shared" si="76"/>
        <v>0</v>
      </c>
      <c r="BE59" s="20">
        <v>0.5625</v>
      </c>
      <c r="BF59" s="292">
        <f t="shared" si="60"/>
        <v>0</v>
      </c>
      <c r="BG59" s="63"/>
      <c r="BH59" s="64"/>
      <c r="BI59" s="63"/>
      <c r="BJ59" s="65"/>
      <c r="BK59" s="66"/>
      <c r="BL59" s="64"/>
      <c r="BM59" s="63"/>
      <c r="BN59" s="65"/>
      <c r="BO59" s="66"/>
      <c r="BP59" s="64"/>
      <c r="BQ59" s="56" t="str">
        <f>IFERROR(IF($AZ59="Présent",BH59/VLOOKUP(BG59,Base!$A$3:$E$17,2,FALSE)/24,""),"")</f>
        <v/>
      </c>
      <c r="BR59" s="56" t="str">
        <f>IFERROR(IF($AZ59="Présent",BJ59/VLOOKUP(BI59,Base!$A$3:$E$17,2,FALSE)/24,""),"")</f>
        <v/>
      </c>
      <c r="BS59" s="56" t="str">
        <f>IFERROR(IF($AZ59="Présent",BL59/VLOOKUP(BK59,Base!$A$3:$E$17,2,FALSE)/24,""),"")</f>
        <v/>
      </c>
      <c r="BT59" s="56" t="str">
        <f>IFERROR(IF($AZ59="Présent",BN59/VLOOKUP(BM59,Base!$A$3:$E$17,2,FALSE)/24,""),"")</f>
        <v/>
      </c>
      <c r="BU59" s="56" t="str">
        <f>IFERROR(IF($AZ59="Présent",BP59/VLOOKUP(BO59,Base!$A$3:$E$17,2,FALSE)/24,""),"")</f>
        <v/>
      </c>
      <c r="BV59" s="293" t="str">
        <f t="shared" si="77"/>
        <v/>
      </c>
      <c r="BW59" s="51"/>
      <c r="BX59" s="17" t="s">
        <v>12</v>
      </c>
      <c r="BY59" s="18"/>
      <c r="BZ59" s="19">
        <v>0.22916666666666666</v>
      </c>
      <c r="CA59" s="290">
        <f t="shared" si="78"/>
        <v>0</v>
      </c>
      <c r="CB59" s="291">
        <f t="shared" si="79"/>
        <v>0</v>
      </c>
      <c r="CC59" s="19">
        <f t="shared" si="80"/>
        <v>0</v>
      </c>
      <c r="CD59" s="20">
        <v>0.54166666666666663</v>
      </c>
      <c r="CE59" s="292">
        <f t="shared" si="61"/>
        <v>0</v>
      </c>
      <c r="CF59" s="63"/>
      <c r="CG59" s="64"/>
      <c r="CH59" s="63"/>
      <c r="CI59" s="65"/>
      <c r="CJ59" s="66"/>
      <c r="CK59" s="64"/>
      <c r="CL59" s="63"/>
      <c r="CM59" s="65"/>
      <c r="CN59" s="66"/>
      <c r="CO59" s="64"/>
      <c r="CP59" s="56" t="str">
        <f>IFERROR(IF($BY59="Présent",CG59/VLOOKUP(CF59,Base!$A$3:$E$17,2,FALSE)/24,""),"")</f>
        <v/>
      </c>
      <c r="CQ59" s="56" t="str">
        <f>IFERROR(IF($BY59="Présent",CI59/VLOOKUP(CH59,Base!$A$3:$E$17,2,FALSE)/24,""),"")</f>
        <v/>
      </c>
      <c r="CR59" s="56" t="str">
        <f>IFERROR(IF($BY59="Présent",CK59/VLOOKUP(CJ59,Base!$A$3:$E$17,2,FALSE)/24,""),"")</f>
        <v/>
      </c>
      <c r="CS59" s="56" t="str">
        <f>IFERROR(IF($BY59="Présent",CM59/VLOOKUP(CL59,Base!$A$3:$E$17,2,FALSE)/24,""),"")</f>
        <v/>
      </c>
      <c r="CT59" s="56" t="str">
        <f>IFERROR(IF($BY59="Présent",CO59/VLOOKUP(CN59,Base!$A$3:$E$17,2,FALSE)/24,""),"")</f>
        <v/>
      </c>
      <c r="CU59" s="293" t="str">
        <f t="shared" si="81"/>
        <v/>
      </c>
      <c r="CV59" s="51"/>
      <c r="CW59" s="17" t="s">
        <v>12</v>
      </c>
      <c r="CX59" s="18"/>
      <c r="CY59" s="19">
        <v>0.22916666666666666</v>
      </c>
      <c r="CZ59" s="290">
        <f t="shared" si="82"/>
        <v>0</v>
      </c>
      <c r="DA59" s="291">
        <f t="shared" si="83"/>
        <v>0</v>
      </c>
      <c r="DB59" s="19">
        <f t="shared" si="84"/>
        <v>0</v>
      </c>
      <c r="DC59" s="20">
        <v>0.53749999999999998</v>
      </c>
      <c r="DD59" s="292">
        <f t="shared" si="62"/>
        <v>0</v>
      </c>
      <c r="DE59" s="63"/>
      <c r="DF59" s="64"/>
      <c r="DG59" s="63"/>
      <c r="DH59" s="65"/>
      <c r="DI59" s="66"/>
      <c r="DJ59" s="64"/>
      <c r="DK59" s="63"/>
      <c r="DL59" s="65"/>
      <c r="DM59" s="66"/>
      <c r="DN59" s="64"/>
      <c r="DO59" s="56" t="str">
        <f>IFERROR(IF($CX59="Présent",DF59/VLOOKUP(DE59,Base!$A$3:$E$17,2,FALSE)/24,""),"")</f>
        <v/>
      </c>
      <c r="DP59" s="56" t="str">
        <f>IFERROR(IF($CX59="Présent",DH59/VLOOKUP(DG59,Base!$A$3:$E$17,2,FALSE)/24,""),"")</f>
        <v/>
      </c>
      <c r="DQ59" s="56" t="str">
        <f>IFERROR(IF($CX59="Présent",DJ59/VLOOKUP(DI59,Base!$A$3:$E$17,2,FALSE)/24,""),"")</f>
        <v/>
      </c>
      <c r="DR59" s="56" t="str">
        <f>IFERROR(IF($CX59="Présent",DL59/VLOOKUP(DK59,Base!$A$3:$E$17,2,FALSE)/24,""),"")</f>
        <v/>
      </c>
      <c r="DS59" s="56" t="str">
        <f>IFERROR(IF($CX59="Présent",DN59/VLOOKUP(DM59,Base!$A$3:$E$17,2,FALSE)/24,""),"")</f>
        <v/>
      </c>
      <c r="DT59" s="293" t="str">
        <f t="shared" si="85"/>
        <v/>
      </c>
      <c r="DU59" s="51"/>
      <c r="DV59" s="17" t="s">
        <v>12</v>
      </c>
      <c r="DW59" s="18"/>
      <c r="DX59" s="19"/>
      <c r="DY59" s="290">
        <f t="shared" si="86"/>
        <v>0</v>
      </c>
      <c r="DZ59" s="291">
        <f t="shared" si="87"/>
        <v>0</v>
      </c>
      <c r="EA59" s="19">
        <f t="shared" si="88"/>
        <v>0</v>
      </c>
      <c r="EB59" s="20"/>
      <c r="EC59" s="292">
        <f t="shared" si="63"/>
        <v>0</v>
      </c>
      <c r="ED59" s="63"/>
      <c r="EE59" s="64"/>
      <c r="EF59" s="63"/>
      <c r="EG59" s="65"/>
      <c r="EH59" s="66"/>
      <c r="EI59" s="64"/>
      <c r="EJ59" s="63"/>
      <c r="EK59" s="65"/>
      <c r="EL59" s="66"/>
      <c r="EM59" s="64"/>
      <c r="EN59" s="56" t="str">
        <f>IFERROR(IF($DW59="Présent",EE59/VLOOKUP(ED59,Base!$A$3:$E$17,2,FALSE)/24,""),"")</f>
        <v/>
      </c>
      <c r="EO59" s="56" t="str">
        <f>IFERROR(IF($DW59="Présent",EG59/VLOOKUP(EF59,Base!$A$3:$E$17,2,FALSE)/24,""),"")</f>
        <v/>
      </c>
      <c r="EP59" s="56" t="str">
        <f>IFERROR(IF($DW59="Présent",EI59/VLOOKUP(EH59,Base!$A$3:$E$17,2,FALSE)/24,""),"")</f>
        <v/>
      </c>
      <c r="EQ59" s="56" t="str">
        <f>IFERROR(IF($DW59="Présent",EK59/VLOOKUP(EJ59,Base!$A$3:$E$17,2,FALSE)/24,""),"")</f>
        <v/>
      </c>
      <c r="ER59" s="56" t="str">
        <f>IFERROR(IF($DW59="Présent",EM59/VLOOKUP(EL59,Base!$A$3:$E$17,2,FALSE)/24,""),"")</f>
        <v/>
      </c>
      <c r="ES59" s="293" t="str">
        <f t="shared" si="89"/>
        <v/>
      </c>
      <c r="ET59" s="51"/>
      <c r="EU59" s="17"/>
      <c r="EV59" s="18"/>
      <c r="EW59" s="19"/>
      <c r="EX59" s="290">
        <f t="shared" si="90"/>
        <v>0</v>
      </c>
      <c r="EY59" s="291">
        <f t="shared" si="91"/>
        <v>0</v>
      </c>
      <c r="EZ59" s="19">
        <f t="shared" si="92"/>
        <v>0</v>
      </c>
      <c r="FA59" s="20"/>
      <c r="FB59" s="292">
        <f t="shared" si="64"/>
        <v>0</v>
      </c>
      <c r="FC59" s="63"/>
      <c r="FD59" s="64"/>
      <c r="FE59" s="63"/>
      <c r="FF59" s="65"/>
      <c r="FG59" s="66"/>
      <c r="FH59" s="64"/>
      <c r="FI59" s="63"/>
      <c r="FJ59" s="65"/>
      <c r="FK59" s="66"/>
      <c r="FL59" s="64"/>
      <c r="FM59" s="56" t="str">
        <f>IFERROR(IF($EV59="Présent",FD59/VLOOKUP(FC59,Base!$A$3:$E$17,2,FALSE)/24,""),"")</f>
        <v/>
      </c>
      <c r="FN59" s="56" t="str">
        <f>IFERROR(IF($EV59="Présent",FF59/VLOOKUP(FE59,Base!$A$3:$E$17,2,FALSE)/24,""),"")</f>
        <v/>
      </c>
      <c r="FO59" s="56" t="str">
        <f>IFERROR(IF($EV59="Présent",FH59/VLOOKUP(FG59,Base!$A$3:$E$17,2,FALSE)/24,""),"")</f>
        <v/>
      </c>
      <c r="FP59" s="56" t="str">
        <f>IFERROR(IF($EV59="Présent",FJ59/VLOOKUP(FI59,Base!$A$3:$E$17,2,FALSE)/24,""),"")</f>
        <v/>
      </c>
      <c r="FQ59" s="56" t="str">
        <f>IFERROR(IF($EV59="Présent",FL59/VLOOKUP(FK59,Base!$A$3:$E$17,2,FALSE)/24,""),"")</f>
        <v/>
      </c>
      <c r="FR59" s="293" t="str">
        <f t="shared" si="93"/>
        <v/>
      </c>
      <c r="FS59" s="51"/>
      <c r="FU59" s="262" t="str">
        <f t="shared" si="35"/>
        <v>YOUSSOUFA.B</v>
      </c>
      <c r="FV59" s="261">
        <f t="shared" si="65"/>
        <v>7</v>
      </c>
      <c r="FW59" s="263">
        <f t="shared" si="94"/>
        <v>0</v>
      </c>
      <c r="FX59" s="23"/>
      <c r="FY59" s="88"/>
    </row>
    <row r="60" spans="1:181" s="25" customFormat="1" x14ac:dyDescent="0.2">
      <c r="A60" s="17" t="s">
        <v>25</v>
      </c>
      <c r="B60" s="18"/>
      <c r="C60" s="19">
        <v>0.22916666666666666</v>
      </c>
      <c r="D60" s="290">
        <f t="shared" si="66"/>
        <v>0</v>
      </c>
      <c r="E60" s="291">
        <f t="shared" si="67"/>
        <v>0</v>
      </c>
      <c r="F60" s="19">
        <f t="shared" si="68"/>
        <v>0</v>
      </c>
      <c r="G60" s="20">
        <v>0.53749999999999998</v>
      </c>
      <c r="H60" s="292">
        <f t="shared" si="58"/>
        <v>0</v>
      </c>
      <c r="I60" s="63"/>
      <c r="J60" s="64"/>
      <c r="K60" s="63"/>
      <c r="L60" s="65"/>
      <c r="M60" s="66"/>
      <c r="N60" s="64"/>
      <c r="O60" s="63"/>
      <c r="P60" s="65"/>
      <c r="Q60" s="66"/>
      <c r="R60" s="64"/>
      <c r="S60" s="56" t="str">
        <f>IFERROR(IF($B60="Présent",J60/VLOOKUP(I60,Base!$A$3:$E$17,2,FALSE)/24,""),"")</f>
        <v/>
      </c>
      <c r="T60" s="56" t="str">
        <f>IFERROR(IF($B60="Présent",L60/VLOOKUP(K60,Base!$A$3:$E$17,2,FALSE)/24,""),"")</f>
        <v/>
      </c>
      <c r="U60" s="56" t="str">
        <f>IFERROR(IF($B60="Présent",N60/VLOOKUP(M60,Base!$A$3:$E$17,2,FALSE)/24,""),"")</f>
        <v/>
      </c>
      <c r="V60" s="56" t="str">
        <f>IFERROR(IF($B60="Présent",P60/VLOOKUP(O60,Base!$A$3:$E$17,2,FALSE)/24,""),"")</f>
        <v/>
      </c>
      <c r="W60" s="56" t="str">
        <f>IFERROR(IF($B60="Présent",R60/VLOOKUP(Q60,Base!$A$3:$E$17,2,FALSE)/24,""),"")</f>
        <v/>
      </c>
      <c r="X60" s="293" t="str">
        <f t="shared" si="69"/>
        <v/>
      </c>
      <c r="Y60" s="54"/>
      <c r="Z60" s="17" t="s">
        <v>25</v>
      </c>
      <c r="AA60" s="18"/>
      <c r="AB60" s="19"/>
      <c r="AC60" s="290">
        <f t="shared" si="70"/>
        <v>0</v>
      </c>
      <c r="AD60" s="291">
        <f t="shared" si="71"/>
        <v>0</v>
      </c>
      <c r="AE60" s="19">
        <f t="shared" si="72"/>
        <v>0</v>
      </c>
      <c r="AF60" s="20">
        <v>0.54513888888888895</v>
      </c>
      <c r="AG60" s="292">
        <f t="shared" si="59"/>
        <v>0</v>
      </c>
      <c r="AH60" s="63"/>
      <c r="AI60" s="64"/>
      <c r="AJ60" s="63"/>
      <c r="AK60" s="65"/>
      <c r="AL60" s="66"/>
      <c r="AM60" s="64"/>
      <c r="AN60" s="63"/>
      <c r="AO60" s="65"/>
      <c r="AP60" s="66"/>
      <c r="AQ60" s="64"/>
      <c r="AR60" s="56" t="str">
        <f>IFERROR(IF($AA60="Présent",AI60/VLOOKUP(AH60,Base!$A$3:$E$17,2,FALSE)/24,""),"")</f>
        <v/>
      </c>
      <c r="AS60" s="56" t="str">
        <f>IFERROR(IF($AA60="Présent",AK60/VLOOKUP(AJ60,Base!$A$3:$E$17,2,FALSE)/24,""),"")</f>
        <v/>
      </c>
      <c r="AT60" s="56" t="str">
        <f>IFERROR(IF($AA60="Présent",AM60/VLOOKUP(AL60,Base!$A$3:$E$17,2,FALSE)/24,""),"")</f>
        <v/>
      </c>
      <c r="AU60" s="56" t="str">
        <f>IFERROR(IF($AA60="Présent",AO60/VLOOKUP(AN60,Base!$A$3:$E$17,2,FALSE)/24,""),"")</f>
        <v/>
      </c>
      <c r="AV60" s="56" t="str">
        <f>IFERROR(IF($AA60="Présent",AQ60/VLOOKUP(AP60,Base!$A$3:$E$17,2,FALSE)/24,""),"")</f>
        <v/>
      </c>
      <c r="AW60" s="293" t="str">
        <f t="shared" si="73"/>
        <v/>
      </c>
      <c r="AX60" s="51"/>
      <c r="AY60" s="17" t="s">
        <v>25</v>
      </c>
      <c r="AZ60" s="18"/>
      <c r="BA60" s="19">
        <v>0.22916666666666666</v>
      </c>
      <c r="BB60" s="290">
        <f t="shared" si="74"/>
        <v>0</v>
      </c>
      <c r="BC60" s="291">
        <f t="shared" si="75"/>
        <v>0</v>
      </c>
      <c r="BD60" s="19">
        <f t="shared" si="76"/>
        <v>0</v>
      </c>
      <c r="BE60" s="20">
        <v>0.53749999999999998</v>
      </c>
      <c r="BF60" s="292">
        <f t="shared" si="60"/>
        <v>0</v>
      </c>
      <c r="BG60" s="63"/>
      <c r="BH60" s="64"/>
      <c r="BI60" s="63"/>
      <c r="BJ60" s="65"/>
      <c r="BK60" s="66"/>
      <c r="BL60" s="64"/>
      <c r="BM60" s="63"/>
      <c r="BN60" s="65"/>
      <c r="BO60" s="66"/>
      <c r="BP60" s="64"/>
      <c r="BQ60" s="56" t="str">
        <f>IFERROR(IF($AZ60="Présent",BH60/VLOOKUP(BG60,Base!$A$3:$E$17,2,FALSE)/24,""),"")</f>
        <v/>
      </c>
      <c r="BR60" s="56" t="str">
        <f>IFERROR(IF($AZ60="Présent",BJ60/VLOOKUP(BI60,Base!$A$3:$E$17,2,FALSE)/24,""),"")</f>
        <v/>
      </c>
      <c r="BS60" s="56" t="str">
        <f>IFERROR(IF($AZ60="Présent",BL60/VLOOKUP(BK60,Base!$A$3:$E$17,2,FALSE)/24,""),"")</f>
        <v/>
      </c>
      <c r="BT60" s="56" t="str">
        <f>IFERROR(IF($AZ60="Présent",BN60/VLOOKUP(BM60,Base!$A$3:$E$17,2,FALSE)/24,""),"")</f>
        <v/>
      </c>
      <c r="BU60" s="56" t="str">
        <f>IFERROR(IF($AZ60="Présent",BP60/VLOOKUP(BO60,Base!$A$3:$E$17,2,FALSE)/24,""),"")</f>
        <v/>
      </c>
      <c r="BV60" s="293" t="str">
        <f t="shared" si="77"/>
        <v/>
      </c>
      <c r="BW60" s="51"/>
      <c r="BX60" s="17" t="s">
        <v>25</v>
      </c>
      <c r="BY60" s="18"/>
      <c r="BZ60" s="19">
        <v>0.22916666666666666</v>
      </c>
      <c r="CA60" s="290">
        <f t="shared" si="78"/>
        <v>0</v>
      </c>
      <c r="CB60" s="291">
        <f t="shared" si="79"/>
        <v>0</v>
      </c>
      <c r="CC60" s="19">
        <f t="shared" si="80"/>
        <v>0</v>
      </c>
      <c r="CD60" s="20">
        <v>0.54513888888888895</v>
      </c>
      <c r="CE60" s="292">
        <f t="shared" si="61"/>
        <v>0</v>
      </c>
      <c r="CF60" s="63"/>
      <c r="CG60" s="64"/>
      <c r="CH60" s="63"/>
      <c r="CI60" s="65"/>
      <c r="CJ60" s="66"/>
      <c r="CK60" s="64"/>
      <c r="CL60" s="63"/>
      <c r="CM60" s="65"/>
      <c r="CN60" s="66"/>
      <c r="CO60" s="64"/>
      <c r="CP60" s="56" t="str">
        <f>IFERROR(IF($BY60="Présent",CG60/VLOOKUP(CF60,Base!$A$3:$E$17,2,FALSE)/24,""),"")</f>
        <v/>
      </c>
      <c r="CQ60" s="56" t="str">
        <f>IFERROR(IF($BY60="Présent",CI60/VLOOKUP(CH60,Base!$A$3:$E$17,2,FALSE)/24,""),"")</f>
        <v/>
      </c>
      <c r="CR60" s="56" t="str">
        <f>IFERROR(IF($BY60="Présent",CK60/VLOOKUP(CJ60,Base!$A$3:$E$17,2,FALSE)/24,""),"")</f>
        <v/>
      </c>
      <c r="CS60" s="56" t="str">
        <f>IFERROR(IF($BY60="Présent",CM60/VLOOKUP(CL60,Base!$A$3:$E$17,2,FALSE)/24,""),"")</f>
        <v/>
      </c>
      <c r="CT60" s="56" t="str">
        <f>IFERROR(IF($BY60="Présent",CO60/VLOOKUP(CN60,Base!$A$3:$E$17,2,FALSE)/24,""),"")</f>
        <v/>
      </c>
      <c r="CU60" s="293" t="str">
        <f t="shared" si="81"/>
        <v/>
      </c>
      <c r="CV60" s="51"/>
      <c r="CW60" s="17" t="s">
        <v>25</v>
      </c>
      <c r="CX60" s="18"/>
      <c r="CY60" s="19">
        <v>0.22916666666666666</v>
      </c>
      <c r="CZ60" s="290">
        <f t="shared" si="82"/>
        <v>0</v>
      </c>
      <c r="DA60" s="291">
        <f t="shared" si="83"/>
        <v>0</v>
      </c>
      <c r="DB60" s="19">
        <f t="shared" si="84"/>
        <v>0</v>
      </c>
      <c r="DC60" s="20">
        <v>0.53749999999999998</v>
      </c>
      <c r="DD60" s="292">
        <f t="shared" si="62"/>
        <v>0</v>
      </c>
      <c r="DE60" s="63"/>
      <c r="DF60" s="64"/>
      <c r="DG60" s="63"/>
      <c r="DH60" s="65"/>
      <c r="DI60" s="66"/>
      <c r="DJ60" s="64"/>
      <c r="DK60" s="63"/>
      <c r="DL60" s="65"/>
      <c r="DM60" s="66"/>
      <c r="DN60" s="64"/>
      <c r="DO60" s="56" t="str">
        <f>IFERROR(IF($CX60="Présent",DF60/VLOOKUP(DE60,Base!$A$3:$E$17,2,FALSE)/24,""),"")</f>
        <v/>
      </c>
      <c r="DP60" s="56" t="str">
        <f>IFERROR(IF($CX60="Présent",DH60/VLOOKUP(DG60,Base!$A$3:$E$17,2,FALSE)/24,""),"")</f>
        <v/>
      </c>
      <c r="DQ60" s="56" t="str">
        <f>IFERROR(IF($CX60="Présent",DJ60/VLOOKUP(DI60,Base!$A$3:$E$17,2,FALSE)/24,""),"")</f>
        <v/>
      </c>
      <c r="DR60" s="56" t="str">
        <f>IFERROR(IF($CX60="Présent",DL60/VLOOKUP(DK60,Base!$A$3:$E$17,2,FALSE)/24,""),"")</f>
        <v/>
      </c>
      <c r="DS60" s="56" t="str">
        <f>IFERROR(IF($CX60="Présent",DN60/VLOOKUP(DM60,Base!$A$3:$E$17,2,FALSE)/24,""),"")</f>
        <v/>
      </c>
      <c r="DT60" s="293" t="str">
        <f t="shared" si="85"/>
        <v/>
      </c>
      <c r="DU60" s="51"/>
      <c r="DV60" s="17" t="s">
        <v>25</v>
      </c>
      <c r="DW60" s="18"/>
      <c r="DX60" s="19">
        <v>0.33333333333333331</v>
      </c>
      <c r="DY60" s="290">
        <f t="shared" si="86"/>
        <v>0</v>
      </c>
      <c r="DZ60" s="291">
        <f t="shared" si="87"/>
        <v>0</v>
      </c>
      <c r="EA60" s="19">
        <f t="shared" si="88"/>
        <v>0</v>
      </c>
      <c r="EB60" s="20">
        <v>0.66666666666666663</v>
      </c>
      <c r="EC60" s="292">
        <f t="shared" si="63"/>
        <v>0</v>
      </c>
      <c r="ED60" s="63"/>
      <c r="EE60" s="64"/>
      <c r="EF60" s="63"/>
      <c r="EG60" s="65"/>
      <c r="EH60" s="66"/>
      <c r="EI60" s="64"/>
      <c r="EJ60" s="63"/>
      <c r="EK60" s="65"/>
      <c r="EL60" s="66"/>
      <c r="EM60" s="64"/>
      <c r="EN60" s="56" t="str">
        <f>IFERROR(IF($DW60="Présent",EE60/VLOOKUP(ED60,Base!$A$3:$E$17,2,FALSE)/24,""),"")</f>
        <v/>
      </c>
      <c r="EO60" s="56" t="str">
        <f>IFERROR(IF($DW60="Présent",EG60/VLOOKUP(EF60,Base!$A$3:$E$17,2,FALSE)/24,""),"")</f>
        <v/>
      </c>
      <c r="EP60" s="56" t="str">
        <f>IFERROR(IF($DW60="Présent",EI60/VLOOKUP(EH60,Base!$A$3:$E$17,2,FALSE)/24,""),"")</f>
        <v/>
      </c>
      <c r="EQ60" s="56" t="str">
        <f>IFERROR(IF($DW60="Présent",EK60/VLOOKUP(EJ60,Base!$A$3:$E$17,2,FALSE)/24,""),"")</f>
        <v/>
      </c>
      <c r="ER60" s="56" t="str">
        <f>IFERROR(IF($DW60="Présent",EM60/VLOOKUP(EL60,Base!$A$3:$E$17,2,FALSE)/24,""),"")</f>
        <v/>
      </c>
      <c r="ES60" s="293" t="str">
        <f t="shared" si="89"/>
        <v/>
      </c>
      <c r="ET60" s="51"/>
      <c r="EU60" s="17"/>
      <c r="EV60" s="18"/>
      <c r="EW60" s="19"/>
      <c r="EX60" s="290">
        <f t="shared" si="90"/>
        <v>0</v>
      </c>
      <c r="EY60" s="291">
        <f t="shared" si="91"/>
        <v>0</v>
      </c>
      <c r="EZ60" s="19">
        <f t="shared" si="92"/>
        <v>0</v>
      </c>
      <c r="FA60" s="20"/>
      <c r="FB60" s="292">
        <f t="shared" si="64"/>
        <v>0</v>
      </c>
      <c r="FC60" s="63"/>
      <c r="FD60" s="64"/>
      <c r="FE60" s="63"/>
      <c r="FF60" s="65"/>
      <c r="FG60" s="66"/>
      <c r="FH60" s="64"/>
      <c r="FI60" s="63"/>
      <c r="FJ60" s="65"/>
      <c r="FK60" s="66"/>
      <c r="FL60" s="64"/>
      <c r="FM60" s="56" t="str">
        <f>IFERROR(IF($EV60="Présent",FD60/VLOOKUP(FC60,Base!$A$3:$E$17,2,FALSE)/24,""),"")</f>
        <v/>
      </c>
      <c r="FN60" s="56" t="str">
        <f>IFERROR(IF($EV60="Présent",FF60/VLOOKUP(FE60,Base!$A$3:$E$17,2,FALSE)/24,""),"")</f>
        <v/>
      </c>
      <c r="FO60" s="56" t="str">
        <f>IFERROR(IF($EV60="Présent",FH60/VLOOKUP(FG60,Base!$A$3:$E$17,2,FALSE)/24,""),"")</f>
        <v/>
      </c>
      <c r="FP60" s="56" t="str">
        <f>IFERROR(IF($EV60="Présent",FJ60/VLOOKUP(FI60,Base!$A$3:$E$17,2,FALSE)/24,""),"")</f>
        <v/>
      </c>
      <c r="FQ60" s="56" t="str">
        <f>IFERROR(IF($EV60="Présent",FL60/VLOOKUP(FK60,Base!$A$3:$E$17,2,FALSE)/24,""),"")</f>
        <v/>
      </c>
      <c r="FR60" s="293" t="str">
        <f t="shared" si="93"/>
        <v/>
      </c>
      <c r="FS60" s="51"/>
      <c r="FU60" s="262" t="str">
        <f t="shared" si="35"/>
        <v>GIOVANNONE.E</v>
      </c>
      <c r="FV60" s="261">
        <f t="shared" si="65"/>
        <v>7</v>
      </c>
      <c r="FW60" s="263">
        <f t="shared" si="94"/>
        <v>0</v>
      </c>
      <c r="FX60" s="23"/>
      <c r="FY60" s="88"/>
    </row>
    <row r="61" spans="1:181" s="25" customFormat="1" x14ac:dyDescent="0.2">
      <c r="A61" s="17" t="s">
        <v>29</v>
      </c>
      <c r="B61" s="18"/>
      <c r="C61" s="19">
        <v>0.22916666666666666</v>
      </c>
      <c r="D61" s="290">
        <f t="shared" si="66"/>
        <v>0</v>
      </c>
      <c r="E61" s="291">
        <f t="shared" si="67"/>
        <v>0</v>
      </c>
      <c r="F61" s="19">
        <f t="shared" si="68"/>
        <v>0</v>
      </c>
      <c r="G61" s="20"/>
      <c r="H61" s="292">
        <f t="shared" si="58"/>
        <v>0</v>
      </c>
      <c r="I61" s="63"/>
      <c r="J61" s="64"/>
      <c r="K61" s="63"/>
      <c r="L61" s="65"/>
      <c r="M61" s="66"/>
      <c r="N61" s="64"/>
      <c r="O61" s="63"/>
      <c r="P61" s="65"/>
      <c r="Q61" s="66"/>
      <c r="R61" s="64"/>
      <c r="S61" s="56" t="str">
        <f>IFERROR(IF($B61="Présent",J61/VLOOKUP(I61,Base!$A$3:$E$17,2,FALSE)/24,""),"")</f>
        <v/>
      </c>
      <c r="T61" s="56" t="str">
        <f>IFERROR(IF($B61="Présent",L61/VLOOKUP(K61,Base!$A$3:$E$17,2,FALSE)/24,""),"")</f>
        <v/>
      </c>
      <c r="U61" s="56" t="str">
        <f>IFERROR(IF($B61="Présent",N61/VLOOKUP(M61,Base!$A$3:$E$17,2,FALSE)/24,""),"")</f>
        <v/>
      </c>
      <c r="V61" s="56" t="str">
        <f>IFERROR(IF($B61="Présent",P61/VLOOKUP(O61,Base!$A$3:$E$17,2,FALSE)/24,""),"")</f>
        <v/>
      </c>
      <c r="W61" s="56" t="str">
        <f>IFERROR(IF($B61="Présent",R61/VLOOKUP(Q61,Base!$A$3:$E$17,2,FALSE)/24,""),"")</f>
        <v/>
      </c>
      <c r="X61" s="293" t="str">
        <f t="shared" si="69"/>
        <v/>
      </c>
      <c r="Y61" s="54"/>
      <c r="Z61" s="17" t="s">
        <v>29</v>
      </c>
      <c r="AA61" s="18"/>
      <c r="AB61" s="19">
        <v>0.22916666666666666</v>
      </c>
      <c r="AC61" s="290">
        <f t="shared" si="70"/>
        <v>0</v>
      </c>
      <c r="AD61" s="291">
        <f t="shared" si="71"/>
        <v>0</v>
      </c>
      <c r="AE61" s="19">
        <f t="shared" si="72"/>
        <v>0</v>
      </c>
      <c r="AF61" s="20"/>
      <c r="AG61" s="292">
        <f t="shared" si="59"/>
        <v>0</v>
      </c>
      <c r="AH61" s="63"/>
      <c r="AI61" s="64"/>
      <c r="AJ61" s="63"/>
      <c r="AK61" s="65"/>
      <c r="AL61" s="66"/>
      <c r="AM61" s="64"/>
      <c r="AN61" s="63"/>
      <c r="AO61" s="65"/>
      <c r="AP61" s="66"/>
      <c r="AQ61" s="64"/>
      <c r="AR61" s="56" t="str">
        <f>IFERROR(IF($AA61="Présent",AI61/VLOOKUP(AH61,Base!$A$3:$E$17,2,FALSE)/24,""),"")</f>
        <v/>
      </c>
      <c r="AS61" s="56" t="str">
        <f>IFERROR(IF($AA61="Présent",AK61/VLOOKUP(AJ61,Base!$A$3:$E$17,2,FALSE)/24,""),"")</f>
        <v/>
      </c>
      <c r="AT61" s="56" t="str">
        <f>IFERROR(IF($AA61="Présent",AM61/VLOOKUP(AL61,Base!$A$3:$E$17,2,FALSE)/24,""),"")</f>
        <v/>
      </c>
      <c r="AU61" s="56" t="str">
        <f>IFERROR(IF($AA61="Présent",AO61/VLOOKUP(AN61,Base!$A$3:$E$17,2,FALSE)/24,""),"")</f>
        <v/>
      </c>
      <c r="AV61" s="56" t="str">
        <f>IFERROR(IF($AA61="Présent",AQ61/VLOOKUP(AP61,Base!$A$3:$E$17,2,FALSE)/24,""),"")</f>
        <v/>
      </c>
      <c r="AW61" s="293" t="str">
        <f t="shared" si="73"/>
        <v/>
      </c>
      <c r="AX61" s="51"/>
      <c r="AY61" s="17" t="s">
        <v>29</v>
      </c>
      <c r="AZ61" s="18"/>
      <c r="BA61" s="19">
        <v>0.45833333333333331</v>
      </c>
      <c r="BB61" s="290">
        <f t="shared" si="74"/>
        <v>0</v>
      </c>
      <c r="BC61" s="291">
        <f t="shared" si="75"/>
        <v>0</v>
      </c>
      <c r="BD61" s="19">
        <f t="shared" si="76"/>
        <v>0</v>
      </c>
      <c r="BE61" s="20">
        <v>0.53749999999999998</v>
      </c>
      <c r="BF61" s="292">
        <f t="shared" si="60"/>
        <v>0</v>
      </c>
      <c r="BG61" s="63"/>
      <c r="BH61" s="64"/>
      <c r="BI61" s="63"/>
      <c r="BJ61" s="65"/>
      <c r="BK61" s="66"/>
      <c r="BL61" s="64"/>
      <c r="BM61" s="63"/>
      <c r="BN61" s="65"/>
      <c r="BO61" s="66"/>
      <c r="BP61" s="64"/>
      <c r="BQ61" s="56" t="str">
        <f>IFERROR(IF($AZ61="Présent",BH61/VLOOKUP(BG61,Base!$A$3:$E$17,2,FALSE)/24,""),"")</f>
        <v/>
      </c>
      <c r="BR61" s="56" t="str">
        <f>IFERROR(IF($AZ61="Présent",BJ61/VLOOKUP(BI61,Base!$A$3:$E$17,2,FALSE)/24,""),"")</f>
        <v/>
      </c>
      <c r="BS61" s="56" t="str">
        <f>IFERROR(IF($AZ61="Présent",BL61/VLOOKUP(BK61,Base!$A$3:$E$17,2,FALSE)/24,""),"")</f>
        <v/>
      </c>
      <c r="BT61" s="56" t="str">
        <f>IFERROR(IF($AZ61="Présent",BN61/VLOOKUP(BM61,Base!$A$3:$E$17,2,FALSE)/24,""),"")</f>
        <v/>
      </c>
      <c r="BU61" s="56" t="str">
        <f>IFERROR(IF($AZ61="Présent",BP61/VLOOKUP(BO61,Base!$A$3:$E$17,2,FALSE)/24,""),"")</f>
        <v/>
      </c>
      <c r="BV61" s="293" t="str">
        <f t="shared" si="77"/>
        <v/>
      </c>
      <c r="BW61" s="51"/>
      <c r="BX61" s="17" t="s">
        <v>29</v>
      </c>
      <c r="BY61" s="18"/>
      <c r="BZ61" s="19">
        <v>0.45833333333333331</v>
      </c>
      <c r="CA61" s="290">
        <f t="shared" si="78"/>
        <v>0</v>
      </c>
      <c r="CB61" s="291">
        <f t="shared" si="79"/>
        <v>0</v>
      </c>
      <c r="CC61" s="19">
        <f t="shared" si="80"/>
        <v>0</v>
      </c>
      <c r="CD61" s="20">
        <v>0.76666666666666661</v>
      </c>
      <c r="CE61" s="292">
        <f t="shared" si="61"/>
        <v>0</v>
      </c>
      <c r="CF61" s="63"/>
      <c r="CG61" s="64"/>
      <c r="CH61" s="63"/>
      <c r="CI61" s="65"/>
      <c r="CJ61" s="66"/>
      <c r="CK61" s="64"/>
      <c r="CL61" s="63"/>
      <c r="CM61" s="65"/>
      <c r="CN61" s="66"/>
      <c r="CO61" s="64"/>
      <c r="CP61" s="56" t="str">
        <f>IFERROR(IF($BY61="Présent",CG61/VLOOKUP(CF61,Base!$A$3:$E$17,2,FALSE)/24,""),"")</f>
        <v/>
      </c>
      <c r="CQ61" s="56" t="str">
        <f>IFERROR(IF($BY61="Présent",CI61/VLOOKUP(CH61,Base!$A$3:$E$17,2,FALSE)/24,""),"")</f>
        <v/>
      </c>
      <c r="CR61" s="56" t="str">
        <f>IFERROR(IF($BY61="Présent",CK61/VLOOKUP(CJ61,Base!$A$3:$E$17,2,FALSE)/24,""),"")</f>
        <v/>
      </c>
      <c r="CS61" s="56" t="str">
        <f>IFERROR(IF($BY61="Présent",CM61/VLOOKUP(CL61,Base!$A$3:$E$17,2,FALSE)/24,""),"")</f>
        <v/>
      </c>
      <c r="CT61" s="56" t="str">
        <f>IFERROR(IF($BY61="Présent",CO61/VLOOKUP(CN61,Base!$A$3:$E$17,2,FALSE)/24,""),"")</f>
        <v/>
      </c>
      <c r="CU61" s="293" t="str">
        <f>IF(BY61="Présent",SUM(CP61:CT61)/CE61,"")</f>
        <v/>
      </c>
      <c r="CV61" s="51"/>
      <c r="CW61" s="17" t="s">
        <v>29</v>
      </c>
      <c r="CX61" s="18"/>
      <c r="CY61" s="19">
        <v>0.45833333333333331</v>
      </c>
      <c r="CZ61" s="290">
        <f t="shared" si="82"/>
        <v>0</v>
      </c>
      <c r="DA61" s="291">
        <f t="shared" si="83"/>
        <v>0</v>
      </c>
      <c r="DB61" s="19">
        <f t="shared" si="84"/>
        <v>0</v>
      </c>
      <c r="DC61" s="20">
        <v>0.79166666666666663</v>
      </c>
      <c r="DD61" s="292">
        <f t="shared" si="62"/>
        <v>0</v>
      </c>
      <c r="DE61" s="63"/>
      <c r="DF61" s="64"/>
      <c r="DG61" s="63"/>
      <c r="DH61" s="65"/>
      <c r="DI61" s="66"/>
      <c r="DJ61" s="64"/>
      <c r="DK61" s="63"/>
      <c r="DL61" s="65"/>
      <c r="DM61" s="66"/>
      <c r="DN61" s="64"/>
      <c r="DO61" s="56" t="str">
        <f>IFERROR(IF($CX61="Présent",DF61/VLOOKUP(DE61,Base!$A$3:$E$17,2,FALSE)/24,""),"")</f>
        <v/>
      </c>
      <c r="DP61" s="56" t="str">
        <f>IFERROR(IF($CX61="Présent",DH61/VLOOKUP(DG61,Base!$A$3:$E$17,2,FALSE)/24,""),"")</f>
        <v/>
      </c>
      <c r="DQ61" s="56" t="str">
        <f>IFERROR(IF($CX61="Présent",DJ61/VLOOKUP(DI61,Base!$A$3:$E$17,2,FALSE)/24,""),"")</f>
        <v/>
      </c>
      <c r="DR61" s="56" t="str">
        <f>IFERROR(IF($CX61="Présent",DL61/VLOOKUP(DK61,Base!$A$3:$E$17,2,FALSE)/24,""),"")</f>
        <v/>
      </c>
      <c r="DS61" s="56" t="str">
        <f>IFERROR(IF($CX61="Présent",DN61/VLOOKUP(DM61,Base!$A$3:$E$17,2,FALSE)/24,""),"")</f>
        <v/>
      </c>
      <c r="DT61" s="293" t="str">
        <f t="shared" si="85"/>
        <v/>
      </c>
      <c r="DU61" s="51"/>
      <c r="DV61" s="17" t="s">
        <v>29</v>
      </c>
      <c r="DW61" s="18"/>
      <c r="DX61" s="19">
        <v>0.29166666666666669</v>
      </c>
      <c r="DY61" s="290">
        <f t="shared" si="86"/>
        <v>0</v>
      </c>
      <c r="DZ61" s="291">
        <f t="shared" si="87"/>
        <v>0</v>
      </c>
      <c r="EA61" s="19">
        <f t="shared" si="88"/>
        <v>0</v>
      </c>
      <c r="EB61" s="20">
        <v>0.6</v>
      </c>
      <c r="EC61" s="292">
        <f t="shared" si="63"/>
        <v>0</v>
      </c>
      <c r="ED61" s="63"/>
      <c r="EE61" s="64"/>
      <c r="EF61" s="63"/>
      <c r="EG61" s="65"/>
      <c r="EH61" s="66"/>
      <c r="EI61" s="64"/>
      <c r="EJ61" s="63"/>
      <c r="EK61" s="65"/>
      <c r="EL61" s="66"/>
      <c r="EM61" s="64"/>
      <c r="EN61" s="56" t="str">
        <f>IFERROR(IF($DW61="Présent",EE61/VLOOKUP(ED61,Base!$A$3:$E$17,2,FALSE)/24,""),"")</f>
        <v/>
      </c>
      <c r="EO61" s="56" t="str">
        <f>IFERROR(IF($DW61="Présent",EG61/VLOOKUP(EF61,Base!$A$3:$E$17,2,FALSE)/24,""),"")</f>
        <v/>
      </c>
      <c r="EP61" s="56" t="str">
        <f>IFERROR(IF($DW61="Présent",EI61/VLOOKUP(EH61,Base!$A$3:$E$17,2,FALSE)/24,""),"")</f>
        <v/>
      </c>
      <c r="EQ61" s="56" t="str">
        <f>IFERROR(IF($DW61="Présent",EK61/VLOOKUP(EJ61,Base!$A$3:$E$17,2,FALSE)/24,""),"")</f>
        <v/>
      </c>
      <c r="ER61" s="56" t="str">
        <f>IFERROR(IF($DW61="Présent",EM61/VLOOKUP(EL61,Base!$A$3:$E$17,2,FALSE)/24,""),"")</f>
        <v/>
      </c>
      <c r="ES61" s="293" t="str">
        <f t="shared" si="89"/>
        <v/>
      </c>
      <c r="ET61" s="51"/>
      <c r="EU61" s="17"/>
      <c r="EV61" s="18"/>
      <c r="EW61" s="19"/>
      <c r="EX61" s="290">
        <f t="shared" si="90"/>
        <v>0</v>
      </c>
      <c r="EY61" s="291">
        <f t="shared" si="91"/>
        <v>0</v>
      </c>
      <c r="EZ61" s="19">
        <f t="shared" si="92"/>
        <v>0</v>
      </c>
      <c r="FA61" s="20"/>
      <c r="FB61" s="292">
        <f t="shared" si="64"/>
        <v>0</v>
      </c>
      <c r="FC61" s="63"/>
      <c r="FD61" s="64"/>
      <c r="FE61" s="63"/>
      <c r="FF61" s="65"/>
      <c r="FG61" s="66"/>
      <c r="FH61" s="64"/>
      <c r="FI61" s="63"/>
      <c r="FJ61" s="65"/>
      <c r="FK61" s="66"/>
      <c r="FL61" s="64"/>
      <c r="FM61" s="56" t="str">
        <f>IFERROR(IF($EV61="Présent",FD61/VLOOKUP(FC61,Base!$A$3:$E$17,2,FALSE)/24,""),"")</f>
        <v/>
      </c>
      <c r="FN61" s="56" t="str">
        <f>IFERROR(IF($EV61="Présent",FF61/VLOOKUP(FE61,Base!$A$3:$E$17,2,FALSE)/24,""),"")</f>
        <v/>
      </c>
      <c r="FO61" s="56" t="str">
        <f>IFERROR(IF($EV61="Présent",FH61/VLOOKUP(FG61,Base!$A$3:$E$17,2,FALSE)/24,""),"")</f>
        <v/>
      </c>
      <c r="FP61" s="56" t="str">
        <f>IFERROR(IF($EV61="Présent",FJ61/VLOOKUP(FI61,Base!$A$3:$E$17,2,FALSE)/24,""),"")</f>
        <v/>
      </c>
      <c r="FQ61" s="56" t="str">
        <f>IFERROR(IF($EV61="Présent",FL61/VLOOKUP(FK61,Base!$A$3:$E$17,2,FALSE)/24,""),"")</f>
        <v/>
      </c>
      <c r="FR61" s="293" t="str">
        <f t="shared" si="93"/>
        <v/>
      </c>
      <c r="FS61" s="51"/>
      <c r="FU61" s="262" t="str">
        <f t="shared" si="35"/>
        <v>HALAHIGANO.N</v>
      </c>
      <c r="FV61" s="261">
        <f t="shared" si="65"/>
        <v>7</v>
      </c>
      <c r="FW61" s="263">
        <f t="shared" si="94"/>
        <v>0</v>
      </c>
      <c r="FX61" s="23"/>
      <c r="FY61" s="88"/>
    </row>
    <row r="62" spans="1:181" s="25" customFormat="1" x14ac:dyDescent="0.2">
      <c r="A62" s="17" t="s">
        <v>165</v>
      </c>
      <c r="B62" s="18"/>
      <c r="C62" s="19">
        <v>0.22916666666666666</v>
      </c>
      <c r="D62" s="290">
        <f t="shared" si="66"/>
        <v>0</v>
      </c>
      <c r="E62" s="291">
        <f t="shared" si="67"/>
        <v>0</v>
      </c>
      <c r="F62" s="19">
        <f t="shared" si="68"/>
        <v>0</v>
      </c>
      <c r="G62" s="20"/>
      <c r="H62" s="292">
        <f t="shared" si="58"/>
        <v>0</v>
      </c>
      <c r="I62" s="63"/>
      <c r="J62" s="64"/>
      <c r="K62" s="63"/>
      <c r="L62" s="65"/>
      <c r="M62" s="66"/>
      <c r="N62" s="64"/>
      <c r="O62" s="63"/>
      <c r="P62" s="65"/>
      <c r="Q62" s="66"/>
      <c r="R62" s="64"/>
      <c r="S62" s="56" t="str">
        <f>IFERROR(IF($B62="Présent",J62/VLOOKUP(I62,Base!$A$3:$E$17,2,FALSE)/24,""),"")</f>
        <v/>
      </c>
      <c r="T62" s="56" t="str">
        <f>IFERROR(IF($B62="Présent",L62/VLOOKUP(K62,Base!$A$3:$E$17,2,FALSE)/24,""),"")</f>
        <v/>
      </c>
      <c r="U62" s="56" t="str">
        <f>IFERROR(IF($B62="Présent",N62/VLOOKUP(M62,Base!$A$3:$E$17,2,FALSE)/24,""),"")</f>
        <v/>
      </c>
      <c r="V62" s="56" t="str">
        <f>IFERROR(IF($B62="Présent",P62/VLOOKUP(O62,Base!$A$3:$E$17,2,FALSE)/24,""),"")</f>
        <v/>
      </c>
      <c r="W62" s="56" t="str">
        <f>IFERROR(IF($B62="Présent",R62/VLOOKUP(Q62,Base!$A$3:$E$17,2,FALSE)/24,""),"")</f>
        <v/>
      </c>
      <c r="X62" s="293" t="str">
        <f t="shared" si="69"/>
        <v/>
      </c>
      <c r="Y62" s="54"/>
      <c r="Z62" s="17" t="s">
        <v>165</v>
      </c>
      <c r="AA62" s="18"/>
      <c r="AB62" s="19">
        <v>0.22916666666666666</v>
      </c>
      <c r="AC62" s="290">
        <f t="shared" si="70"/>
        <v>0</v>
      </c>
      <c r="AD62" s="291">
        <f t="shared" si="71"/>
        <v>0</v>
      </c>
      <c r="AE62" s="19">
        <f t="shared" si="72"/>
        <v>0</v>
      </c>
      <c r="AF62" s="20"/>
      <c r="AG62" s="292">
        <f t="shared" si="59"/>
        <v>0</v>
      </c>
      <c r="AH62" s="63"/>
      <c r="AI62" s="64"/>
      <c r="AJ62" s="63"/>
      <c r="AK62" s="65"/>
      <c r="AL62" s="66"/>
      <c r="AM62" s="64"/>
      <c r="AN62" s="63"/>
      <c r="AO62" s="65"/>
      <c r="AP62" s="66"/>
      <c r="AQ62" s="64"/>
      <c r="AR62" s="56" t="str">
        <f>IFERROR(IF($AA62="Présent",AI62/VLOOKUP(AH62,Base!$A$3:$E$17,2,FALSE)/24,""),"")</f>
        <v/>
      </c>
      <c r="AS62" s="56" t="str">
        <f>IFERROR(IF($AA62="Présent",AK62/VLOOKUP(AJ62,Base!$A$3:$E$17,2,FALSE)/24,""),"")</f>
        <v/>
      </c>
      <c r="AT62" s="56" t="str">
        <f>IFERROR(IF($AA62="Présent",AM62/VLOOKUP(AL62,Base!$A$3:$E$17,2,FALSE)/24,""),"")</f>
        <v/>
      </c>
      <c r="AU62" s="56" t="str">
        <f>IFERROR(IF($AA62="Présent",AO62/VLOOKUP(AN62,Base!$A$3:$E$17,2,FALSE)/24,""),"")</f>
        <v/>
      </c>
      <c r="AV62" s="56" t="str">
        <f>IFERROR(IF($AA62="Présent",AQ62/VLOOKUP(AP62,Base!$A$3:$E$17,2,FALSE)/24,""),"")</f>
        <v/>
      </c>
      <c r="AW62" s="293" t="str">
        <f t="shared" si="73"/>
        <v/>
      </c>
      <c r="AX62" s="51"/>
      <c r="AY62" s="17" t="s">
        <v>165</v>
      </c>
      <c r="AZ62" s="18"/>
      <c r="BA62" s="19">
        <v>0.22916666666666666</v>
      </c>
      <c r="BB62" s="290">
        <f t="shared" si="74"/>
        <v>0</v>
      </c>
      <c r="BC62" s="291">
        <f t="shared" si="75"/>
        <v>0</v>
      </c>
      <c r="BD62" s="19">
        <f t="shared" si="76"/>
        <v>0</v>
      </c>
      <c r="BE62" s="20"/>
      <c r="BF62" s="292">
        <f t="shared" si="60"/>
        <v>0</v>
      </c>
      <c r="BG62" s="63"/>
      <c r="BH62" s="64"/>
      <c r="BI62" s="63"/>
      <c r="BJ62" s="65"/>
      <c r="BK62" s="66"/>
      <c r="BL62" s="64"/>
      <c r="BM62" s="63"/>
      <c r="BN62" s="65"/>
      <c r="BO62" s="66"/>
      <c r="BP62" s="64"/>
      <c r="BQ62" s="56" t="str">
        <f>IFERROR(IF($AZ62="Présent",BH62/VLOOKUP(BG62,Base!$A$3:$E$17,2,FALSE)/24,""),"")</f>
        <v/>
      </c>
      <c r="BR62" s="56" t="str">
        <f>IFERROR(IF($AZ62="Présent",BJ62/VLOOKUP(BI62,Base!$A$3:$E$17,2,FALSE)/24,""),"")</f>
        <v/>
      </c>
      <c r="BS62" s="56" t="str">
        <f>IFERROR(IF($AZ62="Présent",BL62/VLOOKUP(BK62,Base!$A$3:$E$17,2,FALSE)/24,""),"")</f>
        <v/>
      </c>
      <c r="BT62" s="56" t="str">
        <f>IFERROR(IF($AZ62="Présent",BN62/VLOOKUP(BM62,Base!$A$3:$E$17,2,FALSE)/24,""),"")</f>
        <v/>
      </c>
      <c r="BU62" s="56" t="str">
        <f>IFERROR(IF($AZ62="Présent",BP62/VLOOKUP(BO62,Base!$A$3:$E$17,2,FALSE)/24,""),"")</f>
        <v/>
      </c>
      <c r="BV62" s="293" t="str">
        <f t="shared" si="77"/>
        <v/>
      </c>
      <c r="BW62" s="51"/>
      <c r="BX62" s="17" t="s">
        <v>165</v>
      </c>
      <c r="BY62" s="18"/>
      <c r="BZ62" s="19">
        <v>0.22916666666666666</v>
      </c>
      <c r="CA62" s="290">
        <f t="shared" si="78"/>
        <v>0</v>
      </c>
      <c r="CB62" s="291">
        <f t="shared" si="79"/>
        <v>0</v>
      </c>
      <c r="CC62" s="19">
        <f t="shared" si="80"/>
        <v>0</v>
      </c>
      <c r="CD62" s="20"/>
      <c r="CE62" s="292">
        <f t="shared" si="61"/>
        <v>0</v>
      </c>
      <c r="CF62" s="63"/>
      <c r="CG62" s="64"/>
      <c r="CH62" s="63"/>
      <c r="CI62" s="65"/>
      <c r="CJ62" s="66"/>
      <c r="CK62" s="64"/>
      <c r="CL62" s="63"/>
      <c r="CM62" s="65"/>
      <c r="CN62" s="66"/>
      <c r="CO62" s="64"/>
      <c r="CP62" s="56" t="str">
        <f>IFERROR(IF($BY62="Présent",CG62/VLOOKUP(CF62,Base!$A$3:$E$17,2,FALSE)/24,""),"")</f>
        <v/>
      </c>
      <c r="CQ62" s="56" t="str">
        <f>IFERROR(IF($BY62="Présent",CI62/VLOOKUP(CH62,Base!$A$3:$E$17,2,FALSE)/24,""),"")</f>
        <v/>
      </c>
      <c r="CR62" s="56" t="str">
        <f>IFERROR(IF($BY62="Présent",CK62/VLOOKUP(CJ62,Base!$A$3:$E$17,2,FALSE)/24,""),"")</f>
        <v/>
      </c>
      <c r="CS62" s="56" t="str">
        <f>IFERROR(IF($BY62="Présent",CM62/VLOOKUP(CL62,Base!$A$3:$E$17,2,FALSE)/24,""),"")</f>
        <v/>
      </c>
      <c r="CT62" s="56" t="str">
        <f>IFERROR(IF($BY62="Présent",CO62/VLOOKUP(CN62,Base!$A$3:$E$17,2,FALSE)/24,""),"")</f>
        <v/>
      </c>
      <c r="CU62" s="293" t="str">
        <f t="shared" si="81"/>
        <v/>
      </c>
      <c r="CV62" s="51"/>
      <c r="CW62" s="17" t="s">
        <v>165</v>
      </c>
      <c r="CX62" s="18"/>
      <c r="CY62" s="19"/>
      <c r="CZ62" s="290">
        <f t="shared" si="82"/>
        <v>0</v>
      </c>
      <c r="DA62" s="291">
        <f t="shared" si="83"/>
        <v>0</v>
      </c>
      <c r="DB62" s="19">
        <f t="shared" si="84"/>
        <v>0</v>
      </c>
      <c r="DC62" s="20"/>
      <c r="DD62" s="292">
        <f t="shared" si="62"/>
        <v>0</v>
      </c>
      <c r="DE62" s="63"/>
      <c r="DF62" s="64"/>
      <c r="DG62" s="63"/>
      <c r="DH62" s="65"/>
      <c r="DI62" s="66"/>
      <c r="DJ62" s="64"/>
      <c r="DK62" s="63"/>
      <c r="DL62" s="65"/>
      <c r="DM62" s="66"/>
      <c r="DN62" s="64"/>
      <c r="DO62" s="56" t="str">
        <f>IFERROR(IF($CX62="Présent",DF62/VLOOKUP(DE62,Base!$A$3:$E$17,2,FALSE)/24,""),"")</f>
        <v/>
      </c>
      <c r="DP62" s="56" t="str">
        <f>IFERROR(IF($CX62="Présent",DH62/VLOOKUP(DG62,Base!$A$3:$E$17,2,FALSE)/24,""),"")</f>
        <v/>
      </c>
      <c r="DQ62" s="56" t="str">
        <f>IFERROR(IF($CX62="Présent",DJ62/VLOOKUP(DI62,Base!$A$3:$E$17,2,FALSE)/24,""),"")</f>
        <v/>
      </c>
      <c r="DR62" s="56" t="str">
        <f>IFERROR(IF($CX62="Présent",DL62/VLOOKUP(DK62,Base!$A$3:$E$17,2,FALSE)/24,""),"")</f>
        <v/>
      </c>
      <c r="DS62" s="56" t="str">
        <f>IFERROR(IF($CX62="Présent",DN62/VLOOKUP(DM62,Base!$A$3:$E$17,2,FALSE)/24,""),"")</f>
        <v/>
      </c>
      <c r="DT62" s="293" t="str">
        <f t="shared" si="85"/>
        <v/>
      </c>
      <c r="DU62" s="51"/>
      <c r="DV62" s="17" t="s">
        <v>165</v>
      </c>
      <c r="DW62" s="18"/>
      <c r="DX62" s="19"/>
      <c r="DY62" s="290">
        <f t="shared" si="86"/>
        <v>0</v>
      </c>
      <c r="DZ62" s="291">
        <f t="shared" si="87"/>
        <v>0</v>
      </c>
      <c r="EA62" s="19">
        <f t="shared" si="88"/>
        <v>0</v>
      </c>
      <c r="EB62" s="20"/>
      <c r="EC62" s="292">
        <f t="shared" si="63"/>
        <v>0</v>
      </c>
      <c r="ED62" s="63"/>
      <c r="EE62" s="64"/>
      <c r="EF62" s="63"/>
      <c r="EG62" s="65"/>
      <c r="EH62" s="66"/>
      <c r="EI62" s="64"/>
      <c r="EJ62" s="63"/>
      <c r="EK62" s="65"/>
      <c r="EL62" s="66"/>
      <c r="EM62" s="64"/>
      <c r="EN62" s="56" t="str">
        <f>IFERROR(IF($DW62="Présent",EE62/VLOOKUP(ED62,Base!$A$3:$E$17,2,FALSE)/24,""),"")</f>
        <v/>
      </c>
      <c r="EO62" s="56" t="str">
        <f>IFERROR(IF($DW62="Présent",EG62/VLOOKUP(EF62,Base!$A$3:$E$17,2,FALSE)/24,""),"")</f>
        <v/>
      </c>
      <c r="EP62" s="56" t="str">
        <f>IFERROR(IF($DW62="Présent",EI62/VLOOKUP(EH62,Base!$A$3:$E$17,2,FALSE)/24,""),"")</f>
        <v/>
      </c>
      <c r="EQ62" s="56" t="str">
        <f>IFERROR(IF($DW62="Présent",EK62/VLOOKUP(EJ62,Base!$A$3:$E$17,2,FALSE)/24,""),"")</f>
        <v/>
      </c>
      <c r="ER62" s="56" t="str">
        <f>IFERROR(IF($DW62="Présent",EM62/VLOOKUP(EL62,Base!$A$3:$E$17,2,FALSE)/24,""),"")</f>
        <v/>
      </c>
      <c r="ES62" s="293" t="str">
        <f t="shared" si="89"/>
        <v/>
      </c>
      <c r="ET62" s="51"/>
      <c r="EU62" s="17"/>
      <c r="EV62" s="18"/>
      <c r="EW62" s="19"/>
      <c r="EX62" s="290">
        <f t="shared" si="90"/>
        <v>0</v>
      </c>
      <c r="EY62" s="291">
        <f t="shared" si="91"/>
        <v>0</v>
      </c>
      <c r="EZ62" s="19">
        <f t="shared" si="92"/>
        <v>0</v>
      </c>
      <c r="FA62" s="20"/>
      <c r="FB62" s="292">
        <f t="shared" si="64"/>
        <v>0</v>
      </c>
      <c r="FC62" s="63"/>
      <c r="FD62" s="64"/>
      <c r="FE62" s="63"/>
      <c r="FF62" s="65"/>
      <c r="FG62" s="66"/>
      <c r="FH62" s="64"/>
      <c r="FI62" s="63"/>
      <c r="FJ62" s="65"/>
      <c r="FK62" s="66"/>
      <c r="FL62" s="64"/>
      <c r="FM62" s="56" t="str">
        <f>IFERROR(IF($EV62="Présent",FD62/VLOOKUP(FC62,Base!$A$3:$E$17,2,FALSE)/24,""),"")</f>
        <v/>
      </c>
      <c r="FN62" s="56" t="str">
        <f>IFERROR(IF($EV62="Présent",FF62/VLOOKUP(FE62,Base!$A$3:$E$17,2,FALSE)/24,""),"")</f>
        <v/>
      </c>
      <c r="FO62" s="56" t="str">
        <f>IFERROR(IF($EV62="Présent",FH62/VLOOKUP(FG62,Base!$A$3:$E$17,2,FALSE)/24,""),"")</f>
        <v/>
      </c>
      <c r="FP62" s="56" t="str">
        <f>IFERROR(IF($EV62="Présent",FJ62/VLOOKUP(FI62,Base!$A$3:$E$17,2,FALSE)/24,""),"")</f>
        <v/>
      </c>
      <c r="FQ62" s="56" t="str">
        <f>IFERROR(IF($EV62="Présent",FL62/VLOOKUP(FK62,Base!$A$3:$E$17,2,FALSE)/24,""),"")</f>
        <v/>
      </c>
      <c r="FR62" s="293" t="str">
        <f t="shared" si="93"/>
        <v/>
      </c>
      <c r="FS62" s="51"/>
      <c r="FU62" s="262" t="str">
        <f t="shared" si="35"/>
        <v>AUSSET. M</v>
      </c>
      <c r="FV62" s="261">
        <f t="shared" si="65"/>
        <v>7</v>
      </c>
      <c r="FW62" s="263">
        <f t="shared" si="94"/>
        <v>0</v>
      </c>
      <c r="FX62" s="23"/>
      <c r="FY62" s="88"/>
    </row>
    <row r="63" spans="1:181" s="25" customFormat="1" x14ac:dyDescent="0.2">
      <c r="A63" s="17"/>
      <c r="B63" s="18"/>
      <c r="C63" s="19">
        <v>0.22916666666666666</v>
      </c>
      <c r="D63" s="290">
        <f t="shared" si="66"/>
        <v>0</v>
      </c>
      <c r="E63" s="291">
        <f t="shared" si="67"/>
        <v>0</v>
      </c>
      <c r="F63" s="19">
        <f t="shared" si="68"/>
        <v>0</v>
      </c>
      <c r="G63" s="20">
        <v>0.53749999999999998</v>
      </c>
      <c r="H63" s="292">
        <f t="shared" si="58"/>
        <v>0</v>
      </c>
      <c r="I63" s="63"/>
      <c r="J63" s="64"/>
      <c r="K63" s="63"/>
      <c r="L63" s="65"/>
      <c r="M63" s="66"/>
      <c r="N63" s="64"/>
      <c r="O63" s="63"/>
      <c r="P63" s="65"/>
      <c r="Q63" s="66"/>
      <c r="R63" s="64"/>
      <c r="S63" s="56" t="str">
        <f>IFERROR(IF($B63="Présent",J63/VLOOKUP(I63,Base!$A$3:$E$17,2,FALSE)/24,""),"")</f>
        <v/>
      </c>
      <c r="T63" s="56" t="str">
        <f>IFERROR(IF($B63="Présent",L63/VLOOKUP(K63,Base!$A$3:$E$17,2,FALSE)/24,""),"")</f>
        <v/>
      </c>
      <c r="U63" s="56" t="str">
        <f>IFERROR(IF($B63="Présent",N63/VLOOKUP(M63,Base!$A$3:$E$17,2,FALSE)/24,""),"")</f>
        <v/>
      </c>
      <c r="V63" s="56" t="str">
        <f>IFERROR(IF($B63="Présent",P63/VLOOKUP(O63,Base!$A$3:$E$17,2,FALSE)/24,""),"")</f>
        <v/>
      </c>
      <c r="W63" s="56" t="str">
        <f>IFERROR(IF($B63="Présent",R63/VLOOKUP(Q63,Base!$A$3:$E$17,2,FALSE)/24,""),"")</f>
        <v/>
      </c>
      <c r="X63" s="293" t="str">
        <f t="shared" si="69"/>
        <v/>
      </c>
      <c r="Y63" s="54"/>
      <c r="Z63" s="17"/>
      <c r="AA63" s="18"/>
      <c r="AB63" s="19"/>
      <c r="AC63" s="290">
        <f t="shared" si="70"/>
        <v>0</v>
      </c>
      <c r="AD63" s="291">
        <f t="shared" si="71"/>
        <v>0</v>
      </c>
      <c r="AE63" s="19">
        <f t="shared" si="72"/>
        <v>0</v>
      </c>
      <c r="AF63" s="20"/>
      <c r="AG63" s="292">
        <f t="shared" si="59"/>
        <v>0</v>
      </c>
      <c r="AH63" s="63"/>
      <c r="AI63" s="64"/>
      <c r="AJ63" s="63"/>
      <c r="AK63" s="65"/>
      <c r="AL63" s="66"/>
      <c r="AM63" s="64"/>
      <c r="AN63" s="63"/>
      <c r="AO63" s="65"/>
      <c r="AP63" s="66"/>
      <c r="AQ63" s="64"/>
      <c r="AR63" s="56" t="str">
        <f>IFERROR(IF($AA63="Présent",AI63/VLOOKUP(AH63,Base!$A$3:$E$17,2,FALSE)/24,""),"")</f>
        <v/>
      </c>
      <c r="AS63" s="56" t="str">
        <f>IFERROR(IF($AA63="Présent",AK63/VLOOKUP(AJ63,Base!$A$3:$E$17,2,FALSE)/24,""),"")</f>
        <v/>
      </c>
      <c r="AT63" s="56" t="str">
        <f>IFERROR(IF($AA63="Présent",AM63/VLOOKUP(AL63,Base!$A$3:$E$17,2,FALSE)/24,""),"")</f>
        <v/>
      </c>
      <c r="AU63" s="56" t="str">
        <f>IFERROR(IF($AA63="Présent",AO63/VLOOKUP(AN63,Base!$A$3:$E$17,2,FALSE)/24,""),"")</f>
        <v/>
      </c>
      <c r="AV63" s="56" t="str">
        <f>IFERROR(IF($AA63="Présent",AQ63/VLOOKUP(AP63,Base!$A$3:$E$17,2,FALSE)/24,""),"")</f>
        <v/>
      </c>
      <c r="AW63" s="293" t="str">
        <f t="shared" si="73"/>
        <v/>
      </c>
      <c r="AX63" s="51"/>
      <c r="AY63" s="17"/>
      <c r="AZ63" s="18"/>
      <c r="BA63" s="19"/>
      <c r="BB63" s="290">
        <f t="shared" si="74"/>
        <v>0</v>
      </c>
      <c r="BC63" s="291">
        <f t="shared" si="75"/>
        <v>0</v>
      </c>
      <c r="BD63" s="19">
        <f t="shared" si="76"/>
        <v>0</v>
      </c>
      <c r="BE63" s="20"/>
      <c r="BF63" s="292">
        <f t="shared" si="60"/>
        <v>0</v>
      </c>
      <c r="BG63" s="63"/>
      <c r="BH63" s="64"/>
      <c r="BI63" s="63"/>
      <c r="BJ63" s="65"/>
      <c r="BK63" s="66"/>
      <c r="BL63" s="64"/>
      <c r="BM63" s="63"/>
      <c r="BN63" s="65"/>
      <c r="BO63" s="66"/>
      <c r="BP63" s="64"/>
      <c r="BQ63" s="56" t="str">
        <f>IFERROR(IF($AZ63="Présent",BH63/VLOOKUP(BG63,Base!$A$3:$E$17,2,FALSE)/24,""),"")</f>
        <v/>
      </c>
      <c r="BR63" s="56" t="str">
        <f>IFERROR(IF($AZ63="Présent",BJ63/VLOOKUP(BI63,Base!$A$3:$E$17,2,FALSE)/24,""),"")</f>
        <v/>
      </c>
      <c r="BS63" s="56" t="str">
        <f>IFERROR(IF($AZ63="Présent",BL63/VLOOKUP(BK63,Base!$A$3:$E$17,2,FALSE)/24,""),"")</f>
        <v/>
      </c>
      <c r="BT63" s="56" t="str">
        <f>IFERROR(IF($AZ63="Présent",BN63/VLOOKUP(BM63,Base!$A$3:$E$17,2,FALSE)/24,""),"")</f>
        <v/>
      </c>
      <c r="BU63" s="56" t="str">
        <f>IFERROR(IF($AZ63="Présent",BP63/VLOOKUP(BO63,Base!$A$3:$E$17,2,FALSE)/24,""),"")</f>
        <v/>
      </c>
      <c r="BV63" s="293" t="str">
        <f t="shared" si="77"/>
        <v/>
      </c>
      <c r="BW63" s="51"/>
      <c r="BX63" s="17"/>
      <c r="BY63" s="18"/>
      <c r="BZ63" s="19"/>
      <c r="CA63" s="290">
        <f t="shared" si="78"/>
        <v>0</v>
      </c>
      <c r="CB63" s="291">
        <f t="shared" si="79"/>
        <v>0</v>
      </c>
      <c r="CC63" s="19">
        <f t="shared" si="80"/>
        <v>0</v>
      </c>
      <c r="CD63" s="20"/>
      <c r="CE63" s="292">
        <f t="shared" si="61"/>
        <v>0</v>
      </c>
      <c r="CF63" s="63"/>
      <c r="CG63" s="64"/>
      <c r="CH63" s="63"/>
      <c r="CI63" s="65"/>
      <c r="CJ63" s="66"/>
      <c r="CK63" s="64"/>
      <c r="CL63" s="63"/>
      <c r="CM63" s="65"/>
      <c r="CN63" s="66"/>
      <c r="CO63" s="64"/>
      <c r="CP63" s="56" t="str">
        <f>IFERROR(IF($BY63="Présent",CG63/VLOOKUP(CF63,Base!$A$3:$E$17,2,FALSE)/24,""),"")</f>
        <v/>
      </c>
      <c r="CQ63" s="56" t="str">
        <f>IFERROR(IF($BY63="Présent",CI63/VLOOKUP(CH63,Base!$A$3:$E$17,2,FALSE)/24,""),"")</f>
        <v/>
      </c>
      <c r="CR63" s="56" t="str">
        <f>IFERROR(IF($BY63="Présent",CK63/VLOOKUP(CJ63,Base!$A$3:$E$17,2,FALSE)/24,""),"")</f>
        <v/>
      </c>
      <c r="CS63" s="56" t="str">
        <f>IFERROR(IF($BY63="Présent",CM63/VLOOKUP(CL63,Base!$A$3:$E$17,2,FALSE)/24,""),"")</f>
        <v/>
      </c>
      <c r="CT63" s="56" t="str">
        <f>IFERROR(IF($BY63="Présent",CO63/VLOOKUP(CN63,Base!$A$3:$E$17,2,FALSE)/24,""),"")</f>
        <v/>
      </c>
      <c r="CU63" s="293" t="str">
        <f t="shared" si="81"/>
        <v/>
      </c>
      <c r="CV63" s="51"/>
      <c r="CW63" s="17"/>
      <c r="CX63" s="18"/>
      <c r="CY63" s="19"/>
      <c r="CZ63" s="290">
        <f t="shared" si="82"/>
        <v>0</v>
      </c>
      <c r="DA63" s="291">
        <f t="shared" si="83"/>
        <v>0</v>
      </c>
      <c r="DB63" s="19">
        <f t="shared" si="84"/>
        <v>0</v>
      </c>
      <c r="DC63" s="20"/>
      <c r="DD63" s="292">
        <f t="shared" si="62"/>
        <v>0</v>
      </c>
      <c r="DE63" s="63"/>
      <c r="DF63" s="64"/>
      <c r="DG63" s="63"/>
      <c r="DH63" s="65"/>
      <c r="DI63" s="66"/>
      <c r="DJ63" s="64"/>
      <c r="DK63" s="63"/>
      <c r="DL63" s="65"/>
      <c r="DM63" s="66"/>
      <c r="DN63" s="64"/>
      <c r="DO63" s="56" t="str">
        <f>IFERROR(IF($CX63="Présent",DF63/VLOOKUP(DE63,Base!$A$3:$E$17,2,FALSE)/24,""),"")</f>
        <v/>
      </c>
      <c r="DP63" s="56" t="str">
        <f>IFERROR(IF($CX63="Présent",DH63/VLOOKUP(DG63,Base!$A$3:$E$17,2,FALSE)/24,""),"")</f>
        <v/>
      </c>
      <c r="DQ63" s="56" t="str">
        <f>IFERROR(IF($CX63="Présent",DJ63/VLOOKUP(DI63,Base!$A$3:$E$17,2,FALSE)/24,""),"")</f>
        <v/>
      </c>
      <c r="DR63" s="56" t="str">
        <f>IFERROR(IF($CX63="Présent",DL63/VLOOKUP(DK63,Base!$A$3:$E$17,2,FALSE)/24,""),"")</f>
        <v/>
      </c>
      <c r="DS63" s="56" t="str">
        <f>IFERROR(IF($CX63="Présent",DN63/VLOOKUP(DM63,Base!$A$3:$E$17,2,FALSE)/24,""),"")</f>
        <v/>
      </c>
      <c r="DT63" s="293" t="str">
        <f t="shared" si="85"/>
        <v/>
      </c>
      <c r="DU63" s="51"/>
      <c r="DV63" s="17"/>
      <c r="DW63" s="18"/>
      <c r="DX63" s="19"/>
      <c r="DY63" s="290">
        <f t="shared" si="86"/>
        <v>0</v>
      </c>
      <c r="DZ63" s="291">
        <f t="shared" si="87"/>
        <v>0</v>
      </c>
      <c r="EA63" s="19">
        <f t="shared" si="88"/>
        <v>0</v>
      </c>
      <c r="EB63" s="20"/>
      <c r="EC63" s="292">
        <f t="shared" si="63"/>
        <v>0</v>
      </c>
      <c r="ED63" s="63"/>
      <c r="EE63" s="64"/>
      <c r="EF63" s="63"/>
      <c r="EG63" s="65"/>
      <c r="EH63" s="66"/>
      <c r="EI63" s="64"/>
      <c r="EJ63" s="63"/>
      <c r="EK63" s="65"/>
      <c r="EL63" s="66"/>
      <c r="EM63" s="64"/>
      <c r="EN63" s="56" t="str">
        <f>IFERROR(IF($DW63="Présent",EE63/VLOOKUP(ED63,Base!$A$3:$E$17,2,FALSE)/24,""),"")</f>
        <v/>
      </c>
      <c r="EO63" s="56" t="str">
        <f>IFERROR(IF($DW63="Présent",EG63/VLOOKUP(EF63,Base!$A$3:$E$17,2,FALSE)/24,""),"")</f>
        <v/>
      </c>
      <c r="EP63" s="56" t="str">
        <f>IFERROR(IF($DW63="Présent",EI63/VLOOKUP(EH63,Base!$A$3:$E$17,2,FALSE)/24,""),"")</f>
        <v/>
      </c>
      <c r="EQ63" s="56" t="str">
        <f>IFERROR(IF($DW63="Présent",EK63/VLOOKUP(EJ63,Base!$A$3:$E$17,2,FALSE)/24,""),"")</f>
        <v/>
      </c>
      <c r="ER63" s="56" t="str">
        <f>IFERROR(IF($DW63="Présent",EM63/VLOOKUP(EL63,Base!$A$3:$E$17,2,FALSE)/24,""),"")</f>
        <v/>
      </c>
      <c r="ES63" s="293" t="str">
        <f t="shared" si="89"/>
        <v/>
      </c>
      <c r="ET63" s="51"/>
      <c r="EU63" s="17"/>
      <c r="EV63" s="18"/>
      <c r="EW63" s="19"/>
      <c r="EX63" s="290">
        <f t="shared" si="90"/>
        <v>0</v>
      </c>
      <c r="EY63" s="291">
        <f t="shared" si="91"/>
        <v>0</v>
      </c>
      <c r="EZ63" s="19">
        <f t="shared" si="92"/>
        <v>0</v>
      </c>
      <c r="FA63" s="20"/>
      <c r="FB63" s="292">
        <f t="shared" si="64"/>
        <v>0</v>
      </c>
      <c r="FC63" s="63"/>
      <c r="FD63" s="64"/>
      <c r="FE63" s="63"/>
      <c r="FF63" s="65"/>
      <c r="FG63" s="66"/>
      <c r="FH63" s="64"/>
      <c r="FI63" s="63"/>
      <c r="FJ63" s="65"/>
      <c r="FK63" s="66"/>
      <c r="FL63" s="64"/>
      <c r="FM63" s="56" t="str">
        <f>IFERROR(IF($EV63="Présent",FD63/VLOOKUP(FC63,Base!$A$3:$E$17,2,FALSE)/24,""),"")</f>
        <v/>
      </c>
      <c r="FN63" s="56" t="str">
        <f>IFERROR(IF($EV63="Présent",FF63/VLOOKUP(FE63,Base!$A$3:$E$17,2,FALSE)/24,""),"")</f>
        <v/>
      </c>
      <c r="FO63" s="56" t="str">
        <f>IFERROR(IF($EV63="Présent",FH63/VLOOKUP(FG63,Base!$A$3:$E$17,2,FALSE)/24,""),"")</f>
        <v/>
      </c>
      <c r="FP63" s="56" t="str">
        <f>IFERROR(IF($EV63="Présent",FJ63/VLOOKUP(FI63,Base!$A$3:$E$17,2,FALSE)/24,""),"")</f>
        <v/>
      </c>
      <c r="FQ63" s="56" t="str">
        <f>IFERROR(IF($EV63="Présent",FL63/VLOOKUP(FK63,Base!$A$3:$E$17,2,FALSE)/24,""),"")</f>
        <v/>
      </c>
      <c r="FR63" s="293" t="str">
        <f t="shared" si="93"/>
        <v/>
      </c>
      <c r="FS63" s="51"/>
      <c r="FU63" s="262">
        <f t="shared" si="35"/>
        <v>0</v>
      </c>
      <c r="FV63" s="261" t="str">
        <f t="shared" si="65"/>
        <v/>
      </c>
      <c r="FW63" s="263">
        <f t="shared" si="94"/>
        <v>0</v>
      </c>
      <c r="FX63" s="23"/>
      <c r="FY63" s="88"/>
    </row>
    <row r="64" spans="1:181" s="25" customFormat="1" x14ac:dyDescent="0.2">
      <c r="A64" s="17"/>
      <c r="B64" s="18"/>
      <c r="C64" s="19">
        <v>0.22916666666666666</v>
      </c>
      <c r="D64" s="290">
        <f t="shared" si="66"/>
        <v>0</v>
      </c>
      <c r="E64" s="291">
        <f t="shared" si="67"/>
        <v>0</v>
      </c>
      <c r="F64" s="19">
        <f t="shared" si="68"/>
        <v>0</v>
      </c>
      <c r="G64" s="20"/>
      <c r="H64" s="292">
        <f t="shared" si="58"/>
        <v>0</v>
      </c>
      <c r="I64" s="63"/>
      <c r="J64" s="64"/>
      <c r="K64" s="63"/>
      <c r="L64" s="65"/>
      <c r="M64" s="66"/>
      <c r="N64" s="64"/>
      <c r="O64" s="63"/>
      <c r="P64" s="65"/>
      <c r="Q64" s="66"/>
      <c r="R64" s="64"/>
      <c r="S64" s="56" t="str">
        <f>IFERROR(IF($B64="Présent",J64/VLOOKUP(I64,Base!$A$3:$E$17,2,FALSE)/24,""),"")</f>
        <v/>
      </c>
      <c r="T64" s="56" t="str">
        <f>IFERROR(IF($B64="Présent",L64/VLOOKUP(K64,Base!$A$3:$E$17,2,FALSE)/24,""),"")</f>
        <v/>
      </c>
      <c r="U64" s="56" t="str">
        <f>IFERROR(IF($B64="Présent",N64/VLOOKUP(M64,Base!$A$3:$E$17,2,FALSE)/24,""),"")</f>
        <v/>
      </c>
      <c r="V64" s="56" t="str">
        <f>IFERROR(IF($B64="Présent",P64/VLOOKUP(O64,Base!$A$3:$E$17,2,FALSE)/24,""),"")</f>
        <v/>
      </c>
      <c r="W64" s="56" t="str">
        <f>IFERROR(IF($B64="Présent",R64/VLOOKUP(Q64,Base!$A$3:$E$17,2,FALSE)/24,""),"")</f>
        <v/>
      </c>
      <c r="X64" s="293" t="str">
        <f t="shared" si="69"/>
        <v/>
      </c>
      <c r="Y64" s="54"/>
      <c r="Z64" s="17"/>
      <c r="AA64" s="18"/>
      <c r="AB64" s="19"/>
      <c r="AC64" s="290">
        <f t="shared" si="70"/>
        <v>0</v>
      </c>
      <c r="AD64" s="291">
        <f t="shared" si="71"/>
        <v>0</v>
      </c>
      <c r="AE64" s="19">
        <f t="shared" si="72"/>
        <v>0</v>
      </c>
      <c r="AF64" s="20"/>
      <c r="AG64" s="292">
        <f t="shared" si="59"/>
        <v>0</v>
      </c>
      <c r="AH64" s="63"/>
      <c r="AI64" s="64"/>
      <c r="AJ64" s="63"/>
      <c r="AK64" s="65"/>
      <c r="AL64" s="66"/>
      <c r="AM64" s="64"/>
      <c r="AN64" s="63"/>
      <c r="AO64" s="65"/>
      <c r="AP64" s="66"/>
      <c r="AQ64" s="64"/>
      <c r="AR64" s="56" t="str">
        <f>IFERROR(IF($AA64="Présent",AI64/VLOOKUP(AH64,Base!$A$3:$E$17,2,FALSE)/24,""),"")</f>
        <v/>
      </c>
      <c r="AS64" s="56" t="str">
        <f>IFERROR(IF($AA64="Présent",AK64/VLOOKUP(AJ64,Base!$A$3:$E$17,2,FALSE)/24,""),"")</f>
        <v/>
      </c>
      <c r="AT64" s="56" t="str">
        <f>IFERROR(IF($AA64="Présent",AM64/VLOOKUP(AL64,Base!$A$3:$E$17,2,FALSE)/24,""),"")</f>
        <v/>
      </c>
      <c r="AU64" s="56" t="str">
        <f>IFERROR(IF($AA64="Présent",AO64/VLOOKUP(AN64,Base!$A$3:$E$17,2,FALSE)/24,""),"")</f>
        <v/>
      </c>
      <c r="AV64" s="56" t="str">
        <f>IFERROR(IF($AA64="Présent",AQ64/VLOOKUP(AP64,Base!$A$3:$E$17,2,FALSE)/24,""),"")</f>
        <v/>
      </c>
      <c r="AW64" s="293" t="str">
        <f t="shared" si="73"/>
        <v/>
      </c>
      <c r="AX64" s="51"/>
      <c r="AY64" s="17"/>
      <c r="AZ64" s="18"/>
      <c r="BA64" s="19"/>
      <c r="BB64" s="290">
        <f t="shared" si="74"/>
        <v>0</v>
      </c>
      <c r="BC64" s="291">
        <f t="shared" si="75"/>
        <v>0</v>
      </c>
      <c r="BD64" s="19">
        <f t="shared" si="76"/>
        <v>0</v>
      </c>
      <c r="BE64" s="20"/>
      <c r="BF64" s="292">
        <f t="shared" si="60"/>
        <v>0</v>
      </c>
      <c r="BG64" s="63"/>
      <c r="BH64" s="64"/>
      <c r="BI64" s="63"/>
      <c r="BJ64" s="65"/>
      <c r="BK64" s="66"/>
      <c r="BL64" s="64"/>
      <c r="BM64" s="63"/>
      <c r="BN64" s="65"/>
      <c r="BO64" s="66"/>
      <c r="BP64" s="64"/>
      <c r="BQ64" s="56" t="str">
        <f>IFERROR(IF($AZ64="Présent",BH64/VLOOKUP(BG64,Base!$A$3:$E$17,2,FALSE)/24,""),"")</f>
        <v/>
      </c>
      <c r="BR64" s="56" t="str">
        <f>IFERROR(IF($AZ64="Présent",BJ64/VLOOKUP(BI64,Base!$A$3:$E$17,2,FALSE)/24,""),"")</f>
        <v/>
      </c>
      <c r="BS64" s="56" t="str">
        <f>IFERROR(IF($AZ64="Présent",BL64/VLOOKUP(BK64,Base!$A$3:$E$17,2,FALSE)/24,""),"")</f>
        <v/>
      </c>
      <c r="BT64" s="56" t="str">
        <f>IFERROR(IF($AZ64="Présent",BN64/VLOOKUP(BM64,Base!$A$3:$E$17,2,FALSE)/24,""),"")</f>
        <v/>
      </c>
      <c r="BU64" s="56" t="str">
        <f>IFERROR(IF($AZ64="Présent",BP64/VLOOKUP(BO64,Base!$A$3:$E$17,2,FALSE)/24,""),"")</f>
        <v/>
      </c>
      <c r="BV64" s="293" t="str">
        <f t="shared" si="77"/>
        <v/>
      </c>
      <c r="BW64" s="51"/>
      <c r="BX64" s="17"/>
      <c r="BY64" s="18"/>
      <c r="BZ64" s="19"/>
      <c r="CA64" s="290">
        <f t="shared" si="78"/>
        <v>0</v>
      </c>
      <c r="CB64" s="291">
        <f t="shared" si="79"/>
        <v>0</v>
      </c>
      <c r="CC64" s="19">
        <f t="shared" si="80"/>
        <v>0</v>
      </c>
      <c r="CD64" s="20"/>
      <c r="CE64" s="292">
        <f t="shared" si="61"/>
        <v>0</v>
      </c>
      <c r="CF64" s="63"/>
      <c r="CG64" s="64"/>
      <c r="CH64" s="63"/>
      <c r="CI64" s="65"/>
      <c r="CJ64" s="66"/>
      <c r="CK64" s="64"/>
      <c r="CL64" s="63"/>
      <c r="CM64" s="65"/>
      <c r="CN64" s="66"/>
      <c r="CO64" s="64"/>
      <c r="CP64" s="56" t="str">
        <f>IFERROR(IF($BY64="Présent",CG64/VLOOKUP(CF64,Base!$A$3:$E$17,2,FALSE)/24,""),"")</f>
        <v/>
      </c>
      <c r="CQ64" s="56" t="str">
        <f>IFERROR(IF($BY64="Présent",CI64/VLOOKUP(CH64,Base!$A$3:$E$17,2,FALSE)/24,""),"")</f>
        <v/>
      </c>
      <c r="CR64" s="56" t="str">
        <f>IFERROR(IF($BY64="Présent",CK64/VLOOKUP(CJ64,Base!$A$3:$E$17,2,FALSE)/24,""),"")</f>
        <v/>
      </c>
      <c r="CS64" s="56" t="str">
        <f>IFERROR(IF($BY64="Présent",CM64/VLOOKUP(CL64,Base!$A$3:$E$17,2,FALSE)/24,""),"")</f>
        <v/>
      </c>
      <c r="CT64" s="56" t="str">
        <f>IFERROR(IF($BY64="Présent",CO64/VLOOKUP(CN64,Base!$A$3:$E$17,2,FALSE)/24,""),"")</f>
        <v/>
      </c>
      <c r="CU64" s="293" t="str">
        <f t="shared" si="81"/>
        <v/>
      </c>
      <c r="CV64" s="51"/>
      <c r="CW64" s="17"/>
      <c r="CX64" s="18"/>
      <c r="CY64" s="19"/>
      <c r="CZ64" s="290">
        <f t="shared" si="82"/>
        <v>0</v>
      </c>
      <c r="DA64" s="291">
        <f t="shared" si="83"/>
        <v>0</v>
      </c>
      <c r="DB64" s="19">
        <f t="shared" si="84"/>
        <v>0</v>
      </c>
      <c r="DC64" s="20"/>
      <c r="DD64" s="292">
        <f t="shared" si="62"/>
        <v>0</v>
      </c>
      <c r="DE64" s="63"/>
      <c r="DF64" s="64"/>
      <c r="DG64" s="63"/>
      <c r="DH64" s="65"/>
      <c r="DI64" s="66"/>
      <c r="DJ64" s="64"/>
      <c r="DK64" s="63"/>
      <c r="DL64" s="65"/>
      <c r="DM64" s="66"/>
      <c r="DN64" s="64"/>
      <c r="DO64" s="56" t="str">
        <f>IFERROR(IF($CX64="Présent",DF64/VLOOKUP(DE64,Base!$A$3:$E$17,2,FALSE)/24,""),"")</f>
        <v/>
      </c>
      <c r="DP64" s="56" t="str">
        <f>IFERROR(IF($CX64="Présent",DH64/VLOOKUP(DG64,Base!$A$3:$E$17,2,FALSE)/24,""),"")</f>
        <v/>
      </c>
      <c r="DQ64" s="56" t="str">
        <f>IFERROR(IF($CX64="Présent",DJ64/VLOOKUP(DI64,Base!$A$3:$E$17,2,FALSE)/24,""),"")</f>
        <v/>
      </c>
      <c r="DR64" s="56" t="str">
        <f>IFERROR(IF($CX64="Présent",DL64/VLOOKUP(DK64,Base!$A$3:$E$17,2,FALSE)/24,""),"")</f>
        <v/>
      </c>
      <c r="DS64" s="56" t="str">
        <f>IFERROR(IF($CX64="Présent",DN64/VLOOKUP(DM64,Base!$A$3:$E$17,2,FALSE)/24,""),"")</f>
        <v/>
      </c>
      <c r="DT64" s="293" t="str">
        <f t="shared" si="85"/>
        <v/>
      </c>
      <c r="DU64" s="51"/>
      <c r="DV64" s="17"/>
      <c r="DW64" s="18"/>
      <c r="DX64" s="19"/>
      <c r="DY64" s="290">
        <f t="shared" si="86"/>
        <v>0</v>
      </c>
      <c r="DZ64" s="291">
        <f t="shared" si="87"/>
        <v>0</v>
      </c>
      <c r="EA64" s="19">
        <f t="shared" si="88"/>
        <v>0</v>
      </c>
      <c r="EB64" s="20"/>
      <c r="EC64" s="292">
        <f t="shared" si="63"/>
        <v>0</v>
      </c>
      <c r="ED64" s="63"/>
      <c r="EE64" s="64"/>
      <c r="EF64" s="63"/>
      <c r="EG64" s="65"/>
      <c r="EH64" s="66"/>
      <c r="EI64" s="64"/>
      <c r="EJ64" s="63"/>
      <c r="EK64" s="65"/>
      <c r="EL64" s="66"/>
      <c r="EM64" s="64"/>
      <c r="EN64" s="56" t="str">
        <f>IFERROR(IF($DW64="Présent",EE64/VLOOKUP(ED64,Base!$A$3:$E$17,2,FALSE)/24,""),"")</f>
        <v/>
      </c>
      <c r="EO64" s="56" t="str">
        <f>IFERROR(IF($DW64="Présent",EG64/VLOOKUP(EF64,Base!$A$3:$E$17,2,FALSE)/24,""),"")</f>
        <v/>
      </c>
      <c r="EP64" s="56" t="str">
        <f>IFERROR(IF($DW64="Présent",EI64/VLOOKUP(EH64,Base!$A$3:$E$17,2,FALSE)/24,""),"")</f>
        <v/>
      </c>
      <c r="EQ64" s="56" t="str">
        <f>IFERROR(IF($DW64="Présent",EK64/VLOOKUP(EJ64,Base!$A$3:$E$17,2,FALSE)/24,""),"")</f>
        <v/>
      </c>
      <c r="ER64" s="56" t="str">
        <f>IFERROR(IF($DW64="Présent",EM64/VLOOKUP(EL64,Base!$A$3:$E$17,2,FALSE)/24,""),"")</f>
        <v/>
      </c>
      <c r="ES64" s="293" t="str">
        <f t="shared" si="89"/>
        <v/>
      </c>
      <c r="ET64" s="51"/>
      <c r="EU64" s="17"/>
      <c r="EV64" s="18"/>
      <c r="EW64" s="19"/>
      <c r="EX64" s="290">
        <f t="shared" si="90"/>
        <v>0</v>
      </c>
      <c r="EY64" s="291">
        <f t="shared" si="91"/>
        <v>0</v>
      </c>
      <c r="EZ64" s="19">
        <f t="shared" si="92"/>
        <v>0</v>
      </c>
      <c r="FA64" s="20"/>
      <c r="FB64" s="292">
        <f t="shared" si="64"/>
        <v>0</v>
      </c>
      <c r="FC64" s="63"/>
      <c r="FD64" s="64"/>
      <c r="FE64" s="63"/>
      <c r="FF64" s="65"/>
      <c r="FG64" s="66"/>
      <c r="FH64" s="64"/>
      <c r="FI64" s="63"/>
      <c r="FJ64" s="65"/>
      <c r="FK64" s="66"/>
      <c r="FL64" s="64"/>
      <c r="FM64" s="56" t="str">
        <f>IFERROR(IF($EV64="Présent",FD64/VLOOKUP(FC64,Base!$A$3:$E$17,2,FALSE)/24,""),"")</f>
        <v/>
      </c>
      <c r="FN64" s="56" t="str">
        <f>IFERROR(IF($EV64="Présent",FF64/VLOOKUP(FE64,Base!$A$3:$E$17,2,FALSE)/24,""),"")</f>
        <v/>
      </c>
      <c r="FO64" s="56" t="str">
        <f>IFERROR(IF($EV64="Présent",FH64/VLOOKUP(FG64,Base!$A$3:$E$17,2,FALSE)/24,""),"")</f>
        <v/>
      </c>
      <c r="FP64" s="56" t="str">
        <f>IFERROR(IF($EV64="Présent",FJ64/VLOOKUP(FI64,Base!$A$3:$E$17,2,FALSE)/24,""),"")</f>
        <v/>
      </c>
      <c r="FQ64" s="56" t="str">
        <f>IFERROR(IF($EV64="Présent",FL64/VLOOKUP(FK64,Base!$A$3:$E$17,2,FALSE)/24,""),"")</f>
        <v/>
      </c>
      <c r="FR64" s="293" t="str">
        <f t="shared" si="93"/>
        <v/>
      </c>
      <c r="FS64" s="51"/>
      <c r="FU64" s="262">
        <f t="shared" si="35"/>
        <v>0</v>
      </c>
      <c r="FV64" s="261" t="str">
        <f t="shared" si="65"/>
        <v/>
      </c>
      <c r="FW64" s="263">
        <f t="shared" si="94"/>
        <v>0</v>
      </c>
      <c r="FX64" s="23"/>
      <c r="FY64" s="88"/>
    </row>
    <row r="65" spans="1:181" s="25" customFormat="1" x14ac:dyDescent="0.2">
      <c r="A65" s="17"/>
      <c r="B65" s="18"/>
      <c r="C65" s="19">
        <v>0.27083333333333331</v>
      </c>
      <c r="D65" s="290">
        <f t="shared" si="66"/>
        <v>0</v>
      </c>
      <c r="E65" s="291">
        <f t="shared" si="67"/>
        <v>0</v>
      </c>
      <c r="F65" s="19">
        <f t="shared" si="68"/>
        <v>0</v>
      </c>
      <c r="G65" s="20">
        <v>0.57916666666666672</v>
      </c>
      <c r="H65" s="292">
        <f t="shared" si="58"/>
        <v>0</v>
      </c>
      <c r="I65" s="63"/>
      <c r="J65" s="64"/>
      <c r="K65" s="63"/>
      <c r="L65" s="65"/>
      <c r="M65" s="66"/>
      <c r="N65" s="64"/>
      <c r="O65" s="63"/>
      <c r="P65" s="65"/>
      <c r="Q65" s="66"/>
      <c r="R65" s="64"/>
      <c r="S65" s="56" t="str">
        <f>IFERROR(IF($B65="Présent",J65/VLOOKUP(I65,Base!$A$3:$E$17,2,FALSE)/24,""),"")</f>
        <v/>
      </c>
      <c r="T65" s="56" t="str">
        <f>IFERROR(IF($B65="Présent",L65/VLOOKUP(K65,Base!$A$3:$E$17,2,FALSE)/24,""),"")</f>
        <v/>
      </c>
      <c r="U65" s="56" t="str">
        <f>IFERROR(IF($B65="Présent",N65/VLOOKUP(M65,Base!$A$3:$E$17,2,FALSE)/24,""),"")</f>
        <v/>
      </c>
      <c r="V65" s="56" t="str">
        <f>IFERROR(IF($B65="Présent",P65/VLOOKUP(O65,Base!$A$3:$E$17,2,FALSE)/24,""),"")</f>
        <v/>
      </c>
      <c r="W65" s="56" t="str">
        <f>IFERROR(IF($B65="Présent",R65/VLOOKUP(Q65,Base!$A$3:$E$17,2,FALSE)/24,""),"")</f>
        <v/>
      </c>
      <c r="X65" s="293" t="str">
        <f t="shared" si="69"/>
        <v/>
      </c>
      <c r="Y65" s="54"/>
      <c r="Z65" s="17"/>
      <c r="AA65" s="18"/>
      <c r="AB65" s="19"/>
      <c r="AC65" s="290">
        <f t="shared" si="70"/>
        <v>0</v>
      </c>
      <c r="AD65" s="291">
        <f t="shared" si="71"/>
        <v>0</v>
      </c>
      <c r="AE65" s="19">
        <f t="shared" si="72"/>
        <v>0</v>
      </c>
      <c r="AF65" s="20"/>
      <c r="AG65" s="292">
        <f t="shared" si="59"/>
        <v>0</v>
      </c>
      <c r="AH65" s="63"/>
      <c r="AI65" s="64"/>
      <c r="AJ65" s="63"/>
      <c r="AK65" s="65"/>
      <c r="AL65" s="66"/>
      <c r="AM65" s="64"/>
      <c r="AN65" s="63"/>
      <c r="AO65" s="65"/>
      <c r="AP65" s="66"/>
      <c r="AQ65" s="64"/>
      <c r="AR65" s="56" t="str">
        <f>IFERROR(IF($AA65="Présent",AI65/VLOOKUP(AH65,Base!$A$3:$E$17,2,FALSE)/24,""),"")</f>
        <v/>
      </c>
      <c r="AS65" s="56" t="str">
        <f>IFERROR(IF($AA65="Présent",AK65/VLOOKUP(AJ65,Base!$A$3:$E$17,2,FALSE)/24,""),"")</f>
        <v/>
      </c>
      <c r="AT65" s="56" t="str">
        <f>IFERROR(IF($AA65="Présent",AM65/VLOOKUP(AL65,Base!$A$3:$E$17,2,FALSE)/24,""),"")</f>
        <v/>
      </c>
      <c r="AU65" s="56" t="str">
        <f>IFERROR(IF($AA65="Présent",AO65/VLOOKUP(AN65,Base!$A$3:$E$17,2,FALSE)/24,""),"")</f>
        <v/>
      </c>
      <c r="AV65" s="56" t="str">
        <f>IFERROR(IF($AA65="Présent",AQ65/VLOOKUP(AP65,Base!$A$3:$E$17,2,FALSE)/24,""),"")</f>
        <v/>
      </c>
      <c r="AW65" s="293" t="str">
        <f t="shared" si="73"/>
        <v/>
      </c>
      <c r="AX65" s="51"/>
      <c r="AY65" s="17"/>
      <c r="AZ65" s="18"/>
      <c r="BA65" s="19"/>
      <c r="BB65" s="290">
        <f t="shared" si="74"/>
        <v>0</v>
      </c>
      <c r="BC65" s="291">
        <f t="shared" si="75"/>
        <v>0</v>
      </c>
      <c r="BD65" s="19">
        <f t="shared" si="76"/>
        <v>0</v>
      </c>
      <c r="BE65" s="20"/>
      <c r="BF65" s="292">
        <f t="shared" si="60"/>
        <v>0</v>
      </c>
      <c r="BG65" s="63"/>
      <c r="BH65" s="64"/>
      <c r="BI65" s="63"/>
      <c r="BJ65" s="65"/>
      <c r="BK65" s="66"/>
      <c r="BL65" s="64"/>
      <c r="BM65" s="63"/>
      <c r="BN65" s="65"/>
      <c r="BO65" s="66"/>
      <c r="BP65" s="64"/>
      <c r="BQ65" s="56" t="str">
        <f>IFERROR(IF($AZ65="Présent",BH65/VLOOKUP(BG65,Base!$A$3:$E$17,2,FALSE)/24,""),"")</f>
        <v/>
      </c>
      <c r="BR65" s="56" t="str">
        <f>IFERROR(IF($AZ65="Présent",BJ65/VLOOKUP(BI65,Base!$A$3:$E$17,2,FALSE)/24,""),"")</f>
        <v/>
      </c>
      <c r="BS65" s="56" t="str">
        <f>IFERROR(IF($AZ65="Présent",BL65/VLOOKUP(BK65,Base!$A$3:$E$17,2,FALSE)/24,""),"")</f>
        <v/>
      </c>
      <c r="BT65" s="56" t="str">
        <f>IFERROR(IF($AZ65="Présent",BN65/VLOOKUP(BM65,Base!$A$3:$E$17,2,FALSE)/24,""),"")</f>
        <v/>
      </c>
      <c r="BU65" s="56" t="str">
        <f>IFERROR(IF($AZ65="Présent",BP65/VLOOKUP(BO65,Base!$A$3:$E$17,2,FALSE)/24,""),"")</f>
        <v/>
      </c>
      <c r="BV65" s="293" t="str">
        <f t="shared" si="77"/>
        <v/>
      </c>
      <c r="BW65" s="51"/>
      <c r="BX65" s="17"/>
      <c r="BY65" s="18"/>
      <c r="BZ65" s="19"/>
      <c r="CA65" s="290">
        <f t="shared" si="78"/>
        <v>0</v>
      </c>
      <c r="CB65" s="291">
        <f t="shared" si="79"/>
        <v>0</v>
      </c>
      <c r="CC65" s="19">
        <f t="shared" si="80"/>
        <v>0</v>
      </c>
      <c r="CD65" s="20"/>
      <c r="CE65" s="292">
        <f t="shared" si="61"/>
        <v>0</v>
      </c>
      <c r="CF65" s="63"/>
      <c r="CG65" s="64"/>
      <c r="CH65" s="63"/>
      <c r="CI65" s="65"/>
      <c r="CJ65" s="66"/>
      <c r="CK65" s="64"/>
      <c r="CL65" s="63"/>
      <c r="CM65" s="65"/>
      <c r="CN65" s="66"/>
      <c r="CO65" s="64"/>
      <c r="CP65" s="56" t="str">
        <f>IFERROR(IF($BY65="Présent",CG65/VLOOKUP(CF65,Base!$A$3:$E$17,2,FALSE)/24,""),"")</f>
        <v/>
      </c>
      <c r="CQ65" s="56" t="str">
        <f>IFERROR(IF($BY65="Présent",CI65/VLOOKUP(CH65,Base!$A$3:$E$17,2,FALSE)/24,""),"")</f>
        <v/>
      </c>
      <c r="CR65" s="56" t="str">
        <f>IFERROR(IF($BY65="Présent",CK65/VLOOKUP(CJ65,Base!$A$3:$E$17,2,FALSE)/24,""),"")</f>
        <v/>
      </c>
      <c r="CS65" s="56" t="str">
        <f>IFERROR(IF($BY65="Présent",CM65/VLOOKUP(CL65,Base!$A$3:$E$17,2,FALSE)/24,""),"")</f>
        <v/>
      </c>
      <c r="CT65" s="56" t="str">
        <f>IFERROR(IF($BY65="Présent",CO65/VLOOKUP(CN65,Base!$A$3:$E$17,2,FALSE)/24,""),"")</f>
        <v/>
      </c>
      <c r="CU65" s="293" t="str">
        <f t="shared" si="81"/>
        <v/>
      </c>
      <c r="CV65" s="51"/>
      <c r="CW65" s="17"/>
      <c r="CX65" s="18"/>
      <c r="CY65" s="19"/>
      <c r="CZ65" s="290">
        <f t="shared" si="82"/>
        <v>0</v>
      </c>
      <c r="DA65" s="291">
        <f t="shared" si="83"/>
        <v>0</v>
      </c>
      <c r="DB65" s="19">
        <f t="shared" si="84"/>
        <v>0</v>
      </c>
      <c r="DC65" s="20"/>
      <c r="DD65" s="292">
        <f t="shared" si="62"/>
        <v>0</v>
      </c>
      <c r="DE65" s="63"/>
      <c r="DF65" s="64"/>
      <c r="DG65" s="63"/>
      <c r="DH65" s="65"/>
      <c r="DI65" s="66"/>
      <c r="DJ65" s="64"/>
      <c r="DK65" s="63"/>
      <c r="DL65" s="65"/>
      <c r="DM65" s="66"/>
      <c r="DN65" s="64"/>
      <c r="DO65" s="56" t="str">
        <f>IFERROR(IF($CX65="Présent",DF65/VLOOKUP(DE65,Base!$A$3:$E$17,2,FALSE)/24,""),"")</f>
        <v/>
      </c>
      <c r="DP65" s="56" t="str">
        <f>IFERROR(IF($CX65="Présent",DH65/VLOOKUP(DG65,Base!$A$3:$E$17,2,FALSE)/24,""),"")</f>
        <v/>
      </c>
      <c r="DQ65" s="56" t="str">
        <f>IFERROR(IF($CX65="Présent",DJ65/VLOOKUP(DI65,Base!$A$3:$E$17,2,FALSE)/24,""),"")</f>
        <v/>
      </c>
      <c r="DR65" s="56" t="str">
        <f>IFERROR(IF($CX65="Présent",DL65/VLOOKUP(DK65,Base!$A$3:$E$17,2,FALSE)/24,""),"")</f>
        <v/>
      </c>
      <c r="DS65" s="56" t="str">
        <f>IFERROR(IF($CX65="Présent",DN65/VLOOKUP(DM65,Base!$A$3:$E$17,2,FALSE)/24,""),"")</f>
        <v/>
      </c>
      <c r="DT65" s="293" t="str">
        <f t="shared" si="85"/>
        <v/>
      </c>
      <c r="DU65" s="51"/>
      <c r="DV65" s="17"/>
      <c r="DW65" s="18"/>
      <c r="DX65" s="19"/>
      <c r="DY65" s="290">
        <f t="shared" si="86"/>
        <v>0</v>
      </c>
      <c r="DZ65" s="291">
        <f t="shared" si="87"/>
        <v>0</v>
      </c>
      <c r="EA65" s="19">
        <f t="shared" si="88"/>
        <v>0</v>
      </c>
      <c r="EB65" s="20"/>
      <c r="EC65" s="292">
        <f t="shared" si="63"/>
        <v>0</v>
      </c>
      <c r="ED65" s="63"/>
      <c r="EE65" s="64"/>
      <c r="EF65" s="63"/>
      <c r="EG65" s="65"/>
      <c r="EH65" s="66"/>
      <c r="EI65" s="64"/>
      <c r="EJ65" s="63"/>
      <c r="EK65" s="65"/>
      <c r="EL65" s="66"/>
      <c r="EM65" s="64"/>
      <c r="EN65" s="56" t="str">
        <f>IFERROR(IF($DW65="Présent",EE65/VLOOKUP(ED65,Base!$A$3:$E$17,2,FALSE)/24,""),"")</f>
        <v/>
      </c>
      <c r="EO65" s="56" t="str">
        <f>IFERROR(IF($DW65="Présent",EG65/VLOOKUP(EF65,Base!$A$3:$E$17,2,FALSE)/24,""),"")</f>
        <v/>
      </c>
      <c r="EP65" s="56" t="str">
        <f>IFERROR(IF($DW65="Présent",EI65/VLOOKUP(EH65,Base!$A$3:$E$17,2,FALSE)/24,""),"")</f>
        <v/>
      </c>
      <c r="EQ65" s="56" t="str">
        <f>IFERROR(IF($DW65="Présent",EK65/VLOOKUP(EJ65,Base!$A$3:$E$17,2,FALSE)/24,""),"")</f>
        <v/>
      </c>
      <c r="ER65" s="56" t="str">
        <f>IFERROR(IF($DW65="Présent",EM65/VLOOKUP(EL65,Base!$A$3:$E$17,2,FALSE)/24,""),"")</f>
        <v/>
      </c>
      <c r="ES65" s="293" t="str">
        <f t="shared" si="89"/>
        <v/>
      </c>
      <c r="ET65" s="51"/>
      <c r="EU65" s="17"/>
      <c r="EV65" s="18"/>
      <c r="EW65" s="19"/>
      <c r="EX65" s="290">
        <f t="shared" si="90"/>
        <v>0</v>
      </c>
      <c r="EY65" s="291">
        <f t="shared" si="91"/>
        <v>0</v>
      </c>
      <c r="EZ65" s="19">
        <f t="shared" si="92"/>
        <v>0</v>
      </c>
      <c r="FA65" s="20"/>
      <c r="FB65" s="292">
        <f t="shared" si="64"/>
        <v>0</v>
      </c>
      <c r="FC65" s="63"/>
      <c r="FD65" s="64"/>
      <c r="FE65" s="63"/>
      <c r="FF65" s="65"/>
      <c r="FG65" s="66"/>
      <c r="FH65" s="64"/>
      <c r="FI65" s="63"/>
      <c r="FJ65" s="65"/>
      <c r="FK65" s="66"/>
      <c r="FL65" s="64"/>
      <c r="FM65" s="56" t="str">
        <f>IFERROR(IF($EV65="Présent",FD65/VLOOKUP(FC65,Base!$A$3:$E$17,2,FALSE)/24,""),"")</f>
        <v/>
      </c>
      <c r="FN65" s="56" t="str">
        <f>IFERROR(IF($EV65="Présent",FF65/VLOOKUP(FE65,Base!$A$3:$E$17,2,FALSE)/24,""),"")</f>
        <v/>
      </c>
      <c r="FO65" s="56" t="str">
        <f>IFERROR(IF($EV65="Présent",FH65/VLOOKUP(FG65,Base!$A$3:$E$17,2,FALSE)/24,""),"")</f>
        <v/>
      </c>
      <c r="FP65" s="56" t="str">
        <f>IFERROR(IF($EV65="Présent",FJ65/VLOOKUP(FI65,Base!$A$3:$E$17,2,FALSE)/24,""),"")</f>
        <v/>
      </c>
      <c r="FQ65" s="56" t="str">
        <f>IFERROR(IF($EV65="Présent",FL65/VLOOKUP(FK65,Base!$A$3:$E$17,2,FALSE)/24,""),"")</f>
        <v/>
      </c>
      <c r="FR65" s="293" t="str">
        <f t="shared" si="93"/>
        <v/>
      </c>
      <c r="FS65" s="51"/>
      <c r="FU65" s="262">
        <f t="shared" si="35"/>
        <v>0</v>
      </c>
      <c r="FV65" s="261" t="str">
        <f t="shared" si="65"/>
        <v/>
      </c>
      <c r="FW65" s="263">
        <f t="shared" si="94"/>
        <v>0</v>
      </c>
      <c r="FX65" s="23"/>
      <c r="FY65" s="88"/>
    </row>
    <row r="66" spans="1:181" s="25" customFormat="1" x14ac:dyDescent="0.2">
      <c r="A66" s="17"/>
      <c r="B66" s="18"/>
      <c r="C66" s="19">
        <v>0.22916666666666666</v>
      </c>
      <c r="D66" s="290">
        <f t="shared" si="66"/>
        <v>0</v>
      </c>
      <c r="E66" s="291">
        <f t="shared" si="67"/>
        <v>0</v>
      </c>
      <c r="F66" s="19">
        <f t="shared" si="68"/>
        <v>0</v>
      </c>
      <c r="G66" s="20">
        <v>0.53749999999999998</v>
      </c>
      <c r="H66" s="292">
        <f t="shared" si="58"/>
        <v>0</v>
      </c>
      <c r="I66" s="63"/>
      <c r="J66" s="64"/>
      <c r="K66" s="63"/>
      <c r="L66" s="65"/>
      <c r="M66" s="66"/>
      <c r="N66" s="64"/>
      <c r="O66" s="63"/>
      <c r="P66" s="65"/>
      <c r="Q66" s="66"/>
      <c r="R66" s="64"/>
      <c r="S66" s="56" t="str">
        <f>IFERROR(IF($B66="Présent",J66/VLOOKUP(I66,Base!$A$3:$E$17,2,FALSE)/24,""),"")</f>
        <v/>
      </c>
      <c r="T66" s="56" t="str">
        <f>IFERROR(IF($B66="Présent",L66/VLOOKUP(K66,Base!$A$3:$E$17,2,FALSE)/24,""),"")</f>
        <v/>
      </c>
      <c r="U66" s="56" t="str">
        <f>IFERROR(IF($B66="Présent",N66/VLOOKUP(M66,Base!$A$3:$E$17,2,FALSE)/24,""),"")</f>
        <v/>
      </c>
      <c r="V66" s="56" t="str">
        <f>IFERROR(IF($B66="Présent",P66/VLOOKUP(O66,Base!$A$3:$E$17,2,FALSE)/24,""),"")</f>
        <v/>
      </c>
      <c r="W66" s="56" t="str">
        <f>IFERROR(IF($B66="Présent",R66/VLOOKUP(Q66,Base!$A$3:$E$17,2,FALSE)/24,""),"")</f>
        <v/>
      </c>
      <c r="X66" s="293" t="str">
        <f t="shared" si="69"/>
        <v/>
      </c>
      <c r="Y66" s="52"/>
      <c r="Z66" s="17"/>
      <c r="AA66" s="18"/>
      <c r="AB66" s="19"/>
      <c r="AC66" s="290">
        <f t="shared" si="70"/>
        <v>0</v>
      </c>
      <c r="AD66" s="291">
        <f t="shared" si="71"/>
        <v>0</v>
      </c>
      <c r="AE66" s="19">
        <f t="shared" si="72"/>
        <v>0</v>
      </c>
      <c r="AF66" s="20"/>
      <c r="AG66" s="292">
        <f t="shared" si="59"/>
        <v>0</v>
      </c>
      <c r="AH66" s="63"/>
      <c r="AI66" s="64"/>
      <c r="AJ66" s="63"/>
      <c r="AK66" s="65"/>
      <c r="AL66" s="66"/>
      <c r="AM66" s="64"/>
      <c r="AN66" s="63"/>
      <c r="AO66" s="65"/>
      <c r="AP66" s="66"/>
      <c r="AQ66" s="64"/>
      <c r="AR66" s="56" t="str">
        <f>IFERROR(IF($AA66="Présent",AI66/VLOOKUP(AH66,Base!$A$3:$E$17,2,FALSE)/24,""),"")</f>
        <v/>
      </c>
      <c r="AS66" s="56" t="str">
        <f>IFERROR(IF($AA66="Présent",AK66/VLOOKUP(AJ66,Base!$A$3:$E$17,2,FALSE)/24,""),"")</f>
        <v/>
      </c>
      <c r="AT66" s="56" t="str">
        <f>IFERROR(IF($AA66="Présent",AM66/VLOOKUP(AL66,Base!$A$3:$E$17,2,FALSE)/24,""),"")</f>
        <v/>
      </c>
      <c r="AU66" s="56" t="str">
        <f>IFERROR(IF($AA66="Présent",AO66/VLOOKUP(AN66,Base!$A$3:$E$17,2,FALSE)/24,""),"")</f>
        <v/>
      </c>
      <c r="AV66" s="56" t="str">
        <f>IFERROR(IF($AA66="Présent",AQ66/VLOOKUP(AP66,Base!$A$3:$E$17,2,FALSE)/24,""),"")</f>
        <v/>
      </c>
      <c r="AW66" s="293" t="str">
        <f t="shared" si="73"/>
        <v/>
      </c>
      <c r="AX66" s="51"/>
      <c r="AY66" s="17"/>
      <c r="AZ66" s="18"/>
      <c r="BA66" s="19"/>
      <c r="BB66" s="290">
        <f t="shared" si="74"/>
        <v>0</v>
      </c>
      <c r="BC66" s="291">
        <f t="shared" si="75"/>
        <v>0</v>
      </c>
      <c r="BD66" s="19">
        <f t="shared" si="76"/>
        <v>0</v>
      </c>
      <c r="BE66" s="20"/>
      <c r="BF66" s="292">
        <f t="shared" si="60"/>
        <v>0</v>
      </c>
      <c r="BG66" s="63"/>
      <c r="BH66" s="64"/>
      <c r="BI66" s="63"/>
      <c r="BJ66" s="65"/>
      <c r="BK66" s="66"/>
      <c r="BL66" s="64"/>
      <c r="BM66" s="63"/>
      <c r="BN66" s="65"/>
      <c r="BO66" s="66"/>
      <c r="BP66" s="64"/>
      <c r="BQ66" s="56" t="str">
        <f>IFERROR(IF($AZ66="Présent",BH66/VLOOKUP(BG66,Base!$A$3:$E$17,2,FALSE)/24,""),"")</f>
        <v/>
      </c>
      <c r="BR66" s="56" t="str">
        <f>IFERROR(IF($AZ66="Présent",BJ66/VLOOKUP(BI66,Base!$A$3:$E$17,2,FALSE)/24,""),"")</f>
        <v/>
      </c>
      <c r="BS66" s="56" t="str">
        <f>IFERROR(IF($AZ66="Présent",BL66/VLOOKUP(BK66,Base!$A$3:$E$17,2,FALSE)/24,""),"")</f>
        <v/>
      </c>
      <c r="BT66" s="56" t="str">
        <f>IFERROR(IF($AZ66="Présent",BN66/VLOOKUP(BM66,Base!$A$3:$E$17,2,FALSE)/24,""),"")</f>
        <v/>
      </c>
      <c r="BU66" s="56" t="str">
        <f>IFERROR(IF($AZ66="Présent",BP66/VLOOKUP(BO66,Base!$A$3:$E$17,2,FALSE)/24,""),"")</f>
        <v/>
      </c>
      <c r="BV66" s="293" t="str">
        <f t="shared" si="77"/>
        <v/>
      </c>
      <c r="BW66" s="51"/>
      <c r="BX66" s="17"/>
      <c r="BY66" s="18"/>
      <c r="BZ66" s="19"/>
      <c r="CA66" s="290">
        <f t="shared" si="78"/>
        <v>0</v>
      </c>
      <c r="CB66" s="291">
        <f t="shared" si="79"/>
        <v>0</v>
      </c>
      <c r="CC66" s="19">
        <f t="shared" si="80"/>
        <v>0</v>
      </c>
      <c r="CD66" s="20"/>
      <c r="CE66" s="292">
        <f t="shared" si="61"/>
        <v>0</v>
      </c>
      <c r="CF66" s="63"/>
      <c r="CG66" s="64"/>
      <c r="CH66" s="63"/>
      <c r="CI66" s="65"/>
      <c r="CJ66" s="66"/>
      <c r="CK66" s="64"/>
      <c r="CL66" s="63"/>
      <c r="CM66" s="65"/>
      <c r="CN66" s="66"/>
      <c r="CO66" s="64"/>
      <c r="CP66" s="56" t="str">
        <f>IFERROR(IF($BY66="Présent",CG66/VLOOKUP(CF66,Base!$A$3:$E$17,2,FALSE)/24,""),"")</f>
        <v/>
      </c>
      <c r="CQ66" s="56" t="str">
        <f>IFERROR(IF($BY66="Présent",CI66/VLOOKUP(CH66,Base!$A$3:$E$17,2,FALSE)/24,""),"")</f>
        <v/>
      </c>
      <c r="CR66" s="56" t="str">
        <f>IFERROR(IF($BY66="Présent",CK66/VLOOKUP(CJ66,Base!$A$3:$E$17,2,FALSE)/24,""),"")</f>
        <v/>
      </c>
      <c r="CS66" s="56" t="str">
        <f>IFERROR(IF($BY66="Présent",CM66/VLOOKUP(CL66,Base!$A$3:$E$17,2,FALSE)/24,""),"")</f>
        <v/>
      </c>
      <c r="CT66" s="56" t="str">
        <f>IFERROR(IF($BY66="Présent",CO66/VLOOKUP(CN66,Base!$A$3:$E$17,2,FALSE)/24,""),"")</f>
        <v/>
      </c>
      <c r="CU66" s="293" t="str">
        <f t="shared" si="81"/>
        <v/>
      </c>
      <c r="CV66" s="51"/>
      <c r="CW66" s="17"/>
      <c r="CX66" s="18"/>
      <c r="CY66" s="19"/>
      <c r="CZ66" s="290">
        <f t="shared" si="82"/>
        <v>0</v>
      </c>
      <c r="DA66" s="291">
        <f t="shared" si="83"/>
        <v>0</v>
      </c>
      <c r="DB66" s="19">
        <f t="shared" si="84"/>
        <v>0</v>
      </c>
      <c r="DC66" s="20"/>
      <c r="DD66" s="292">
        <f t="shared" si="62"/>
        <v>0</v>
      </c>
      <c r="DE66" s="63"/>
      <c r="DF66" s="64"/>
      <c r="DG66" s="63"/>
      <c r="DH66" s="65"/>
      <c r="DI66" s="66"/>
      <c r="DJ66" s="64"/>
      <c r="DK66" s="63"/>
      <c r="DL66" s="65"/>
      <c r="DM66" s="66"/>
      <c r="DN66" s="64"/>
      <c r="DO66" s="56" t="str">
        <f>IFERROR(IF($CX66="Présent",DF66/VLOOKUP(DE66,Base!$A$3:$E$17,2,FALSE)/24,""),"")</f>
        <v/>
      </c>
      <c r="DP66" s="56" t="str">
        <f>IFERROR(IF($CX66="Présent",DH66/VLOOKUP(DG66,Base!$A$3:$E$17,2,FALSE)/24,""),"")</f>
        <v/>
      </c>
      <c r="DQ66" s="56" t="str">
        <f>IFERROR(IF($CX66="Présent",DJ66/VLOOKUP(DI66,Base!$A$3:$E$17,2,FALSE)/24,""),"")</f>
        <v/>
      </c>
      <c r="DR66" s="56" t="str">
        <f>IFERROR(IF($CX66="Présent",DL66/VLOOKUP(DK66,Base!$A$3:$E$17,2,FALSE)/24,""),"")</f>
        <v/>
      </c>
      <c r="DS66" s="56" t="str">
        <f>IFERROR(IF($CX66="Présent",DN66/VLOOKUP(DM66,Base!$A$3:$E$17,2,FALSE)/24,""),"")</f>
        <v/>
      </c>
      <c r="DT66" s="293" t="str">
        <f t="shared" si="85"/>
        <v/>
      </c>
      <c r="DU66" s="51"/>
      <c r="DV66" s="17"/>
      <c r="DW66" s="18"/>
      <c r="DX66" s="19"/>
      <c r="DY66" s="290">
        <f t="shared" si="86"/>
        <v>0</v>
      </c>
      <c r="DZ66" s="291">
        <f t="shared" si="87"/>
        <v>0</v>
      </c>
      <c r="EA66" s="19">
        <f t="shared" si="88"/>
        <v>0</v>
      </c>
      <c r="EB66" s="20"/>
      <c r="EC66" s="292">
        <f t="shared" si="63"/>
        <v>0</v>
      </c>
      <c r="ED66" s="63"/>
      <c r="EE66" s="64"/>
      <c r="EF66" s="63"/>
      <c r="EG66" s="65"/>
      <c r="EH66" s="66"/>
      <c r="EI66" s="64"/>
      <c r="EJ66" s="63"/>
      <c r="EK66" s="65"/>
      <c r="EL66" s="66"/>
      <c r="EM66" s="64"/>
      <c r="EN66" s="56" t="str">
        <f>IFERROR(IF($DW66="Présent",EE66/VLOOKUP(ED66,Base!$A$3:$E$17,2,FALSE)/24,""),"")</f>
        <v/>
      </c>
      <c r="EO66" s="56" t="str">
        <f>IFERROR(IF($DW66="Présent",EG66/VLOOKUP(EF66,Base!$A$3:$E$17,2,FALSE)/24,""),"")</f>
        <v/>
      </c>
      <c r="EP66" s="56" t="str">
        <f>IFERROR(IF($DW66="Présent",EI66/VLOOKUP(EH66,Base!$A$3:$E$17,2,FALSE)/24,""),"")</f>
        <v/>
      </c>
      <c r="EQ66" s="56" t="str">
        <f>IFERROR(IF($DW66="Présent",EK66/VLOOKUP(EJ66,Base!$A$3:$E$17,2,FALSE)/24,""),"")</f>
        <v/>
      </c>
      <c r="ER66" s="56" t="str">
        <f>IFERROR(IF($DW66="Présent",EM66/VLOOKUP(EL66,Base!$A$3:$E$17,2,FALSE)/24,""),"")</f>
        <v/>
      </c>
      <c r="ES66" s="293" t="str">
        <f t="shared" si="89"/>
        <v/>
      </c>
      <c r="ET66" s="51"/>
      <c r="EU66" s="17"/>
      <c r="EV66" s="18"/>
      <c r="EW66" s="19"/>
      <c r="EX66" s="290">
        <f t="shared" si="90"/>
        <v>0</v>
      </c>
      <c r="EY66" s="291">
        <f t="shared" si="91"/>
        <v>0</v>
      </c>
      <c r="EZ66" s="19">
        <f t="shared" si="92"/>
        <v>0</v>
      </c>
      <c r="FA66" s="20"/>
      <c r="FB66" s="292">
        <f t="shared" si="64"/>
        <v>0</v>
      </c>
      <c r="FC66" s="63"/>
      <c r="FD66" s="64"/>
      <c r="FE66" s="63"/>
      <c r="FF66" s="65"/>
      <c r="FG66" s="66"/>
      <c r="FH66" s="64"/>
      <c r="FI66" s="63"/>
      <c r="FJ66" s="65"/>
      <c r="FK66" s="66"/>
      <c r="FL66" s="64"/>
      <c r="FM66" s="56" t="str">
        <f>IFERROR(IF($EV66="Présent",FD66/VLOOKUP(FC66,Base!$A$3:$E$17,2,FALSE)/24,""),"")</f>
        <v/>
      </c>
      <c r="FN66" s="56" t="str">
        <f>IFERROR(IF($EV66="Présent",FF66/VLOOKUP(FE66,Base!$A$3:$E$17,2,FALSE)/24,""),"")</f>
        <v/>
      </c>
      <c r="FO66" s="56" t="str">
        <f>IFERROR(IF($EV66="Présent",FH66/VLOOKUP(FG66,Base!$A$3:$E$17,2,FALSE)/24,""),"")</f>
        <v/>
      </c>
      <c r="FP66" s="56" t="str">
        <f>IFERROR(IF($EV66="Présent",FJ66/VLOOKUP(FI66,Base!$A$3:$E$17,2,FALSE)/24,""),"")</f>
        <v/>
      </c>
      <c r="FQ66" s="56" t="str">
        <f>IFERROR(IF($EV66="Présent",FL66/VLOOKUP(FK66,Base!$A$3:$E$17,2,FALSE)/24,""),"")</f>
        <v/>
      </c>
      <c r="FR66" s="293" t="str">
        <f t="shared" si="93"/>
        <v/>
      </c>
      <c r="FS66" s="51"/>
      <c r="FU66" s="262">
        <f t="shared" si="35"/>
        <v>0</v>
      </c>
      <c r="FV66" s="261" t="str">
        <f t="shared" si="65"/>
        <v/>
      </c>
      <c r="FW66" s="263">
        <f t="shared" si="94"/>
        <v>0</v>
      </c>
      <c r="FX66" s="23"/>
      <c r="FY66" s="88"/>
    </row>
    <row r="67" spans="1:181" s="25" customFormat="1" x14ac:dyDescent="0.2">
      <c r="A67" s="17"/>
      <c r="B67" s="18"/>
      <c r="C67" s="19">
        <v>0.22916666666666666</v>
      </c>
      <c r="D67" s="290">
        <f t="shared" si="66"/>
        <v>0</v>
      </c>
      <c r="E67" s="291">
        <f t="shared" si="67"/>
        <v>0</v>
      </c>
      <c r="F67" s="19">
        <f t="shared" si="68"/>
        <v>0</v>
      </c>
      <c r="G67" s="20">
        <v>0.53749999999999998</v>
      </c>
      <c r="H67" s="292">
        <f t="shared" si="58"/>
        <v>0</v>
      </c>
      <c r="I67" s="63"/>
      <c r="J67" s="64"/>
      <c r="K67" s="63"/>
      <c r="L67" s="65"/>
      <c r="M67" s="66"/>
      <c r="N67" s="64"/>
      <c r="O67" s="63"/>
      <c r="P67" s="65"/>
      <c r="Q67" s="66"/>
      <c r="R67" s="64"/>
      <c r="S67" s="56" t="str">
        <f>IFERROR(IF($B67="Présent",J67/VLOOKUP(I67,Base!$A$3:$E$17,2,FALSE)/24,""),"")</f>
        <v/>
      </c>
      <c r="T67" s="56" t="str">
        <f>IFERROR(IF($B67="Présent",L67/VLOOKUP(K67,Base!$A$3:$E$17,2,FALSE)/24,""),"")</f>
        <v/>
      </c>
      <c r="U67" s="56" t="str">
        <f>IFERROR(IF($B67="Présent",N67/VLOOKUP(M67,Base!$A$3:$E$17,2,FALSE)/24,""),"")</f>
        <v/>
      </c>
      <c r="V67" s="56" t="str">
        <f>IFERROR(IF($B67="Présent",P67/VLOOKUP(O67,Base!$A$3:$E$17,2,FALSE)/24,""),"")</f>
        <v/>
      </c>
      <c r="W67" s="56" t="str">
        <f>IFERROR(IF($B67="Présent",R67/VLOOKUP(Q67,Base!$A$3:$E$17,2,FALSE)/24,""),"")</f>
        <v/>
      </c>
      <c r="X67" s="293" t="str">
        <f t="shared" si="69"/>
        <v/>
      </c>
      <c r="Y67" s="52"/>
      <c r="Z67" s="17"/>
      <c r="AA67" s="18"/>
      <c r="AB67" s="19"/>
      <c r="AC67" s="290">
        <f t="shared" si="70"/>
        <v>0</v>
      </c>
      <c r="AD67" s="291">
        <f t="shared" si="71"/>
        <v>0</v>
      </c>
      <c r="AE67" s="19">
        <f t="shared" si="72"/>
        <v>0</v>
      </c>
      <c r="AF67" s="20"/>
      <c r="AG67" s="292">
        <f t="shared" si="59"/>
        <v>0</v>
      </c>
      <c r="AH67" s="63"/>
      <c r="AI67" s="64"/>
      <c r="AJ67" s="63"/>
      <c r="AK67" s="65"/>
      <c r="AL67" s="66"/>
      <c r="AM67" s="64"/>
      <c r="AN67" s="63"/>
      <c r="AO67" s="65"/>
      <c r="AP67" s="66"/>
      <c r="AQ67" s="64"/>
      <c r="AR67" s="56" t="str">
        <f>IFERROR(IF($AA67="Présent",AI67/VLOOKUP(AH67,Base!$A$3:$E$17,2,FALSE)/24,""),"")</f>
        <v/>
      </c>
      <c r="AS67" s="56" t="str">
        <f>IFERROR(IF($AA67="Présent",AK67/VLOOKUP(AJ67,Base!$A$3:$E$17,2,FALSE)/24,""),"")</f>
        <v/>
      </c>
      <c r="AT67" s="56" t="str">
        <f>IFERROR(IF($AA67="Présent",AM67/VLOOKUP(AL67,Base!$A$3:$E$17,2,FALSE)/24,""),"")</f>
        <v/>
      </c>
      <c r="AU67" s="56" t="str">
        <f>IFERROR(IF($AA67="Présent",AO67/VLOOKUP(AN67,Base!$A$3:$E$17,2,FALSE)/24,""),"")</f>
        <v/>
      </c>
      <c r="AV67" s="56" t="str">
        <f>IFERROR(IF($AA67="Présent",AQ67/VLOOKUP(AP67,Base!$A$3:$E$17,2,FALSE)/24,""),"")</f>
        <v/>
      </c>
      <c r="AW67" s="293" t="str">
        <f t="shared" si="73"/>
        <v/>
      </c>
      <c r="AX67" s="51"/>
      <c r="AY67" s="17"/>
      <c r="AZ67" s="18"/>
      <c r="BA67" s="19"/>
      <c r="BB67" s="290">
        <f t="shared" si="74"/>
        <v>0</v>
      </c>
      <c r="BC67" s="291">
        <f t="shared" si="75"/>
        <v>0</v>
      </c>
      <c r="BD67" s="19">
        <f t="shared" si="76"/>
        <v>0</v>
      </c>
      <c r="BE67" s="20"/>
      <c r="BF67" s="292">
        <f t="shared" si="60"/>
        <v>0</v>
      </c>
      <c r="BG67" s="63"/>
      <c r="BH67" s="64"/>
      <c r="BI67" s="63"/>
      <c r="BJ67" s="65"/>
      <c r="BK67" s="66"/>
      <c r="BL67" s="64"/>
      <c r="BM67" s="63"/>
      <c r="BN67" s="65"/>
      <c r="BO67" s="66"/>
      <c r="BP67" s="64"/>
      <c r="BQ67" s="56" t="str">
        <f>IFERROR(IF($AZ67="Présent",BH67/VLOOKUP(BG67,Base!$A$3:$E$17,2,FALSE)/24,""),"")</f>
        <v/>
      </c>
      <c r="BR67" s="56" t="str">
        <f>IFERROR(IF($AZ67="Présent",BJ67/VLOOKUP(BI67,Base!$A$3:$E$17,2,FALSE)/24,""),"")</f>
        <v/>
      </c>
      <c r="BS67" s="56" t="str">
        <f>IFERROR(IF($AZ67="Présent",BL67/VLOOKUP(BK67,Base!$A$3:$E$17,2,FALSE)/24,""),"")</f>
        <v/>
      </c>
      <c r="BT67" s="56" t="str">
        <f>IFERROR(IF($AZ67="Présent",BN67/VLOOKUP(BM67,Base!$A$3:$E$17,2,FALSE)/24,""),"")</f>
        <v/>
      </c>
      <c r="BU67" s="56" t="str">
        <f>IFERROR(IF($AZ67="Présent",BP67/VLOOKUP(BO67,Base!$A$3:$E$17,2,FALSE)/24,""),"")</f>
        <v/>
      </c>
      <c r="BV67" s="293" t="str">
        <f t="shared" si="77"/>
        <v/>
      </c>
      <c r="BW67" s="51"/>
      <c r="BX67" s="17"/>
      <c r="BY67" s="18"/>
      <c r="BZ67" s="19"/>
      <c r="CA67" s="290">
        <f t="shared" si="78"/>
        <v>0</v>
      </c>
      <c r="CB67" s="291">
        <f t="shared" si="79"/>
        <v>0</v>
      </c>
      <c r="CC67" s="19">
        <f t="shared" si="80"/>
        <v>0</v>
      </c>
      <c r="CD67" s="20"/>
      <c r="CE67" s="292">
        <f t="shared" si="61"/>
        <v>0</v>
      </c>
      <c r="CF67" s="63"/>
      <c r="CG67" s="64"/>
      <c r="CH67" s="63"/>
      <c r="CI67" s="65"/>
      <c r="CJ67" s="66"/>
      <c r="CK67" s="64"/>
      <c r="CL67" s="63"/>
      <c r="CM67" s="65"/>
      <c r="CN67" s="66"/>
      <c r="CO67" s="64"/>
      <c r="CP67" s="56" t="str">
        <f>IFERROR(IF($BY67="Présent",CG67/VLOOKUP(CF67,Base!$A$3:$E$17,2,FALSE)/24,""),"")</f>
        <v/>
      </c>
      <c r="CQ67" s="56" t="str">
        <f>IFERROR(IF($BY67="Présent",CI67/VLOOKUP(CH67,Base!$A$3:$E$17,2,FALSE)/24,""),"")</f>
        <v/>
      </c>
      <c r="CR67" s="56" t="str">
        <f>IFERROR(IF($BY67="Présent",CK67/VLOOKUP(CJ67,Base!$A$3:$E$17,2,FALSE)/24,""),"")</f>
        <v/>
      </c>
      <c r="CS67" s="56" t="str">
        <f>IFERROR(IF($BY67="Présent",CM67/VLOOKUP(CL67,Base!$A$3:$E$17,2,FALSE)/24,""),"")</f>
        <v/>
      </c>
      <c r="CT67" s="56" t="str">
        <f>IFERROR(IF($BY67="Présent",CO67/VLOOKUP(CN67,Base!$A$3:$E$17,2,FALSE)/24,""),"")</f>
        <v/>
      </c>
      <c r="CU67" s="293" t="str">
        <f t="shared" si="81"/>
        <v/>
      </c>
      <c r="CV67" s="51"/>
      <c r="CW67" s="17"/>
      <c r="CX67" s="18"/>
      <c r="CY67" s="19"/>
      <c r="CZ67" s="290">
        <f t="shared" si="82"/>
        <v>0</v>
      </c>
      <c r="DA67" s="291">
        <f t="shared" si="83"/>
        <v>0</v>
      </c>
      <c r="DB67" s="19">
        <f t="shared" si="84"/>
        <v>0</v>
      </c>
      <c r="DC67" s="20"/>
      <c r="DD67" s="292">
        <f t="shared" si="62"/>
        <v>0</v>
      </c>
      <c r="DE67" s="63"/>
      <c r="DF67" s="64"/>
      <c r="DG67" s="63"/>
      <c r="DH67" s="65"/>
      <c r="DI67" s="66"/>
      <c r="DJ67" s="64"/>
      <c r="DK67" s="63"/>
      <c r="DL67" s="65"/>
      <c r="DM67" s="66"/>
      <c r="DN67" s="64"/>
      <c r="DO67" s="56" t="str">
        <f>IFERROR(IF($CX67="Présent",DF67/VLOOKUP(DE67,Base!$A$3:$E$17,2,FALSE)/24,""),"")</f>
        <v/>
      </c>
      <c r="DP67" s="56" t="str">
        <f>IFERROR(IF($CX67="Présent",DH67/VLOOKUP(DG67,Base!$A$3:$E$17,2,FALSE)/24,""),"")</f>
        <v/>
      </c>
      <c r="DQ67" s="56" t="str">
        <f>IFERROR(IF($CX67="Présent",DJ67/VLOOKUP(DI67,Base!$A$3:$E$17,2,FALSE)/24,""),"")</f>
        <v/>
      </c>
      <c r="DR67" s="56" t="str">
        <f>IFERROR(IF($CX67="Présent",DL67/VLOOKUP(DK67,Base!$A$3:$E$17,2,FALSE)/24,""),"")</f>
        <v/>
      </c>
      <c r="DS67" s="56" t="str">
        <f>IFERROR(IF($CX67="Présent",DN67/VLOOKUP(DM67,Base!$A$3:$E$17,2,FALSE)/24,""),"")</f>
        <v/>
      </c>
      <c r="DT67" s="293" t="str">
        <f t="shared" si="85"/>
        <v/>
      </c>
      <c r="DU67" s="51"/>
      <c r="DV67" s="17"/>
      <c r="DW67" s="18"/>
      <c r="DX67" s="19"/>
      <c r="DY67" s="290">
        <f t="shared" si="86"/>
        <v>0</v>
      </c>
      <c r="DZ67" s="291">
        <f t="shared" si="87"/>
        <v>0</v>
      </c>
      <c r="EA67" s="19">
        <f t="shared" si="88"/>
        <v>0</v>
      </c>
      <c r="EB67" s="20"/>
      <c r="EC67" s="292">
        <f t="shared" si="63"/>
        <v>0</v>
      </c>
      <c r="ED67" s="63"/>
      <c r="EE67" s="64"/>
      <c r="EF67" s="63"/>
      <c r="EG67" s="65"/>
      <c r="EH67" s="66"/>
      <c r="EI67" s="64"/>
      <c r="EJ67" s="63"/>
      <c r="EK67" s="65"/>
      <c r="EL67" s="66"/>
      <c r="EM67" s="64"/>
      <c r="EN67" s="56" t="str">
        <f>IFERROR(IF($DW67="Présent",EE67/VLOOKUP(ED67,Base!$A$3:$E$17,2,FALSE)/24,""),"")</f>
        <v/>
      </c>
      <c r="EO67" s="56" t="str">
        <f>IFERROR(IF($DW67="Présent",EG67/VLOOKUP(EF67,Base!$A$3:$E$17,2,FALSE)/24,""),"")</f>
        <v/>
      </c>
      <c r="EP67" s="56" t="str">
        <f>IFERROR(IF($DW67="Présent",EI67/VLOOKUP(EH67,Base!$A$3:$E$17,2,FALSE)/24,""),"")</f>
        <v/>
      </c>
      <c r="EQ67" s="56" t="str">
        <f>IFERROR(IF($DW67="Présent",EK67/VLOOKUP(EJ67,Base!$A$3:$E$17,2,FALSE)/24,""),"")</f>
        <v/>
      </c>
      <c r="ER67" s="56" t="str">
        <f>IFERROR(IF($DW67="Présent",EM67/VLOOKUP(EL67,Base!$A$3:$E$17,2,FALSE)/24,""),"")</f>
        <v/>
      </c>
      <c r="ES67" s="293" t="str">
        <f t="shared" si="89"/>
        <v/>
      </c>
      <c r="ET67" s="51"/>
      <c r="EU67" s="17"/>
      <c r="EV67" s="18"/>
      <c r="EW67" s="19"/>
      <c r="EX67" s="290">
        <f t="shared" si="90"/>
        <v>0</v>
      </c>
      <c r="EY67" s="291">
        <f t="shared" si="91"/>
        <v>0</v>
      </c>
      <c r="EZ67" s="19">
        <f t="shared" si="92"/>
        <v>0</v>
      </c>
      <c r="FA67" s="20"/>
      <c r="FB67" s="292">
        <f t="shared" si="64"/>
        <v>0</v>
      </c>
      <c r="FC67" s="63"/>
      <c r="FD67" s="64"/>
      <c r="FE67" s="63"/>
      <c r="FF67" s="65"/>
      <c r="FG67" s="66"/>
      <c r="FH67" s="64"/>
      <c r="FI67" s="63"/>
      <c r="FJ67" s="65"/>
      <c r="FK67" s="66"/>
      <c r="FL67" s="64"/>
      <c r="FM67" s="56" t="str">
        <f>IFERROR(IF($EV67="Présent",FD67/VLOOKUP(FC67,Base!$A$3:$E$17,2,FALSE)/24,""),"")</f>
        <v/>
      </c>
      <c r="FN67" s="56" t="str">
        <f>IFERROR(IF($EV67="Présent",FF67/VLOOKUP(FE67,Base!$A$3:$E$17,2,FALSE)/24,""),"")</f>
        <v/>
      </c>
      <c r="FO67" s="56" t="str">
        <f>IFERROR(IF($EV67="Présent",FH67/VLOOKUP(FG67,Base!$A$3:$E$17,2,FALSE)/24,""),"")</f>
        <v/>
      </c>
      <c r="FP67" s="56" t="str">
        <f>IFERROR(IF($EV67="Présent",FJ67/VLOOKUP(FI67,Base!$A$3:$E$17,2,FALSE)/24,""),"")</f>
        <v/>
      </c>
      <c r="FQ67" s="56" t="str">
        <f>IFERROR(IF($EV67="Présent",FL67/VLOOKUP(FK67,Base!$A$3:$E$17,2,FALSE)/24,""),"")</f>
        <v/>
      </c>
      <c r="FR67" s="293" t="str">
        <f t="shared" si="93"/>
        <v/>
      </c>
      <c r="FS67" s="51"/>
      <c r="FU67" s="262">
        <f t="shared" si="35"/>
        <v>0</v>
      </c>
      <c r="FV67" s="261" t="str">
        <f t="shared" si="65"/>
        <v/>
      </c>
      <c r="FW67" s="263">
        <f t="shared" si="94"/>
        <v>0</v>
      </c>
      <c r="FX67" s="23"/>
      <c r="FY67" s="88"/>
    </row>
    <row r="68" spans="1:181" s="25" customFormat="1" x14ac:dyDescent="0.2">
      <c r="A68" s="17"/>
      <c r="B68" s="18"/>
      <c r="C68" s="19">
        <v>0.22916666666666666</v>
      </c>
      <c r="D68" s="290">
        <f t="shared" si="66"/>
        <v>0</v>
      </c>
      <c r="E68" s="291">
        <f t="shared" si="67"/>
        <v>0</v>
      </c>
      <c r="F68" s="19">
        <f t="shared" si="68"/>
        <v>0</v>
      </c>
      <c r="G68" s="20">
        <v>0.53749999999999998</v>
      </c>
      <c r="H68" s="292">
        <f t="shared" si="58"/>
        <v>0</v>
      </c>
      <c r="I68" s="63"/>
      <c r="J68" s="64"/>
      <c r="K68" s="63"/>
      <c r="L68" s="65"/>
      <c r="M68" s="66"/>
      <c r="N68" s="64"/>
      <c r="O68" s="63"/>
      <c r="P68" s="65"/>
      <c r="Q68" s="66"/>
      <c r="R68" s="64"/>
      <c r="S68" s="56" t="str">
        <f>IFERROR(IF($B68="Présent",J68/VLOOKUP(I68,Base!$A$3:$E$17,2,FALSE)/24,""),"")</f>
        <v/>
      </c>
      <c r="T68" s="56" t="str">
        <f>IFERROR(IF($B68="Présent",L68/VLOOKUP(K68,Base!$A$3:$E$17,2,FALSE)/24,""),"")</f>
        <v/>
      </c>
      <c r="U68" s="56" t="str">
        <f>IFERROR(IF($B68="Présent",N68/VLOOKUP(M68,Base!$A$3:$E$17,2,FALSE)/24,""),"")</f>
        <v/>
      </c>
      <c r="V68" s="56" t="str">
        <f>IFERROR(IF($B68="Présent",P68/VLOOKUP(O68,Base!$A$3:$E$17,2,FALSE)/24,""),"")</f>
        <v/>
      </c>
      <c r="W68" s="56" t="str">
        <f>IFERROR(IF($B68="Présent",R68/VLOOKUP(Q68,Base!$A$3:$E$17,2,FALSE)/24,""),"")</f>
        <v/>
      </c>
      <c r="X68" s="293" t="str">
        <f t="shared" si="69"/>
        <v/>
      </c>
      <c r="Y68" s="52"/>
      <c r="Z68" s="17"/>
      <c r="AA68" s="18"/>
      <c r="AB68" s="19"/>
      <c r="AC68" s="290">
        <f t="shared" si="70"/>
        <v>0</v>
      </c>
      <c r="AD68" s="291">
        <f t="shared" si="71"/>
        <v>0</v>
      </c>
      <c r="AE68" s="19">
        <f t="shared" si="72"/>
        <v>0</v>
      </c>
      <c r="AF68" s="20"/>
      <c r="AG68" s="292">
        <f t="shared" si="59"/>
        <v>0</v>
      </c>
      <c r="AH68" s="63"/>
      <c r="AI68" s="64"/>
      <c r="AJ68" s="63"/>
      <c r="AK68" s="65"/>
      <c r="AL68" s="66"/>
      <c r="AM68" s="64"/>
      <c r="AN68" s="63"/>
      <c r="AO68" s="65"/>
      <c r="AP68" s="66"/>
      <c r="AQ68" s="64"/>
      <c r="AR68" s="56" t="str">
        <f>IFERROR(IF($AA68="Présent",AI68/VLOOKUP(AH68,Base!$A$3:$E$17,2,FALSE)/24,""),"")</f>
        <v/>
      </c>
      <c r="AS68" s="56" t="str">
        <f>IFERROR(IF($AA68="Présent",AK68/VLOOKUP(AJ68,Base!$A$3:$E$17,2,FALSE)/24,""),"")</f>
        <v/>
      </c>
      <c r="AT68" s="56" t="str">
        <f>IFERROR(IF($AA68="Présent",AM68/VLOOKUP(AL68,Base!$A$3:$E$17,2,FALSE)/24,""),"")</f>
        <v/>
      </c>
      <c r="AU68" s="56" t="str">
        <f>IFERROR(IF($AA68="Présent",AO68/VLOOKUP(AN68,Base!$A$3:$E$17,2,FALSE)/24,""),"")</f>
        <v/>
      </c>
      <c r="AV68" s="56" t="str">
        <f>IFERROR(IF($AA68="Présent",AQ68/VLOOKUP(AP68,Base!$A$3:$E$17,2,FALSE)/24,""),"")</f>
        <v/>
      </c>
      <c r="AW68" s="293" t="str">
        <f t="shared" si="73"/>
        <v/>
      </c>
      <c r="AX68" s="51"/>
      <c r="AY68" s="17"/>
      <c r="AZ68" s="18"/>
      <c r="BA68" s="19"/>
      <c r="BB68" s="290">
        <f t="shared" si="74"/>
        <v>0</v>
      </c>
      <c r="BC68" s="291">
        <f t="shared" si="75"/>
        <v>0</v>
      </c>
      <c r="BD68" s="19">
        <f t="shared" si="76"/>
        <v>0</v>
      </c>
      <c r="BE68" s="20"/>
      <c r="BF68" s="292">
        <f t="shared" si="60"/>
        <v>0</v>
      </c>
      <c r="BG68" s="63"/>
      <c r="BH68" s="64"/>
      <c r="BI68" s="63"/>
      <c r="BJ68" s="65"/>
      <c r="BK68" s="66"/>
      <c r="BL68" s="64"/>
      <c r="BM68" s="63"/>
      <c r="BN68" s="65"/>
      <c r="BO68" s="66"/>
      <c r="BP68" s="64"/>
      <c r="BQ68" s="56" t="str">
        <f>IFERROR(IF($AZ68="Présent",BH68/VLOOKUP(BG68,Base!$A$3:$E$17,2,FALSE)/24,""),"")</f>
        <v/>
      </c>
      <c r="BR68" s="56" t="str">
        <f>IFERROR(IF($AZ68="Présent",BJ68/VLOOKUP(BI68,Base!$A$3:$E$17,2,FALSE)/24,""),"")</f>
        <v/>
      </c>
      <c r="BS68" s="56" t="str">
        <f>IFERROR(IF($AZ68="Présent",BL68/VLOOKUP(BK68,Base!$A$3:$E$17,2,FALSE)/24,""),"")</f>
        <v/>
      </c>
      <c r="BT68" s="56" t="str">
        <f>IFERROR(IF($AZ68="Présent",BN68/VLOOKUP(BM68,Base!$A$3:$E$17,2,FALSE)/24,""),"")</f>
        <v/>
      </c>
      <c r="BU68" s="56" t="str">
        <f>IFERROR(IF($AZ68="Présent",BP68/VLOOKUP(BO68,Base!$A$3:$E$17,2,FALSE)/24,""),"")</f>
        <v/>
      </c>
      <c r="BV68" s="293" t="str">
        <f t="shared" si="77"/>
        <v/>
      </c>
      <c r="BW68" s="51"/>
      <c r="BX68" s="17"/>
      <c r="BY68" s="18"/>
      <c r="BZ68" s="19"/>
      <c r="CA68" s="290">
        <f t="shared" si="78"/>
        <v>0</v>
      </c>
      <c r="CB68" s="291">
        <f t="shared" si="79"/>
        <v>0</v>
      </c>
      <c r="CC68" s="19">
        <f t="shared" si="80"/>
        <v>0</v>
      </c>
      <c r="CD68" s="20"/>
      <c r="CE68" s="292">
        <f t="shared" si="61"/>
        <v>0</v>
      </c>
      <c r="CF68" s="63"/>
      <c r="CG68" s="64"/>
      <c r="CH68" s="63"/>
      <c r="CI68" s="65"/>
      <c r="CJ68" s="66"/>
      <c r="CK68" s="64"/>
      <c r="CL68" s="63"/>
      <c r="CM68" s="65"/>
      <c r="CN68" s="66"/>
      <c r="CO68" s="64"/>
      <c r="CP68" s="56" t="str">
        <f>IFERROR(IF($BY68="Présent",CG68/VLOOKUP(CF68,Base!$A$3:$E$17,2,FALSE)/24,""),"")</f>
        <v/>
      </c>
      <c r="CQ68" s="56" t="str">
        <f>IFERROR(IF($BY68="Présent",CI68/VLOOKUP(CH68,Base!$A$3:$E$17,2,FALSE)/24,""),"")</f>
        <v/>
      </c>
      <c r="CR68" s="56" t="str">
        <f>IFERROR(IF($BY68="Présent",CK68/VLOOKUP(CJ68,Base!$A$3:$E$17,2,FALSE)/24,""),"")</f>
        <v/>
      </c>
      <c r="CS68" s="56" t="str">
        <f>IFERROR(IF($BY68="Présent",CM68/VLOOKUP(CL68,Base!$A$3:$E$17,2,FALSE)/24,""),"")</f>
        <v/>
      </c>
      <c r="CT68" s="56" t="str">
        <f>IFERROR(IF($BY68="Présent",CO68/VLOOKUP(CN68,Base!$A$3:$E$17,2,FALSE)/24,""),"")</f>
        <v/>
      </c>
      <c r="CU68" s="293" t="str">
        <f t="shared" si="81"/>
        <v/>
      </c>
      <c r="CV68" s="51"/>
      <c r="CW68" s="17"/>
      <c r="CX68" s="18"/>
      <c r="CY68" s="19"/>
      <c r="CZ68" s="290">
        <f t="shared" si="82"/>
        <v>0</v>
      </c>
      <c r="DA68" s="291">
        <f t="shared" si="83"/>
        <v>0</v>
      </c>
      <c r="DB68" s="19">
        <f t="shared" si="84"/>
        <v>0</v>
      </c>
      <c r="DC68" s="20"/>
      <c r="DD68" s="292">
        <f t="shared" si="62"/>
        <v>0</v>
      </c>
      <c r="DE68" s="63"/>
      <c r="DF68" s="64"/>
      <c r="DG68" s="63"/>
      <c r="DH68" s="65"/>
      <c r="DI68" s="66"/>
      <c r="DJ68" s="64"/>
      <c r="DK68" s="63"/>
      <c r="DL68" s="65"/>
      <c r="DM68" s="66"/>
      <c r="DN68" s="64"/>
      <c r="DO68" s="56" t="str">
        <f>IFERROR(IF($CX68="Présent",DF68/VLOOKUP(DE68,Base!$A$3:$E$17,2,FALSE)/24,""),"")</f>
        <v/>
      </c>
      <c r="DP68" s="56" t="str">
        <f>IFERROR(IF($CX68="Présent",DH68/VLOOKUP(DG68,Base!$A$3:$E$17,2,FALSE)/24,""),"")</f>
        <v/>
      </c>
      <c r="DQ68" s="56" t="str">
        <f>IFERROR(IF($CX68="Présent",DJ68/VLOOKUP(DI68,Base!$A$3:$E$17,2,FALSE)/24,""),"")</f>
        <v/>
      </c>
      <c r="DR68" s="56" t="str">
        <f>IFERROR(IF($CX68="Présent",DL68/VLOOKUP(DK68,Base!$A$3:$E$17,2,FALSE)/24,""),"")</f>
        <v/>
      </c>
      <c r="DS68" s="56" t="str">
        <f>IFERROR(IF($CX68="Présent",DN68/VLOOKUP(DM68,Base!$A$3:$E$17,2,FALSE)/24,""),"")</f>
        <v/>
      </c>
      <c r="DT68" s="293" t="str">
        <f t="shared" si="85"/>
        <v/>
      </c>
      <c r="DU68" s="51"/>
      <c r="DV68" s="17"/>
      <c r="DW68" s="18"/>
      <c r="DX68" s="19"/>
      <c r="DY68" s="290">
        <f t="shared" si="86"/>
        <v>0</v>
      </c>
      <c r="DZ68" s="291">
        <f t="shared" si="87"/>
        <v>0</v>
      </c>
      <c r="EA68" s="19">
        <f t="shared" si="88"/>
        <v>0</v>
      </c>
      <c r="EB68" s="20"/>
      <c r="EC68" s="292">
        <f t="shared" si="63"/>
        <v>0</v>
      </c>
      <c r="ED68" s="63"/>
      <c r="EE68" s="64"/>
      <c r="EF68" s="63"/>
      <c r="EG68" s="65"/>
      <c r="EH68" s="66"/>
      <c r="EI68" s="64"/>
      <c r="EJ68" s="63"/>
      <c r="EK68" s="65"/>
      <c r="EL68" s="66"/>
      <c r="EM68" s="64"/>
      <c r="EN68" s="56" t="str">
        <f>IFERROR(IF($DW68="Présent",EE68/VLOOKUP(ED68,Base!$A$3:$E$17,2,FALSE)/24,""),"")</f>
        <v/>
      </c>
      <c r="EO68" s="56" t="str">
        <f>IFERROR(IF($DW68="Présent",EG68/VLOOKUP(EF68,Base!$A$3:$E$17,2,FALSE)/24,""),"")</f>
        <v/>
      </c>
      <c r="EP68" s="56" t="str">
        <f>IFERROR(IF($DW68="Présent",EI68/VLOOKUP(EH68,Base!$A$3:$E$17,2,FALSE)/24,""),"")</f>
        <v/>
      </c>
      <c r="EQ68" s="56" t="str">
        <f>IFERROR(IF($DW68="Présent",EK68/VLOOKUP(EJ68,Base!$A$3:$E$17,2,FALSE)/24,""),"")</f>
        <v/>
      </c>
      <c r="ER68" s="56" t="str">
        <f>IFERROR(IF($DW68="Présent",EM68/VLOOKUP(EL68,Base!$A$3:$E$17,2,FALSE)/24,""),"")</f>
        <v/>
      </c>
      <c r="ES68" s="293" t="str">
        <f t="shared" si="89"/>
        <v/>
      </c>
      <c r="ET68" s="51"/>
      <c r="EU68" s="17"/>
      <c r="EV68" s="18"/>
      <c r="EW68" s="19"/>
      <c r="EX68" s="290">
        <f t="shared" si="90"/>
        <v>0</v>
      </c>
      <c r="EY68" s="291">
        <f t="shared" si="91"/>
        <v>0</v>
      </c>
      <c r="EZ68" s="19">
        <f t="shared" si="92"/>
        <v>0</v>
      </c>
      <c r="FA68" s="20"/>
      <c r="FB68" s="292">
        <f t="shared" si="64"/>
        <v>0</v>
      </c>
      <c r="FC68" s="63"/>
      <c r="FD68" s="64"/>
      <c r="FE68" s="63"/>
      <c r="FF68" s="65"/>
      <c r="FG68" s="66"/>
      <c r="FH68" s="64"/>
      <c r="FI68" s="63"/>
      <c r="FJ68" s="65"/>
      <c r="FK68" s="66"/>
      <c r="FL68" s="64"/>
      <c r="FM68" s="56" t="str">
        <f>IFERROR(IF($EV68="Présent",FD68/VLOOKUP(FC68,Base!$A$3:$E$17,2,FALSE)/24,""),"")</f>
        <v/>
      </c>
      <c r="FN68" s="56" t="str">
        <f>IFERROR(IF($EV68="Présent",FF68/VLOOKUP(FE68,Base!$A$3:$E$17,2,FALSE)/24,""),"")</f>
        <v/>
      </c>
      <c r="FO68" s="56" t="str">
        <f>IFERROR(IF($EV68="Présent",FH68/VLOOKUP(FG68,Base!$A$3:$E$17,2,FALSE)/24,""),"")</f>
        <v/>
      </c>
      <c r="FP68" s="56" t="str">
        <f>IFERROR(IF($EV68="Présent",FJ68/VLOOKUP(FI68,Base!$A$3:$E$17,2,FALSE)/24,""),"")</f>
        <v/>
      </c>
      <c r="FQ68" s="56" t="str">
        <f>IFERROR(IF($EV68="Présent",FL68/VLOOKUP(FK68,Base!$A$3:$E$17,2,FALSE)/24,""),"")</f>
        <v/>
      </c>
      <c r="FR68" s="293" t="str">
        <f t="shared" si="93"/>
        <v/>
      </c>
      <c r="FS68" s="51"/>
      <c r="FU68" s="262">
        <f t="shared" si="35"/>
        <v>0</v>
      </c>
      <c r="FV68" s="261" t="str">
        <f t="shared" si="65"/>
        <v/>
      </c>
      <c r="FW68" s="263">
        <f t="shared" si="94"/>
        <v>0</v>
      </c>
      <c r="FX68" s="23"/>
      <c r="FY68" s="88"/>
    </row>
    <row r="69" spans="1:181" s="25" customFormat="1" x14ac:dyDescent="0.2">
      <c r="A69" s="26"/>
      <c r="B69" s="18"/>
      <c r="C69" s="19">
        <v>0.22916666666666666</v>
      </c>
      <c r="D69" s="290">
        <f t="shared" si="66"/>
        <v>0</v>
      </c>
      <c r="E69" s="291">
        <f t="shared" si="67"/>
        <v>0</v>
      </c>
      <c r="F69" s="19">
        <f t="shared" si="68"/>
        <v>0</v>
      </c>
      <c r="G69" s="20">
        <v>0.53749999999999998</v>
      </c>
      <c r="H69" s="292">
        <f t="shared" si="58"/>
        <v>0</v>
      </c>
      <c r="I69" s="63"/>
      <c r="J69" s="64"/>
      <c r="K69" s="63"/>
      <c r="L69" s="65"/>
      <c r="M69" s="66"/>
      <c r="N69" s="64"/>
      <c r="O69" s="63"/>
      <c r="P69" s="65"/>
      <c r="Q69" s="66"/>
      <c r="R69" s="64"/>
      <c r="S69" s="56" t="str">
        <f>IFERROR(IF($B69="Présent",J69/VLOOKUP(I69,Base!$A$3:$E$17,2,FALSE)/24,""),"")</f>
        <v/>
      </c>
      <c r="T69" s="56" t="str">
        <f>IFERROR(IF($B69="Présent",L69/VLOOKUP(K69,Base!$A$3:$E$17,2,FALSE)/24,""),"")</f>
        <v/>
      </c>
      <c r="U69" s="56" t="str">
        <f>IFERROR(IF($B69="Présent",N69/VLOOKUP(M69,Base!$A$3:$E$17,2,FALSE)/24,""),"")</f>
        <v/>
      </c>
      <c r="V69" s="56" t="str">
        <f>IFERROR(IF($B69="Présent",P69/VLOOKUP(O69,Base!$A$3:$E$17,2,FALSE)/24,""),"")</f>
        <v/>
      </c>
      <c r="W69" s="56" t="str">
        <f>IFERROR(IF($B69="Présent",R69/VLOOKUP(Q69,Base!$A$3:$E$17,2,FALSE)/24,""),"")</f>
        <v/>
      </c>
      <c r="X69" s="293" t="str">
        <f t="shared" si="69"/>
        <v/>
      </c>
      <c r="Y69" s="52"/>
      <c r="Z69" s="26"/>
      <c r="AA69" s="18"/>
      <c r="AB69" s="19"/>
      <c r="AC69" s="290">
        <f t="shared" si="70"/>
        <v>0</v>
      </c>
      <c r="AD69" s="291">
        <f t="shared" si="71"/>
        <v>0</v>
      </c>
      <c r="AE69" s="19">
        <f t="shared" si="72"/>
        <v>0</v>
      </c>
      <c r="AF69" s="20"/>
      <c r="AG69" s="292">
        <f t="shared" si="59"/>
        <v>0</v>
      </c>
      <c r="AH69" s="63"/>
      <c r="AI69" s="64"/>
      <c r="AJ69" s="63"/>
      <c r="AK69" s="65"/>
      <c r="AL69" s="66"/>
      <c r="AM69" s="64"/>
      <c r="AN69" s="63"/>
      <c r="AO69" s="65"/>
      <c r="AP69" s="66"/>
      <c r="AQ69" s="64"/>
      <c r="AR69" s="56" t="str">
        <f>IFERROR(IF($AA69="Présent",AI69/VLOOKUP(AH69,Base!$A$3:$E$17,2,FALSE)/24,""),"")</f>
        <v/>
      </c>
      <c r="AS69" s="56" t="str">
        <f>IFERROR(IF($AA69="Présent",AK69/VLOOKUP(AJ69,Base!$A$3:$E$17,2,FALSE)/24,""),"")</f>
        <v/>
      </c>
      <c r="AT69" s="56" t="str">
        <f>IFERROR(IF($AA69="Présent",AM69/VLOOKUP(AL69,Base!$A$3:$E$17,2,FALSE)/24,""),"")</f>
        <v/>
      </c>
      <c r="AU69" s="56" t="str">
        <f>IFERROR(IF($AA69="Présent",AO69/VLOOKUP(AN69,Base!$A$3:$E$17,2,FALSE)/24,""),"")</f>
        <v/>
      </c>
      <c r="AV69" s="56" t="str">
        <f>IFERROR(IF($AA69="Présent",AQ69/VLOOKUP(AP69,Base!$A$3:$E$17,2,FALSE)/24,""),"")</f>
        <v/>
      </c>
      <c r="AW69" s="293" t="str">
        <f t="shared" si="73"/>
        <v/>
      </c>
      <c r="AX69" s="51"/>
      <c r="AY69" s="26"/>
      <c r="AZ69" s="18"/>
      <c r="BA69" s="19"/>
      <c r="BB69" s="290">
        <f t="shared" si="74"/>
        <v>0</v>
      </c>
      <c r="BC69" s="291">
        <f t="shared" si="75"/>
        <v>0</v>
      </c>
      <c r="BD69" s="19">
        <f t="shared" si="76"/>
        <v>0</v>
      </c>
      <c r="BE69" s="20"/>
      <c r="BF69" s="292">
        <f t="shared" si="60"/>
        <v>0</v>
      </c>
      <c r="BG69" s="63"/>
      <c r="BH69" s="64"/>
      <c r="BI69" s="63"/>
      <c r="BJ69" s="65"/>
      <c r="BK69" s="66"/>
      <c r="BL69" s="64"/>
      <c r="BM69" s="63"/>
      <c r="BN69" s="65"/>
      <c r="BO69" s="66"/>
      <c r="BP69" s="64"/>
      <c r="BQ69" s="56" t="str">
        <f>IFERROR(IF($AZ69="Présent",BH69/VLOOKUP(BG69,Base!$A$3:$E$17,2,FALSE)/24,""),"")</f>
        <v/>
      </c>
      <c r="BR69" s="56" t="str">
        <f>IFERROR(IF($AZ69="Présent",BJ69/VLOOKUP(BI69,Base!$A$3:$E$17,2,FALSE)/24,""),"")</f>
        <v/>
      </c>
      <c r="BS69" s="56" t="str">
        <f>IFERROR(IF($AZ69="Présent",BL69/VLOOKUP(BK69,Base!$A$3:$E$17,2,FALSE)/24,""),"")</f>
        <v/>
      </c>
      <c r="BT69" s="56" t="str">
        <f>IFERROR(IF($AZ69="Présent",BN69/VLOOKUP(BM69,Base!$A$3:$E$17,2,FALSE)/24,""),"")</f>
        <v/>
      </c>
      <c r="BU69" s="56" t="str">
        <f>IFERROR(IF($AZ69="Présent",BP69/VLOOKUP(BO69,Base!$A$3:$E$17,2,FALSE)/24,""),"")</f>
        <v/>
      </c>
      <c r="BV69" s="293" t="str">
        <f t="shared" si="77"/>
        <v/>
      </c>
      <c r="BW69" s="51"/>
      <c r="BX69" s="26"/>
      <c r="BY69" s="18"/>
      <c r="BZ69" s="19"/>
      <c r="CA69" s="290">
        <f t="shared" si="78"/>
        <v>0</v>
      </c>
      <c r="CB69" s="291">
        <f t="shared" si="79"/>
        <v>0</v>
      </c>
      <c r="CC69" s="19">
        <f t="shared" si="80"/>
        <v>0</v>
      </c>
      <c r="CD69" s="20"/>
      <c r="CE69" s="292">
        <f t="shared" si="61"/>
        <v>0</v>
      </c>
      <c r="CF69" s="63"/>
      <c r="CG69" s="64"/>
      <c r="CH69" s="63"/>
      <c r="CI69" s="65"/>
      <c r="CJ69" s="66"/>
      <c r="CK69" s="64"/>
      <c r="CL69" s="63"/>
      <c r="CM69" s="65"/>
      <c r="CN69" s="66"/>
      <c r="CO69" s="64"/>
      <c r="CP69" s="56" t="str">
        <f>IFERROR(IF($BY69="Présent",CG69/VLOOKUP(CF69,Base!$A$3:$E$17,2,FALSE)/24,""),"")</f>
        <v/>
      </c>
      <c r="CQ69" s="56" t="str">
        <f>IFERROR(IF($BY69="Présent",CI69/VLOOKUP(CH69,Base!$A$3:$E$17,2,FALSE)/24,""),"")</f>
        <v/>
      </c>
      <c r="CR69" s="56" t="str">
        <f>IFERROR(IF($BY69="Présent",CK69/VLOOKUP(CJ69,Base!$A$3:$E$17,2,FALSE)/24,""),"")</f>
        <v/>
      </c>
      <c r="CS69" s="56" t="str">
        <f>IFERROR(IF($BY69="Présent",CM69/VLOOKUP(CL69,Base!$A$3:$E$17,2,FALSE)/24,""),"")</f>
        <v/>
      </c>
      <c r="CT69" s="56" t="str">
        <f>IFERROR(IF($BY69="Présent",CO69/VLOOKUP(CN69,Base!$A$3:$E$17,2,FALSE)/24,""),"")</f>
        <v/>
      </c>
      <c r="CU69" s="293" t="str">
        <f t="shared" si="81"/>
        <v/>
      </c>
      <c r="CV69" s="51"/>
      <c r="CW69" s="26"/>
      <c r="CX69" s="18"/>
      <c r="CY69" s="19"/>
      <c r="CZ69" s="290">
        <f t="shared" si="82"/>
        <v>0</v>
      </c>
      <c r="DA69" s="291">
        <f t="shared" si="83"/>
        <v>0</v>
      </c>
      <c r="DB69" s="19">
        <f t="shared" si="84"/>
        <v>0</v>
      </c>
      <c r="DC69" s="20"/>
      <c r="DD69" s="292">
        <f t="shared" si="62"/>
        <v>0</v>
      </c>
      <c r="DE69" s="63"/>
      <c r="DF69" s="64"/>
      <c r="DG69" s="63"/>
      <c r="DH69" s="65"/>
      <c r="DI69" s="66"/>
      <c r="DJ69" s="64"/>
      <c r="DK69" s="63"/>
      <c r="DL69" s="65"/>
      <c r="DM69" s="66"/>
      <c r="DN69" s="64"/>
      <c r="DO69" s="56" t="str">
        <f>IFERROR(IF($CX69="Présent",DF69/VLOOKUP(DE69,Base!$A$3:$E$17,2,FALSE)/24,""),"")</f>
        <v/>
      </c>
      <c r="DP69" s="56" t="str">
        <f>IFERROR(IF($CX69="Présent",DH69/VLOOKUP(DG69,Base!$A$3:$E$17,2,FALSE)/24,""),"")</f>
        <v/>
      </c>
      <c r="DQ69" s="56" t="str">
        <f>IFERROR(IF($CX69="Présent",DJ69/VLOOKUP(DI69,Base!$A$3:$E$17,2,FALSE)/24,""),"")</f>
        <v/>
      </c>
      <c r="DR69" s="56" t="str">
        <f>IFERROR(IF($CX69="Présent",DL69/VLOOKUP(DK69,Base!$A$3:$E$17,2,FALSE)/24,""),"")</f>
        <v/>
      </c>
      <c r="DS69" s="56" t="str">
        <f>IFERROR(IF($CX69="Présent",DN69/VLOOKUP(DM69,Base!$A$3:$E$17,2,FALSE)/24,""),"")</f>
        <v/>
      </c>
      <c r="DT69" s="293" t="str">
        <f t="shared" si="85"/>
        <v/>
      </c>
      <c r="DU69" s="51"/>
      <c r="DV69" s="26"/>
      <c r="DW69" s="18"/>
      <c r="DX69" s="19"/>
      <c r="DY69" s="290">
        <f t="shared" si="86"/>
        <v>0</v>
      </c>
      <c r="DZ69" s="291">
        <f t="shared" si="87"/>
        <v>0</v>
      </c>
      <c r="EA69" s="19">
        <f t="shared" si="88"/>
        <v>0</v>
      </c>
      <c r="EB69" s="20"/>
      <c r="EC69" s="292">
        <f t="shared" si="63"/>
        <v>0</v>
      </c>
      <c r="ED69" s="63"/>
      <c r="EE69" s="64"/>
      <c r="EF69" s="63"/>
      <c r="EG69" s="65"/>
      <c r="EH69" s="66"/>
      <c r="EI69" s="64"/>
      <c r="EJ69" s="63"/>
      <c r="EK69" s="65"/>
      <c r="EL69" s="66"/>
      <c r="EM69" s="64"/>
      <c r="EN69" s="56" t="str">
        <f>IFERROR(IF($DW69="Présent",EE69/VLOOKUP(ED69,Base!$A$3:$E$17,2,FALSE)/24,""),"")</f>
        <v/>
      </c>
      <c r="EO69" s="56" t="str">
        <f>IFERROR(IF($DW69="Présent",EG69/VLOOKUP(EF69,Base!$A$3:$E$17,2,FALSE)/24,""),"")</f>
        <v/>
      </c>
      <c r="EP69" s="56" t="str">
        <f>IFERROR(IF($DW69="Présent",EI69/VLOOKUP(EH69,Base!$A$3:$E$17,2,FALSE)/24,""),"")</f>
        <v/>
      </c>
      <c r="EQ69" s="56" t="str">
        <f>IFERROR(IF($DW69="Présent",EK69/VLOOKUP(EJ69,Base!$A$3:$E$17,2,FALSE)/24,""),"")</f>
        <v/>
      </c>
      <c r="ER69" s="56" t="str">
        <f>IFERROR(IF($DW69="Présent",EM69/VLOOKUP(EL69,Base!$A$3:$E$17,2,FALSE)/24,""),"")</f>
        <v/>
      </c>
      <c r="ES69" s="293" t="str">
        <f t="shared" si="89"/>
        <v/>
      </c>
      <c r="ET69" s="51"/>
      <c r="EU69" s="26"/>
      <c r="EV69" s="18"/>
      <c r="EW69" s="19"/>
      <c r="EX69" s="290">
        <f t="shared" si="90"/>
        <v>0</v>
      </c>
      <c r="EY69" s="291">
        <f t="shared" si="91"/>
        <v>0</v>
      </c>
      <c r="EZ69" s="19">
        <f t="shared" si="92"/>
        <v>0</v>
      </c>
      <c r="FA69" s="20"/>
      <c r="FB69" s="292">
        <f t="shared" si="64"/>
        <v>0</v>
      </c>
      <c r="FC69" s="63"/>
      <c r="FD69" s="64"/>
      <c r="FE69" s="63"/>
      <c r="FF69" s="65"/>
      <c r="FG69" s="66"/>
      <c r="FH69" s="64"/>
      <c r="FI69" s="63"/>
      <c r="FJ69" s="65"/>
      <c r="FK69" s="66"/>
      <c r="FL69" s="64"/>
      <c r="FM69" s="56" t="str">
        <f>IFERROR(IF($EV69="Présent",FD69/VLOOKUP(FC69,Base!$A$3:$E$17,2,FALSE)/24,""),"")</f>
        <v/>
      </c>
      <c r="FN69" s="56" t="str">
        <f>IFERROR(IF($EV69="Présent",FF69/VLOOKUP(FE69,Base!$A$3:$E$17,2,FALSE)/24,""),"")</f>
        <v/>
      </c>
      <c r="FO69" s="56" t="str">
        <f>IFERROR(IF($EV69="Présent",FH69/VLOOKUP(FG69,Base!$A$3:$E$17,2,FALSE)/24,""),"")</f>
        <v/>
      </c>
      <c r="FP69" s="56" t="str">
        <f>IFERROR(IF($EV69="Présent",FJ69/VLOOKUP(FI69,Base!$A$3:$E$17,2,FALSE)/24,""),"")</f>
        <v/>
      </c>
      <c r="FQ69" s="56" t="str">
        <f>IFERROR(IF($EV69="Présent",FL69/VLOOKUP(FK69,Base!$A$3:$E$17,2,FALSE)/24,""),"")</f>
        <v/>
      </c>
      <c r="FR69" s="293" t="str">
        <f t="shared" si="93"/>
        <v/>
      </c>
      <c r="FS69" s="51"/>
      <c r="FU69" s="262">
        <f t="shared" ref="FU69:FU132" si="95">IF(EU69="",IF(DV69="",IF(CW69="",IF(BX69="",IF(AY69="",IF(Z69="",A69,Z69),AY69),BX69),CW69),DV69),EU69)</f>
        <v>0</v>
      </c>
      <c r="FV69" s="261" t="str">
        <f t="shared" si="65"/>
        <v/>
      </c>
      <c r="FW69" s="263">
        <f t="shared" si="94"/>
        <v>0</v>
      </c>
      <c r="FX69" s="23"/>
      <c r="FY69" s="88"/>
    </row>
    <row r="70" spans="1:181" s="25" customFormat="1" x14ac:dyDescent="0.2">
      <c r="A70" s="17"/>
      <c r="B70" s="18"/>
      <c r="C70" s="19">
        <v>0.22916666666666666</v>
      </c>
      <c r="D70" s="290">
        <f t="shared" si="66"/>
        <v>0</v>
      </c>
      <c r="E70" s="291">
        <f t="shared" si="67"/>
        <v>0</v>
      </c>
      <c r="F70" s="19">
        <f t="shared" si="68"/>
        <v>0</v>
      </c>
      <c r="G70" s="20"/>
      <c r="H70" s="292">
        <f t="shared" si="58"/>
        <v>0</v>
      </c>
      <c r="I70" s="63"/>
      <c r="J70" s="64"/>
      <c r="K70" s="63"/>
      <c r="L70" s="65"/>
      <c r="M70" s="66"/>
      <c r="N70" s="64"/>
      <c r="O70" s="63"/>
      <c r="P70" s="65"/>
      <c r="Q70" s="66"/>
      <c r="R70" s="64"/>
      <c r="S70" s="56" t="str">
        <f>IFERROR(IF($B70="Présent",J70/VLOOKUP(I70,Base!$A$3:$E$17,2,FALSE)/24,""),"")</f>
        <v/>
      </c>
      <c r="T70" s="56" t="str">
        <f>IFERROR(IF($B70="Présent",L70/VLOOKUP(K70,Base!$A$3:$E$17,2,FALSE)/24,""),"")</f>
        <v/>
      </c>
      <c r="U70" s="56" t="str">
        <f>IFERROR(IF($B70="Présent",N70/VLOOKUP(M70,Base!$A$3:$E$17,2,FALSE)/24,""),"")</f>
        <v/>
      </c>
      <c r="V70" s="56" t="str">
        <f>IFERROR(IF($B70="Présent",P70/VLOOKUP(O70,Base!$A$3:$E$17,2,FALSE)/24,""),"")</f>
        <v/>
      </c>
      <c r="W70" s="56" t="str">
        <f>IFERROR(IF($B70="Présent",R70/VLOOKUP(Q70,Base!$A$3:$E$17,2,FALSE)/24,""),"")</f>
        <v/>
      </c>
      <c r="X70" s="293" t="str">
        <f t="shared" si="69"/>
        <v/>
      </c>
      <c r="Y70" s="52"/>
      <c r="Z70" s="17"/>
      <c r="AA70" s="18"/>
      <c r="AB70" s="19"/>
      <c r="AC70" s="290">
        <f t="shared" si="70"/>
        <v>0</v>
      </c>
      <c r="AD70" s="291">
        <f t="shared" si="71"/>
        <v>0</v>
      </c>
      <c r="AE70" s="19">
        <f t="shared" si="72"/>
        <v>0</v>
      </c>
      <c r="AF70" s="20"/>
      <c r="AG70" s="292">
        <f t="shared" si="59"/>
        <v>0</v>
      </c>
      <c r="AH70" s="63"/>
      <c r="AI70" s="64"/>
      <c r="AJ70" s="63"/>
      <c r="AK70" s="65"/>
      <c r="AL70" s="66"/>
      <c r="AM70" s="64"/>
      <c r="AN70" s="63"/>
      <c r="AO70" s="65"/>
      <c r="AP70" s="66"/>
      <c r="AQ70" s="64"/>
      <c r="AR70" s="56" t="str">
        <f>IFERROR(IF($AA70="Présent",AI70/VLOOKUP(AH70,Base!$A$3:$E$17,2,FALSE)/24,""),"")</f>
        <v/>
      </c>
      <c r="AS70" s="56" t="str">
        <f>IFERROR(IF($AA70="Présent",AK70/VLOOKUP(AJ70,Base!$A$3:$E$17,2,FALSE)/24,""),"")</f>
        <v/>
      </c>
      <c r="AT70" s="56" t="str">
        <f>IFERROR(IF($AA70="Présent",AM70/VLOOKUP(AL70,Base!$A$3:$E$17,2,FALSE)/24,""),"")</f>
        <v/>
      </c>
      <c r="AU70" s="56" t="str">
        <f>IFERROR(IF($AA70="Présent",AO70/VLOOKUP(AN70,Base!$A$3:$E$17,2,FALSE)/24,""),"")</f>
        <v/>
      </c>
      <c r="AV70" s="56" t="str">
        <f>IFERROR(IF($AA70="Présent",AQ70/VLOOKUP(AP70,Base!$A$3:$E$17,2,FALSE)/24,""),"")</f>
        <v/>
      </c>
      <c r="AW70" s="293" t="str">
        <f t="shared" si="73"/>
        <v/>
      </c>
      <c r="AX70" s="51"/>
      <c r="AY70" s="17"/>
      <c r="AZ70" s="18"/>
      <c r="BA70" s="19"/>
      <c r="BB70" s="290">
        <f t="shared" si="74"/>
        <v>0</v>
      </c>
      <c r="BC70" s="291">
        <f t="shared" si="75"/>
        <v>0</v>
      </c>
      <c r="BD70" s="19">
        <f t="shared" si="76"/>
        <v>0</v>
      </c>
      <c r="BE70" s="20"/>
      <c r="BF70" s="292">
        <f t="shared" si="60"/>
        <v>0</v>
      </c>
      <c r="BG70" s="63"/>
      <c r="BH70" s="64"/>
      <c r="BI70" s="63"/>
      <c r="BJ70" s="65"/>
      <c r="BK70" s="66"/>
      <c r="BL70" s="64"/>
      <c r="BM70" s="63"/>
      <c r="BN70" s="65"/>
      <c r="BO70" s="66"/>
      <c r="BP70" s="64"/>
      <c r="BQ70" s="56" t="str">
        <f>IFERROR(IF($AZ70="Présent",BH70/VLOOKUP(BG70,Base!$A$3:$E$17,2,FALSE)/24,""),"")</f>
        <v/>
      </c>
      <c r="BR70" s="56" t="str">
        <f>IFERROR(IF($AZ70="Présent",BJ70/VLOOKUP(BI70,Base!$A$3:$E$17,2,FALSE)/24,""),"")</f>
        <v/>
      </c>
      <c r="BS70" s="56" t="str">
        <f>IFERROR(IF($AZ70="Présent",BL70/VLOOKUP(BK70,Base!$A$3:$E$17,2,FALSE)/24,""),"")</f>
        <v/>
      </c>
      <c r="BT70" s="56" t="str">
        <f>IFERROR(IF($AZ70="Présent",BN70/VLOOKUP(BM70,Base!$A$3:$E$17,2,FALSE)/24,""),"")</f>
        <v/>
      </c>
      <c r="BU70" s="56" t="str">
        <f>IFERROR(IF($AZ70="Présent",BP70/VLOOKUP(BO70,Base!$A$3:$E$17,2,FALSE)/24,""),"")</f>
        <v/>
      </c>
      <c r="BV70" s="293" t="str">
        <f t="shared" si="77"/>
        <v/>
      </c>
      <c r="BW70" s="51"/>
      <c r="BX70" s="17"/>
      <c r="BY70" s="18"/>
      <c r="BZ70" s="19"/>
      <c r="CA70" s="290">
        <f t="shared" si="78"/>
        <v>0</v>
      </c>
      <c r="CB70" s="291">
        <f t="shared" si="79"/>
        <v>0</v>
      </c>
      <c r="CC70" s="19">
        <f t="shared" si="80"/>
        <v>0</v>
      </c>
      <c r="CD70" s="20"/>
      <c r="CE70" s="292">
        <f t="shared" si="61"/>
        <v>0</v>
      </c>
      <c r="CF70" s="63"/>
      <c r="CG70" s="64"/>
      <c r="CH70" s="63"/>
      <c r="CI70" s="65"/>
      <c r="CJ70" s="66"/>
      <c r="CK70" s="64"/>
      <c r="CL70" s="63"/>
      <c r="CM70" s="65"/>
      <c r="CN70" s="66"/>
      <c r="CO70" s="64"/>
      <c r="CP70" s="56" t="str">
        <f>IFERROR(IF($BY70="Présent",CG70/VLOOKUP(CF70,Base!$A$3:$E$17,2,FALSE)/24,""),"")</f>
        <v/>
      </c>
      <c r="CQ70" s="56" t="str">
        <f>IFERROR(IF($BY70="Présent",CI70/VLOOKUP(CH70,Base!$A$3:$E$17,2,FALSE)/24,""),"")</f>
        <v/>
      </c>
      <c r="CR70" s="56" t="str">
        <f>IFERROR(IF($BY70="Présent",CK70/VLOOKUP(CJ70,Base!$A$3:$E$17,2,FALSE)/24,""),"")</f>
        <v/>
      </c>
      <c r="CS70" s="56" t="str">
        <f>IFERROR(IF($BY70="Présent",CM70/VLOOKUP(CL70,Base!$A$3:$E$17,2,FALSE)/24,""),"")</f>
        <v/>
      </c>
      <c r="CT70" s="56" t="str">
        <f>IFERROR(IF($BY70="Présent",CO70/VLOOKUP(CN70,Base!$A$3:$E$17,2,FALSE)/24,""),"")</f>
        <v/>
      </c>
      <c r="CU70" s="293" t="str">
        <f t="shared" si="81"/>
        <v/>
      </c>
      <c r="CV70" s="51"/>
      <c r="CW70" s="17"/>
      <c r="CX70" s="18"/>
      <c r="CY70" s="19"/>
      <c r="CZ70" s="290">
        <f t="shared" si="82"/>
        <v>0</v>
      </c>
      <c r="DA70" s="291">
        <f t="shared" si="83"/>
        <v>0</v>
      </c>
      <c r="DB70" s="19">
        <f t="shared" si="84"/>
        <v>0</v>
      </c>
      <c r="DC70" s="20"/>
      <c r="DD70" s="292">
        <f t="shared" si="62"/>
        <v>0</v>
      </c>
      <c r="DE70" s="63"/>
      <c r="DF70" s="64"/>
      <c r="DG70" s="63"/>
      <c r="DH70" s="65"/>
      <c r="DI70" s="66"/>
      <c r="DJ70" s="64"/>
      <c r="DK70" s="63"/>
      <c r="DL70" s="65"/>
      <c r="DM70" s="66"/>
      <c r="DN70" s="64"/>
      <c r="DO70" s="56" t="str">
        <f>IFERROR(IF($CX70="Présent",DF70/VLOOKUP(DE70,Base!$A$3:$E$17,2,FALSE)/24,""),"")</f>
        <v/>
      </c>
      <c r="DP70" s="56" t="str">
        <f>IFERROR(IF($CX70="Présent",DH70/VLOOKUP(DG70,Base!$A$3:$E$17,2,FALSE)/24,""),"")</f>
        <v/>
      </c>
      <c r="DQ70" s="56" t="str">
        <f>IFERROR(IF($CX70="Présent",DJ70/VLOOKUP(DI70,Base!$A$3:$E$17,2,FALSE)/24,""),"")</f>
        <v/>
      </c>
      <c r="DR70" s="56" t="str">
        <f>IFERROR(IF($CX70="Présent",DL70/VLOOKUP(DK70,Base!$A$3:$E$17,2,FALSE)/24,""),"")</f>
        <v/>
      </c>
      <c r="DS70" s="56" t="str">
        <f>IFERROR(IF($CX70="Présent",DN70/VLOOKUP(DM70,Base!$A$3:$E$17,2,FALSE)/24,""),"")</f>
        <v/>
      </c>
      <c r="DT70" s="293" t="str">
        <f t="shared" si="85"/>
        <v/>
      </c>
      <c r="DU70" s="51"/>
      <c r="DV70" s="17"/>
      <c r="DW70" s="18"/>
      <c r="DX70" s="19"/>
      <c r="DY70" s="290">
        <f t="shared" si="86"/>
        <v>0</v>
      </c>
      <c r="DZ70" s="291">
        <f t="shared" si="87"/>
        <v>0</v>
      </c>
      <c r="EA70" s="19">
        <f t="shared" si="88"/>
        <v>0</v>
      </c>
      <c r="EB70" s="20"/>
      <c r="EC70" s="292">
        <f t="shared" si="63"/>
        <v>0</v>
      </c>
      <c r="ED70" s="63"/>
      <c r="EE70" s="64"/>
      <c r="EF70" s="63"/>
      <c r="EG70" s="65"/>
      <c r="EH70" s="66"/>
      <c r="EI70" s="64"/>
      <c r="EJ70" s="63"/>
      <c r="EK70" s="65"/>
      <c r="EL70" s="66"/>
      <c r="EM70" s="64"/>
      <c r="EN70" s="56" t="str">
        <f>IFERROR(IF($DW70="Présent",EE70/VLOOKUP(ED70,Base!$A$3:$E$17,2,FALSE)/24,""),"")</f>
        <v/>
      </c>
      <c r="EO70" s="56" t="str">
        <f>IFERROR(IF($DW70="Présent",EG70/VLOOKUP(EF70,Base!$A$3:$E$17,2,FALSE)/24,""),"")</f>
        <v/>
      </c>
      <c r="EP70" s="56" t="str">
        <f>IFERROR(IF($DW70="Présent",EI70/VLOOKUP(EH70,Base!$A$3:$E$17,2,FALSE)/24,""),"")</f>
        <v/>
      </c>
      <c r="EQ70" s="56" t="str">
        <f>IFERROR(IF($DW70="Présent",EK70/VLOOKUP(EJ70,Base!$A$3:$E$17,2,FALSE)/24,""),"")</f>
        <v/>
      </c>
      <c r="ER70" s="56" t="str">
        <f>IFERROR(IF($DW70="Présent",EM70/VLOOKUP(EL70,Base!$A$3:$E$17,2,FALSE)/24,""),"")</f>
        <v/>
      </c>
      <c r="ES70" s="293" t="str">
        <f t="shared" si="89"/>
        <v/>
      </c>
      <c r="ET70" s="51"/>
      <c r="EU70" s="17"/>
      <c r="EV70" s="18"/>
      <c r="EW70" s="19"/>
      <c r="EX70" s="290">
        <f t="shared" si="90"/>
        <v>0</v>
      </c>
      <c r="EY70" s="291">
        <f t="shared" si="91"/>
        <v>0</v>
      </c>
      <c r="EZ70" s="19">
        <f t="shared" si="92"/>
        <v>0</v>
      </c>
      <c r="FA70" s="20"/>
      <c r="FB70" s="292">
        <f t="shared" si="64"/>
        <v>0</v>
      </c>
      <c r="FC70" s="63"/>
      <c r="FD70" s="64"/>
      <c r="FE70" s="63"/>
      <c r="FF70" s="65"/>
      <c r="FG70" s="66"/>
      <c r="FH70" s="64"/>
      <c r="FI70" s="63"/>
      <c r="FJ70" s="65"/>
      <c r="FK70" s="66"/>
      <c r="FL70" s="64"/>
      <c r="FM70" s="56" t="str">
        <f>IFERROR(IF($EV70="Présent",FD70/VLOOKUP(FC70,Base!$A$3:$E$17,2,FALSE)/24,""),"")</f>
        <v/>
      </c>
      <c r="FN70" s="56" t="str">
        <f>IFERROR(IF($EV70="Présent",FF70/VLOOKUP(FE70,Base!$A$3:$E$17,2,FALSE)/24,""),"")</f>
        <v/>
      </c>
      <c r="FO70" s="56" t="str">
        <f>IFERROR(IF($EV70="Présent",FH70/VLOOKUP(FG70,Base!$A$3:$E$17,2,FALSE)/24,""),"")</f>
        <v/>
      </c>
      <c r="FP70" s="56" t="str">
        <f>IFERROR(IF($EV70="Présent",FJ70/VLOOKUP(FI70,Base!$A$3:$E$17,2,FALSE)/24,""),"")</f>
        <v/>
      </c>
      <c r="FQ70" s="56" t="str">
        <f>IFERROR(IF($EV70="Présent",FL70/VLOOKUP(FK70,Base!$A$3:$E$17,2,FALSE)/24,""),"")</f>
        <v/>
      </c>
      <c r="FR70" s="293" t="str">
        <f t="shared" si="93"/>
        <v/>
      </c>
      <c r="FS70" s="51"/>
      <c r="FU70" s="262">
        <f t="shared" si="95"/>
        <v>0</v>
      </c>
      <c r="FV70" s="261" t="str">
        <f t="shared" si="65"/>
        <v/>
      </c>
      <c r="FW70" s="263">
        <f t="shared" si="94"/>
        <v>0</v>
      </c>
      <c r="FX70" s="23"/>
      <c r="FY70" s="88"/>
    </row>
    <row r="71" spans="1:181" s="25" customFormat="1" x14ac:dyDescent="0.2">
      <c r="A71" s="17"/>
      <c r="B71" s="18"/>
      <c r="C71" s="19">
        <v>0.22916666666666666</v>
      </c>
      <c r="D71" s="290">
        <f t="shared" si="66"/>
        <v>0</v>
      </c>
      <c r="E71" s="291">
        <f t="shared" si="67"/>
        <v>0</v>
      </c>
      <c r="F71" s="19">
        <f t="shared" si="68"/>
        <v>0</v>
      </c>
      <c r="G71" s="20">
        <v>0.53749999999999998</v>
      </c>
      <c r="H71" s="292">
        <f t="shared" si="58"/>
        <v>0</v>
      </c>
      <c r="I71" s="63"/>
      <c r="J71" s="64"/>
      <c r="K71" s="63"/>
      <c r="L71" s="65"/>
      <c r="M71" s="66"/>
      <c r="N71" s="64"/>
      <c r="O71" s="63" t="s">
        <v>10</v>
      </c>
      <c r="P71" s="65"/>
      <c r="Q71" s="66" t="s">
        <v>10</v>
      </c>
      <c r="R71" s="64"/>
      <c r="S71" s="56" t="str">
        <f>IFERROR(IF($B71="Présent",J71/VLOOKUP(I71,Base!$A$3:$E$17,2,FALSE)/24,""),"")</f>
        <v/>
      </c>
      <c r="T71" s="56" t="str">
        <f>IFERROR(IF($B71="Présent",L71/VLOOKUP(K71,Base!$A$3:$E$17,2,FALSE)/24,""),"")</f>
        <v/>
      </c>
      <c r="U71" s="56" t="str">
        <f>IFERROR(IF($B71="Présent",N71/VLOOKUP(M71,Base!$A$3:$E$17,2,FALSE)/24,""),"")</f>
        <v/>
      </c>
      <c r="V71" s="56" t="str">
        <f>IFERROR(IF($B71="Présent",P71/VLOOKUP(O71,Base!$A$3:$E$17,2,FALSE)/24,""),"")</f>
        <v/>
      </c>
      <c r="W71" s="56" t="str">
        <f>IFERROR(IF($B71="Présent",R71/VLOOKUP(Q71,Base!$A$3:$E$17,2,FALSE)/24,""),"")</f>
        <v/>
      </c>
      <c r="X71" s="293" t="str">
        <f t="shared" si="69"/>
        <v/>
      </c>
      <c r="Y71" s="52"/>
      <c r="Z71" s="17"/>
      <c r="AA71" s="18"/>
      <c r="AB71" s="19"/>
      <c r="AC71" s="290">
        <f t="shared" si="70"/>
        <v>0</v>
      </c>
      <c r="AD71" s="291">
        <f t="shared" si="71"/>
        <v>0</v>
      </c>
      <c r="AE71" s="19">
        <f t="shared" si="72"/>
        <v>0</v>
      </c>
      <c r="AF71" s="20"/>
      <c r="AG71" s="292">
        <f t="shared" si="59"/>
        <v>0</v>
      </c>
      <c r="AH71" s="63"/>
      <c r="AI71" s="64"/>
      <c r="AJ71" s="63"/>
      <c r="AK71" s="65"/>
      <c r="AL71" s="66"/>
      <c r="AM71" s="64"/>
      <c r="AN71" s="63" t="s">
        <v>10</v>
      </c>
      <c r="AO71" s="65"/>
      <c r="AP71" s="66" t="s">
        <v>10</v>
      </c>
      <c r="AQ71" s="64"/>
      <c r="AR71" s="56" t="str">
        <f>IFERROR(IF($AA71="Présent",AI71/VLOOKUP(AH71,Base!$A$3:$E$17,2,FALSE)/24,""),"")</f>
        <v/>
      </c>
      <c r="AS71" s="56" t="str">
        <f>IFERROR(IF($AA71="Présent",AK71/VLOOKUP(AJ71,Base!$A$3:$E$17,2,FALSE)/24,""),"")</f>
        <v/>
      </c>
      <c r="AT71" s="56" t="str">
        <f>IFERROR(IF($AA71="Présent",AM71/VLOOKUP(AL71,Base!$A$3:$E$17,2,FALSE)/24,""),"")</f>
        <v/>
      </c>
      <c r="AU71" s="56" t="str">
        <f>IFERROR(IF($AA71="Présent",AO71/VLOOKUP(AN71,Base!$A$3:$E$17,2,FALSE)/24,""),"")</f>
        <v/>
      </c>
      <c r="AV71" s="56" t="str">
        <f>IFERROR(IF($AA71="Présent",AQ71/VLOOKUP(AP71,Base!$A$3:$E$17,2,FALSE)/24,""),"")</f>
        <v/>
      </c>
      <c r="AW71" s="293" t="str">
        <f t="shared" si="73"/>
        <v/>
      </c>
      <c r="AX71" s="51"/>
      <c r="AY71" s="17"/>
      <c r="AZ71" s="18"/>
      <c r="BA71" s="19"/>
      <c r="BB71" s="290">
        <f t="shared" si="74"/>
        <v>0</v>
      </c>
      <c r="BC71" s="291">
        <f t="shared" si="75"/>
        <v>0</v>
      </c>
      <c r="BD71" s="19">
        <f t="shared" si="76"/>
        <v>0</v>
      </c>
      <c r="BE71" s="20"/>
      <c r="BF71" s="292">
        <f t="shared" si="60"/>
        <v>0</v>
      </c>
      <c r="BG71" s="63"/>
      <c r="BH71" s="64"/>
      <c r="BI71" s="63"/>
      <c r="BJ71" s="65"/>
      <c r="BK71" s="66"/>
      <c r="BL71" s="64"/>
      <c r="BM71" s="63" t="s">
        <v>10</v>
      </c>
      <c r="BN71" s="65"/>
      <c r="BO71" s="66" t="s">
        <v>10</v>
      </c>
      <c r="BP71" s="64"/>
      <c r="BQ71" s="56" t="str">
        <f>IFERROR(IF($AZ71="Présent",BH71/VLOOKUP(BG71,Base!$A$3:$E$17,2,FALSE)/24,""),"")</f>
        <v/>
      </c>
      <c r="BR71" s="56" t="str">
        <f>IFERROR(IF($AZ71="Présent",BJ71/VLOOKUP(BI71,Base!$A$3:$E$17,2,FALSE)/24,""),"")</f>
        <v/>
      </c>
      <c r="BS71" s="56" t="str">
        <f>IFERROR(IF($AZ71="Présent",BL71/VLOOKUP(BK71,Base!$A$3:$E$17,2,FALSE)/24,""),"")</f>
        <v/>
      </c>
      <c r="BT71" s="56" t="str">
        <f>IFERROR(IF($AZ71="Présent",BN71/VLOOKUP(BM71,Base!$A$3:$E$17,2,FALSE)/24,""),"")</f>
        <v/>
      </c>
      <c r="BU71" s="56" t="str">
        <f>IFERROR(IF($AZ71="Présent",BP71/VLOOKUP(BO71,Base!$A$3:$E$17,2,FALSE)/24,""),"")</f>
        <v/>
      </c>
      <c r="BV71" s="293" t="str">
        <f t="shared" si="77"/>
        <v/>
      </c>
      <c r="BW71" s="51"/>
      <c r="BX71" s="17"/>
      <c r="BY71" s="18"/>
      <c r="BZ71" s="19"/>
      <c r="CA71" s="290">
        <f t="shared" si="78"/>
        <v>0</v>
      </c>
      <c r="CB71" s="291">
        <f t="shared" si="79"/>
        <v>0</v>
      </c>
      <c r="CC71" s="19">
        <f t="shared" si="80"/>
        <v>0</v>
      </c>
      <c r="CD71" s="20"/>
      <c r="CE71" s="292">
        <f t="shared" si="61"/>
        <v>0</v>
      </c>
      <c r="CF71" s="63"/>
      <c r="CG71" s="64"/>
      <c r="CH71" s="63"/>
      <c r="CI71" s="65"/>
      <c r="CJ71" s="66"/>
      <c r="CK71" s="64"/>
      <c r="CL71" s="63" t="s">
        <v>10</v>
      </c>
      <c r="CM71" s="65"/>
      <c r="CN71" s="66" t="s">
        <v>10</v>
      </c>
      <c r="CO71" s="64"/>
      <c r="CP71" s="56" t="str">
        <f>IFERROR(IF($BY71="Présent",CG71/VLOOKUP(CF71,Base!$A$3:$E$17,2,FALSE)/24,""),"")</f>
        <v/>
      </c>
      <c r="CQ71" s="56" t="str">
        <f>IFERROR(IF($BY71="Présent",CI71/VLOOKUP(CH71,Base!$A$3:$E$17,2,FALSE)/24,""),"")</f>
        <v/>
      </c>
      <c r="CR71" s="56" t="str">
        <f>IFERROR(IF($BY71="Présent",CK71/VLOOKUP(CJ71,Base!$A$3:$E$17,2,FALSE)/24,""),"")</f>
        <v/>
      </c>
      <c r="CS71" s="56" t="str">
        <f>IFERROR(IF($BY71="Présent",CM71/VLOOKUP(CL71,Base!$A$3:$E$17,2,FALSE)/24,""),"")</f>
        <v/>
      </c>
      <c r="CT71" s="56" t="str">
        <f>IFERROR(IF($BY71="Présent",CO71/VLOOKUP(CN71,Base!$A$3:$E$17,2,FALSE)/24,""),"")</f>
        <v/>
      </c>
      <c r="CU71" s="293" t="str">
        <f t="shared" si="81"/>
        <v/>
      </c>
      <c r="CV71" s="51"/>
      <c r="CW71" s="17"/>
      <c r="CX71" s="18"/>
      <c r="CY71" s="19"/>
      <c r="CZ71" s="290">
        <f t="shared" si="82"/>
        <v>0</v>
      </c>
      <c r="DA71" s="291">
        <f t="shared" si="83"/>
        <v>0</v>
      </c>
      <c r="DB71" s="19">
        <f t="shared" si="84"/>
        <v>0</v>
      </c>
      <c r="DC71" s="20"/>
      <c r="DD71" s="292">
        <f t="shared" si="62"/>
        <v>0</v>
      </c>
      <c r="DE71" s="63"/>
      <c r="DF71" s="64"/>
      <c r="DG71" s="63"/>
      <c r="DH71" s="65"/>
      <c r="DI71" s="66"/>
      <c r="DJ71" s="64"/>
      <c r="DK71" s="63" t="s">
        <v>10</v>
      </c>
      <c r="DL71" s="65"/>
      <c r="DM71" s="66" t="s">
        <v>10</v>
      </c>
      <c r="DN71" s="64"/>
      <c r="DO71" s="56" t="str">
        <f>IFERROR(IF($CX71="Présent",DF71/VLOOKUP(DE71,Base!$A$3:$E$17,2,FALSE)/24,""),"")</f>
        <v/>
      </c>
      <c r="DP71" s="56" t="str">
        <f>IFERROR(IF($CX71="Présent",DH71/VLOOKUP(DG71,Base!$A$3:$E$17,2,FALSE)/24,""),"")</f>
        <v/>
      </c>
      <c r="DQ71" s="56" t="str">
        <f>IFERROR(IF($CX71="Présent",DJ71/VLOOKUP(DI71,Base!$A$3:$E$17,2,FALSE)/24,""),"")</f>
        <v/>
      </c>
      <c r="DR71" s="56" t="str">
        <f>IFERROR(IF($CX71="Présent",DL71/VLOOKUP(DK71,Base!$A$3:$E$17,2,FALSE)/24,""),"")</f>
        <v/>
      </c>
      <c r="DS71" s="56" t="str">
        <f>IFERROR(IF($CX71="Présent",DN71/VLOOKUP(DM71,Base!$A$3:$E$17,2,FALSE)/24,""),"")</f>
        <v/>
      </c>
      <c r="DT71" s="293" t="str">
        <f t="shared" si="85"/>
        <v/>
      </c>
      <c r="DU71" s="51"/>
      <c r="DV71" s="17"/>
      <c r="DW71" s="18"/>
      <c r="DX71" s="19"/>
      <c r="DY71" s="290">
        <f t="shared" si="86"/>
        <v>0</v>
      </c>
      <c r="DZ71" s="291">
        <f t="shared" si="87"/>
        <v>0</v>
      </c>
      <c r="EA71" s="19">
        <f t="shared" si="88"/>
        <v>0</v>
      </c>
      <c r="EB71" s="20"/>
      <c r="EC71" s="292">
        <f t="shared" si="63"/>
        <v>0</v>
      </c>
      <c r="ED71" s="63"/>
      <c r="EE71" s="64"/>
      <c r="EF71" s="63"/>
      <c r="EG71" s="65"/>
      <c r="EH71" s="66"/>
      <c r="EI71" s="64"/>
      <c r="EJ71" s="63" t="s">
        <v>10</v>
      </c>
      <c r="EK71" s="65"/>
      <c r="EL71" s="66" t="s">
        <v>10</v>
      </c>
      <c r="EM71" s="64"/>
      <c r="EN71" s="56" t="str">
        <f>IFERROR(IF($DW71="Présent",EE71/VLOOKUP(ED71,Base!$A$3:$E$17,2,FALSE)/24,""),"")</f>
        <v/>
      </c>
      <c r="EO71" s="56" t="str">
        <f>IFERROR(IF($DW71="Présent",EG71/VLOOKUP(EF71,Base!$A$3:$E$17,2,FALSE)/24,""),"")</f>
        <v/>
      </c>
      <c r="EP71" s="56" t="str">
        <f>IFERROR(IF($DW71="Présent",EI71/VLOOKUP(EH71,Base!$A$3:$E$17,2,FALSE)/24,""),"")</f>
        <v/>
      </c>
      <c r="EQ71" s="56" t="str">
        <f>IFERROR(IF($DW71="Présent",EK71/VLOOKUP(EJ71,Base!$A$3:$E$17,2,FALSE)/24,""),"")</f>
        <v/>
      </c>
      <c r="ER71" s="56" t="str">
        <f>IFERROR(IF($DW71="Présent",EM71/VLOOKUP(EL71,Base!$A$3:$E$17,2,FALSE)/24,""),"")</f>
        <v/>
      </c>
      <c r="ES71" s="293" t="str">
        <f t="shared" si="89"/>
        <v/>
      </c>
      <c r="ET71" s="51"/>
      <c r="EU71" s="17"/>
      <c r="EV71" s="18"/>
      <c r="EW71" s="19"/>
      <c r="EX71" s="290">
        <f t="shared" si="90"/>
        <v>0</v>
      </c>
      <c r="EY71" s="291">
        <f t="shared" si="91"/>
        <v>0</v>
      </c>
      <c r="EZ71" s="19">
        <f t="shared" si="92"/>
        <v>0</v>
      </c>
      <c r="FA71" s="20"/>
      <c r="FB71" s="292">
        <f t="shared" si="64"/>
        <v>0</v>
      </c>
      <c r="FC71" s="63"/>
      <c r="FD71" s="64"/>
      <c r="FE71" s="63"/>
      <c r="FF71" s="65"/>
      <c r="FG71" s="66"/>
      <c r="FH71" s="64"/>
      <c r="FI71" s="63" t="s">
        <v>10</v>
      </c>
      <c r="FJ71" s="65"/>
      <c r="FK71" s="66" t="s">
        <v>10</v>
      </c>
      <c r="FL71" s="64"/>
      <c r="FM71" s="56" t="str">
        <f>IFERROR(IF($EV71="Présent",FD71/VLOOKUP(FC71,Base!$A$3:$E$17,2,FALSE)/24,""),"")</f>
        <v/>
      </c>
      <c r="FN71" s="56" t="str">
        <f>IFERROR(IF($EV71="Présent",FF71/VLOOKUP(FE71,Base!$A$3:$E$17,2,FALSE)/24,""),"")</f>
        <v/>
      </c>
      <c r="FO71" s="56" t="str">
        <f>IFERROR(IF($EV71="Présent",FH71/VLOOKUP(FG71,Base!$A$3:$E$17,2,FALSE)/24,""),"")</f>
        <v/>
      </c>
      <c r="FP71" s="56" t="str">
        <f>IFERROR(IF($EV71="Présent",FJ71/VLOOKUP(FI71,Base!$A$3:$E$17,2,FALSE)/24,""),"")</f>
        <v/>
      </c>
      <c r="FQ71" s="56" t="str">
        <f>IFERROR(IF($EV71="Présent",FL71/VLOOKUP(FK71,Base!$A$3:$E$17,2,FALSE)/24,""),"")</f>
        <v/>
      </c>
      <c r="FR71" s="293" t="str">
        <f t="shared" si="93"/>
        <v/>
      </c>
      <c r="FS71" s="51"/>
      <c r="FU71" s="262">
        <f t="shared" si="95"/>
        <v>0</v>
      </c>
      <c r="FV71" s="261" t="str">
        <f t="shared" si="65"/>
        <v/>
      </c>
      <c r="FW71" s="263">
        <f t="shared" si="94"/>
        <v>0</v>
      </c>
      <c r="FX71" s="23"/>
      <c r="FY71" s="88"/>
    </row>
    <row r="72" spans="1:181" s="25" customFormat="1" x14ac:dyDescent="0.2">
      <c r="A72" s="17"/>
      <c r="B72" s="18"/>
      <c r="C72" s="19">
        <v>0.22916666666666666</v>
      </c>
      <c r="D72" s="290">
        <f t="shared" si="66"/>
        <v>0</v>
      </c>
      <c r="E72" s="291">
        <f t="shared" si="67"/>
        <v>0</v>
      </c>
      <c r="F72" s="19">
        <f t="shared" si="68"/>
        <v>0</v>
      </c>
      <c r="G72" s="20">
        <v>0.53749999999999998</v>
      </c>
      <c r="H72" s="292">
        <f t="shared" si="58"/>
        <v>0</v>
      </c>
      <c r="I72" s="63"/>
      <c r="J72" s="64"/>
      <c r="K72" s="63"/>
      <c r="L72" s="65"/>
      <c r="M72" s="66"/>
      <c r="N72" s="64"/>
      <c r="O72" s="63" t="s">
        <v>10</v>
      </c>
      <c r="P72" s="65"/>
      <c r="Q72" s="66" t="s">
        <v>10</v>
      </c>
      <c r="R72" s="64"/>
      <c r="S72" s="56" t="str">
        <f>IFERROR(IF($B72="Présent",J72/VLOOKUP(I72,Base!$A$3:$E$17,2,FALSE)/24,""),"")</f>
        <v/>
      </c>
      <c r="T72" s="56" t="str">
        <f>IFERROR(IF($B72="Présent",L72/VLOOKUP(K72,Base!$A$3:$E$17,2,FALSE)/24,""),"")</f>
        <v/>
      </c>
      <c r="U72" s="56" t="str">
        <f>IFERROR(IF($B72="Présent",N72/VLOOKUP(M72,Base!$A$3:$E$17,2,FALSE)/24,""),"")</f>
        <v/>
      </c>
      <c r="V72" s="56" t="str">
        <f>IFERROR(IF($B72="Présent",P72/VLOOKUP(O72,Base!$A$3:$E$17,2,FALSE)/24,""),"")</f>
        <v/>
      </c>
      <c r="W72" s="56" t="str">
        <f>IFERROR(IF($B72="Présent",R72/VLOOKUP(Q72,Base!$A$3:$E$17,2,FALSE)/24,""),"")</f>
        <v/>
      </c>
      <c r="X72" s="293" t="str">
        <f t="shared" si="69"/>
        <v/>
      </c>
      <c r="Y72" s="52"/>
      <c r="Z72" s="17"/>
      <c r="AA72" s="18"/>
      <c r="AB72" s="19"/>
      <c r="AC72" s="290">
        <f t="shared" si="70"/>
        <v>0</v>
      </c>
      <c r="AD72" s="291">
        <f t="shared" si="71"/>
        <v>0</v>
      </c>
      <c r="AE72" s="19">
        <f t="shared" si="72"/>
        <v>0</v>
      </c>
      <c r="AF72" s="20"/>
      <c r="AG72" s="292">
        <f t="shared" si="59"/>
        <v>0</v>
      </c>
      <c r="AH72" s="63"/>
      <c r="AI72" s="64"/>
      <c r="AJ72" s="63"/>
      <c r="AK72" s="65"/>
      <c r="AL72" s="66"/>
      <c r="AM72" s="64"/>
      <c r="AN72" s="63" t="s">
        <v>10</v>
      </c>
      <c r="AO72" s="65"/>
      <c r="AP72" s="66" t="s">
        <v>10</v>
      </c>
      <c r="AQ72" s="64"/>
      <c r="AR72" s="56" t="str">
        <f>IFERROR(IF($AA72="Présent",AI72/VLOOKUP(AH72,Base!$A$3:$E$17,2,FALSE)/24,""),"")</f>
        <v/>
      </c>
      <c r="AS72" s="56" t="str">
        <f>IFERROR(IF($AA72="Présent",AK72/VLOOKUP(AJ72,Base!$A$3:$E$17,2,FALSE)/24,""),"")</f>
        <v/>
      </c>
      <c r="AT72" s="56" t="str">
        <f>IFERROR(IF($AA72="Présent",AM72/VLOOKUP(AL72,Base!$A$3:$E$17,2,FALSE)/24,""),"")</f>
        <v/>
      </c>
      <c r="AU72" s="56" t="str">
        <f>IFERROR(IF($AA72="Présent",AO72/VLOOKUP(AN72,Base!$A$3:$E$17,2,FALSE)/24,""),"")</f>
        <v/>
      </c>
      <c r="AV72" s="56" t="str">
        <f>IFERROR(IF($AA72="Présent",AQ72/VLOOKUP(AP72,Base!$A$3:$E$17,2,FALSE)/24,""),"")</f>
        <v/>
      </c>
      <c r="AW72" s="293" t="str">
        <f t="shared" si="73"/>
        <v/>
      </c>
      <c r="AX72" s="51"/>
      <c r="AY72" s="17"/>
      <c r="AZ72" s="18"/>
      <c r="BA72" s="19"/>
      <c r="BB72" s="290">
        <f t="shared" si="74"/>
        <v>0</v>
      </c>
      <c r="BC72" s="291">
        <f t="shared" si="75"/>
        <v>0</v>
      </c>
      <c r="BD72" s="19">
        <f t="shared" si="76"/>
        <v>0</v>
      </c>
      <c r="BE72" s="20"/>
      <c r="BF72" s="292">
        <f t="shared" si="60"/>
        <v>0</v>
      </c>
      <c r="BG72" s="63"/>
      <c r="BH72" s="64"/>
      <c r="BI72" s="63"/>
      <c r="BJ72" s="65"/>
      <c r="BK72" s="66"/>
      <c r="BL72" s="64"/>
      <c r="BM72" s="63" t="s">
        <v>10</v>
      </c>
      <c r="BN72" s="65"/>
      <c r="BO72" s="66" t="s">
        <v>10</v>
      </c>
      <c r="BP72" s="64"/>
      <c r="BQ72" s="56" t="str">
        <f>IFERROR(IF($AZ72="Présent",BH72/VLOOKUP(BG72,Base!$A$3:$E$17,2,FALSE)/24,""),"")</f>
        <v/>
      </c>
      <c r="BR72" s="56" t="str">
        <f>IFERROR(IF($AZ72="Présent",BJ72/VLOOKUP(BI72,Base!$A$3:$E$17,2,FALSE)/24,""),"")</f>
        <v/>
      </c>
      <c r="BS72" s="56" t="str">
        <f>IFERROR(IF($AZ72="Présent",BL72/VLOOKUP(BK72,Base!$A$3:$E$17,2,FALSE)/24,""),"")</f>
        <v/>
      </c>
      <c r="BT72" s="56" t="str">
        <f>IFERROR(IF($AZ72="Présent",BN72/VLOOKUP(BM72,Base!$A$3:$E$17,2,FALSE)/24,""),"")</f>
        <v/>
      </c>
      <c r="BU72" s="56" t="str">
        <f>IFERROR(IF($AZ72="Présent",BP72/VLOOKUP(BO72,Base!$A$3:$E$17,2,FALSE)/24,""),"")</f>
        <v/>
      </c>
      <c r="BV72" s="293" t="str">
        <f t="shared" si="77"/>
        <v/>
      </c>
      <c r="BW72" s="51"/>
      <c r="BX72" s="17"/>
      <c r="BY72" s="18"/>
      <c r="BZ72" s="19"/>
      <c r="CA72" s="290">
        <f t="shared" si="78"/>
        <v>0</v>
      </c>
      <c r="CB72" s="291">
        <f t="shared" si="79"/>
        <v>0</v>
      </c>
      <c r="CC72" s="19">
        <f t="shared" si="80"/>
        <v>0</v>
      </c>
      <c r="CD72" s="20"/>
      <c r="CE72" s="292">
        <f t="shared" si="61"/>
        <v>0</v>
      </c>
      <c r="CF72" s="63"/>
      <c r="CG72" s="64"/>
      <c r="CH72" s="63"/>
      <c r="CI72" s="65"/>
      <c r="CJ72" s="66"/>
      <c r="CK72" s="64"/>
      <c r="CL72" s="63" t="s">
        <v>10</v>
      </c>
      <c r="CM72" s="65"/>
      <c r="CN72" s="66" t="s">
        <v>10</v>
      </c>
      <c r="CO72" s="64"/>
      <c r="CP72" s="56" t="str">
        <f>IFERROR(IF($BY72="Présent",CG72/VLOOKUP(CF72,Base!$A$3:$E$17,2,FALSE)/24,""),"")</f>
        <v/>
      </c>
      <c r="CQ72" s="56" t="str">
        <f>IFERROR(IF($BY72="Présent",CI72/VLOOKUP(CH72,Base!$A$3:$E$17,2,FALSE)/24,""),"")</f>
        <v/>
      </c>
      <c r="CR72" s="56" t="str">
        <f>IFERROR(IF($BY72="Présent",CK72/VLOOKUP(CJ72,Base!$A$3:$E$17,2,FALSE)/24,""),"")</f>
        <v/>
      </c>
      <c r="CS72" s="56" t="str">
        <f>IFERROR(IF($BY72="Présent",CM72/VLOOKUP(CL72,Base!$A$3:$E$17,2,FALSE)/24,""),"")</f>
        <v/>
      </c>
      <c r="CT72" s="56" t="str">
        <f>IFERROR(IF($BY72="Présent",CO72/VLOOKUP(CN72,Base!$A$3:$E$17,2,FALSE)/24,""),"")</f>
        <v/>
      </c>
      <c r="CU72" s="293" t="str">
        <f t="shared" si="81"/>
        <v/>
      </c>
      <c r="CV72" s="51"/>
      <c r="CW72" s="17"/>
      <c r="CX72" s="18"/>
      <c r="CY72" s="19"/>
      <c r="CZ72" s="290">
        <f t="shared" si="82"/>
        <v>0</v>
      </c>
      <c r="DA72" s="291">
        <f t="shared" si="83"/>
        <v>0</v>
      </c>
      <c r="DB72" s="19">
        <f t="shared" si="84"/>
        <v>0</v>
      </c>
      <c r="DC72" s="20"/>
      <c r="DD72" s="292">
        <f t="shared" si="62"/>
        <v>0</v>
      </c>
      <c r="DE72" s="63"/>
      <c r="DF72" s="64"/>
      <c r="DG72" s="63"/>
      <c r="DH72" s="65"/>
      <c r="DI72" s="66"/>
      <c r="DJ72" s="64"/>
      <c r="DK72" s="63" t="s">
        <v>10</v>
      </c>
      <c r="DL72" s="65"/>
      <c r="DM72" s="66" t="s">
        <v>10</v>
      </c>
      <c r="DN72" s="64"/>
      <c r="DO72" s="56" t="str">
        <f>IFERROR(IF($CX72="Présent",DF72/VLOOKUP(DE72,Base!$A$3:$E$17,2,FALSE)/24,""),"")</f>
        <v/>
      </c>
      <c r="DP72" s="56" t="str">
        <f>IFERROR(IF($CX72="Présent",DH72/VLOOKUP(DG72,Base!$A$3:$E$17,2,FALSE)/24,""),"")</f>
        <v/>
      </c>
      <c r="DQ72" s="56" t="str">
        <f>IFERROR(IF($CX72="Présent",DJ72/VLOOKUP(DI72,Base!$A$3:$E$17,2,FALSE)/24,""),"")</f>
        <v/>
      </c>
      <c r="DR72" s="56" t="str">
        <f>IFERROR(IF($CX72="Présent",DL72/VLOOKUP(DK72,Base!$A$3:$E$17,2,FALSE)/24,""),"")</f>
        <v/>
      </c>
      <c r="DS72" s="56" t="str">
        <f>IFERROR(IF($CX72="Présent",DN72/VLOOKUP(DM72,Base!$A$3:$E$17,2,FALSE)/24,""),"")</f>
        <v/>
      </c>
      <c r="DT72" s="293" t="str">
        <f t="shared" si="85"/>
        <v/>
      </c>
      <c r="DU72" s="51"/>
      <c r="DV72" s="17"/>
      <c r="DW72" s="18"/>
      <c r="DX72" s="19"/>
      <c r="DY72" s="290">
        <f t="shared" si="86"/>
        <v>0</v>
      </c>
      <c r="DZ72" s="291">
        <f t="shared" si="87"/>
        <v>0</v>
      </c>
      <c r="EA72" s="19">
        <f t="shared" si="88"/>
        <v>0</v>
      </c>
      <c r="EB72" s="20"/>
      <c r="EC72" s="292">
        <f t="shared" si="63"/>
        <v>0</v>
      </c>
      <c r="ED72" s="63"/>
      <c r="EE72" s="64"/>
      <c r="EF72" s="63"/>
      <c r="EG72" s="65"/>
      <c r="EH72" s="66"/>
      <c r="EI72" s="64"/>
      <c r="EJ72" s="63" t="s">
        <v>10</v>
      </c>
      <c r="EK72" s="65"/>
      <c r="EL72" s="66" t="s">
        <v>10</v>
      </c>
      <c r="EM72" s="64"/>
      <c r="EN72" s="56" t="str">
        <f>IFERROR(IF($DW72="Présent",EE72/VLOOKUP(ED72,Base!$A$3:$E$17,2,FALSE)/24,""),"")</f>
        <v/>
      </c>
      <c r="EO72" s="56" t="str">
        <f>IFERROR(IF($DW72="Présent",EG72/VLOOKUP(EF72,Base!$A$3:$E$17,2,FALSE)/24,""),"")</f>
        <v/>
      </c>
      <c r="EP72" s="56" t="str">
        <f>IFERROR(IF($DW72="Présent",EI72/VLOOKUP(EH72,Base!$A$3:$E$17,2,FALSE)/24,""),"")</f>
        <v/>
      </c>
      <c r="EQ72" s="56" t="str">
        <f>IFERROR(IF($DW72="Présent",EK72/VLOOKUP(EJ72,Base!$A$3:$E$17,2,FALSE)/24,""),"")</f>
        <v/>
      </c>
      <c r="ER72" s="56" t="str">
        <f>IFERROR(IF($DW72="Présent",EM72/VLOOKUP(EL72,Base!$A$3:$E$17,2,FALSE)/24,""),"")</f>
        <v/>
      </c>
      <c r="ES72" s="293" t="str">
        <f t="shared" si="89"/>
        <v/>
      </c>
      <c r="ET72" s="51"/>
      <c r="EU72" s="17"/>
      <c r="EV72" s="18"/>
      <c r="EW72" s="19"/>
      <c r="EX72" s="290">
        <f t="shared" si="90"/>
        <v>0</v>
      </c>
      <c r="EY72" s="291">
        <f t="shared" si="91"/>
        <v>0</v>
      </c>
      <c r="EZ72" s="19">
        <f t="shared" si="92"/>
        <v>0</v>
      </c>
      <c r="FA72" s="20"/>
      <c r="FB72" s="292">
        <f t="shared" si="64"/>
        <v>0</v>
      </c>
      <c r="FC72" s="63"/>
      <c r="FD72" s="64"/>
      <c r="FE72" s="63"/>
      <c r="FF72" s="65"/>
      <c r="FG72" s="66"/>
      <c r="FH72" s="64"/>
      <c r="FI72" s="63" t="s">
        <v>10</v>
      </c>
      <c r="FJ72" s="65"/>
      <c r="FK72" s="66" t="s">
        <v>10</v>
      </c>
      <c r="FL72" s="64"/>
      <c r="FM72" s="56" t="str">
        <f>IFERROR(IF($EV72="Présent",FD72/VLOOKUP(FC72,Base!$A$3:$E$17,2,FALSE)/24,""),"")</f>
        <v/>
      </c>
      <c r="FN72" s="56" t="str">
        <f>IFERROR(IF($EV72="Présent",FF72/VLOOKUP(FE72,Base!$A$3:$E$17,2,FALSE)/24,""),"")</f>
        <v/>
      </c>
      <c r="FO72" s="56" t="str">
        <f>IFERROR(IF($EV72="Présent",FH72/VLOOKUP(FG72,Base!$A$3:$E$17,2,FALSE)/24,""),"")</f>
        <v/>
      </c>
      <c r="FP72" s="56" t="str">
        <f>IFERROR(IF($EV72="Présent",FJ72/VLOOKUP(FI72,Base!$A$3:$E$17,2,FALSE)/24,""),"")</f>
        <v/>
      </c>
      <c r="FQ72" s="56" t="str">
        <f>IFERROR(IF($EV72="Présent",FL72/VLOOKUP(FK72,Base!$A$3:$E$17,2,FALSE)/24,""),"")</f>
        <v/>
      </c>
      <c r="FR72" s="293" t="str">
        <f t="shared" si="93"/>
        <v/>
      </c>
      <c r="FS72" s="51"/>
      <c r="FU72" s="262">
        <f t="shared" si="95"/>
        <v>0</v>
      </c>
      <c r="FV72" s="261" t="str">
        <f t="shared" si="65"/>
        <v/>
      </c>
      <c r="FW72" s="263">
        <f t="shared" si="94"/>
        <v>0</v>
      </c>
      <c r="FX72" s="23"/>
      <c r="FY72" s="88"/>
    </row>
    <row r="73" spans="1:181" s="25" customFormat="1" x14ac:dyDescent="0.2">
      <c r="A73" s="17"/>
      <c r="B73" s="18"/>
      <c r="C73" s="19">
        <v>0.27083333333333331</v>
      </c>
      <c r="D73" s="290">
        <f t="shared" si="66"/>
        <v>0</v>
      </c>
      <c r="E73" s="291">
        <f t="shared" si="67"/>
        <v>0</v>
      </c>
      <c r="F73" s="19">
        <f t="shared" si="68"/>
        <v>0</v>
      </c>
      <c r="G73" s="20">
        <v>0.57916666666666672</v>
      </c>
      <c r="H73" s="292">
        <f t="shared" si="58"/>
        <v>0</v>
      </c>
      <c r="I73" s="63"/>
      <c r="J73" s="64"/>
      <c r="K73" s="63"/>
      <c r="L73" s="65"/>
      <c r="M73" s="66"/>
      <c r="N73" s="64"/>
      <c r="O73" s="63" t="s">
        <v>10</v>
      </c>
      <c r="P73" s="65"/>
      <c r="Q73" s="66" t="s">
        <v>10</v>
      </c>
      <c r="R73" s="64"/>
      <c r="S73" s="56" t="str">
        <f>IFERROR(IF($B73="Présent",J73/VLOOKUP(I73,Base!$A$3:$E$17,2,FALSE)/24,""),"")</f>
        <v/>
      </c>
      <c r="T73" s="56" t="str">
        <f>IFERROR(IF($B73="Présent",L73/VLOOKUP(K73,Base!$A$3:$E$17,2,FALSE)/24,""),"")</f>
        <v/>
      </c>
      <c r="U73" s="56" t="str">
        <f>IFERROR(IF($B73="Présent",N73/VLOOKUP(M73,Base!$A$3:$E$17,2,FALSE)/24,""),"")</f>
        <v/>
      </c>
      <c r="V73" s="56" t="str">
        <f>IFERROR(IF($B73="Présent",P73/VLOOKUP(O73,Base!$A$3:$E$17,2,FALSE)/24,""),"")</f>
        <v/>
      </c>
      <c r="W73" s="56" t="str">
        <f>IFERROR(IF($B73="Présent",R73/VLOOKUP(Q73,Base!$A$3:$E$17,2,FALSE)/24,""),"")</f>
        <v/>
      </c>
      <c r="X73" s="293" t="str">
        <f t="shared" si="69"/>
        <v/>
      </c>
      <c r="Y73" s="52"/>
      <c r="Z73" s="17"/>
      <c r="AA73" s="18"/>
      <c r="AB73" s="19"/>
      <c r="AC73" s="290">
        <f t="shared" si="70"/>
        <v>0</v>
      </c>
      <c r="AD73" s="291">
        <f t="shared" si="71"/>
        <v>0</v>
      </c>
      <c r="AE73" s="19">
        <f t="shared" si="72"/>
        <v>0</v>
      </c>
      <c r="AF73" s="20"/>
      <c r="AG73" s="292">
        <f t="shared" si="59"/>
        <v>0</v>
      </c>
      <c r="AH73" s="63"/>
      <c r="AI73" s="64"/>
      <c r="AJ73" s="63"/>
      <c r="AK73" s="65"/>
      <c r="AL73" s="66"/>
      <c r="AM73" s="64"/>
      <c r="AN73" s="63" t="s">
        <v>10</v>
      </c>
      <c r="AO73" s="65"/>
      <c r="AP73" s="66" t="s">
        <v>10</v>
      </c>
      <c r="AQ73" s="64"/>
      <c r="AR73" s="56" t="str">
        <f>IFERROR(IF($AA73="Présent",AI73/VLOOKUP(AH73,Base!$A$3:$E$17,2,FALSE)/24,""),"")</f>
        <v/>
      </c>
      <c r="AS73" s="56" t="str">
        <f>IFERROR(IF($AA73="Présent",AK73/VLOOKUP(AJ73,Base!$A$3:$E$17,2,FALSE)/24,""),"")</f>
        <v/>
      </c>
      <c r="AT73" s="56" t="str">
        <f>IFERROR(IF($AA73="Présent",AM73/VLOOKUP(AL73,Base!$A$3:$E$17,2,FALSE)/24,""),"")</f>
        <v/>
      </c>
      <c r="AU73" s="56" t="str">
        <f>IFERROR(IF($AA73="Présent",AO73/VLOOKUP(AN73,Base!$A$3:$E$17,2,FALSE)/24,""),"")</f>
        <v/>
      </c>
      <c r="AV73" s="56" t="str">
        <f>IFERROR(IF($AA73="Présent",AQ73/VLOOKUP(AP73,Base!$A$3:$E$17,2,FALSE)/24,""),"")</f>
        <v/>
      </c>
      <c r="AW73" s="293" t="str">
        <f t="shared" si="73"/>
        <v/>
      </c>
      <c r="AX73" s="51"/>
      <c r="AY73" s="17"/>
      <c r="AZ73" s="18"/>
      <c r="BA73" s="19"/>
      <c r="BB73" s="290">
        <f t="shared" si="74"/>
        <v>0</v>
      </c>
      <c r="BC73" s="291">
        <f t="shared" si="75"/>
        <v>0</v>
      </c>
      <c r="BD73" s="19">
        <f t="shared" si="76"/>
        <v>0</v>
      </c>
      <c r="BE73" s="20"/>
      <c r="BF73" s="292">
        <f t="shared" si="60"/>
        <v>0</v>
      </c>
      <c r="BG73" s="63"/>
      <c r="BH73" s="64"/>
      <c r="BI73" s="63"/>
      <c r="BJ73" s="65"/>
      <c r="BK73" s="66"/>
      <c r="BL73" s="64"/>
      <c r="BM73" s="63" t="s">
        <v>10</v>
      </c>
      <c r="BN73" s="65"/>
      <c r="BO73" s="66" t="s">
        <v>10</v>
      </c>
      <c r="BP73" s="64"/>
      <c r="BQ73" s="56" t="str">
        <f>IFERROR(IF($AZ73="Présent",BH73/VLOOKUP(BG73,Base!$A$3:$E$17,2,FALSE)/24,""),"")</f>
        <v/>
      </c>
      <c r="BR73" s="56" t="str">
        <f>IFERROR(IF($AZ73="Présent",BJ73/VLOOKUP(BI73,Base!$A$3:$E$17,2,FALSE)/24,""),"")</f>
        <v/>
      </c>
      <c r="BS73" s="56" t="str">
        <f>IFERROR(IF($AZ73="Présent",BL73/VLOOKUP(BK73,Base!$A$3:$E$17,2,FALSE)/24,""),"")</f>
        <v/>
      </c>
      <c r="BT73" s="56" t="str">
        <f>IFERROR(IF($AZ73="Présent",BN73/VLOOKUP(BM73,Base!$A$3:$E$17,2,FALSE)/24,""),"")</f>
        <v/>
      </c>
      <c r="BU73" s="56" t="str">
        <f>IFERROR(IF($AZ73="Présent",BP73/VLOOKUP(BO73,Base!$A$3:$E$17,2,FALSE)/24,""),"")</f>
        <v/>
      </c>
      <c r="BV73" s="293" t="str">
        <f t="shared" si="77"/>
        <v/>
      </c>
      <c r="BW73" s="51"/>
      <c r="BX73" s="17"/>
      <c r="BY73" s="18"/>
      <c r="BZ73" s="19"/>
      <c r="CA73" s="290">
        <f t="shared" si="78"/>
        <v>0</v>
      </c>
      <c r="CB73" s="291">
        <f t="shared" si="79"/>
        <v>0</v>
      </c>
      <c r="CC73" s="19">
        <f t="shared" si="80"/>
        <v>0</v>
      </c>
      <c r="CD73" s="20"/>
      <c r="CE73" s="292">
        <f t="shared" si="61"/>
        <v>0</v>
      </c>
      <c r="CF73" s="63"/>
      <c r="CG73" s="64"/>
      <c r="CH73" s="63"/>
      <c r="CI73" s="65"/>
      <c r="CJ73" s="66"/>
      <c r="CK73" s="64"/>
      <c r="CL73" s="63" t="s">
        <v>10</v>
      </c>
      <c r="CM73" s="65"/>
      <c r="CN73" s="66" t="s">
        <v>10</v>
      </c>
      <c r="CO73" s="64"/>
      <c r="CP73" s="56" t="str">
        <f>IFERROR(IF($BY73="Présent",CG73/VLOOKUP(CF73,Base!$A$3:$E$17,2,FALSE)/24,""),"")</f>
        <v/>
      </c>
      <c r="CQ73" s="56" t="str">
        <f>IFERROR(IF($BY73="Présent",CI73/VLOOKUP(CH73,Base!$A$3:$E$17,2,FALSE)/24,""),"")</f>
        <v/>
      </c>
      <c r="CR73" s="56" t="str">
        <f>IFERROR(IF($BY73="Présent",CK73/VLOOKUP(CJ73,Base!$A$3:$E$17,2,FALSE)/24,""),"")</f>
        <v/>
      </c>
      <c r="CS73" s="56" t="str">
        <f>IFERROR(IF($BY73="Présent",CM73/VLOOKUP(CL73,Base!$A$3:$E$17,2,FALSE)/24,""),"")</f>
        <v/>
      </c>
      <c r="CT73" s="56" t="str">
        <f>IFERROR(IF($BY73="Présent",CO73/VLOOKUP(CN73,Base!$A$3:$E$17,2,FALSE)/24,""),"")</f>
        <v/>
      </c>
      <c r="CU73" s="293" t="str">
        <f t="shared" si="81"/>
        <v/>
      </c>
      <c r="CV73" s="51"/>
      <c r="CW73" s="17"/>
      <c r="CX73" s="18"/>
      <c r="CY73" s="19"/>
      <c r="CZ73" s="290">
        <f t="shared" si="82"/>
        <v>0</v>
      </c>
      <c r="DA73" s="291">
        <f t="shared" si="83"/>
        <v>0</v>
      </c>
      <c r="DB73" s="19">
        <f t="shared" si="84"/>
        <v>0</v>
      </c>
      <c r="DC73" s="20"/>
      <c r="DD73" s="292">
        <f t="shared" si="62"/>
        <v>0</v>
      </c>
      <c r="DE73" s="63"/>
      <c r="DF73" s="64"/>
      <c r="DG73" s="63"/>
      <c r="DH73" s="65"/>
      <c r="DI73" s="66"/>
      <c r="DJ73" s="64"/>
      <c r="DK73" s="63" t="s">
        <v>10</v>
      </c>
      <c r="DL73" s="65"/>
      <c r="DM73" s="66" t="s">
        <v>10</v>
      </c>
      <c r="DN73" s="64"/>
      <c r="DO73" s="56" t="str">
        <f>IFERROR(IF($CX73="Présent",DF73/VLOOKUP(DE73,Base!$A$3:$E$17,2,FALSE)/24,""),"")</f>
        <v/>
      </c>
      <c r="DP73" s="56" t="str">
        <f>IFERROR(IF($CX73="Présent",DH73/VLOOKUP(DG73,Base!$A$3:$E$17,2,FALSE)/24,""),"")</f>
        <v/>
      </c>
      <c r="DQ73" s="56" t="str">
        <f>IFERROR(IF($CX73="Présent",DJ73/VLOOKUP(DI73,Base!$A$3:$E$17,2,FALSE)/24,""),"")</f>
        <v/>
      </c>
      <c r="DR73" s="56" t="str">
        <f>IFERROR(IF($CX73="Présent",DL73/VLOOKUP(DK73,Base!$A$3:$E$17,2,FALSE)/24,""),"")</f>
        <v/>
      </c>
      <c r="DS73" s="56" t="str">
        <f>IFERROR(IF($CX73="Présent",DN73/VLOOKUP(DM73,Base!$A$3:$E$17,2,FALSE)/24,""),"")</f>
        <v/>
      </c>
      <c r="DT73" s="293" t="str">
        <f t="shared" si="85"/>
        <v/>
      </c>
      <c r="DU73" s="51"/>
      <c r="DV73" s="17"/>
      <c r="DW73" s="18"/>
      <c r="DX73" s="19"/>
      <c r="DY73" s="290">
        <f t="shared" si="86"/>
        <v>0</v>
      </c>
      <c r="DZ73" s="291">
        <f t="shared" si="87"/>
        <v>0</v>
      </c>
      <c r="EA73" s="19">
        <f t="shared" si="88"/>
        <v>0</v>
      </c>
      <c r="EB73" s="20"/>
      <c r="EC73" s="292">
        <f t="shared" si="63"/>
        <v>0</v>
      </c>
      <c r="ED73" s="63"/>
      <c r="EE73" s="64"/>
      <c r="EF73" s="63"/>
      <c r="EG73" s="65"/>
      <c r="EH73" s="66"/>
      <c r="EI73" s="64"/>
      <c r="EJ73" s="63" t="s">
        <v>10</v>
      </c>
      <c r="EK73" s="65"/>
      <c r="EL73" s="66" t="s">
        <v>10</v>
      </c>
      <c r="EM73" s="64"/>
      <c r="EN73" s="56" t="str">
        <f>IFERROR(IF($DW73="Présent",EE73/VLOOKUP(ED73,Base!$A$3:$E$17,2,FALSE)/24,""),"")</f>
        <v/>
      </c>
      <c r="EO73" s="56" t="str">
        <f>IFERROR(IF($DW73="Présent",EG73/VLOOKUP(EF73,Base!$A$3:$E$17,2,FALSE)/24,""),"")</f>
        <v/>
      </c>
      <c r="EP73" s="56" t="str">
        <f>IFERROR(IF($DW73="Présent",EI73/VLOOKUP(EH73,Base!$A$3:$E$17,2,FALSE)/24,""),"")</f>
        <v/>
      </c>
      <c r="EQ73" s="56" t="str">
        <f>IFERROR(IF($DW73="Présent",EK73/VLOOKUP(EJ73,Base!$A$3:$E$17,2,FALSE)/24,""),"")</f>
        <v/>
      </c>
      <c r="ER73" s="56" t="str">
        <f>IFERROR(IF($DW73="Présent",EM73/VLOOKUP(EL73,Base!$A$3:$E$17,2,FALSE)/24,""),"")</f>
        <v/>
      </c>
      <c r="ES73" s="293" t="str">
        <f t="shared" si="89"/>
        <v/>
      </c>
      <c r="ET73" s="51"/>
      <c r="EU73" s="17"/>
      <c r="EV73" s="18"/>
      <c r="EW73" s="19"/>
      <c r="EX73" s="290">
        <f t="shared" si="90"/>
        <v>0</v>
      </c>
      <c r="EY73" s="291">
        <f t="shared" si="91"/>
        <v>0</v>
      </c>
      <c r="EZ73" s="19">
        <f t="shared" si="92"/>
        <v>0</v>
      </c>
      <c r="FA73" s="20"/>
      <c r="FB73" s="292">
        <f t="shared" si="64"/>
        <v>0</v>
      </c>
      <c r="FC73" s="63"/>
      <c r="FD73" s="64"/>
      <c r="FE73" s="63"/>
      <c r="FF73" s="65"/>
      <c r="FG73" s="66"/>
      <c r="FH73" s="64"/>
      <c r="FI73" s="63" t="s">
        <v>10</v>
      </c>
      <c r="FJ73" s="65"/>
      <c r="FK73" s="66" t="s">
        <v>10</v>
      </c>
      <c r="FL73" s="64"/>
      <c r="FM73" s="56" t="str">
        <f>IFERROR(IF($EV73="Présent",FD73/VLOOKUP(FC73,Base!$A$3:$E$17,2,FALSE)/24,""),"")</f>
        <v/>
      </c>
      <c r="FN73" s="56" t="str">
        <f>IFERROR(IF($EV73="Présent",FF73/VLOOKUP(FE73,Base!$A$3:$E$17,2,FALSE)/24,""),"")</f>
        <v/>
      </c>
      <c r="FO73" s="56" t="str">
        <f>IFERROR(IF($EV73="Présent",FH73/VLOOKUP(FG73,Base!$A$3:$E$17,2,FALSE)/24,""),"")</f>
        <v/>
      </c>
      <c r="FP73" s="56" t="str">
        <f>IFERROR(IF($EV73="Présent",FJ73/VLOOKUP(FI73,Base!$A$3:$E$17,2,FALSE)/24,""),"")</f>
        <v/>
      </c>
      <c r="FQ73" s="56" t="str">
        <f>IFERROR(IF($EV73="Présent",FL73/VLOOKUP(FK73,Base!$A$3:$E$17,2,FALSE)/24,""),"")</f>
        <v/>
      </c>
      <c r="FR73" s="293" t="str">
        <f t="shared" si="93"/>
        <v/>
      </c>
      <c r="FS73" s="51"/>
      <c r="FU73" s="262">
        <f t="shared" si="95"/>
        <v>0</v>
      </c>
      <c r="FV73" s="261" t="str">
        <f t="shared" si="65"/>
        <v/>
      </c>
      <c r="FW73" s="263">
        <f t="shared" si="94"/>
        <v>0</v>
      </c>
      <c r="FX73" s="23"/>
      <c r="FY73" s="88"/>
    </row>
    <row r="74" spans="1:181" s="25" customFormat="1" x14ac:dyDescent="0.2">
      <c r="A74" s="17"/>
      <c r="B74" s="18"/>
      <c r="C74" s="19">
        <v>0.22916666666666666</v>
      </c>
      <c r="D74" s="290">
        <f t="shared" si="66"/>
        <v>0</v>
      </c>
      <c r="E74" s="291">
        <f t="shared" si="67"/>
        <v>0</v>
      </c>
      <c r="F74" s="19">
        <f t="shared" si="68"/>
        <v>0</v>
      </c>
      <c r="G74" s="20">
        <v>0.53749999999999998</v>
      </c>
      <c r="H74" s="292">
        <f t="shared" si="58"/>
        <v>0</v>
      </c>
      <c r="I74" s="63"/>
      <c r="J74" s="64"/>
      <c r="K74" s="63"/>
      <c r="L74" s="65"/>
      <c r="M74" s="66"/>
      <c r="N74" s="64"/>
      <c r="O74" s="63" t="s">
        <v>10</v>
      </c>
      <c r="P74" s="65"/>
      <c r="Q74" s="66" t="s">
        <v>10</v>
      </c>
      <c r="R74" s="64"/>
      <c r="S74" s="56" t="str">
        <f>IFERROR(IF($B74="Présent",J74/VLOOKUP(I74,Base!$A$3:$E$17,2,FALSE)/24,""),"")</f>
        <v/>
      </c>
      <c r="T74" s="56" t="str">
        <f>IFERROR(IF($B74="Présent",L74/VLOOKUP(K74,Base!$A$3:$E$17,2,FALSE)/24,""),"")</f>
        <v/>
      </c>
      <c r="U74" s="56" t="str">
        <f>IFERROR(IF($B74="Présent",N74/VLOOKUP(M74,Base!$A$3:$E$17,2,FALSE)/24,""),"")</f>
        <v/>
      </c>
      <c r="V74" s="56" t="str">
        <f>IFERROR(IF($B74="Présent",P74/VLOOKUP(O74,Base!$A$3:$E$17,2,FALSE)/24,""),"")</f>
        <v/>
      </c>
      <c r="W74" s="56" t="str">
        <f>IFERROR(IF($B74="Présent",R74/VLOOKUP(Q74,Base!$A$3:$E$17,2,FALSE)/24,""),"")</f>
        <v/>
      </c>
      <c r="X74" s="293" t="str">
        <f t="shared" si="69"/>
        <v/>
      </c>
      <c r="Y74" s="52"/>
      <c r="Z74" s="17"/>
      <c r="AA74" s="18"/>
      <c r="AB74" s="19"/>
      <c r="AC74" s="290">
        <f t="shared" si="70"/>
        <v>0</v>
      </c>
      <c r="AD74" s="291">
        <f t="shared" si="71"/>
        <v>0</v>
      </c>
      <c r="AE74" s="19">
        <f t="shared" si="72"/>
        <v>0</v>
      </c>
      <c r="AF74" s="20"/>
      <c r="AG74" s="292">
        <f t="shared" si="59"/>
        <v>0</v>
      </c>
      <c r="AH74" s="63"/>
      <c r="AI74" s="64"/>
      <c r="AJ74" s="63"/>
      <c r="AK74" s="65"/>
      <c r="AL74" s="66"/>
      <c r="AM74" s="64"/>
      <c r="AN74" s="63" t="s">
        <v>10</v>
      </c>
      <c r="AO74" s="65"/>
      <c r="AP74" s="66" t="s">
        <v>10</v>
      </c>
      <c r="AQ74" s="64"/>
      <c r="AR74" s="56" t="str">
        <f>IFERROR(IF($AA74="Présent",AI74/VLOOKUP(AH74,Base!$A$3:$E$17,2,FALSE)/24,""),"")</f>
        <v/>
      </c>
      <c r="AS74" s="56" t="str">
        <f>IFERROR(IF($AA74="Présent",AK74/VLOOKUP(AJ74,Base!$A$3:$E$17,2,FALSE)/24,""),"")</f>
        <v/>
      </c>
      <c r="AT74" s="56" t="str">
        <f>IFERROR(IF($AA74="Présent",AM74/VLOOKUP(AL74,Base!$A$3:$E$17,2,FALSE)/24,""),"")</f>
        <v/>
      </c>
      <c r="AU74" s="56" t="str">
        <f>IFERROR(IF($AA74="Présent",AO74/VLOOKUP(AN74,Base!$A$3:$E$17,2,FALSE)/24,""),"")</f>
        <v/>
      </c>
      <c r="AV74" s="56" t="str">
        <f>IFERROR(IF($AA74="Présent",AQ74/VLOOKUP(AP74,Base!$A$3:$E$17,2,FALSE)/24,""),"")</f>
        <v/>
      </c>
      <c r="AW74" s="293" t="str">
        <f t="shared" si="73"/>
        <v/>
      </c>
      <c r="AX74" s="51"/>
      <c r="AY74" s="17"/>
      <c r="AZ74" s="18"/>
      <c r="BA74" s="19"/>
      <c r="BB74" s="290">
        <f t="shared" si="74"/>
        <v>0</v>
      </c>
      <c r="BC74" s="291">
        <f t="shared" si="75"/>
        <v>0</v>
      </c>
      <c r="BD74" s="19">
        <f t="shared" si="76"/>
        <v>0</v>
      </c>
      <c r="BE74" s="20"/>
      <c r="BF74" s="292">
        <f t="shared" si="60"/>
        <v>0</v>
      </c>
      <c r="BG74" s="63"/>
      <c r="BH74" s="64"/>
      <c r="BI74" s="63"/>
      <c r="BJ74" s="65"/>
      <c r="BK74" s="66"/>
      <c r="BL74" s="64"/>
      <c r="BM74" s="63" t="s">
        <v>10</v>
      </c>
      <c r="BN74" s="65"/>
      <c r="BO74" s="66" t="s">
        <v>10</v>
      </c>
      <c r="BP74" s="64"/>
      <c r="BQ74" s="56" t="str">
        <f>IFERROR(IF($AZ74="Présent",BH74/VLOOKUP(BG74,Base!$A$3:$E$17,2,FALSE)/24,""),"")</f>
        <v/>
      </c>
      <c r="BR74" s="56" t="str">
        <f>IFERROR(IF($AZ74="Présent",BJ74/VLOOKUP(BI74,Base!$A$3:$E$17,2,FALSE)/24,""),"")</f>
        <v/>
      </c>
      <c r="BS74" s="56" t="str">
        <f>IFERROR(IF($AZ74="Présent",BL74/VLOOKUP(BK74,Base!$A$3:$E$17,2,FALSE)/24,""),"")</f>
        <v/>
      </c>
      <c r="BT74" s="56" t="str">
        <f>IFERROR(IF($AZ74="Présent",BN74/VLOOKUP(BM74,Base!$A$3:$E$17,2,FALSE)/24,""),"")</f>
        <v/>
      </c>
      <c r="BU74" s="56" t="str">
        <f>IFERROR(IF($AZ74="Présent",BP74/VLOOKUP(BO74,Base!$A$3:$E$17,2,FALSE)/24,""),"")</f>
        <v/>
      </c>
      <c r="BV74" s="293" t="str">
        <f t="shared" si="77"/>
        <v/>
      </c>
      <c r="BW74" s="51"/>
      <c r="BX74" s="17"/>
      <c r="BY74" s="18"/>
      <c r="BZ74" s="19"/>
      <c r="CA74" s="290">
        <f t="shared" si="78"/>
        <v>0</v>
      </c>
      <c r="CB74" s="291">
        <f t="shared" si="79"/>
        <v>0</v>
      </c>
      <c r="CC74" s="19">
        <f t="shared" si="80"/>
        <v>0</v>
      </c>
      <c r="CD74" s="20"/>
      <c r="CE74" s="292">
        <f t="shared" si="61"/>
        <v>0</v>
      </c>
      <c r="CF74" s="63"/>
      <c r="CG74" s="64"/>
      <c r="CH74" s="63"/>
      <c r="CI74" s="65"/>
      <c r="CJ74" s="66"/>
      <c r="CK74" s="64"/>
      <c r="CL74" s="63" t="s">
        <v>10</v>
      </c>
      <c r="CM74" s="65"/>
      <c r="CN74" s="66" t="s">
        <v>10</v>
      </c>
      <c r="CO74" s="64"/>
      <c r="CP74" s="56" t="str">
        <f>IFERROR(IF($BY74="Présent",CG74/VLOOKUP(CF74,Base!$A$3:$E$17,2,FALSE)/24,""),"")</f>
        <v/>
      </c>
      <c r="CQ74" s="56" t="str">
        <f>IFERROR(IF($BY74="Présent",CI74/VLOOKUP(CH74,Base!$A$3:$E$17,2,FALSE)/24,""),"")</f>
        <v/>
      </c>
      <c r="CR74" s="56" t="str">
        <f>IFERROR(IF($BY74="Présent",CK74/VLOOKUP(CJ74,Base!$A$3:$E$17,2,FALSE)/24,""),"")</f>
        <v/>
      </c>
      <c r="CS74" s="56" t="str">
        <f>IFERROR(IF($BY74="Présent",CM74/VLOOKUP(CL74,Base!$A$3:$E$17,2,FALSE)/24,""),"")</f>
        <v/>
      </c>
      <c r="CT74" s="56" t="str">
        <f>IFERROR(IF($BY74="Présent",CO74/VLOOKUP(CN74,Base!$A$3:$E$17,2,FALSE)/24,""),"")</f>
        <v/>
      </c>
      <c r="CU74" s="293" t="str">
        <f t="shared" si="81"/>
        <v/>
      </c>
      <c r="CV74" s="51"/>
      <c r="CW74" s="17"/>
      <c r="CX74" s="18"/>
      <c r="CY74" s="19"/>
      <c r="CZ74" s="290">
        <f t="shared" si="82"/>
        <v>0</v>
      </c>
      <c r="DA74" s="291">
        <f t="shared" si="83"/>
        <v>0</v>
      </c>
      <c r="DB74" s="19">
        <f t="shared" si="84"/>
        <v>0</v>
      </c>
      <c r="DC74" s="20"/>
      <c r="DD74" s="292">
        <f t="shared" si="62"/>
        <v>0</v>
      </c>
      <c r="DE74" s="63"/>
      <c r="DF74" s="64"/>
      <c r="DG74" s="63"/>
      <c r="DH74" s="65"/>
      <c r="DI74" s="66"/>
      <c r="DJ74" s="64"/>
      <c r="DK74" s="63" t="s">
        <v>10</v>
      </c>
      <c r="DL74" s="65"/>
      <c r="DM74" s="66" t="s">
        <v>10</v>
      </c>
      <c r="DN74" s="64"/>
      <c r="DO74" s="56" t="str">
        <f>IFERROR(IF($CX74="Présent",DF74/VLOOKUP(DE74,Base!$A$3:$E$17,2,FALSE)/24,""),"")</f>
        <v/>
      </c>
      <c r="DP74" s="56" t="str">
        <f>IFERROR(IF($CX74="Présent",DH74/VLOOKUP(DG74,Base!$A$3:$E$17,2,FALSE)/24,""),"")</f>
        <v/>
      </c>
      <c r="DQ74" s="56" t="str">
        <f>IFERROR(IF($CX74="Présent",DJ74/VLOOKUP(DI74,Base!$A$3:$E$17,2,FALSE)/24,""),"")</f>
        <v/>
      </c>
      <c r="DR74" s="56" t="str">
        <f>IFERROR(IF($CX74="Présent",DL74/VLOOKUP(DK74,Base!$A$3:$E$17,2,FALSE)/24,""),"")</f>
        <v/>
      </c>
      <c r="DS74" s="56" t="str">
        <f>IFERROR(IF($CX74="Présent",DN74/VLOOKUP(DM74,Base!$A$3:$E$17,2,FALSE)/24,""),"")</f>
        <v/>
      </c>
      <c r="DT74" s="293" t="str">
        <f t="shared" si="85"/>
        <v/>
      </c>
      <c r="DU74" s="51"/>
      <c r="DV74" s="17"/>
      <c r="DW74" s="18"/>
      <c r="DX74" s="19"/>
      <c r="DY74" s="290">
        <f t="shared" si="86"/>
        <v>0</v>
      </c>
      <c r="DZ74" s="291">
        <f t="shared" si="87"/>
        <v>0</v>
      </c>
      <c r="EA74" s="19">
        <f t="shared" si="88"/>
        <v>0</v>
      </c>
      <c r="EB74" s="20"/>
      <c r="EC74" s="292">
        <f t="shared" si="63"/>
        <v>0</v>
      </c>
      <c r="ED74" s="63"/>
      <c r="EE74" s="64"/>
      <c r="EF74" s="63"/>
      <c r="EG74" s="65"/>
      <c r="EH74" s="66"/>
      <c r="EI74" s="64"/>
      <c r="EJ74" s="63" t="s">
        <v>10</v>
      </c>
      <c r="EK74" s="65"/>
      <c r="EL74" s="66" t="s">
        <v>10</v>
      </c>
      <c r="EM74" s="64"/>
      <c r="EN74" s="56" t="str">
        <f>IFERROR(IF($DW74="Présent",EE74/VLOOKUP(ED74,Base!$A$3:$E$17,2,FALSE)/24,""),"")</f>
        <v/>
      </c>
      <c r="EO74" s="56" t="str">
        <f>IFERROR(IF($DW74="Présent",EG74/VLOOKUP(EF74,Base!$A$3:$E$17,2,FALSE)/24,""),"")</f>
        <v/>
      </c>
      <c r="EP74" s="56" t="str">
        <f>IFERROR(IF($DW74="Présent",EI74/VLOOKUP(EH74,Base!$A$3:$E$17,2,FALSE)/24,""),"")</f>
        <v/>
      </c>
      <c r="EQ74" s="56" t="str">
        <f>IFERROR(IF($DW74="Présent",EK74/VLOOKUP(EJ74,Base!$A$3:$E$17,2,FALSE)/24,""),"")</f>
        <v/>
      </c>
      <c r="ER74" s="56" t="str">
        <f>IFERROR(IF($DW74="Présent",EM74/VLOOKUP(EL74,Base!$A$3:$E$17,2,FALSE)/24,""),"")</f>
        <v/>
      </c>
      <c r="ES74" s="293" t="str">
        <f t="shared" si="89"/>
        <v/>
      </c>
      <c r="ET74" s="51"/>
      <c r="EU74" s="17"/>
      <c r="EV74" s="18"/>
      <c r="EW74" s="19"/>
      <c r="EX74" s="290">
        <f t="shared" si="90"/>
        <v>0</v>
      </c>
      <c r="EY74" s="291">
        <f t="shared" si="91"/>
        <v>0</v>
      </c>
      <c r="EZ74" s="19">
        <f t="shared" si="92"/>
        <v>0</v>
      </c>
      <c r="FA74" s="20"/>
      <c r="FB74" s="292">
        <f t="shared" si="64"/>
        <v>0</v>
      </c>
      <c r="FC74" s="63"/>
      <c r="FD74" s="64"/>
      <c r="FE74" s="63"/>
      <c r="FF74" s="65"/>
      <c r="FG74" s="66"/>
      <c r="FH74" s="64"/>
      <c r="FI74" s="63" t="s">
        <v>10</v>
      </c>
      <c r="FJ74" s="65"/>
      <c r="FK74" s="66" t="s">
        <v>10</v>
      </c>
      <c r="FL74" s="64"/>
      <c r="FM74" s="56" t="str">
        <f>IFERROR(IF($EV74="Présent",FD74/VLOOKUP(FC74,Base!$A$3:$E$17,2,FALSE)/24,""),"")</f>
        <v/>
      </c>
      <c r="FN74" s="56" t="str">
        <f>IFERROR(IF($EV74="Présent",FF74/VLOOKUP(FE74,Base!$A$3:$E$17,2,FALSE)/24,""),"")</f>
        <v/>
      </c>
      <c r="FO74" s="56" t="str">
        <f>IFERROR(IF($EV74="Présent",FH74/VLOOKUP(FG74,Base!$A$3:$E$17,2,FALSE)/24,""),"")</f>
        <v/>
      </c>
      <c r="FP74" s="56" t="str">
        <f>IFERROR(IF($EV74="Présent",FJ74/VLOOKUP(FI74,Base!$A$3:$E$17,2,FALSE)/24,""),"")</f>
        <v/>
      </c>
      <c r="FQ74" s="56" t="str">
        <f>IFERROR(IF($EV74="Présent",FL74/VLOOKUP(FK74,Base!$A$3:$E$17,2,FALSE)/24,""),"")</f>
        <v/>
      </c>
      <c r="FR74" s="293" t="str">
        <f t="shared" si="93"/>
        <v/>
      </c>
      <c r="FS74" s="51"/>
      <c r="FU74" s="262">
        <f t="shared" si="95"/>
        <v>0</v>
      </c>
      <c r="FV74" s="261" t="str">
        <f t="shared" si="65"/>
        <v/>
      </c>
      <c r="FW74" s="263">
        <f t="shared" si="94"/>
        <v>0</v>
      </c>
      <c r="FX74" s="23"/>
      <c r="FY74" s="88"/>
    </row>
    <row r="75" spans="1:181" s="25" customFormat="1" x14ac:dyDescent="0.2">
      <c r="A75" s="17"/>
      <c r="B75" s="18"/>
      <c r="C75" s="19">
        <v>0.22916666666666666</v>
      </c>
      <c r="D75" s="290">
        <f t="shared" si="66"/>
        <v>0</v>
      </c>
      <c r="E75" s="291">
        <f t="shared" si="67"/>
        <v>0</v>
      </c>
      <c r="F75" s="19">
        <f t="shared" si="68"/>
        <v>0</v>
      </c>
      <c r="G75" s="20"/>
      <c r="H75" s="292">
        <f t="shared" si="58"/>
        <v>0</v>
      </c>
      <c r="I75" s="63"/>
      <c r="J75" s="64"/>
      <c r="K75" s="63"/>
      <c r="L75" s="65"/>
      <c r="M75" s="66"/>
      <c r="N75" s="64"/>
      <c r="O75" s="63" t="s">
        <v>10</v>
      </c>
      <c r="P75" s="65"/>
      <c r="Q75" s="66" t="s">
        <v>10</v>
      </c>
      <c r="R75" s="64"/>
      <c r="S75" s="56" t="str">
        <f>IFERROR(IF($B75="Présent",J75/VLOOKUP(I75,Base!$A$3:$E$17,2,FALSE)/24,""),"")</f>
        <v/>
      </c>
      <c r="T75" s="56" t="str">
        <f>IFERROR(IF($B75="Présent",L75/VLOOKUP(K75,Base!$A$3:$E$17,2,FALSE)/24,""),"")</f>
        <v/>
      </c>
      <c r="U75" s="56" t="str">
        <f>IFERROR(IF($B75="Présent",N75/VLOOKUP(M75,Base!$A$3:$E$17,2,FALSE)/24,""),"")</f>
        <v/>
      </c>
      <c r="V75" s="56" t="str">
        <f>IFERROR(IF($B75="Présent",P75/VLOOKUP(O75,Base!$A$3:$E$17,2,FALSE)/24,""),"")</f>
        <v/>
      </c>
      <c r="W75" s="56" t="str">
        <f>IFERROR(IF($B75="Présent",R75/VLOOKUP(Q75,Base!$A$3:$E$17,2,FALSE)/24,""),"")</f>
        <v/>
      </c>
      <c r="X75" s="293" t="str">
        <f t="shared" si="69"/>
        <v/>
      </c>
      <c r="Y75" s="52"/>
      <c r="Z75" s="17"/>
      <c r="AA75" s="18"/>
      <c r="AB75" s="19"/>
      <c r="AC75" s="290">
        <f t="shared" si="70"/>
        <v>0</v>
      </c>
      <c r="AD75" s="291">
        <f t="shared" si="71"/>
        <v>0</v>
      </c>
      <c r="AE75" s="19">
        <f t="shared" si="72"/>
        <v>0</v>
      </c>
      <c r="AF75" s="20"/>
      <c r="AG75" s="292">
        <f t="shared" si="59"/>
        <v>0</v>
      </c>
      <c r="AH75" s="63"/>
      <c r="AI75" s="64"/>
      <c r="AJ75" s="63"/>
      <c r="AK75" s="65"/>
      <c r="AL75" s="66"/>
      <c r="AM75" s="64"/>
      <c r="AN75" s="63" t="s">
        <v>10</v>
      </c>
      <c r="AO75" s="65"/>
      <c r="AP75" s="66" t="s">
        <v>10</v>
      </c>
      <c r="AQ75" s="64"/>
      <c r="AR75" s="56" t="str">
        <f>IFERROR(IF($AA75="Présent",AI75/VLOOKUP(AH75,Base!$A$3:$E$17,2,FALSE)/24,""),"")</f>
        <v/>
      </c>
      <c r="AS75" s="56" t="str">
        <f>IFERROR(IF($AA75="Présent",AK75/VLOOKUP(AJ75,Base!$A$3:$E$17,2,FALSE)/24,""),"")</f>
        <v/>
      </c>
      <c r="AT75" s="56" t="str">
        <f>IFERROR(IF($AA75="Présent",AM75/VLOOKUP(AL75,Base!$A$3:$E$17,2,FALSE)/24,""),"")</f>
        <v/>
      </c>
      <c r="AU75" s="56" t="str">
        <f>IFERROR(IF($AA75="Présent",AO75/VLOOKUP(AN75,Base!$A$3:$E$17,2,FALSE)/24,""),"")</f>
        <v/>
      </c>
      <c r="AV75" s="56" t="str">
        <f>IFERROR(IF($AA75="Présent",AQ75/VLOOKUP(AP75,Base!$A$3:$E$17,2,FALSE)/24,""),"")</f>
        <v/>
      </c>
      <c r="AW75" s="293" t="str">
        <f t="shared" si="73"/>
        <v/>
      </c>
      <c r="AX75" s="51"/>
      <c r="AY75" s="17"/>
      <c r="AZ75" s="18"/>
      <c r="BA75" s="19"/>
      <c r="BB75" s="290">
        <f t="shared" si="74"/>
        <v>0</v>
      </c>
      <c r="BC75" s="291">
        <f t="shared" si="75"/>
        <v>0</v>
      </c>
      <c r="BD75" s="19">
        <f t="shared" si="76"/>
        <v>0</v>
      </c>
      <c r="BE75" s="20"/>
      <c r="BF75" s="292">
        <f t="shared" si="60"/>
        <v>0</v>
      </c>
      <c r="BG75" s="63"/>
      <c r="BH75" s="64"/>
      <c r="BI75" s="63"/>
      <c r="BJ75" s="65"/>
      <c r="BK75" s="66"/>
      <c r="BL75" s="64"/>
      <c r="BM75" s="63" t="s">
        <v>10</v>
      </c>
      <c r="BN75" s="65"/>
      <c r="BO75" s="66" t="s">
        <v>10</v>
      </c>
      <c r="BP75" s="64"/>
      <c r="BQ75" s="56" t="str">
        <f>IFERROR(IF($AZ75="Présent",BH75/VLOOKUP(BG75,Base!$A$3:$E$17,2,FALSE)/24,""),"")</f>
        <v/>
      </c>
      <c r="BR75" s="56" t="str">
        <f>IFERROR(IF($AZ75="Présent",BJ75/VLOOKUP(BI75,Base!$A$3:$E$17,2,FALSE)/24,""),"")</f>
        <v/>
      </c>
      <c r="BS75" s="56" t="str">
        <f>IFERROR(IF($AZ75="Présent",BL75/VLOOKUP(BK75,Base!$A$3:$E$17,2,FALSE)/24,""),"")</f>
        <v/>
      </c>
      <c r="BT75" s="56" t="str">
        <f>IFERROR(IF($AZ75="Présent",BN75/VLOOKUP(BM75,Base!$A$3:$E$17,2,FALSE)/24,""),"")</f>
        <v/>
      </c>
      <c r="BU75" s="56" t="str">
        <f>IFERROR(IF($AZ75="Présent",BP75/VLOOKUP(BO75,Base!$A$3:$E$17,2,FALSE)/24,""),"")</f>
        <v/>
      </c>
      <c r="BV75" s="293" t="str">
        <f t="shared" si="77"/>
        <v/>
      </c>
      <c r="BW75" s="51"/>
      <c r="BX75" s="17"/>
      <c r="BY75" s="18"/>
      <c r="BZ75" s="19"/>
      <c r="CA75" s="290">
        <f t="shared" si="78"/>
        <v>0</v>
      </c>
      <c r="CB75" s="291">
        <f t="shared" si="79"/>
        <v>0</v>
      </c>
      <c r="CC75" s="19">
        <f t="shared" si="80"/>
        <v>0</v>
      </c>
      <c r="CD75" s="20"/>
      <c r="CE75" s="292">
        <f t="shared" si="61"/>
        <v>0</v>
      </c>
      <c r="CF75" s="63"/>
      <c r="CG75" s="64"/>
      <c r="CH75" s="63"/>
      <c r="CI75" s="65"/>
      <c r="CJ75" s="66"/>
      <c r="CK75" s="64"/>
      <c r="CL75" s="63" t="s">
        <v>10</v>
      </c>
      <c r="CM75" s="65"/>
      <c r="CN75" s="66" t="s">
        <v>10</v>
      </c>
      <c r="CO75" s="64"/>
      <c r="CP75" s="56" t="str">
        <f>IFERROR(IF($BY75="Présent",CG75/VLOOKUP(CF75,Base!$A$3:$E$17,2,FALSE)/24,""),"")</f>
        <v/>
      </c>
      <c r="CQ75" s="56" t="str">
        <f>IFERROR(IF($BY75="Présent",CI75/VLOOKUP(CH75,Base!$A$3:$E$17,2,FALSE)/24,""),"")</f>
        <v/>
      </c>
      <c r="CR75" s="56" t="str">
        <f>IFERROR(IF($BY75="Présent",CK75/VLOOKUP(CJ75,Base!$A$3:$E$17,2,FALSE)/24,""),"")</f>
        <v/>
      </c>
      <c r="CS75" s="56" t="str">
        <f>IFERROR(IF($BY75="Présent",CM75/VLOOKUP(CL75,Base!$A$3:$E$17,2,FALSE)/24,""),"")</f>
        <v/>
      </c>
      <c r="CT75" s="56" t="str">
        <f>IFERROR(IF($BY75="Présent",CO75/VLOOKUP(CN75,Base!$A$3:$E$17,2,FALSE)/24,""),"")</f>
        <v/>
      </c>
      <c r="CU75" s="293" t="str">
        <f t="shared" si="81"/>
        <v/>
      </c>
      <c r="CV75" s="51"/>
      <c r="CW75" s="17"/>
      <c r="CX75" s="18"/>
      <c r="CY75" s="19"/>
      <c r="CZ75" s="290">
        <f t="shared" si="82"/>
        <v>0</v>
      </c>
      <c r="DA75" s="291">
        <f t="shared" si="83"/>
        <v>0</v>
      </c>
      <c r="DB75" s="19">
        <f t="shared" si="84"/>
        <v>0</v>
      </c>
      <c r="DC75" s="20"/>
      <c r="DD75" s="292">
        <f t="shared" si="62"/>
        <v>0</v>
      </c>
      <c r="DE75" s="63"/>
      <c r="DF75" s="64"/>
      <c r="DG75" s="63"/>
      <c r="DH75" s="65"/>
      <c r="DI75" s="66"/>
      <c r="DJ75" s="64"/>
      <c r="DK75" s="63" t="s">
        <v>10</v>
      </c>
      <c r="DL75" s="65"/>
      <c r="DM75" s="66" t="s">
        <v>10</v>
      </c>
      <c r="DN75" s="64"/>
      <c r="DO75" s="56" t="str">
        <f>IFERROR(IF($CX75="Présent",DF75/VLOOKUP(DE75,Base!$A$3:$E$17,2,FALSE)/24,""),"")</f>
        <v/>
      </c>
      <c r="DP75" s="56" t="str">
        <f>IFERROR(IF($CX75="Présent",DH75/VLOOKUP(DG75,Base!$A$3:$E$17,2,FALSE)/24,""),"")</f>
        <v/>
      </c>
      <c r="DQ75" s="56" t="str">
        <f>IFERROR(IF($CX75="Présent",DJ75/VLOOKUP(DI75,Base!$A$3:$E$17,2,FALSE)/24,""),"")</f>
        <v/>
      </c>
      <c r="DR75" s="56" t="str">
        <f>IFERROR(IF($CX75="Présent",DL75/VLOOKUP(DK75,Base!$A$3:$E$17,2,FALSE)/24,""),"")</f>
        <v/>
      </c>
      <c r="DS75" s="56" t="str">
        <f>IFERROR(IF($CX75="Présent",DN75/VLOOKUP(DM75,Base!$A$3:$E$17,2,FALSE)/24,""),"")</f>
        <v/>
      </c>
      <c r="DT75" s="293" t="str">
        <f t="shared" si="85"/>
        <v/>
      </c>
      <c r="DU75" s="51"/>
      <c r="DV75" s="17"/>
      <c r="DW75" s="18"/>
      <c r="DX75" s="19"/>
      <c r="DY75" s="290">
        <f t="shared" si="86"/>
        <v>0</v>
      </c>
      <c r="DZ75" s="291">
        <f t="shared" si="87"/>
        <v>0</v>
      </c>
      <c r="EA75" s="19">
        <f t="shared" si="88"/>
        <v>0</v>
      </c>
      <c r="EB75" s="20"/>
      <c r="EC75" s="292">
        <f t="shared" si="63"/>
        <v>0</v>
      </c>
      <c r="ED75" s="63"/>
      <c r="EE75" s="64"/>
      <c r="EF75" s="63"/>
      <c r="EG75" s="65"/>
      <c r="EH75" s="66"/>
      <c r="EI75" s="64"/>
      <c r="EJ75" s="63" t="s">
        <v>10</v>
      </c>
      <c r="EK75" s="65"/>
      <c r="EL75" s="66" t="s">
        <v>10</v>
      </c>
      <c r="EM75" s="64"/>
      <c r="EN75" s="56" t="str">
        <f>IFERROR(IF($DW75="Présent",EE75/VLOOKUP(ED75,Base!$A$3:$E$17,2,FALSE)/24,""),"")</f>
        <v/>
      </c>
      <c r="EO75" s="56" t="str">
        <f>IFERROR(IF($DW75="Présent",EG75/VLOOKUP(EF75,Base!$A$3:$E$17,2,FALSE)/24,""),"")</f>
        <v/>
      </c>
      <c r="EP75" s="56" t="str">
        <f>IFERROR(IF($DW75="Présent",EI75/VLOOKUP(EH75,Base!$A$3:$E$17,2,FALSE)/24,""),"")</f>
        <v/>
      </c>
      <c r="EQ75" s="56" t="str">
        <f>IFERROR(IF($DW75="Présent",EK75/VLOOKUP(EJ75,Base!$A$3:$E$17,2,FALSE)/24,""),"")</f>
        <v/>
      </c>
      <c r="ER75" s="56" t="str">
        <f>IFERROR(IF($DW75="Présent",EM75/VLOOKUP(EL75,Base!$A$3:$E$17,2,FALSE)/24,""),"")</f>
        <v/>
      </c>
      <c r="ES75" s="293" t="str">
        <f t="shared" si="89"/>
        <v/>
      </c>
      <c r="ET75" s="51"/>
      <c r="EU75" s="17"/>
      <c r="EV75" s="18"/>
      <c r="EW75" s="19"/>
      <c r="EX75" s="290">
        <f t="shared" si="90"/>
        <v>0</v>
      </c>
      <c r="EY75" s="291">
        <f t="shared" si="91"/>
        <v>0</v>
      </c>
      <c r="EZ75" s="19">
        <f t="shared" si="92"/>
        <v>0</v>
      </c>
      <c r="FA75" s="20"/>
      <c r="FB75" s="292">
        <f t="shared" si="64"/>
        <v>0</v>
      </c>
      <c r="FC75" s="63"/>
      <c r="FD75" s="64"/>
      <c r="FE75" s="63"/>
      <c r="FF75" s="65"/>
      <c r="FG75" s="66"/>
      <c r="FH75" s="64"/>
      <c r="FI75" s="63" t="s">
        <v>10</v>
      </c>
      <c r="FJ75" s="65"/>
      <c r="FK75" s="66" t="s">
        <v>10</v>
      </c>
      <c r="FL75" s="64"/>
      <c r="FM75" s="56" t="str">
        <f>IFERROR(IF($EV75="Présent",FD75/VLOOKUP(FC75,Base!$A$3:$E$17,2,FALSE)/24,""),"")</f>
        <v/>
      </c>
      <c r="FN75" s="56" t="str">
        <f>IFERROR(IF($EV75="Présent",FF75/VLOOKUP(FE75,Base!$A$3:$E$17,2,FALSE)/24,""),"")</f>
        <v/>
      </c>
      <c r="FO75" s="56" t="str">
        <f>IFERROR(IF($EV75="Présent",FH75/VLOOKUP(FG75,Base!$A$3:$E$17,2,FALSE)/24,""),"")</f>
        <v/>
      </c>
      <c r="FP75" s="56" t="str">
        <f>IFERROR(IF($EV75="Présent",FJ75/VLOOKUP(FI75,Base!$A$3:$E$17,2,FALSE)/24,""),"")</f>
        <v/>
      </c>
      <c r="FQ75" s="56" t="str">
        <f>IFERROR(IF($EV75="Présent",FL75/VLOOKUP(FK75,Base!$A$3:$E$17,2,FALSE)/24,""),"")</f>
        <v/>
      </c>
      <c r="FR75" s="293" t="str">
        <f t="shared" si="93"/>
        <v/>
      </c>
      <c r="FS75" s="51"/>
      <c r="FU75" s="262">
        <f t="shared" si="95"/>
        <v>0</v>
      </c>
      <c r="FV75" s="261" t="str">
        <f t="shared" si="65"/>
        <v/>
      </c>
      <c r="FW75" s="263">
        <f t="shared" si="94"/>
        <v>0</v>
      </c>
      <c r="FX75" s="23"/>
      <c r="FY75" s="88"/>
    </row>
    <row r="76" spans="1:181" s="25" customFormat="1" x14ac:dyDescent="0.2">
      <c r="A76" s="17"/>
      <c r="B76" s="18"/>
      <c r="C76" s="19">
        <v>0.22916666666666666</v>
      </c>
      <c r="D76" s="290">
        <f t="shared" si="66"/>
        <v>0</v>
      </c>
      <c r="E76" s="291">
        <f t="shared" si="67"/>
        <v>0</v>
      </c>
      <c r="F76" s="19">
        <f t="shared" si="68"/>
        <v>0</v>
      </c>
      <c r="G76" s="20">
        <v>0.53749999999999998</v>
      </c>
      <c r="H76" s="292">
        <f t="shared" si="58"/>
        <v>0</v>
      </c>
      <c r="I76" s="63"/>
      <c r="J76" s="64"/>
      <c r="K76" s="63"/>
      <c r="L76" s="65"/>
      <c r="M76" s="66"/>
      <c r="N76" s="64"/>
      <c r="O76" s="63" t="s">
        <v>10</v>
      </c>
      <c r="P76" s="65"/>
      <c r="Q76" s="66" t="s">
        <v>10</v>
      </c>
      <c r="R76" s="64"/>
      <c r="S76" s="56" t="str">
        <f>IFERROR(IF($B76="Présent",J76/VLOOKUP(I76,Base!$A$3:$E$17,2,FALSE)/24,""),"")</f>
        <v/>
      </c>
      <c r="T76" s="56" t="str">
        <f>IFERROR(IF($B76="Présent",L76/VLOOKUP(K76,Base!$A$3:$E$17,2,FALSE)/24,""),"")</f>
        <v/>
      </c>
      <c r="U76" s="56" t="str">
        <f>IFERROR(IF($B76="Présent",N76/VLOOKUP(M76,Base!$A$3:$E$17,2,FALSE)/24,""),"")</f>
        <v/>
      </c>
      <c r="V76" s="56" t="str">
        <f>IFERROR(IF($B76="Présent",P76/VLOOKUP(O76,Base!$A$3:$E$17,2,FALSE)/24,""),"")</f>
        <v/>
      </c>
      <c r="W76" s="56" t="str">
        <f>IFERROR(IF($B76="Présent",R76/VLOOKUP(Q76,Base!$A$3:$E$17,2,FALSE)/24,""),"")</f>
        <v/>
      </c>
      <c r="X76" s="293" t="str">
        <f t="shared" si="69"/>
        <v/>
      </c>
      <c r="Y76" s="52"/>
      <c r="Z76" s="17"/>
      <c r="AA76" s="18"/>
      <c r="AB76" s="19"/>
      <c r="AC76" s="290">
        <f t="shared" si="70"/>
        <v>0</v>
      </c>
      <c r="AD76" s="291">
        <f t="shared" si="71"/>
        <v>0</v>
      </c>
      <c r="AE76" s="19">
        <f t="shared" si="72"/>
        <v>0</v>
      </c>
      <c r="AF76" s="20"/>
      <c r="AG76" s="292">
        <f t="shared" si="59"/>
        <v>0</v>
      </c>
      <c r="AH76" s="63"/>
      <c r="AI76" s="64"/>
      <c r="AJ76" s="63"/>
      <c r="AK76" s="65"/>
      <c r="AL76" s="66"/>
      <c r="AM76" s="64"/>
      <c r="AN76" s="63" t="s">
        <v>10</v>
      </c>
      <c r="AO76" s="65"/>
      <c r="AP76" s="66" t="s">
        <v>10</v>
      </c>
      <c r="AQ76" s="64"/>
      <c r="AR76" s="56" t="str">
        <f>IFERROR(IF($AA76="Présent",AI76/VLOOKUP(AH76,Base!$A$3:$E$17,2,FALSE)/24,""),"")</f>
        <v/>
      </c>
      <c r="AS76" s="56" t="str">
        <f>IFERROR(IF($AA76="Présent",AK76/VLOOKUP(AJ76,Base!$A$3:$E$17,2,FALSE)/24,""),"")</f>
        <v/>
      </c>
      <c r="AT76" s="56" t="str">
        <f>IFERROR(IF($AA76="Présent",AM76/VLOOKUP(AL76,Base!$A$3:$E$17,2,FALSE)/24,""),"")</f>
        <v/>
      </c>
      <c r="AU76" s="56" t="str">
        <f>IFERROR(IF($AA76="Présent",AO76/VLOOKUP(AN76,Base!$A$3:$E$17,2,FALSE)/24,""),"")</f>
        <v/>
      </c>
      <c r="AV76" s="56" t="str">
        <f>IFERROR(IF($AA76="Présent",AQ76/VLOOKUP(AP76,Base!$A$3:$E$17,2,FALSE)/24,""),"")</f>
        <v/>
      </c>
      <c r="AW76" s="293" t="str">
        <f t="shared" si="73"/>
        <v/>
      </c>
      <c r="AX76" s="51"/>
      <c r="AY76" s="17"/>
      <c r="AZ76" s="18"/>
      <c r="BA76" s="19"/>
      <c r="BB76" s="290">
        <f t="shared" si="74"/>
        <v>0</v>
      </c>
      <c r="BC76" s="291">
        <f t="shared" si="75"/>
        <v>0</v>
      </c>
      <c r="BD76" s="19">
        <f t="shared" si="76"/>
        <v>0</v>
      </c>
      <c r="BE76" s="20"/>
      <c r="BF76" s="292">
        <f t="shared" si="60"/>
        <v>0</v>
      </c>
      <c r="BG76" s="63"/>
      <c r="BH76" s="64"/>
      <c r="BI76" s="63"/>
      <c r="BJ76" s="65"/>
      <c r="BK76" s="66"/>
      <c r="BL76" s="64"/>
      <c r="BM76" s="63" t="s">
        <v>10</v>
      </c>
      <c r="BN76" s="65"/>
      <c r="BO76" s="66" t="s">
        <v>10</v>
      </c>
      <c r="BP76" s="64"/>
      <c r="BQ76" s="56" t="str">
        <f>IFERROR(IF($AZ76="Présent",BH76/VLOOKUP(BG76,Base!$A$3:$E$17,2,FALSE)/24,""),"")</f>
        <v/>
      </c>
      <c r="BR76" s="56" t="str">
        <f>IFERROR(IF($AZ76="Présent",BJ76/VLOOKUP(BI76,Base!$A$3:$E$17,2,FALSE)/24,""),"")</f>
        <v/>
      </c>
      <c r="BS76" s="56" t="str">
        <f>IFERROR(IF($AZ76="Présent",BL76/VLOOKUP(BK76,Base!$A$3:$E$17,2,FALSE)/24,""),"")</f>
        <v/>
      </c>
      <c r="BT76" s="56" t="str">
        <f>IFERROR(IF($AZ76="Présent",BN76/VLOOKUP(BM76,Base!$A$3:$E$17,2,FALSE)/24,""),"")</f>
        <v/>
      </c>
      <c r="BU76" s="56" t="str">
        <f>IFERROR(IF($AZ76="Présent",BP76/VLOOKUP(BO76,Base!$A$3:$E$17,2,FALSE)/24,""),"")</f>
        <v/>
      </c>
      <c r="BV76" s="293" t="str">
        <f t="shared" si="77"/>
        <v/>
      </c>
      <c r="BW76" s="51"/>
      <c r="BX76" s="17"/>
      <c r="BY76" s="18"/>
      <c r="BZ76" s="19"/>
      <c r="CA76" s="290">
        <f t="shared" si="78"/>
        <v>0</v>
      </c>
      <c r="CB76" s="291">
        <f t="shared" si="79"/>
        <v>0</v>
      </c>
      <c r="CC76" s="19">
        <f t="shared" si="80"/>
        <v>0</v>
      </c>
      <c r="CD76" s="20"/>
      <c r="CE76" s="292">
        <f t="shared" si="61"/>
        <v>0</v>
      </c>
      <c r="CF76" s="63"/>
      <c r="CG76" s="64"/>
      <c r="CH76" s="63"/>
      <c r="CI76" s="65"/>
      <c r="CJ76" s="66"/>
      <c r="CK76" s="64"/>
      <c r="CL76" s="63" t="s">
        <v>10</v>
      </c>
      <c r="CM76" s="65"/>
      <c r="CN76" s="66" t="s">
        <v>10</v>
      </c>
      <c r="CO76" s="64"/>
      <c r="CP76" s="56" t="str">
        <f>IFERROR(IF($BY76="Présent",CG76/VLOOKUP(CF76,Base!$A$3:$E$17,2,FALSE)/24,""),"")</f>
        <v/>
      </c>
      <c r="CQ76" s="56" t="str">
        <f>IFERROR(IF($BY76="Présent",CI76/VLOOKUP(CH76,Base!$A$3:$E$17,2,FALSE)/24,""),"")</f>
        <v/>
      </c>
      <c r="CR76" s="56" t="str">
        <f>IFERROR(IF($BY76="Présent",CK76/VLOOKUP(CJ76,Base!$A$3:$E$17,2,FALSE)/24,""),"")</f>
        <v/>
      </c>
      <c r="CS76" s="56" t="str">
        <f>IFERROR(IF($BY76="Présent",CM76/VLOOKUP(CL76,Base!$A$3:$E$17,2,FALSE)/24,""),"")</f>
        <v/>
      </c>
      <c r="CT76" s="56" t="str">
        <f>IFERROR(IF($BY76="Présent",CO76/VLOOKUP(CN76,Base!$A$3:$E$17,2,FALSE)/24,""),"")</f>
        <v/>
      </c>
      <c r="CU76" s="293" t="str">
        <f t="shared" si="81"/>
        <v/>
      </c>
      <c r="CV76" s="51"/>
      <c r="CW76" s="17"/>
      <c r="CX76" s="18"/>
      <c r="CY76" s="19"/>
      <c r="CZ76" s="290">
        <f t="shared" si="82"/>
        <v>0</v>
      </c>
      <c r="DA76" s="291">
        <f t="shared" si="83"/>
        <v>0</v>
      </c>
      <c r="DB76" s="19">
        <f t="shared" si="84"/>
        <v>0</v>
      </c>
      <c r="DC76" s="20"/>
      <c r="DD76" s="292">
        <f t="shared" si="62"/>
        <v>0</v>
      </c>
      <c r="DE76" s="63"/>
      <c r="DF76" s="64"/>
      <c r="DG76" s="63"/>
      <c r="DH76" s="65"/>
      <c r="DI76" s="66"/>
      <c r="DJ76" s="64"/>
      <c r="DK76" s="63" t="s">
        <v>10</v>
      </c>
      <c r="DL76" s="65"/>
      <c r="DM76" s="66" t="s">
        <v>10</v>
      </c>
      <c r="DN76" s="64"/>
      <c r="DO76" s="56" t="str">
        <f>IFERROR(IF($CX76="Présent",DF76/VLOOKUP(DE76,Base!$A$3:$E$17,2,FALSE)/24,""),"")</f>
        <v/>
      </c>
      <c r="DP76" s="56" t="str">
        <f>IFERROR(IF($CX76="Présent",DH76/VLOOKUP(DG76,Base!$A$3:$E$17,2,FALSE)/24,""),"")</f>
        <v/>
      </c>
      <c r="DQ76" s="56" t="str">
        <f>IFERROR(IF($CX76="Présent",DJ76/VLOOKUP(DI76,Base!$A$3:$E$17,2,FALSE)/24,""),"")</f>
        <v/>
      </c>
      <c r="DR76" s="56" t="str">
        <f>IFERROR(IF($CX76="Présent",DL76/VLOOKUP(DK76,Base!$A$3:$E$17,2,FALSE)/24,""),"")</f>
        <v/>
      </c>
      <c r="DS76" s="56" t="str">
        <f>IFERROR(IF($CX76="Présent",DN76/VLOOKUP(DM76,Base!$A$3:$E$17,2,FALSE)/24,""),"")</f>
        <v/>
      </c>
      <c r="DT76" s="293" t="str">
        <f t="shared" si="85"/>
        <v/>
      </c>
      <c r="DU76" s="51"/>
      <c r="DV76" s="17"/>
      <c r="DW76" s="18"/>
      <c r="DX76" s="19"/>
      <c r="DY76" s="290">
        <f t="shared" si="86"/>
        <v>0</v>
      </c>
      <c r="DZ76" s="291">
        <f t="shared" si="87"/>
        <v>0</v>
      </c>
      <c r="EA76" s="19">
        <f t="shared" si="88"/>
        <v>0</v>
      </c>
      <c r="EB76" s="20"/>
      <c r="EC76" s="292">
        <f t="shared" si="63"/>
        <v>0</v>
      </c>
      <c r="ED76" s="63"/>
      <c r="EE76" s="64"/>
      <c r="EF76" s="63"/>
      <c r="EG76" s="65"/>
      <c r="EH76" s="66"/>
      <c r="EI76" s="64"/>
      <c r="EJ76" s="63" t="s">
        <v>10</v>
      </c>
      <c r="EK76" s="65"/>
      <c r="EL76" s="66" t="s">
        <v>10</v>
      </c>
      <c r="EM76" s="64"/>
      <c r="EN76" s="56" t="str">
        <f>IFERROR(IF($DW76="Présent",EE76/VLOOKUP(ED76,Base!$A$3:$E$17,2,FALSE)/24,""),"")</f>
        <v/>
      </c>
      <c r="EO76" s="56" t="str">
        <f>IFERROR(IF($DW76="Présent",EG76/VLOOKUP(EF76,Base!$A$3:$E$17,2,FALSE)/24,""),"")</f>
        <v/>
      </c>
      <c r="EP76" s="56" t="str">
        <f>IFERROR(IF($DW76="Présent",EI76/VLOOKUP(EH76,Base!$A$3:$E$17,2,FALSE)/24,""),"")</f>
        <v/>
      </c>
      <c r="EQ76" s="56" t="str">
        <f>IFERROR(IF($DW76="Présent",EK76/VLOOKUP(EJ76,Base!$A$3:$E$17,2,FALSE)/24,""),"")</f>
        <v/>
      </c>
      <c r="ER76" s="56" t="str">
        <f>IFERROR(IF($DW76="Présent",EM76/VLOOKUP(EL76,Base!$A$3:$E$17,2,FALSE)/24,""),"")</f>
        <v/>
      </c>
      <c r="ES76" s="293" t="str">
        <f t="shared" si="89"/>
        <v/>
      </c>
      <c r="ET76" s="51"/>
      <c r="EU76" s="17"/>
      <c r="EV76" s="18"/>
      <c r="EW76" s="19"/>
      <c r="EX76" s="290">
        <f t="shared" si="90"/>
        <v>0</v>
      </c>
      <c r="EY76" s="291">
        <f t="shared" si="91"/>
        <v>0</v>
      </c>
      <c r="EZ76" s="19">
        <f t="shared" si="92"/>
        <v>0</v>
      </c>
      <c r="FA76" s="20"/>
      <c r="FB76" s="292">
        <f t="shared" si="64"/>
        <v>0</v>
      </c>
      <c r="FC76" s="63"/>
      <c r="FD76" s="64"/>
      <c r="FE76" s="63"/>
      <c r="FF76" s="65"/>
      <c r="FG76" s="66"/>
      <c r="FH76" s="64"/>
      <c r="FI76" s="63" t="s">
        <v>10</v>
      </c>
      <c r="FJ76" s="65"/>
      <c r="FK76" s="66" t="s">
        <v>10</v>
      </c>
      <c r="FL76" s="64"/>
      <c r="FM76" s="56" t="str">
        <f>IFERROR(IF($EV76="Présent",FD76/VLOOKUP(FC76,Base!$A$3:$E$17,2,FALSE)/24,""),"")</f>
        <v/>
      </c>
      <c r="FN76" s="56" t="str">
        <f>IFERROR(IF($EV76="Présent",FF76/VLOOKUP(FE76,Base!$A$3:$E$17,2,FALSE)/24,""),"")</f>
        <v/>
      </c>
      <c r="FO76" s="56" t="str">
        <f>IFERROR(IF($EV76="Présent",FH76/VLOOKUP(FG76,Base!$A$3:$E$17,2,FALSE)/24,""),"")</f>
        <v/>
      </c>
      <c r="FP76" s="56" t="str">
        <f>IFERROR(IF($EV76="Présent",FJ76/VLOOKUP(FI76,Base!$A$3:$E$17,2,FALSE)/24,""),"")</f>
        <v/>
      </c>
      <c r="FQ76" s="56" t="str">
        <f>IFERROR(IF($EV76="Présent",FL76/VLOOKUP(FK76,Base!$A$3:$E$17,2,FALSE)/24,""),"")</f>
        <v/>
      </c>
      <c r="FR76" s="293" t="str">
        <f t="shared" si="93"/>
        <v/>
      </c>
      <c r="FS76" s="51"/>
      <c r="FU76" s="262">
        <f t="shared" si="95"/>
        <v>0</v>
      </c>
      <c r="FV76" s="261" t="str">
        <f t="shared" si="65"/>
        <v/>
      </c>
      <c r="FW76" s="263">
        <f t="shared" si="94"/>
        <v>0</v>
      </c>
      <c r="FX76" s="23"/>
      <c r="FY76" s="88"/>
    </row>
    <row r="77" spans="1:181" s="25" customFormat="1" x14ac:dyDescent="0.2">
      <c r="A77" s="17"/>
      <c r="B77" s="18"/>
      <c r="C77" s="19">
        <v>0.22916666666666666</v>
      </c>
      <c r="D77" s="290">
        <f t="shared" si="66"/>
        <v>0</v>
      </c>
      <c r="E77" s="291">
        <f t="shared" si="67"/>
        <v>0</v>
      </c>
      <c r="F77" s="19">
        <f t="shared" si="68"/>
        <v>0</v>
      </c>
      <c r="G77" s="20">
        <v>0.53749999999999998</v>
      </c>
      <c r="H77" s="292">
        <f t="shared" si="58"/>
        <v>0</v>
      </c>
      <c r="I77" s="63"/>
      <c r="J77" s="64"/>
      <c r="K77" s="63"/>
      <c r="L77" s="65"/>
      <c r="M77" s="66"/>
      <c r="N77" s="64"/>
      <c r="O77" s="63" t="s">
        <v>10</v>
      </c>
      <c r="P77" s="65"/>
      <c r="Q77" s="66" t="s">
        <v>10</v>
      </c>
      <c r="R77" s="64"/>
      <c r="S77" s="56" t="str">
        <f>IFERROR(IF($B77="Présent",J77/VLOOKUP(I77,Base!$A$3:$E$17,2,FALSE)/24,""),"")</f>
        <v/>
      </c>
      <c r="T77" s="56" t="str">
        <f>IFERROR(IF($B77="Présent",L77/VLOOKUP(K77,Base!$A$3:$E$17,2,FALSE)/24,""),"")</f>
        <v/>
      </c>
      <c r="U77" s="56" t="str">
        <f>IFERROR(IF($B77="Présent",N77/VLOOKUP(M77,Base!$A$3:$E$17,2,FALSE)/24,""),"")</f>
        <v/>
      </c>
      <c r="V77" s="56" t="str">
        <f>IFERROR(IF($B77="Présent",P77/VLOOKUP(O77,Base!$A$3:$E$17,2,FALSE)/24,""),"")</f>
        <v/>
      </c>
      <c r="W77" s="56" t="str">
        <f>IFERROR(IF($B77="Présent",R77/VLOOKUP(Q77,Base!$A$3:$E$17,2,FALSE)/24,""),"")</f>
        <v/>
      </c>
      <c r="X77" s="293" t="str">
        <f t="shared" si="69"/>
        <v/>
      </c>
      <c r="Y77" s="52"/>
      <c r="Z77" s="17"/>
      <c r="AA77" s="18"/>
      <c r="AB77" s="19"/>
      <c r="AC77" s="290">
        <f t="shared" si="70"/>
        <v>0</v>
      </c>
      <c r="AD77" s="291">
        <f t="shared" si="71"/>
        <v>0</v>
      </c>
      <c r="AE77" s="19">
        <f t="shared" si="72"/>
        <v>0</v>
      </c>
      <c r="AF77" s="20"/>
      <c r="AG77" s="292">
        <f t="shared" si="59"/>
        <v>0</v>
      </c>
      <c r="AH77" s="63"/>
      <c r="AI77" s="64"/>
      <c r="AJ77" s="63"/>
      <c r="AK77" s="65"/>
      <c r="AL77" s="66"/>
      <c r="AM77" s="64"/>
      <c r="AN77" s="63" t="s">
        <v>10</v>
      </c>
      <c r="AO77" s="65"/>
      <c r="AP77" s="66" t="s">
        <v>10</v>
      </c>
      <c r="AQ77" s="64"/>
      <c r="AR77" s="56" t="str">
        <f>IFERROR(IF($AA77="Présent",AI77/VLOOKUP(AH77,Base!$A$3:$E$17,2,FALSE)/24,""),"")</f>
        <v/>
      </c>
      <c r="AS77" s="56" t="str">
        <f>IFERROR(IF($AA77="Présent",AK77/VLOOKUP(AJ77,Base!$A$3:$E$17,2,FALSE)/24,""),"")</f>
        <v/>
      </c>
      <c r="AT77" s="56" t="str">
        <f>IFERROR(IF($AA77="Présent",AM77/VLOOKUP(AL77,Base!$A$3:$E$17,2,FALSE)/24,""),"")</f>
        <v/>
      </c>
      <c r="AU77" s="56" t="str">
        <f>IFERROR(IF($AA77="Présent",AO77/VLOOKUP(AN77,Base!$A$3:$E$17,2,FALSE)/24,""),"")</f>
        <v/>
      </c>
      <c r="AV77" s="56" t="str">
        <f>IFERROR(IF($AA77="Présent",AQ77/VLOOKUP(AP77,Base!$A$3:$E$17,2,FALSE)/24,""),"")</f>
        <v/>
      </c>
      <c r="AW77" s="293" t="str">
        <f t="shared" si="73"/>
        <v/>
      </c>
      <c r="AX77" s="51"/>
      <c r="AY77" s="17"/>
      <c r="AZ77" s="18"/>
      <c r="BA77" s="19"/>
      <c r="BB77" s="290">
        <f t="shared" si="74"/>
        <v>0</v>
      </c>
      <c r="BC77" s="291">
        <f t="shared" si="75"/>
        <v>0</v>
      </c>
      <c r="BD77" s="19">
        <f t="shared" si="76"/>
        <v>0</v>
      </c>
      <c r="BE77" s="20"/>
      <c r="BF77" s="292">
        <f t="shared" si="60"/>
        <v>0</v>
      </c>
      <c r="BG77" s="63"/>
      <c r="BH77" s="64"/>
      <c r="BI77" s="63"/>
      <c r="BJ77" s="65"/>
      <c r="BK77" s="66"/>
      <c r="BL77" s="64"/>
      <c r="BM77" s="63" t="s">
        <v>10</v>
      </c>
      <c r="BN77" s="65"/>
      <c r="BO77" s="66" t="s">
        <v>10</v>
      </c>
      <c r="BP77" s="64"/>
      <c r="BQ77" s="56" t="str">
        <f>IFERROR(IF($AZ77="Présent",BH77/VLOOKUP(BG77,Base!$A$3:$E$17,2,FALSE)/24,""),"")</f>
        <v/>
      </c>
      <c r="BR77" s="56" t="str">
        <f>IFERROR(IF($AZ77="Présent",BJ77/VLOOKUP(BI77,Base!$A$3:$E$17,2,FALSE)/24,""),"")</f>
        <v/>
      </c>
      <c r="BS77" s="56" t="str">
        <f>IFERROR(IF($AZ77="Présent",BL77/VLOOKUP(BK77,Base!$A$3:$E$17,2,FALSE)/24,""),"")</f>
        <v/>
      </c>
      <c r="BT77" s="56" t="str">
        <f>IFERROR(IF($AZ77="Présent",BN77/VLOOKUP(BM77,Base!$A$3:$E$17,2,FALSE)/24,""),"")</f>
        <v/>
      </c>
      <c r="BU77" s="56" t="str">
        <f>IFERROR(IF($AZ77="Présent",BP77/VLOOKUP(BO77,Base!$A$3:$E$17,2,FALSE)/24,""),"")</f>
        <v/>
      </c>
      <c r="BV77" s="293" t="str">
        <f t="shared" si="77"/>
        <v/>
      </c>
      <c r="BW77" s="51"/>
      <c r="BX77" s="17"/>
      <c r="BY77" s="18"/>
      <c r="BZ77" s="19"/>
      <c r="CA77" s="290">
        <f t="shared" si="78"/>
        <v>0</v>
      </c>
      <c r="CB77" s="291">
        <f t="shared" si="79"/>
        <v>0</v>
      </c>
      <c r="CC77" s="19">
        <f t="shared" si="80"/>
        <v>0</v>
      </c>
      <c r="CD77" s="20"/>
      <c r="CE77" s="292">
        <f t="shared" si="61"/>
        <v>0</v>
      </c>
      <c r="CF77" s="63"/>
      <c r="CG77" s="64"/>
      <c r="CH77" s="63"/>
      <c r="CI77" s="65"/>
      <c r="CJ77" s="66"/>
      <c r="CK77" s="64"/>
      <c r="CL77" s="63" t="s">
        <v>10</v>
      </c>
      <c r="CM77" s="65"/>
      <c r="CN77" s="66" t="s">
        <v>10</v>
      </c>
      <c r="CO77" s="64"/>
      <c r="CP77" s="56" t="str">
        <f>IFERROR(IF($BY77="Présent",CG77/VLOOKUP(CF77,Base!$A$3:$E$17,2,FALSE)/24,""),"")</f>
        <v/>
      </c>
      <c r="CQ77" s="56" t="str">
        <f>IFERROR(IF($BY77="Présent",CI77/VLOOKUP(CH77,Base!$A$3:$E$17,2,FALSE)/24,""),"")</f>
        <v/>
      </c>
      <c r="CR77" s="56" t="str">
        <f>IFERROR(IF($BY77="Présent",CK77/VLOOKUP(CJ77,Base!$A$3:$E$17,2,FALSE)/24,""),"")</f>
        <v/>
      </c>
      <c r="CS77" s="56" t="str">
        <f>IFERROR(IF($BY77="Présent",CM77/VLOOKUP(CL77,Base!$A$3:$E$17,2,FALSE)/24,""),"")</f>
        <v/>
      </c>
      <c r="CT77" s="56" t="str">
        <f>IFERROR(IF($BY77="Présent",CO77/VLOOKUP(CN77,Base!$A$3:$E$17,2,FALSE)/24,""),"")</f>
        <v/>
      </c>
      <c r="CU77" s="293" t="str">
        <f t="shared" si="81"/>
        <v/>
      </c>
      <c r="CV77" s="51"/>
      <c r="CW77" s="17"/>
      <c r="CX77" s="18"/>
      <c r="CY77" s="19"/>
      <c r="CZ77" s="290">
        <f t="shared" si="82"/>
        <v>0</v>
      </c>
      <c r="DA77" s="291">
        <f t="shared" si="83"/>
        <v>0</v>
      </c>
      <c r="DB77" s="19">
        <f t="shared" si="84"/>
        <v>0</v>
      </c>
      <c r="DC77" s="20"/>
      <c r="DD77" s="292">
        <f t="shared" si="62"/>
        <v>0</v>
      </c>
      <c r="DE77" s="63"/>
      <c r="DF77" s="64"/>
      <c r="DG77" s="63"/>
      <c r="DH77" s="65"/>
      <c r="DI77" s="66"/>
      <c r="DJ77" s="64"/>
      <c r="DK77" s="63" t="s">
        <v>10</v>
      </c>
      <c r="DL77" s="65"/>
      <c r="DM77" s="66" t="s">
        <v>10</v>
      </c>
      <c r="DN77" s="64"/>
      <c r="DO77" s="56" t="str">
        <f>IFERROR(IF($CX77="Présent",DF77/VLOOKUP(DE77,Base!$A$3:$E$17,2,FALSE)/24,""),"")</f>
        <v/>
      </c>
      <c r="DP77" s="56" t="str">
        <f>IFERROR(IF($CX77="Présent",DH77/VLOOKUP(DG77,Base!$A$3:$E$17,2,FALSE)/24,""),"")</f>
        <v/>
      </c>
      <c r="DQ77" s="56" t="str">
        <f>IFERROR(IF($CX77="Présent",DJ77/VLOOKUP(DI77,Base!$A$3:$E$17,2,FALSE)/24,""),"")</f>
        <v/>
      </c>
      <c r="DR77" s="56" t="str">
        <f>IFERROR(IF($CX77="Présent",DL77/VLOOKUP(DK77,Base!$A$3:$E$17,2,FALSE)/24,""),"")</f>
        <v/>
      </c>
      <c r="DS77" s="56" t="str">
        <f>IFERROR(IF($CX77="Présent",DN77/VLOOKUP(DM77,Base!$A$3:$E$17,2,FALSE)/24,""),"")</f>
        <v/>
      </c>
      <c r="DT77" s="293" t="str">
        <f t="shared" si="85"/>
        <v/>
      </c>
      <c r="DU77" s="51"/>
      <c r="DV77" s="17"/>
      <c r="DW77" s="18"/>
      <c r="DX77" s="19"/>
      <c r="DY77" s="290">
        <f t="shared" si="86"/>
        <v>0</v>
      </c>
      <c r="DZ77" s="291">
        <f t="shared" si="87"/>
        <v>0</v>
      </c>
      <c r="EA77" s="19">
        <f t="shared" si="88"/>
        <v>0</v>
      </c>
      <c r="EB77" s="20"/>
      <c r="EC77" s="292">
        <f t="shared" si="63"/>
        <v>0</v>
      </c>
      <c r="ED77" s="63"/>
      <c r="EE77" s="64"/>
      <c r="EF77" s="63"/>
      <c r="EG77" s="65"/>
      <c r="EH77" s="66"/>
      <c r="EI77" s="64"/>
      <c r="EJ77" s="63" t="s">
        <v>10</v>
      </c>
      <c r="EK77" s="65"/>
      <c r="EL77" s="66" t="s">
        <v>10</v>
      </c>
      <c r="EM77" s="64"/>
      <c r="EN77" s="56" t="str">
        <f>IFERROR(IF($DW77="Présent",EE77/VLOOKUP(ED77,Base!$A$3:$E$17,2,FALSE)/24,""),"")</f>
        <v/>
      </c>
      <c r="EO77" s="56" t="str">
        <f>IFERROR(IF($DW77="Présent",EG77/VLOOKUP(EF77,Base!$A$3:$E$17,2,FALSE)/24,""),"")</f>
        <v/>
      </c>
      <c r="EP77" s="56" t="str">
        <f>IFERROR(IF($DW77="Présent",EI77/VLOOKUP(EH77,Base!$A$3:$E$17,2,FALSE)/24,""),"")</f>
        <v/>
      </c>
      <c r="EQ77" s="56" t="str">
        <f>IFERROR(IF($DW77="Présent",EK77/VLOOKUP(EJ77,Base!$A$3:$E$17,2,FALSE)/24,""),"")</f>
        <v/>
      </c>
      <c r="ER77" s="56" t="str">
        <f>IFERROR(IF($DW77="Présent",EM77/VLOOKUP(EL77,Base!$A$3:$E$17,2,FALSE)/24,""),"")</f>
        <v/>
      </c>
      <c r="ES77" s="293" t="str">
        <f t="shared" si="89"/>
        <v/>
      </c>
      <c r="ET77" s="51"/>
      <c r="EU77" s="17"/>
      <c r="EV77" s="18"/>
      <c r="EW77" s="19"/>
      <c r="EX77" s="290">
        <f t="shared" si="90"/>
        <v>0</v>
      </c>
      <c r="EY77" s="291">
        <f t="shared" si="91"/>
        <v>0</v>
      </c>
      <c r="EZ77" s="19">
        <f t="shared" si="92"/>
        <v>0</v>
      </c>
      <c r="FA77" s="20"/>
      <c r="FB77" s="292">
        <f t="shared" si="64"/>
        <v>0</v>
      </c>
      <c r="FC77" s="63"/>
      <c r="FD77" s="64"/>
      <c r="FE77" s="63"/>
      <c r="FF77" s="65"/>
      <c r="FG77" s="66"/>
      <c r="FH77" s="64"/>
      <c r="FI77" s="63" t="s">
        <v>10</v>
      </c>
      <c r="FJ77" s="65"/>
      <c r="FK77" s="66" t="s">
        <v>10</v>
      </c>
      <c r="FL77" s="64"/>
      <c r="FM77" s="56" t="str">
        <f>IFERROR(IF($EV77="Présent",FD77/VLOOKUP(FC77,Base!$A$3:$E$17,2,FALSE)/24,""),"")</f>
        <v/>
      </c>
      <c r="FN77" s="56" t="str">
        <f>IFERROR(IF($EV77="Présent",FF77/VLOOKUP(FE77,Base!$A$3:$E$17,2,FALSE)/24,""),"")</f>
        <v/>
      </c>
      <c r="FO77" s="56" t="str">
        <f>IFERROR(IF($EV77="Présent",FH77/VLOOKUP(FG77,Base!$A$3:$E$17,2,FALSE)/24,""),"")</f>
        <v/>
      </c>
      <c r="FP77" s="56" t="str">
        <f>IFERROR(IF($EV77="Présent",FJ77/VLOOKUP(FI77,Base!$A$3:$E$17,2,FALSE)/24,""),"")</f>
        <v/>
      </c>
      <c r="FQ77" s="56" t="str">
        <f>IFERROR(IF($EV77="Présent",FL77/VLOOKUP(FK77,Base!$A$3:$E$17,2,FALSE)/24,""),"")</f>
        <v/>
      </c>
      <c r="FR77" s="293" t="str">
        <f t="shared" si="93"/>
        <v/>
      </c>
      <c r="FS77" s="51"/>
      <c r="FU77" s="262">
        <f t="shared" si="95"/>
        <v>0</v>
      </c>
      <c r="FV77" s="261" t="str">
        <f t="shared" si="65"/>
        <v/>
      </c>
      <c r="FW77" s="263">
        <f t="shared" si="94"/>
        <v>0</v>
      </c>
      <c r="FX77" s="23"/>
      <c r="FY77" s="88"/>
    </row>
    <row r="78" spans="1:181" s="25" customFormat="1" x14ac:dyDescent="0.2">
      <c r="A78" s="17"/>
      <c r="B78" s="18"/>
      <c r="C78" s="19">
        <v>0.22916666666666666</v>
      </c>
      <c r="D78" s="290">
        <f t="shared" si="66"/>
        <v>0</v>
      </c>
      <c r="E78" s="291">
        <f t="shared" si="67"/>
        <v>0</v>
      </c>
      <c r="F78" s="19">
        <f t="shared" si="68"/>
        <v>0</v>
      </c>
      <c r="G78" s="20">
        <v>0.53749999999999998</v>
      </c>
      <c r="H78" s="292">
        <f t="shared" si="58"/>
        <v>0</v>
      </c>
      <c r="I78" s="63"/>
      <c r="J78" s="64"/>
      <c r="K78" s="63"/>
      <c r="L78" s="65"/>
      <c r="M78" s="66"/>
      <c r="N78" s="64"/>
      <c r="O78" s="63" t="s">
        <v>10</v>
      </c>
      <c r="P78" s="65"/>
      <c r="Q78" s="66" t="s">
        <v>10</v>
      </c>
      <c r="R78" s="64"/>
      <c r="S78" s="56" t="str">
        <f>IFERROR(IF($B78="Présent",J78/VLOOKUP(I78,Base!$A$3:$E$17,2,FALSE)/24,""),"")</f>
        <v/>
      </c>
      <c r="T78" s="56" t="str">
        <f>IFERROR(IF($B78="Présent",L78/VLOOKUP(K78,Base!$A$3:$E$17,2,FALSE)/24,""),"")</f>
        <v/>
      </c>
      <c r="U78" s="56" t="str">
        <f>IFERROR(IF($B78="Présent",N78/VLOOKUP(M78,Base!$A$3:$E$17,2,FALSE)/24,""),"")</f>
        <v/>
      </c>
      <c r="V78" s="56" t="str">
        <f>IFERROR(IF($B78="Présent",P78/VLOOKUP(O78,Base!$A$3:$E$17,2,FALSE)/24,""),"")</f>
        <v/>
      </c>
      <c r="W78" s="56" t="str">
        <f>IFERROR(IF($B78="Présent",R78/VLOOKUP(Q78,Base!$A$3:$E$17,2,FALSE)/24,""),"")</f>
        <v/>
      </c>
      <c r="X78" s="293" t="str">
        <f t="shared" si="69"/>
        <v/>
      </c>
      <c r="Y78" s="52"/>
      <c r="Z78" s="17"/>
      <c r="AA78" s="18"/>
      <c r="AB78" s="19"/>
      <c r="AC78" s="290">
        <f t="shared" si="70"/>
        <v>0</v>
      </c>
      <c r="AD78" s="291">
        <f t="shared" si="71"/>
        <v>0</v>
      </c>
      <c r="AE78" s="19">
        <f t="shared" si="72"/>
        <v>0</v>
      </c>
      <c r="AF78" s="20"/>
      <c r="AG78" s="292">
        <f t="shared" si="59"/>
        <v>0</v>
      </c>
      <c r="AH78" s="63"/>
      <c r="AI78" s="64"/>
      <c r="AJ78" s="63"/>
      <c r="AK78" s="65"/>
      <c r="AL78" s="66"/>
      <c r="AM78" s="64"/>
      <c r="AN78" s="63" t="s">
        <v>10</v>
      </c>
      <c r="AO78" s="65"/>
      <c r="AP78" s="66" t="s">
        <v>10</v>
      </c>
      <c r="AQ78" s="64"/>
      <c r="AR78" s="56" t="str">
        <f>IFERROR(IF($AA78="Présent",AI78/VLOOKUP(AH78,Base!$A$3:$E$17,2,FALSE)/24,""),"")</f>
        <v/>
      </c>
      <c r="AS78" s="56" t="str">
        <f>IFERROR(IF($AA78="Présent",AK78/VLOOKUP(AJ78,Base!$A$3:$E$17,2,FALSE)/24,""),"")</f>
        <v/>
      </c>
      <c r="AT78" s="56" t="str">
        <f>IFERROR(IF($AA78="Présent",AM78/VLOOKUP(AL78,Base!$A$3:$E$17,2,FALSE)/24,""),"")</f>
        <v/>
      </c>
      <c r="AU78" s="56" t="str">
        <f>IFERROR(IF($AA78="Présent",AO78/VLOOKUP(AN78,Base!$A$3:$E$17,2,FALSE)/24,""),"")</f>
        <v/>
      </c>
      <c r="AV78" s="56" t="str">
        <f>IFERROR(IF($AA78="Présent",AQ78/VLOOKUP(AP78,Base!$A$3:$E$17,2,FALSE)/24,""),"")</f>
        <v/>
      </c>
      <c r="AW78" s="293" t="str">
        <f t="shared" si="73"/>
        <v/>
      </c>
      <c r="AX78" s="51"/>
      <c r="AY78" s="17"/>
      <c r="AZ78" s="18"/>
      <c r="BA78" s="19"/>
      <c r="BB78" s="290">
        <f t="shared" si="74"/>
        <v>0</v>
      </c>
      <c r="BC78" s="291">
        <f t="shared" si="75"/>
        <v>0</v>
      </c>
      <c r="BD78" s="19">
        <f t="shared" si="76"/>
        <v>0</v>
      </c>
      <c r="BE78" s="20"/>
      <c r="BF78" s="292">
        <f t="shared" si="60"/>
        <v>0</v>
      </c>
      <c r="BG78" s="63"/>
      <c r="BH78" s="64"/>
      <c r="BI78" s="63"/>
      <c r="BJ78" s="65"/>
      <c r="BK78" s="66"/>
      <c r="BL78" s="64"/>
      <c r="BM78" s="63" t="s">
        <v>10</v>
      </c>
      <c r="BN78" s="65"/>
      <c r="BO78" s="66" t="s">
        <v>10</v>
      </c>
      <c r="BP78" s="64"/>
      <c r="BQ78" s="56" t="str">
        <f>IFERROR(IF($AZ78="Présent",BH78/VLOOKUP(BG78,Base!$A$3:$E$17,2,FALSE)/24,""),"")</f>
        <v/>
      </c>
      <c r="BR78" s="56" t="str">
        <f>IFERROR(IF($AZ78="Présent",BJ78/VLOOKUP(BI78,Base!$A$3:$E$17,2,FALSE)/24,""),"")</f>
        <v/>
      </c>
      <c r="BS78" s="56" t="str">
        <f>IFERROR(IF($AZ78="Présent",BL78/VLOOKUP(BK78,Base!$A$3:$E$17,2,FALSE)/24,""),"")</f>
        <v/>
      </c>
      <c r="BT78" s="56" t="str">
        <f>IFERROR(IF($AZ78="Présent",BN78/VLOOKUP(BM78,Base!$A$3:$E$17,2,FALSE)/24,""),"")</f>
        <v/>
      </c>
      <c r="BU78" s="56" t="str">
        <f>IFERROR(IF($AZ78="Présent",BP78/VLOOKUP(BO78,Base!$A$3:$E$17,2,FALSE)/24,""),"")</f>
        <v/>
      </c>
      <c r="BV78" s="293" t="str">
        <f t="shared" si="77"/>
        <v/>
      </c>
      <c r="BW78" s="51"/>
      <c r="BX78" s="17"/>
      <c r="BY78" s="18"/>
      <c r="BZ78" s="19"/>
      <c r="CA78" s="290">
        <f t="shared" si="78"/>
        <v>0</v>
      </c>
      <c r="CB78" s="291">
        <f t="shared" si="79"/>
        <v>0</v>
      </c>
      <c r="CC78" s="19">
        <f t="shared" si="80"/>
        <v>0</v>
      </c>
      <c r="CD78" s="20"/>
      <c r="CE78" s="292">
        <f t="shared" si="61"/>
        <v>0</v>
      </c>
      <c r="CF78" s="63"/>
      <c r="CG78" s="64"/>
      <c r="CH78" s="63"/>
      <c r="CI78" s="65"/>
      <c r="CJ78" s="66"/>
      <c r="CK78" s="64"/>
      <c r="CL78" s="63" t="s">
        <v>10</v>
      </c>
      <c r="CM78" s="65"/>
      <c r="CN78" s="66" t="s">
        <v>10</v>
      </c>
      <c r="CO78" s="64"/>
      <c r="CP78" s="56" t="str">
        <f>IFERROR(IF($BY78="Présent",CG78/VLOOKUP(CF78,Base!$A$3:$E$17,2,FALSE)/24,""),"")</f>
        <v/>
      </c>
      <c r="CQ78" s="56" t="str">
        <f>IFERROR(IF($BY78="Présent",CI78/VLOOKUP(CH78,Base!$A$3:$E$17,2,FALSE)/24,""),"")</f>
        <v/>
      </c>
      <c r="CR78" s="56" t="str">
        <f>IFERROR(IF($BY78="Présent",CK78/VLOOKUP(CJ78,Base!$A$3:$E$17,2,FALSE)/24,""),"")</f>
        <v/>
      </c>
      <c r="CS78" s="56" t="str">
        <f>IFERROR(IF($BY78="Présent",CM78/VLOOKUP(CL78,Base!$A$3:$E$17,2,FALSE)/24,""),"")</f>
        <v/>
      </c>
      <c r="CT78" s="56" t="str">
        <f>IFERROR(IF($BY78="Présent",CO78/VLOOKUP(CN78,Base!$A$3:$E$17,2,FALSE)/24,""),"")</f>
        <v/>
      </c>
      <c r="CU78" s="293" t="str">
        <f t="shared" si="81"/>
        <v/>
      </c>
      <c r="CV78" s="51"/>
      <c r="CW78" s="17"/>
      <c r="CX78" s="18"/>
      <c r="CY78" s="19"/>
      <c r="CZ78" s="290">
        <f t="shared" si="82"/>
        <v>0</v>
      </c>
      <c r="DA78" s="291">
        <f t="shared" si="83"/>
        <v>0</v>
      </c>
      <c r="DB78" s="19">
        <f t="shared" si="84"/>
        <v>0</v>
      </c>
      <c r="DC78" s="20"/>
      <c r="DD78" s="292">
        <f t="shared" si="62"/>
        <v>0</v>
      </c>
      <c r="DE78" s="63"/>
      <c r="DF78" s="64"/>
      <c r="DG78" s="63"/>
      <c r="DH78" s="65"/>
      <c r="DI78" s="66"/>
      <c r="DJ78" s="64"/>
      <c r="DK78" s="63" t="s">
        <v>10</v>
      </c>
      <c r="DL78" s="65"/>
      <c r="DM78" s="66" t="s">
        <v>10</v>
      </c>
      <c r="DN78" s="64"/>
      <c r="DO78" s="56" t="str">
        <f>IFERROR(IF($CX78="Présent",DF78/VLOOKUP(DE78,Base!$A$3:$E$17,2,FALSE)/24,""),"")</f>
        <v/>
      </c>
      <c r="DP78" s="56" t="str">
        <f>IFERROR(IF($CX78="Présent",DH78/VLOOKUP(DG78,Base!$A$3:$E$17,2,FALSE)/24,""),"")</f>
        <v/>
      </c>
      <c r="DQ78" s="56" t="str">
        <f>IFERROR(IF($CX78="Présent",DJ78/VLOOKUP(DI78,Base!$A$3:$E$17,2,FALSE)/24,""),"")</f>
        <v/>
      </c>
      <c r="DR78" s="56" t="str">
        <f>IFERROR(IF($CX78="Présent",DL78/VLOOKUP(DK78,Base!$A$3:$E$17,2,FALSE)/24,""),"")</f>
        <v/>
      </c>
      <c r="DS78" s="56" t="str">
        <f>IFERROR(IF($CX78="Présent",DN78/VLOOKUP(DM78,Base!$A$3:$E$17,2,FALSE)/24,""),"")</f>
        <v/>
      </c>
      <c r="DT78" s="293" t="str">
        <f t="shared" si="85"/>
        <v/>
      </c>
      <c r="DU78" s="51"/>
      <c r="DV78" s="17"/>
      <c r="DW78" s="18"/>
      <c r="DX78" s="19"/>
      <c r="DY78" s="290">
        <f t="shared" si="86"/>
        <v>0</v>
      </c>
      <c r="DZ78" s="291">
        <f t="shared" si="87"/>
        <v>0</v>
      </c>
      <c r="EA78" s="19">
        <f t="shared" si="88"/>
        <v>0</v>
      </c>
      <c r="EB78" s="20"/>
      <c r="EC78" s="292">
        <f t="shared" si="63"/>
        <v>0</v>
      </c>
      <c r="ED78" s="63"/>
      <c r="EE78" s="64"/>
      <c r="EF78" s="63"/>
      <c r="EG78" s="65"/>
      <c r="EH78" s="66"/>
      <c r="EI78" s="64"/>
      <c r="EJ78" s="63" t="s">
        <v>10</v>
      </c>
      <c r="EK78" s="65"/>
      <c r="EL78" s="66" t="s">
        <v>10</v>
      </c>
      <c r="EM78" s="64"/>
      <c r="EN78" s="56" t="str">
        <f>IFERROR(IF($DW78="Présent",EE78/VLOOKUP(ED78,Base!$A$3:$E$17,2,FALSE)/24,""),"")</f>
        <v/>
      </c>
      <c r="EO78" s="56" t="str">
        <f>IFERROR(IF($DW78="Présent",EG78/VLOOKUP(EF78,Base!$A$3:$E$17,2,FALSE)/24,""),"")</f>
        <v/>
      </c>
      <c r="EP78" s="56" t="str">
        <f>IFERROR(IF($DW78="Présent",EI78/VLOOKUP(EH78,Base!$A$3:$E$17,2,FALSE)/24,""),"")</f>
        <v/>
      </c>
      <c r="EQ78" s="56" t="str">
        <f>IFERROR(IF($DW78="Présent",EK78/VLOOKUP(EJ78,Base!$A$3:$E$17,2,FALSE)/24,""),"")</f>
        <v/>
      </c>
      <c r="ER78" s="56" t="str">
        <f>IFERROR(IF($DW78="Présent",EM78/VLOOKUP(EL78,Base!$A$3:$E$17,2,FALSE)/24,""),"")</f>
        <v/>
      </c>
      <c r="ES78" s="293" t="str">
        <f t="shared" si="89"/>
        <v/>
      </c>
      <c r="ET78" s="51"/>
      <c r="EU78" s="17"/>
      <c r="EV78" s="18"/>
      <c r="EW78" s="19"/>
      <c r="EX78" s="290">
        <f t="shared" si="90"/>
        <v>0</v>
      </c>
      <c r="EY78" s="291">
        <f t="shared" si="91"/>
        <v>0</v>
      </c>
      <c r="EZ78" s="19">
        <f t="shared" si="92"/>
        <v>0</v>
      </c>
      <c r="FA78" s="20"/>
      <c r="FB78" s="292">
        <f t="shared" si="64"/>
        <v>0</v>
      </c>
      <c r="FC78" s="63"/>
      <c r="FD78" s="64"/>
      <c r="FE78" s="63"/>
      <c r="FF78" s="65"/>
      <c r="FG78" s="66"/>
      <c r="FH78" s="64"/>
      <c r="FI78" s="63" t="s">
        <v>10</v>
      </c>
      <c r="FJ78" s="65"/>
      <c r="FK78" s="66" t="s">
        <v>10</v>
      </c>
      <c r="FL78" s="64"/>
      <c r="FM78" s="56" t="str">
        <f>IFERROR(IF($EV78="Présent",FD78/VLOOKUP(FC78,Base!$A$3:$E$17,2,FALSE)/24,""),"")</f>
        <v/>
      </c>
      <c r="FN78" s="56" t="str">
        <f>IFERROR(IF($EV78="Présent",FF78/VLOOKUP(FE78,Base!$A$3:$E$17,2,FALSE)/24,""),"")</f>
        <v/>
      </c>
      <c r="FO78" s="56" t="str">
        <f>IFERROR(IF($EV78="Présent",FH78/VLOOKUP(FG78,Base!$A$3:$E$17,2,FALSE)/24,""),"")</f>
        <v/>
      </c>
      <c r="FP78" s="56" t="str">
        <f>IFERROR(IF($EV78="Présent",FJ78/VLOOKUP(FI78,Base!$A$3:$E$17,2,FALSE)/24,""),"")</f>
        <v/>
      </c>
      <c r="FQ78" s="56" t="str">
        <f>IFERROR(IF($EV78="Présent",FL78/VLOOKUP(FK78,Base!$A$3:$E$17,2,FALSE)/24,""),"")</f>
        <v/>
      </c>
      <c r="FR78" s="293" t="str">
        <f t="shared" si="93"/>
        <v/>
      </c>
      <c r="FS78" s="51"/>
      <c r="FU78" s="262">
        <f t="shared" si="95"/>
        <v>0</v>
      </c>
      <c r="FV78" s="261" t="str">
        <f t="shared" si="65"/>
        <v/>
      </c>
      <c r="FW78" s="263">
        <f t="shared" si="94"/>
        <v>0</v>
      </c>
      <c r="FX78" s="23"/>
      <c r="FY78" s="88"/>
    </row>
    <row r="79" spans="1:181" s="25" customFormat="1" x14ac:dyDescent="0.2">
      <c r="A79" s="17"/>
      <c r="B79" s="18"/>
      <c r="C79" s="19">
        <v>0.22916666666666666</v>
      </c>
      <c r="D79" s="290">
        <f t="shared" si="66"/>
        <v>0</v>
      </c>
      <c r="E79" s="291">
        <f t="shared" si="67"/>
        <v>0</v>
      </c>
      <c r="F79" s="19">
        <f t="shared" si="68"/>
        <v>0</v>
      </c>
      <c r="G79" s="20">
        <v>0.53749999999999998</v>
      </c>
      <c r="H79" s="292">
        <f t="shared" si="58"/>
        <v>0</v>
      </c>
      <c r="I79" s="63"/>
      <c r="J79" s="64"/>
      <c r="K79" s="63"/>
      <c r="L79" s="65"/>
      <c r="M79" s="66"/>
      <c r="N79" s="64"/>
      <c r="O79" s="63" t="s">
        <v>10</v>
      </c>
      <c r="P79" s="65"/>
      <c r="Q79" s="66" t="s">
        <v>10</v>
      </c>
      <c r="R79" s="64"/>
      <c r="S79" s="56" t="str">
        <f>IFERROR(IF($B79="Présent",J79/VLOOKUP(I79,Base!$A$3:$E$17,2,FALSE)/24,""),"")</f>
        <v/>
      </c>
      <c r="T79" s="56" t="str">
        <f>IFERROR(IF($B79="Présent",L79/VLOOKUP(K79,Base!$A$3:$E$17,2,FALSE)/24,""),"")</f>
        <v/>
      </c>
      <c r="U79" s="56" t="str">
        <f>IFERROR(IF($B79="Présent",N79/VLOOKUP(M79,Base!$A$3:$E$17,2,FALSE)/24,""),"")</f>
        <v/>
      </c>
      <c r="V79" s="56" t="str">
        <f>IFERROR(IF($B79="Présent",P79/VLOOKUP(O79,Base!$A$3:$E$17,2,FALSE)/24,""),"")</f>
        <v/>
      </c>
      <c r="W79" s="56" t="str">
        <f>IFERROR(IF($B79="Présent",R79/VLOOKUP(Q79,Base!$A$3:$E$17,2,FALSE)/24,""),"")</f>
        <v/>
      </c>
      <c r="X79" s="293" t="str">
        <f t="shared" si="69"/>
        <v/>
      </c>
      <c r="Y79" s="51"/>
      <c r="Z79" s="17"/>
      <c r="AA79" s="18"/>
      <c r="AB79" s="19"/>
      <c r="AC79" s="290">
        <f t="shared" si="70"/>
        <v>0</v>
      </c>
      <c r="AD79" s="291">
        <f t="shared" si="71"/>
        <v>0</v>
      </c>
      <c r="AE79" s="19">
        <f t="shared" si="72"/>
        <v>0</v>
      </c>
      <c r="AF79" s="20"/>
      <c r="AG79" s="292">
        <f t="shared" si="59"/>
        <v>0</v>
      </c>
      <c r="AH79" s="63"/>
      <c r="AI79" s="64"/>
      <c r="AJ79" s="63"/>
      <c r="AK79" s="65"/>
      <c r="AL79" s="66"/>
      <c r="AM79" s="64"/>
      <c r="AN79" s="63" t="s">
        <v>10</v>
      </c>
      <c r="AO79" s="65"/>
      <c r="AP79" s="66" t="s">
        <v>10</v>
      </c>
      <c r="AQ79" s="64"/>
      <c r="AR79" s="56" t="str">
        <f>IFERROR(IF($AA79="Présent",AI79/VLOOKUP(AH79,Base!$A$3:$E$17,2,FALSE)/24,""),"")</f>
        <v/>
      </c>
      <c r="AS79" s="56" t="str">
        <f>IFERROR(IF($AA79="Présent",AK79/VLOOKUP(AJ79,Base!$A$3:$E$17,2,FALSE)/24,""),"")</f>
        <v/>
      </c>
      <c r="AT79" s="56" t="str">
        <f>IFERROR(IF($AA79="Présent",AM79/VLOOKUP(AL79,Base!$A$3:$E$17,2,FALSE)/24,""),"")</f>
        <v/>
      </c>
      <c r="AU79" s="56" t="str">
        <f>IFERROR(IF($AA79="Présent",AO79/VLOOKUP(AN79,Base!$A$3:$E$17,2,FALSE)/24,""),"")</f>
        <v/>
      </c>
      <c r="AV79" s="56" t="str">
        <f>IFERROR(IF($AA79="Présent",AQ79/VLOOKUP(AP79,Base!$A$3:$E$17,2,FALSE)/24,""),"")</f>
        <v/>
      </c>
      <c r="AW79" s="293" t="str">
        <f t="shared" si="73"/>
        <v/>
      </c>
      <c r="AX79" s="51"/>
      <c r="AY79" s="17"/>
      <c r="AZ79" s="18"/>
      <c r="BA79" s="19"/>
      <c r="BB79" s="290">
        <f t="shared" si="74"/>
        <v>0</v>
      </c>
      <c r="BC79" s="291">
        <f t="shared" si="75"/>
        <v>0</v>
      </c>
      <c r="BD79" s="19">
        <f t="shared" si="76"/>
        <v>0</v>
      </c>
      <c r="BE79" s="20"/>
      <c r="BF79" s="292">
        <f t="shared" si="60"/>
        <v>0</v>
      </c>
      <c r="BG79" s="63"/>
      <c r="BH79" s="64"/>
      <c r="BI79" s="63"/>
      <c r="BJ79" s="65"/>
      <c r="BK79" s="66"/>
      <c r="BL79" s="64"/>
      <c r="BM79" s="63" t="s">
        <v>10</v>
      </c>
      <c r="BN79" s="65"/>
      <c r="BO79" s="66" t="s">
        <v>10</v>
      </c>
      <c r="BP79" s="64"/>
      <c r="BQ79" s="56" t="str">
        <f>IFERROR(IF($AZ79="Présent",BH79/VLOOKUP(BG79,Base!$A$3:$E$17,2,FALSE)/24,""),"")</f>
        <v/>
      </c>
      <c r="BR79" s="56" t="str">
        <f>IFERROR(IF($AZ79="Présent",BJ79/VLOOKUP(BI79,Base!$A$3:$E$17,2,FALSE)/24,""),"")</f>
        <v/>
      </c>
      <c r="BS79" s="56" t="str">
        <f>IFERROR(IF($AZ79="Présent",BL79/VLOOKUP(BK79,Base!$A$3:$E$17,2,FALSE)/24,""),"")</f>
        <v/>
      </c>
      <c r="BT79" s="56" t="str">
        <f>IFERROR(IF($AZ79="Présent",BN79/VLOOKUP(BM79,Base!$A$3:$E$17,2,FALSE)/24,""),"")</f>
        <v/>
      </c>
      <c r="BU79" s="56" t="str">
        <f>IFERROR(IF($AZ79="Présent",BP79/VLOOKUP(BO79,Base!$A$3:$E$17,2,FALSE)/24,""),"")</f>
        <v/>
      </c>
      <c r="BV79" s="293" t="str">
        <f t="shared" si="77"/>
        <v/>
      </c>
      <c r="BW79" s="51"/>
      <c r="BX79" s="17"/>
      <c r="BY79" s="18"/>
      <c r="BZ79" s="19"/>
      <c r="CA79" s="290">
        <f t="shared" si="78"/>
        <v>0</v>
      </c>
      <c r="CB79" s="291">
        <f t="shared" si="79"/>
        <v>0</v>
      </c>
      <c r="CC79" s="19">
        <f t="shared" si="80"/>
        <v>0</v>
      </c>
      <c r="CD79" s="20"/>
      <c r="CE79" s="292">
        <f t="shared" si="61"/>
        <v>0</v>
      </c>
      <c r="CF79" s="63"/>
      <c r="CG79" s="64"/>
      <c r="CH79" s="63"/>
      <c r="CI79" s="65"/>
      <c r="CJ79" s="66"/>
      <c r="CK79" s="64"/>
      <c r="CL79" s="63" t="s">
        <v>10</v>
      </c>
      <c r="CM79" s="65"/>
      <c r="CN79" s="66" t="s">
        <v>10</v>
      </c>
      <c r="CO79" s="64"/>
      <c r="CP79" s="56" t="str">
        <f>IFERROR(IF($BY79="Présent",CG79/VLOOKUP(CF79,Base!$A$3:$E$17,2,FALSE)/24,""),"")</f>
        <v/>
      </c>
      <c r="CQ79" s="56" t="str">
        <f>IFERROR(IF($BY79="Présent",CI79/VLOOKUP(CH79,Base!$A$3:$E$17,2,FALSE)/24,""),"")</f>
        <v/>
      </c>
      <c r="CR79" s="56" t="str">
        <f>IFERROR(IF($BY79="Présent",CK79/VLOOKUP(CJ79,Base!$A$3:$E$17,2,FALSE)/24,""),"")</f>
        <v/>
      </c>
      <c r="CS79" s="56" t="str">
        <f>IFERROR(IF($BY79="Présent",CM79/VLOOKUP(CL79,Base!$A$3:$E$17,2,FALSE)/24,""),"")</f>
        <v/>
      </c>
      <c r="CT79" s="56" t="str">
        <f>IFERROR(IF($BY79="Présent",CO79/VLOOKUP(CN79,Base!$A$3:$E$17,2,FALSE)/24,""),"")</f>
        <v/>
      </c>
      <c r="CU79" s="293" t="str">
        <f t="shared" si="81"/>
        <v/>
      </c>
      <c r="CV79" s="51"/>
      <c r="CW79" s="17"/>
      <c r="CX79" s="18"/>
      <c r="CY79" s="19"/>
      <c r="CZ79" s="290">
        <f t="shared" si="82"/>
        <v>0</v>
      </c>
      <c r="DA79" s="291">
        <f t="shared" si="83"/>
        <v>0</v>
      </c>
      <c r="DB79" s="19">
        <f t="shared" si="84"/>
        <v>0</v>
      </c>
      <c r="DC79" s="20"/>
      <c r="DD79" s="292">
        <f t="shared" si="62"/>
        <v>0</v>
      </c>
      <c r="DE79" s="63"/>
      <c r="DF79" s="64"/>
      <c r="DG79" s="63"/>
      <c r="DH79" s="65"/>
      <c r="DI79" s="66"/>
      <c r="DJ79" s="64"/>
      <c r="DK79" s="63" t="s">
        <v>10</v>
      </c>
      <c r="DL79" s="65"/>
      <c r="DM79" s="66" t="s">
        <v>10</v>
      </c>
      <c r="DN79" s="64"/>
      <c r="DO79" s="56" t="str">
        <f>IFERROR(IF($CX79="Présent",DF79/VLOOKUP(DE79,Base!$A$3:$E$17,2,FALSE)/24,""),"")</f>
        <v/>
      </c>
      <c r="DP79" s="56" t="str">
        <f>IFERROR(IF($CX79="Présent",DH79/VLOOKUP(DG79,Base!$A$3:$E$17,2,FALSE)/24,""),"")</f>
        <v/>
      </c>
      <c r="DQ79" s="56" t="str">
        <f>IFERROR(IF($CX79="Présent",DJ79/VLOOKUP(DI79,Base!$A$3:$E$17,2,FALSE)/24,""),"")</f>
        <v/>
      </c>
      <c r="DR79" s="56" t="str">
        <f>IFERROR(IF($CX79="Présent",DL79/VLOOKUP(DK79,Base!$A$3:$E$17,2,FALSE)/24,""),"")</f>
        <v/>
      </c>
      <c r="DS79" s="56" t="str">
        <f>IFERROR(IF($CX79="Présent",DN79/VLOOKUP(DM79,Base!$A$3:$E$17,2,FALSE)/24,""),"")</f>
        <v/>
      </c>
      <c r="DT79" s="293" t="str">
        <f t="shared" si="85"/>
        <v/>
      </c>
      <c r="DU79" s="51"/>
      <c r="DV79" s="17"/>
      <c r="DW79" s="18"/>
      <c r="DX79" s="19"/>
      <c r="DY79" s="290">
        <f t="shared" si="86"/>
        <v>0</v>
      </c>
      <c r="DZ79" s="291">
        <f t="shared" si="87"/>
        <v>0</v>
      </c>
      <c r="EA79" s="19">
        <f t="shared" si="88"/>
        <v>0</v>
      </c>
      <c r="EB79" s="20"/>
      <c r="EC79" s="292">
        <f t="shared" si="63"/>
        <v>0</v>
      </c>
      <c r="ED79" s="63"/>
      <c r="EE79" s="64"/>
      <c r="EF79" s="63"/>
      <c r="EG79" s="65"/>
      <c r="EH79" s="66"/>
      <c r="EI79" s="64"/>
      <c r="EJ79" s="63" t="s">
        <v>10</v>
      </c>
      <c r="EK79" s="65"/>
      <c r="EL79" s="66" t="s">
        <v>10</v>
      </c>
      <c r="EM79" s="64"/>
      <c r="EN79" s="56" t="str">
        <f>IFERROR(IF($DW79="Présent",EE79/VLOOKUP(ED79,Base!$A$3:$E$17,2,FALSE)/24,""),"")</f>
        <v/>
      </c>
      <c r="EO79" s="56" t="str">
        <f>IFERROR(IF($DW79="Présent",EG79/VLOOKUP(EF79,Base!$A$3:$E$17,2,FALSE)/24,""),"")</f>
        <v/>
      </c>
      <c r="EP79" s="56" t="str">
        <f>IFERROR(IF($DW79="Présent",EI79/VLOOKUP(EH79,Base!$A$3:$E$17,2,FALSE)/24,""),"")</f>
        <v/>
      </c>
      <c r="EQ79" s="56" t="str">
        <f>IFERROR(IF($DW79="Présent",EK79/VLOOKUP(EJ79,Base!$A$3:$E$17,2,FALSE)/24,""),"")</f>
        <v/>
      </c>
      <c r="ER79" s="56" t="str">
        <f>IFERROR(IF($DW79="Présent",EM79/VLOOKUP(EL79,Base!$A$3:$E$17,2,FALSE)/24,""),"")</f>
        <v/>
      </c>
      <c r="ES79" s="293" t="str">
        <f t="shared" si="89"/>
        <v/>
      </c>
      <c r="ET79" s="51"/>
      <c r="EU79" s="17"/>
      <c r="EV79" s="18"/>
      <c r="EW79" s="19"/>
      <c r="EX79" s="290">
        <f t="shared" si="90"/>
        <v>0</v>
      </c>
      <c r="EY79" s="291">
        <f t="shared" si="91"/>
        <v>0</v>
      </c>
      <c r="EZ79" s="19">
        <f t="shared" si="92"/>
        <v>0</v>
      </c>
      <c r="FA79" s="20"/>
      <c r="FB79" s="292">
        <f t="shared" si="64"/>
        <v>0</v>
      </c>
      <c r="FC79" s="63"/>
      <c r="FD79" s="64"/>
      <c r="FE79" s="63"/>
      <c r="FF79" s="65"/>
      <c r="FG79" s="66"/>
      <c r="FH79" s="64"/>
      <c r="FI79" s="63" t="s">
        <v>10</v>
      </c>
      <c r="FJ79" s="65"/>
      <c r="FK79" s="66" t="s">
        <v>10</v>
      </c>
      <c r="FL79" s="64"/>
      <c r="FM79" s="56" t="str">
        <f>IFERROR(IF($EV79="Présent",FD79/VLOOKUP(FC79,Base!$A$3:$E$17,2,FALSE)/24,""),"")</f>
        <v/>
      </c>
      <c r="FN79" s="56" t="str">
        <f>IFERROR(IF($EV79="Présent",FF79/VLOOKUP(FE79,Base!$A$3:$E$17,2,FALSE)/24,""),"")</f>
        <v/>
      </c>
      <c r="FO79" s="56" t="str">
        <f>IFERROR(IF($EV79="Présent",FH79/VLOOKUP(FG79,Base!$A$3:$E$17,2,FALSE)/24,""),"")</f>
        <v/>
      </c>
      <c r="FP79" s="56" t="str">
        <f>IFERROR(IF($EV79="Présent",FJ79/VLOOKUP(FI79,Base!$A$3:$E$17,2,FALSE)/24,""),"")</f>
        <v/>
      </c>
      <c r="FQ79" s="56" t="str">
        <f>IFERROR(IF($EV79="Présent",FL79/VLOOKUP(FK79,Base!$A$3:$E$17,2,FALSE)/24,""),"")</f>
        <v/>
      </c>
      <c r="FR79" s="293" t="str">
        <f t="shared" si="93"/>
        <v/>
      </c>
      <c r="FS79" s="51"/>
      <c r="FU79" s="262">
        <f t="shared" si="95"/>
        <v>0</v>
      </c>
      <c r="FV79" s="261" t="str">
        <f t="shared" si="65"/>
        <v/>
      </c>
      <c r="FW79" s="263">
        <f t="shared" si="94"/>
        <v>0</v>
      </c>
      <c r="FX79" s="23"/>
      <c r="FY79" s="88"/>
    </row>
    <row r="80" spans="1:181" s="25" customFormat="1" x14ac:dyDescent="0.2">
      <c r="A80" s="17"/>
      <c r="B80" s="18" t="s">
        <v>10</v>
      </c>
      <c r="C80" s="19"/>
      <c r="D80" s="290">
        <f t="shared" si="66"/>
        <v>0</v>
      </c>
      <c r="E80" s="291">
        <f t="shared" si="67"/>
        <v>0</v>
      </c>
      <c r="F80" s="19">
        <f t="shared" si="68"/>
        <v>0</v>
      </c>
      <c r="G80" s="20"/>
      <c r="H80" s="292">
        <f t="shared" si="58"/>
        <v>0</v>
      </c>
      <c r="I80" s="63" t="s">
        <v>10</v>
      </c>
      <c r="J80" s="64"/>
      <c r="K80" s="63" t="s">
        <v>10</v>
      </c>
      <c r="L80" s="65"/>
      <c r="M80" s="66" t="s">
        <v>10</v>
      </c>
      <c r="N80" s="64"/>
      <c r="O80" s="63" t="s">
        <v>10</v>
      </c>
      <c r="P80" s="65"/>
      <c r="Q80" s="66" t="s">
        <v>10</v>
      </c>
      <c r="R80" s="64"/>
      <c r="S80" s="56" t="str">
        <f>IFERROR(IF($B80="Présent",J80/VLOOKUP(I80,Base!$A$3:$E$17,2,FALSE)/24,""),"")</f>
        <v/>
      </c>
      <c r="T80" s="56" t="str">
        <f>IFERROR(IF($B80="Présent",L80/VLOOKUP(K80,Base!$A$3:$E$17,2,FALSE)/24,""),"")</f>
        <v/>
      </c>
      <c r="U80" s="56" t="str">
        <f>IFERROR(IF($B80="Présent",N80/VLOOKUP(M80,Base!$A$3:$E$17,2,FALSE)/24,""),"")</f>
        <v/>
      </c>
      <c r="V80" s="56" t="str">
        <f>IFERROR(IF($B80="Présent",P80/VLOOKUP(O80,Base!$A$3:$E$17,2,FALSE)/24,""),"")</f>
        <v/>
      </c>
      <c r="W80" s="56" t="str">
        <f>IFERROR(IF($B80="Présent",R80/VLOOKUP(Q80,Base!$A$3:$E$17,2,FALSE)/24,""),"")</f>
        <v/>
      </c>
      <c r="X80" s="293" t="str">
        <f t="shared" si="69"/>
        <v/>
      </c>
      <c r="Y80" s="51"/>
      <c r="Z80" s="17"/>
      <c r="AA80" s="18" t="s">
        <v>10</v>
      </c>
      <c r="AB80" s="19"/>
      <c r="AC80" s="290">
        <f t="shared" si="70"/>
        <v>0</v>
      </c>
      <c r="AD80" s="291">
        <f t="shared" si="71"/>
        <v>0</v>
      </c>
      <c r="AE80" s="19">
        <f t="shared" si="72"/>
        <v>0</v>
      </c>
      <c r="AF80" s="20"/>
      <c r="AG80" s="292">
        <f t="shared" si="59"/>
        <v>0</v>
      </c>
      <c r="AH80" s="63" t="s">
        <v>10</v>
      </c>
      <c r="AI80" s="64"/>
      <c r="AJ80" s="63" t="s">
        <v>10</v>
      </c>
      <c r="AK80" s="65"/>
      <c r="AL80" s="66" t="s">
        <v>10</v>
      </c>
      <c r="AM80" s="64"/>
      <c r="AN80" s="63" t="s">
        <v>10</v>
      </c>
      <c r="AO80" s="65"/>
      <c r="AP80" s="66" t="s">
        <v>10</v>
      </c>
      <c r="AQ80" s="64"/>
      <c r="AR80" s="56" t="str">
        <f>IFERROR(IF($AA80="Présent",AI80/VLOOKUP(AH80,Base!$A$3:$E$17,2,FALSE)/24,""),"")</f>
        <v/>
      </c>
      <c r="AS80" s="56" t="str">
        <f>IFERROR(IF($AA80="Présent",AK80/VLOOKUP(AJ80,Base!$A$3:$E$17,2,FALSE)/24,""),"")</f>
        <v/>
      </c>
      <c r="AT80" s="56" t="str">
        <f>IFERROR(IF($AA80="Présent",AM80/VLOOKUP(AL80,Base!$A$3:$E$17,2,FALSE)/24,""),"")</f>
        <v/>
      </c>
      <c r="AU80" s="56" t="str">
        <f>IFERROR(IF($AA80="Présent",AO80/VLOOKUP(AN80,Base!$A$3:$E$17,2,FALSE)/24,""),"")</f>
        <v/>
      </c>
      <c r="AV80" s="56" t="str">
        <f>IFERROR(IF($AA80="Présent",AQ80/VLOOKUP(AP80,Base!$A$3:$E$17,2,FALSE)/24,""),"")</f>
        <v/>
      </c>
      <c r="AW80" s="293" t="str">
        <f t="shared" si="73"/>
        <v/>
      </c>
      <c r="AX80" s="51"/>
      <c r="AY80" s="17"/>
      <c r="AZ80" s="18" t="s">
        <v>10</v>
      </c>
      <c r="BA80" s="19"/>
      <c r="BB80" s="290">
        <f t="shared" si="74"/>
        <v>0</v>
      </c>
      <c r="BC80" s="291">
        <f t="shared" si="75"/>
        <v>0</v>
      </c>
      <c r="BD80" s="19">
        <f t="shared" si="76"/>
        <v>0</v>
      </c>
      <c r="BE80" s="20"/>
      <c r="BF80" s="292">
        <f t="shared" si="60"/>
        <v>0</v>
      </c>
      <c r="BG80" s="63" t="s">
        <v>10</v>
      </c>
      <c r="BH80" s="64"/>
      <c r="BI80" s="63" t="s">
        <v>10</v>
      </c>
      <c r="BJ80" s="65"/>
      <c r="BK80" s="66" t="s">
        <v>10</v>
      </c>
      <c r="BL80" s="64"/>
      <c r="BM80" s="63" t="s">
        <v>10</v>
      </c>
      <c r="BN80" s="65"/>
      <c r="BO80" s="66" t="s">
        <v>10</v>
      </c>
      <c r="BP80" s="64"/>
      <c r="BQ80" s="56" t="str">
        <f>IFERROR(IF($AZ80="Présent",BH80/VLOOKUP(BG80,Base!$A$3:$E$17,2,FALSE)/24,""),"")</f>
        <v/>
      </c>
      <c r="BR80" s="56" t="str">
        <f>IFERROR(IF($AZ80="Présent",BJ80/VLOOKUP(BI80,Base!$A$3:$E$17,2,FALSE)/24,""),"")</f>
        <v/>
      </c>
      <c r="BS80" s="56" t="str">
        <f>IFERROR(IF($AZ80="Présent",BL80/VLOOKUP(BK80,Base!$A$3:$E$17,2,FALSE)/24,""),"")</f>
        <v/>
      </c>
      <c r="BT80" s="56" t="str">
        <f>IFERROR(IF($AZ80="Présent",BN80/VLOOKUP(BM80,Base!$A$3:$E$17,2,FALSE)/24,""),"")</f>
        <v/>
      </c>
      <c r="BU80" s="56" t="str">
        <f>IFERROR(IF($AZ80="Présent",BP80/VLOOKUP(BO80,Base!$A$3:$E$17,2,FALSE)/24,""),"")</f>
        <v/>
      </c>
      <c r="BV80" s="293" t="str">
        <f t="shared" si="77"/>
        <v/>
      </c>
      <c r="BW80" s="51"/>
      <c r="BX80" s="17"/>
      <c r="BY80" s="18" t="s">
        <v>10</v>
      </c>
      <c r="BZ80" s="19"/>
      <c r="CA80" s="290">
        <f t="shared" si="78"/>
        <v>0</v>
      </c>
      <c r="CB80" s="291">
        <f t="shared" si="79"/>
        <v>0</v>
      </c>
      <c r="CC80" s="19">
        <f t="shared" si="80"/>
        <v>0</v>
      </c>
      <c r="CD80" s="20"/>
      <c r="CE80" s="292">
        <f t="shared" si="61"/>
        <v>0</v>
      </c>
      <c r="CF80" s="63" t="s">
        <v>10</v>
      </c>
      <c r="CG80" s="64"/>
      <c r="CH80" s="63" t="s">
        <v>10</v>
      </c>
      <c r="CI80" s="65"/>
      <c r="CJ80" s="66" t="s">
        <v>10</v>
      </c>
      <c r="CK80" s="64"/>
      <c r="CL80" s="63" t="s">
        <v>10</v>
      </c>
      <c r="CM80" s="65"/>
      <c r="CN80" s="66" t="s">
        <v>10</v>
      </c>
      <c r="CO80" s="64"/>
      <c r="CP80" s="56" t="str">
        <f>IFERROR(IF($BY80="Présent",CG80/VLOOKUP(CF80,Base!$A$3:$E$17,2,FALSE)/24,""),"")</f>
        <v/>
      </c>
      <c r="CQ80" s="56" t="str">
        <f>IFERROR(IF($BY80="Présent",CI80/VLOOKUP(CH80,Base!$A$3:$E$17,2,FALSE)/24,""),"")</f>
        <v/>
      </c>
      <c r="CR80" s="56" t="str">
        <f>IFERROR(IF($BY80="Présent",CK80/VLOOKUP(CJ80,Base!$A$3:$E$17,2,FALSE)/24,""),"")</f>
        <v/>
      </c>
      <c r="CS80" s="56" t="str">
        <f>IFERROR(IF($BY80="Présent",CM80/VLOOKUP(CL80,Base!$A$3:$E$17,2,FALSE)/24,""),"")</f>
        <v/>
      </c>
      <c r="CT80" s="56" t="str">
        <f>IFERROR(IF($BY80="Présent",CO80/VLOOKUP(CN80,Base!$A$3:$E$17,2,FALSE)/24,""),"")</f>
        <v/>
      </c>
      <c r="CU80" s="293" t="str">
        <f t="shared" si="81"/>
        <v/>
      </c>
      <c r="CV80" s="51"/>
      <c r="CW80" s="17"/>
      <c r="CX80" s="18" t="s">
        <v>10</v>
      </c>
      <c r="CY80" s="19"/>
      <c r="CZ80" s="290">
        <f t="shared" si="82"/>
        <v>0</v>
      </c>
      <c r="DA80" s="291">
        <f t="shared" si="83"/>
        <v>0</v>
      </c>
      <c r="DB80" s="19">
        <f t="shared" si="84"/>
        <v>0</v>
      </c>
      <c r="DC80" s="20"/>
      <c r="DD80" s="292">
        <f t="shared" si="62"/>
        <v>0</v>
      </c>
      <c r="DE80" s="63" t="s">
        <v>10</v>
      </c>
      <c r="DF80" s="64"/>
      <c r="DG80" s="63" t="s">
        <v>10</v>
      </c>
      <c r="DH80" s="65"/>
      <c r="DI80" s="66" t="s">
        <v>10</v>
      </c>
      <c r="DJ80" s="64"/>
      <c r="DK80" s="63" t="s">
        <v>10</v>
      </c>
      <c r="DL80" s="65"/>
      <c r="DM80" s="66" t="s">
        <v>10</v>
      </c>
      <c r="DN80" s="64"/>
      <c r="DO80" s="56" t="str">
        <f>IFERROR(IF($CX80="Présent",DF80/VLOOKUP(DE80,Base!$A$3:$E$17,2,FALSE)/24,""),"")</f>
        <v/>
      </c>
      <c r="DP80" s="56" t="str">
        <f>IFERROR(IF($CX80="Présent",DH80/VLOOKUP(DG80,Base!$A$3:$E$17,2,FALSE)/24,""),"")</f>
        <v/>
      </c>
      <c r="DQ80" s="56" t="str">
        <f>IFERROR(IF($CX80="Présent",DJ80/VLOOKUP(DI80,Base!$A$3:$E$17,2,FALSE)/24,""),"")</f>
        <v/>
      </c>
      <c r="DR80" s="56" t="str">
        <f>IFERROR(IF($CX80="Présent",DL80/VLOOKUP(DK80,Base!$A$3:$E$17,2,FALSE)/24,""),"")</f>
        <v/>
      </c>
      <c r="DS80" s="56" t="str">
        <f>IFERROR(IF($CX80="Présent",DN80/VLOOKUP(DM80,Base!$A$3:$E$17,2,FALSE)/24,""),"")</f>
        <v/>
      </c>
      <c r="DT80" s="293" t="str">
        <f t="shared" si="85"/>
        <v/>
      </c>
      <c r="DU80" s="51"/>
      <c r="DV80" s="17"/>
      <c r="DW80" s="18" t="s">
        <v>10</v>
      </c>
      <c r="DX80" s="19"/>
      <c r="DY80" s="290">
        <f t="shared" si="86"/>
        <v>0</v>
      </c>
      <c r="DZ80" s="291">
        <f t="shared" si="87"/>
        <v>0</v>
      </c>
      <c r="EA80" s="19">
        <f t="shared" si="88"/>
        <v>0</v>
      </c>
      <c r="EB80" s="20"/>
      <c r="EC80" s="292">
        <f t="shared" si="63"/>
        <v>0</v>
      </c>
      <c r="ED80" s="63" t="s">
        <v>10</v>
      </c>
      <c r="EE80" s="64"/>
      <c r="EF80" s="63" t="s">
        <v>10</v>
      </c>
      <c r="EG80" s="65"/>
      <c r="EH80" s="66" t="s">
        <v>10</v>
      </c>
      <c r="EI80" s="64"/>
      <c r="EJ80" s="63" t="s">
        <v>10</v>
      </c>
      <c r="EK80" s="65"/>
      <c r="EL80" s="66" t="s">
        <v>10</v>
      </c>
      <c r="EM80" s="64"/>
      <c r="EN80" s="56" t="str">
        <f>IFERROR(IF($DW80="Présent",EE80/VLOOKUP(ED80,Base!$A$3:$E$17,2,FALSE)/24,""),"")</f>
        <v/>
      </c>
      <c r="EO80" s="56" t="str">
        <f>IFERROR(IF($DW80="Présent",EG80/VLOOKUP(EF80,Base!$A$3:$E$17,2,FALSE)/24,""),"")</f>
        <v/>
      </c>
      <c r="EP80" s="56" t="str">
        <f>IFERROR(IF($DW80="Présent",EI80/VLOOKUP(EH80,Base!$A$3:$E$17,2,FALSE)/24,""),"")</f>
        <v/>
      </c>
      <c r="EQ80" s="56" t="str">
        <f>IFERROR(IF($DW80="Présent",EK80/VLOOKUP(EJ80,Base!$A$3:$E$17,2,FALSE)/24,""),"")</f>
        <v/>
      </c>
      <c r="ER80" s="56" t="str">
        <f>IFERROR(IF($DW80="Présent",EM80/VLOOKUP(EL80,Base!$A$3:$E$17,2,FALSE)/24,""),"")</f>
        <v/>
      </c>
      <c r="ES80" s="293" t="str">
        <f t="shared" si="89"/>
        <v/>
      </c>
      <c r="ET80" s="51"/>
      <c r="EU80" s="17"/>
      <c r="EV80" s="18" t="s">
        <v>10</v>
      </c>
      <c r="EW80" s="19"/>
      <c r="EX80" s="290">
        <f t="shared" si="90"/>
        <v>0</v>
      </c>
      <c r="EY80" s="291">
        <f t="shared" si="91"/>
        <v>0</v>
      </c>
      <c r="EZ80" s="19">
        <f t="shared" si="92"/>
        <v>0</v>
      </c>
      <c r="FA80" s="20"/>
      <c r="FB80" s="292">
        <f t="shared" si="64"/>
        <v>0</v>
      </c>
      <c r="FC80" s="63" t="s">
        <v>10</v>
      </c>
      <c r="FD80" s="64"/>
      <c r="FE80" s="63" t="s">
        <v>10</v>
      </c>
      <c r="FF80" s="65"/>
      <c r="FG80" s="66" t="s">
        <v>10</v>
      </c>
      <c r="FH80" s="64"/>
      <c r="FI80" s="63" t="s">
        <v>10</v>
      </c>
      <c r="FJ80" s="65"/>
      <c r="FK80" s="66" t="s">
        <v>10</v>
      </c>
      <c r="FL80" s="64"/>
      <c r="FM80" s="56" t="str">
        <f>IFERROR(IF($EV80="Présent",FD80/VLOOKUP(FC80,Base!$A$3:$E$17,2,FALSE)/24,""),"")</f>
        <v/>
      </c>
      <c r="FN80" s="56" t="str">
        <f>IFERROR(IF($EV80="Présent",FF80/VLOOKUP(FE80,Base!$A$3:$E$17,2,FALSE)/24,""),"")</f>
        <v/>
      </c>
      <c r="FO80" s="56" t="str">
        <f>IFERROR(IF($EV80="Présent",FH80/VLOOKUP(FG80,Base!$A$3:$E$17,2,FALSE)/24,""),"")</f>
        <v/>
      </c>
      <c r="FP80" s="56" t="str">
        <f>IFERROR(IF($EV80="Présent",FJ80/VLOOKUP(FI80,Base!$A$3:$E$17,2,FALSE)/24,""),"")</f>
        <v/>
      </c>
      <c r="FQ80" s="56" t="str">
        <f>IFERROR(IF($EV80="Présent",FL80/VLOOKUP(FK80,Base!$A$3:$E$17,2,FALSE)/24,""),"")</f>
        <v/>
      </c>
      <c r="FR80" s="293" t="str">
        <f t="shared" si="93"/>
        <v/>
      </c>
      <c r="FS80" s="51"/>
      <c r="FU80" s="262">
        <f t="shared" si="95"/>
        <v>0</v>
      </c>
      <c r="FV80" s="261" t="str">
        <f t="shared" si="65"/>
        <v/>
      </c>
      <c r="FW80" s="263">
        <f t="shared" si="94"/>
        <v>0</v>
      </c>
      <c r="FX80" s="23"/>
      <c r="FY80" s="88"/>
    </row>
    <row r="81" spans="1:181" s="25" customFormat="1" x14ac:dyDescent="0.2">
      <c r="A81" s="17"/>
      <c r="B81" s="18" t="s">
        <v>10</v>
      </c>
      <c r="C81" s="19"/>
      <c r="D81" s="290">
        <f t="shared" si="66"/>
        <v>0</v>
      </c>
      <c r="E81" s="291">
        <f t="shared" si="67"/>
        <v>0</v>
      </c>
      <c r="F81" s="19">
        <f t="shared" si="68"/>
        <v>0</v>
      </c>
      <c r="G81" s="20"/>
      <c r="H81" s="292">
        <f t="shared" si="58"/>
        <v>0</v>
      </c>
      <c r="I81" s="63" t="s">
        <v>10</v>
      </c>
      <c r="J81" s="64"/>
      <c r="K81" s="63" t="s">
        <v>10</v>
      </c>
      <c r="L81" s="65"/>
      <c r="M81" s="66" t="s">
        <v>10</v>
      </c>
      <c r="N81" s="64"/>
      <c r="O81" s="63" t="s">
        <v>10</v>
      </c>
      <c r="P81" s="65"/>
      <c r="Q81" s="66" t="s">
        <v>10</v>
      </c>
      <c r="R81" s="64"/>
      <c r="S81" s="56" t="str">
        <f>IFERROR(IF($B81="Présent",J81/VLOOKUP(I81,Base!$A$3:$E$17,2,FALSE)/24,""),"")</f>
        <v/>
      </c>
      <c r="T81" s="56" t="str">
        <f>IFERROR(IF($B81="Présent",L81/VLOOKUP(K81,Base!$A$3:$E$17,2,FALSE)/24,""),"")</f>
        <v/>
      </c>
      <c r="U81" s="56" t="str">
        <f>IFERROR(IF($B81="Présent",N81/VLOOKUP(M81,Base!$A$3:$E$17,2,FALSE)/24,""),"")</f>
        <v/>
      </c>
      <c r="V81" s="56" t="str">
        <f>IFERROR(IF($B81="Présent",P81/VLOOKUP(O81,Base!$A$3:$E$17,2,FALSE)/24,""),"")</f>
        <v/>
      </c>
      <c r="W81" s="56" t="str">
        <f>IFERROR(IF($B81="Présent",R81/VLOOKUP(Q81,Base!$A$3:$E$17,2,FALSE)/24,""),"")</f>
        <v/>
      </c>
      <c r="X81" s="293" t="str">
        <f t="shared" si="69"/>
        <v/>
      </c>
      <c r="Y81" s="51"/>
      <c r="Z81" s="17"/>
      <c r="AA81" s="18" t="s">
        <v>10</v>
      </c>
      <c r="AB81" s="19"/>
      <c r="AC81" s="290">
        <f t="shared" si="70"/>
        <v>0</v>
      </c>
      <c r="AD81" s="291">
        <f t="shared" si="71"/>
        <v>0</v>
      </c>
      <c r="AE81" s="19">
        <f t="shared" si="72"/>
        <v>0</v>
      </c>
      <c r="AF81" s="20"/>
      <c r="AG81" s="292">
        <f t="shared" si="59"/>
        <v>0</v>
      </c>
      <c r="AH81" s="63" t="s">
        <v>10</v>
      </c>
      <c r="AI81" s="64"/>
      <c r="AJ81" s="63" t="s">
        <v>10</v>
      </c>
      <c r="AK81" s="65"/>
      <c r="AL81" s="66" t="s">
        <v>10</v>
      </c>
      <c r="AM81" s="64"/>
      <c r="AN81" s="63" t="s">
        <v>10</v>
      </c>
      <c r="AO81" s="65"/>
      <c r="AP81" s="66" t="s">
        <v>10</v>
      </c>
      <c r="AQ81" s="64"/>
      <c r="AR81" s="56" t="str">
        <f>IFERROR(IF($AA81="Présent",AI81/VLOOKUP(AH81,Base!$A$3:$E$17,2,FALSE)/24,""),"")</f>
        <v/>
      </c>
      <c r="AS81" s="56" t="str">
        <f>IFERROR(IF($AA81="Présent",AK81/VLOOKUP(AJ81,Base!$A$3:$E$17,2,FALSE)/24,""),"")</f>
        <v/>
      </c>
      <c r="AT81" s="56" t="str">
        <f>IFERROR(IF($AA81="Présent",AM81/VLOOKUP(AL81,Base!$A$3:$E$17,2,FALSE)/24,""),"")</f>
        <v/>
      </c>
      <c r="AU81" s="56" t="str">
        <f>IFERROR(IF($AA81="Présent",AO81/VLOOKUP(AN81,Base!$A$3:$E$17,2,FALSE)/24,""),"")</f>
        <v/>
      </c>
      <c r="AV81" s="56" t="str">
        <f>IFERROR(IF($AA81="Présent",AQ81/VLOOKUP(AP81,Base!$A$3:$E$17,2,FALSE)/24,""),"")</f>
        <v/>
      </c>
      <c r="AW81" s="293" t="str">
        <f t="shared" si="73"/>
        <v/>
      </c>
      <c r="AX81" s="51"/>
      <c r="AY81" s="17"/>
      <c r="AZ81" s="18" t="s">
        <v>10</v>
      </c>
      <c r="BA81" s="19"/>
      <c r="BB81" s="290">
        <f t="shared" si="74"/>
        <v>0</v>
      </c>
      <c r="BC81" s="291">
        <f t="shared" si="75"/>
        <v>0</v>
      </c>
      <c r="BD81" s="19">
        <f t="shared" si="76"/>
        <v>0</v>
      </c>
      <c r="BE81" s="20"/>
      <c r="BF81" s="292">
        <f t="shared" si="60"/>
        <v>0</v>
      </c>
      <c r="BG81" s="63" t="s">
        <v>10</v>
      </c>
      <c r="BH81" s="64"/>
      <c r="BI81" s="63" t="s">
        <v>10</v>
      </c>
      <c r="BJ81" s="65"/>
      <c r="BK81" s="66" t="s">
        <v>10</v>
      </c>
      <c r="BL81" s="64"/>
      <c r="BM81" s="63" t="s">
        <v>10</v>
      </c>
      <c r="BN81" s="65"/>
      <c r="BO81" s="66" t="s">
        <v>10</v>
      </c>
      <c r="BP81" s="64"/>
      <c r="BQ81" s="56" t="str">
        <f>IFERROR(IF($AZ81="Présent",BH81/VLOOKUP(BG81,Base!$A$3:$E$17,2,FALSE)/24,""),"")</f>
        <v/>
      </c>
      <c r="BR81" s="56" t="str">
        <f>IFERROR(IF($AZ81="Présent",BJ81/VLOOKUP(BI81,Base!$A$3:$E$17,2,FALSE)/24,""),"")</f>
        <v/>
      </c>
      <c r="BS81" s="56" t="str">
        <f>IFERROR(IF($AZ81="Présent",BL81/VLOOKUP(BK81,Base!$A$3:$E$17,2,FALSE)/24,""),"")</f>
        <v/>
      </c>
      <c r="BT81" s="56" t="str">
        <f>IFERROR(IF($AZ81="Présent",BN81/VLOOKUP(BM81,Base!$A$3:$E$17,2,FALSE)/24,""),"")</f>
        <v/>
      </c>
      <c r="BU81" s="56" t="str">
        <f>IFERROR(IF($AZ81="Présent",BP81/VLOOKUP(BO81,Base!$A$3:$E$17,2,FALSE)/24,""),"")</f>
        <v/>
      </c>
      <c r="BV81" s="293" t="str">
        <f t="shared" si="77"/>
        <v/>
      </c>
      <c r="BW81" s="51"/>
      <c r="BX81" s="17"/>
      <c r="BY81" s="18" t="s">
        <v>10</v>
      </c>
      <c r="BZ81" s="19"/>
      <c r="CA81" s="290">
        <f t="shared" si="78"/>
        <v>0</v>
      </c>
      <c r="CB81" s="291">
        <f t="shared" si="79"/>
        <v>0</v>
      </c>
      <c r="CC81" s="19">
        <f t="shared" si="80"/>
        <v>0</v>
      </c>
      <c r="CD81" s="20"/>
      <c r="CE81" s="292">
        <f t="shared" si="61"/>
        <v>0</v>
      </c>
      <c r="CF81" s="63" t="s">
        <v>10</v>
      </c>
      <c r="CG81" s="64"/>
      <c r="CH81" s="63" t="s">
        <v>10</v>
      </c>
      <c r="CI81" s="65"/>
      <c r="CJ81" s="66" t="s">
        <v>10</v>
      </c>
      <c r="CK81" s="64"/>
      <c r="CL81" s="63" t="s">
        <v>10</v>
      </c>
      <c r="CM81" s="65"/>
      <c r="CN81" s="66" t="s">
        <v>10</v>
      </c>
      <c r="CO81" s="64"/>
      <c r="CP81" s="56" t="str">
        <f>IFERROR(IF($BY81="Présent",CG81/VLOOKUP(CF81,Base!$A$3:$E$17,2,FALSE)/24,""),"")</f>
        <v/>
      </c>
      <c r="CQ81" s="56" t="str">
        <f>IFERROR(IF($BY81="Présent",CI81/VLOOKUP(CH81,Base!$A$3:$E$17,2,FALSE)/24,""),"")</f>
        <v/>
      </c>
      <c r="CR81" s="56" t="str">
        <f>IFERROR(IF($BY81="Présent",CK81/VLOOKUP(CJ81,Base!$A$3:$E$17,2,FALSE)/24,""),"")</f>
        <v/>
      </c>
      <c r="CS81" s="56" t="str">
        <f>IFERROR(IF($BY81="Présent",CM81/VLOOKUP(CL81,Base!$A$3:$E$17,2,FALSE)/24,""),"")</f>
        <v/>
      </c>
      <c r="CT81" s="56" t="str">
        <f>IFERROR(IF($BY81="Présent",CO81/VLOOKUP(CN81,Base!$A$3:$E$17,2,FALSE)/24,""),"")</f>
        <v/>
      </c>
      <c r="CU81" s="293" t="str">
        <f t="shared" si="81"/>
        <v/>
      </c>
      <c r="CV81" s="51"/>
      <c r="CW81" s="17"/>
      <c r="CX81" s="18" t="s">
        <v>10</v>
      </c>
      <c r="CY81" s="19"/>
      <c r="CZ81" s="290">
        <f t="shared" si="82"/>
        <v>0</v>
      </c>
      <c r="DA81" s="291">
        <f t="shared" si="83"/>
        <v>0</v>
      </c>
      <c r="DB81" s="19">
        <f t="shared" si="84"/>
        <v>0</v>
      </c>
      <c r="DC81" s="20"/>
      <c r="DD81" s="292">
        <f t="shared" si="62"/>
        <v>0</v>
      </c>
      <c r="DE81" s="63" t="s">
        <v>10</v>
      </c>
      <c r="DF81" s="64"/>
      <c r="DG81" s="63" t="s">
        <v>10</v>
      </c>
      <c r="DH81" s="65"/>
      <c r="DI81" s="66" t="s">
        <v>10</v>
      </c>
      <c r="DJ81" s="64"/>
      <c r="DK81" s="63" t="s">
        <v>10</v>
      </c>
      <c r="DL81" s="65"/>
      <c r="DM81" s="66" t="s">
        <v>10</v>
      </c>
      <c r="DN81" s="64"/>
      <c r="DO81" s="56" t="str">
        <f>IFERROR(IF($CX81="Présent",DF81/VLOOKUP(DE81,Base!$A$3:$E$17,2,FALSE)/24,""),"")</f>
        <v/>
      </c>
      <c r="DP81" s="56" t="str">
        <f>IFERROR(IF($CX81="Présent",DH81/VLOOKUP(DG81,Base!$A$3:$E$17,2,FALSE)/24,""),"")</f>
        <v/>
      </c>
      <c r="DQ81" s="56" t="str">
        <f>IFERROR(IF($CX81="Présent",DJ81/VLOOKUP(DI81,Base!$A$3:$E$17,2,FALSE)/24,""),"")</f>
        <v/>
      </c>
      <c r="DR81" s="56" t="str">
        <f>IFERROR(IF($CX81="Présent",DL81/VLOOKUP(DK81,Base!$A$3:$E$17,2,FALSE)/24,""),"")</f>
        <v/>
      </c>
      <c r="DS81" s="56" t="str">
        <f>IFERROR(IF($CX81="Présent",DN81/VLOOKUP(DM81,Base!$A$3:$E$17,2,FALSE)/24,""),"")</f>
        <v/>
      </c>
      <c r="DT81" s="293" t="str">
        <f t="shared" si="85"/>
        <v/>
      </c>
      <c r="DU81" s="51"/>
      <c r="DV81" s="17"/>
      <c r="DW81" s="18" t="s">
        <v>10</v>
      </c>
      <c r="DX81" s="19"/>
      <c r="DY81" s="290">
        <f t="shared" si="86"/>
        <v>0</v>
      </c>
      <c r="DZ81" s="291">
        <f t="shared" si="87"/>
        <v>0</v>
      </c>
      <c r="EA81" s="19">
        <f t="shared" si="88"/>
        <v>0</v>
      </c>
      <c r="EB81" s="20"/>
      <c r="EC81" s="292">
        <f t="shared" si="63"/>
        <v>0</v>
      </c>
      <c r="ED81" s="63" t="s">
        <v>10</v>
      </c>
      <c r="EE81" s="64"/>
      <c r="EF81" s="63" t="s">
        <v>10</v>
      </c>
      <c r="EG81" s="65"/>
      <c r="EH81" s="66" t="s">
        <v>10</v>
      </c>
      <c r="EI81" s="64"/>
      <c r="EJ81" s="63" t="s">
        <v>10</v>
      </c>
      <c r="EK81" s="65"/>
      <c r="EL81" s="66" t="s">
        <v>10</v>
      </c>
      <c r="EM81" s="64"/>
      <c r="EN81" s="56" t="str">
        <f>IFERROR(IF($DW81="Présent",EE81/VLOOKUP(ED81,Base!$A$3:$E$17,2,FALSE)/24,""),"")</f>
        <v/>
      </c>
      <c r="EO81" s="56" t="str">
        <f>IFERROR(IF($DW81="Présent",EG81/VLOOKUP(EF81,Base!$A$3:$E$17,2,FALSE)/24,""),"")</f>
        <v/>
      </c>
      <c r="EP81" s="56" t="str">
        <f>IFERROR(IF($DW81="Présent",EI81/VLOOKUP(EH81,Base!$A$3:$E$17,2,FALSE)/24,""),"")</f>
        <v/>
      </c>
      <c r="EQ81" s="56" t="str">
        <f>IFERROR(IF($DW81="Présent",EK81/VLOOKUP(EJ81,Base!$A$3:$E$17,2,FALSE)/24,""),"")</f>
        <v/>
      </c>
      <c r="ER81" s="56" t="str">
        <f>IFERROR(IF($DW81="Présent",EM81/VLOOKUP(EL81,Base!$A$3:$E$17,2,FALSE)/24,""),"")</f>
        <v/>
      </c>
      <c r="ES81" s="293" t="str">
        <f t="shared" si="89"/>
        <v/>
      </c>
      <c r="ET81" s="51"/>
      <c r="EU81" s="17"/>
      <c r="EV81" s="18" t="s">
        <v>10</v>
      </c>
      <c r="EW81" s="19"/>
      <c r="EX81" s="290">
        <f t="shared" si="90"/>
        <v>0</v>
      </c>
      <c r="EY81" s="291">
        <f t="shared" si="91"/>
        <v>0</v>
      </c>
      <c r="EZ81" s="19">
        <f t="shared" si="92"/>
        <v>0</v>
      </c>
      <c r="FA81" s="20"/>
      <c r="FB81" s="292">
        <f t="shared" si="64"/>
        <v>0</v>
      </c>
      <c r="FC81" s="63" t="s">
        <v>10</v>
      </c>
      <c r="FD81" s="64"/>
      <c r="FE81" s="63" t="s">
        <v>10</v>
      </c>
      <c r="FF81" s="65"/>
      <c r="FG81" s="66" t="s">
        <v>10</v>
      </c>
      <c r="FH81" s="64"/>
      <c r="FI81" s="63" t="s">
        <v>10</v>
      </c>
      <c r="FJ81" s="65"/>
      <c r="FK81" s="66" t="s">
        <v>10</v>
      </c>
      <c r="FL81" s="64"/>
      <c r="FM81" s="56" t="str">
        <f>IFERROR(IF($EV81="Présent",FD81/VLOOKUP(FC81,Base!$A$3:$E$17,2,FALSE)/24,""),"")</f>
        <v/>
      </c>
      <c r="FN81" s="56" t="str">
        <f>IFERROR(IF($EV81="Présent",FF81/VLOOKUP(FE81,Base!$A$3:$E$17,2,FALSE)/24,""),"")</f>
        <v/>
      </c>
      <c r="FO81" s="56" t="str">
        <f>IFERROR(IF($EV81="Présent",FH81/VLOOKUP(FG81,Base!$A$3:$E$17,2,FALSE)/24,""),"")</f>
        <v/>
      </c>
      <c r="FP81" s="56" t="str">
        <f>IFERROR(IF($EV81="Présent",FJ81/VLOOKUP(FI81,Base!$A$3:$E$17,2,FALSE)/24,""),"")</f>
        <v/>
      </c>
      <c r="FQ81" s="56" t="str">
        <f>IFERROR(IF($EV81="Présent",FL81/VLOOKUP(FK81,Base!$A$3:$E$17,2,FALSE)/24,""),"")</f>
        <v/>
      </c>
      <c r="FR81" s="293" t="str">
        <f t="shared" si="93"/>
        <v/>
      </c>
      <c r="FS81" s="51"/>
      <c r="FU81" s="262">
        <f t="shared" si="95"/>
        <v>0</v>
      </c>
      <c r="FV81" s="261" t="str">
        <f t="shared" si="65"/>
        <v/>
      </c>
      <c r="FW81" s="263">
        <f t="shared" si="94"/>
        <v>0</v>
      </c>
      <c r="FX81" s="23"/>
      <c r="FY81" s="88"/>
    </row>
    <row r="82" spans="1:181" s="25" customFormat="1" x14ac:dyDescent="0.2">
      <c r="A82" s="17"/>
      <c r="B82" s="18" t="s">
        <v>10</v>
      </c>
      <c r="C82" s="19"/>
      <c r="D82" s="290">
        <f t="shared" si="66"/>
        <v>0</v>
      </c>
      <c r="E82" s="291">
        <f t="shared" si="67"/>
        <v>0</v>
      </c>
      <c r="F82" s="19">
        <f t="shared" si="68"/>
        <v>0</v>
      </c>
      <c r="G82" s="20"/>
      <c r="H82" s="292">
        <f t="shared" si="58"/>
        <v>0</v>
      </c>
      <c r="I82" s="63" t="s">
        <v>10</v>
      </c>
      <c r="J82" s="64"/>
      <c r="K82" s="63" t="s">
        <v>10</v>
      </c>
      <c r="L82" s="65"/>
      <c r="M82" s="66" t="s">
        <v>10</v>
      </c>
      <c r="N82" s="64"/>
      <c r="O82" s="63" t="s">
        <v>10</v>
      </c>
      <c r="P82" s="65"/>
      <c r="Q82" s="66" t="s">
        <v>10</v>
      </c>
      <c r="R82" s="64"/>
      <c r="S82" s="56" t="str">
        <f>IFERROR(IF($B82="Présent",J82/VLOOKUP(I82,Base!$A$3:$E$17,2,FALSE)/24,""),"")</f>
        <v/>
      </c>
      <c r="T82" s="56" t="str">
        <f>IFERROR(IF($B82="Présent",L82/VLOOKUP(K82,Base!$A$3:$E$17,2,FALSE)/24,""),"")</f>
        <v/>
      </c>
      <c r="U82" s="56" t="str">
        <f>IFERROR(IF($B82="Présent",N82/VLOOKUP(M82,Base!$A$3:$E$17,2,FALSE)/24,""),"")</f>
        <v/>
      </c>
      <c r="V82" s="56" t="str">
        <f>IFERROR(IF($B82="Présent",P82/VLOOKUP(O82,Base!$A$3:$E$17,2,FALSE)/24,""),"")</f>
        <v/>
      </c>
      <c r="W82" s="56" t="str">
        <f>IFERROR(IF($B82="Présent",R82/VLOOKUP(Q82,Base!$A$3:$E$17,2,FALSE)/24,""),"")</f>
        <v/>
      </c>
      <c r="X82" s="293" t="str">
        <f t="shared" si="69"/>
        <v/>
      </c>
      <c r="Y82" s="51"/>
      <c r="Z82" s="17"/>
      <c r="AA82" s="18" t="s">
        <v>10</v>
      </c>
      <c r="AB82" s="19"/>
      <c r="AC82" s="290">
        <f t="shared" si="70"/>
        <v>0</v>
      </c>
      <c r="AD82" s="291">
        <f t="shared" si="71"/>
        <v>0</v>
      </c>
      <c r="AE82" s="19">
        <f t="shared" si="72"/>
        <v>0</v>
      </c>
      <c r="AF82" s="20"/>
      <c r="AG82" s="292">
        <f t="shared" si="59"/>
        <v>0</v>
      </c>
      <c r="AH82" s="63" t="s">
        <v>10</v>
      </c>
      <c r="AI82" s="64"/>
      <c r="AJ82" s="63" t="s">
        <v>10</v>
      </c>
      <c r="AK82" s="65"/>
      <c r="AL82" s="66" t="s">
        <v>10</v>
      </c>
      <c r="AM82" s="64"/>
      <c r="AN82" s="63" t="s">
        <v>10</v>
      </c>
      <c r="AO82" s="65"/>
      <c r="AP82" s="66" t="s">
        <v>10</v>
      </c>
      <c r="AQ82" s="64"/>
      <c r="AR82" s="56" t="str">
        <f>IFERROR(IF($AA82="Présent",AI82/VLOOKUP(AH82,Base!$A$3:$E$17,2,FALSE)/24,""),"")</f>
        <v/>
      </c>
      <c r="AS82" s="56" t="str">
        <f>IFERROR(IF($AA82="Présent",AK82/VLOOKUP(AJ82,Base!$A$3:$E$17,2,FALSE)/24,""),"")</f>
        <v/>
      </c>
      <c r="AT82" s="56" t="str">
        <f>IFERROR(IF($AA82="Présent",AM82/VLOOKUP(AL82,Base!$A$3:$E$17,2,FALSE)/24,""),"")</f>
        <v/>
      </c>
      <c r="AU82" s="56" t="str">
        <f>IFERROR(IF($AA82="Présent",AO82/VLOOKUP(AN82,Base!$A$3:$E$17,2,FALSE)/24,""),"")</f>
        <v/>
      </c>
      <c r="AV82" s="56" t="str">
        <f>IFERROR(IF($AA82="Présent",AQ82/VLOOKUP(AP82,Base!$A$3:$E$17,2,FALSE)/24,""),"")</f>
        <v/>
      </c>
      <c r="AW82" s="293" t="str">
        <f t="shared" si="73"/>
        <v/>
      </c>
      <c r="AX82" s="51"/>
      <c r="AY82" s="17"/>
      <c r="AZ82" s="18" t="s">
        <v>10</v>
      </c>
      <c r="BA82" s="19"/>
      <c r="BB82" s="290">
        <f t="shared" si="74"/>
        <v>0</v>
      </c>
      <c r="BC82" s="291">
        <f t="shared" si="75"/>
        <v>0</v>
      </c>
      <c r="BD82" s="19">
        <f t="shared" si="76"/>
        <v>0</v>
      </c>
      <c r="BE82" s="20"/>
      <c r="BF82" s="292">
        <f t="shared" si="60"/>
        <v>0</v>
      </c>
      <c r="BG82" s="63" t="s">
        <v>10</v>
      </c>
      <c r="BH82" s="64"/>
      <c r="BI82" s="63" t="s">
        <v>10</v>
      </c>
      <c r="BJ82" s="65"/>
      <c r="BK82" s="66" t="s">
        <v>10</v>
      </c>
      <c r="BL82" s="64"/>
      <c r="BM82" s="63" t="s">
        <v>10</v>
      </c>
      <c r="BN82" s="65"/>
      <c r="BO82" s="66" t="s">
        <v>10</v>
      </c>
      <c r="BP82" s="64"/>
      <c r="BQ82" s="56" t="str">
        <f>IFERROR(IF($AZ82="Présent",BH82/VLOOKUP(BG82,Base!$A$3:$E$17,2,FALSE)/24,""),"")</f>
        <v/>
      </c>
      <c r="BR82" s="56" t="str">
        <f>IFERROR(IF($AZ82="Présent",BJ82/VLOOKUP(BI82,Base!$A$3:$E$17,2,FALSE)/24,""),"")</f>
        <v/>
      </c>
      <c r="BS82" s="56" t="str">
        <f>IFERROR(IF($AZ82="Présent",BL82/VLOOKUP(BK82,Base!$A$3:$E$17,2,FALSE)/24,""),"")</f>
        <v/>
      </c>
      <c r="BT82" s="56" t="str">
        <f>IFERROR(IF($AZ82="Présent",BN82/VLOOKUP(BM82,Base!$A$3:$E$17,2,FALSE)/24,""),"")</f>
        <v/>
      </c>
      <c r="BU82" s="56" t="str">
        <f>IFERROR(IF($AZ82="Présent",BP82/VLOOKUP(BO82,Base!$A$3:$E$17,2,FALSE)/24,""),"")</f>
        <v/>
      </c>
      <c r="BV82" s="293" t="str">
        <f t="shared" si="77"/>
        <v/>
      </c>
      <c r="BW82" s="51"/>
      <c r="BX82" s="17"/>
      <c r="BY82" s="18" t="s">
        <v>10</v>
      </c>
      <c r="BZ82" s="19"/>
      <c r="CA82" s="290">
        <f t="shared" si="78"/>
        <v>0</v>
      </c>
      <c r="CB82" s="291">
        <f t="shared" si="79"/>
        <v>0</v>
      </c>
      <c r="CC82" s="19">
        <f t="shared" si="80"/>
        <v>0</v>
      </c>
      <c r="CD82" s="20"/>
      <c r="CE82" s="292">
        <f t="shared" si="61"/>
        <v>0</v>
      </c>
      <c r="CF82" s="63" t="s">
        <v>10</v>
      </c>
      <c r="CG82" s="64"/>
      <c r="CH82" s="63" t="s">
        <v>10</v>
      </c>
      <c r="CI82" s="65"/>
      <c r="CJ82" s="66" t="s">
        <v>10</v>
      </c>
      <c r="CK82" s="64"/>
      <c r="CL82" s="63" t="s">
        <v>10</v>
      </c>
      <c r="CM82" s="65"/>
      <c r="CN82" s="66" t="s">
        <v>10</v>
      </c>
      <c r="CO82" s="64"/>
      <c r="CP82" s="56" t="str">
        <f>IFERROR(IF($BY82="Présent",CG82/VLOOKUP(CF82,Base!$A$3:$E$17,2,FALSE)/24,""),"")</f>
        <v/>
      </c>
      <c r="CQ82" s="56" t="str">
        <f>IFERROR(IF($BY82="Présent",CI82/VLOOKUP(CH82,Base!$A$3:$E$17,2,FALSE)/24,""),"")</f>
        <v/>
      </c>
      <c r="CR82" s="56" t="str">
        <f>IFERROR(IF($BY82="Présent",CK82/VLOOKUP(CJ82,Base!$A$3:$E$17,2,FALSE)/24,""),"")</f>
        <v/>
      </c>
      <c r="CS82" s="56" t="str">
        <f>IFERROR(IF($BY82="Présent",CM82/VLOOKUP(CL82,Base!$A$3:$E$17,2,FALSE)/24,""),"")</f>
        <v/>
      </c>
      <c r="CT82" s="56" t="str">
        <f>IFERROR(IF($BY82="Présent",CO82/VLOOKUP(CN82,Base!$A$3:$E$17,2,FALSE)/24,""),"")</f>
        <v/>
      </c>
      <c r="CU82" s="293" t="str">
        <f t="shared" si="81"/>
        <v/>
      </c>
      <c r="CV82" s="51"/>
      <c r="CW82" s="17"/>
      <c r="CX82" s="18" t="s">
        <v>10</v>
      </c>
      <c r="CY82" s="19"/>
      <c r="CZ82" s="290">
        <f t="shared" si="82"/>
        <v>0</v>
      </c>
      <c r="DA82" s="291">
        <f t="shared" si="83"/>
        <v>0</v>
      </c>
      <c r="DB82" s="19">
        <f t="shared" si="84"/>
        <v>0</v>
      </c>
      <c r="DC82" s="20"/>
      <c r="DD82" s="292">
        <f t="shared" si="62"/>
        <v>0</v>
      </c>
      <c r="DE82" s="63" t="s">
        <v>10</v>
      </c>
      <c r="DF82" s="64"/>
      <c r="DG82" s="63" t="s">
        <v>10</v>
      </c>
      <c r="DH82" s="65"/>
      <c r="DI82" s="66" t="s">
        <v>10</v>
      </c>
      <c r="DJ82" s="64"/>
      <c r="DK82" s="63" t="s">
        <v>10</v>
      </c>
      <c r="DL82" s="65"/>
      <c r="DM82" s="66" t="s">
        <v>10</v>
      </c>
      <c r="DN82" s="64"/>
      <c r="DO82" s="56" t="str">
        <f>IFERROR(IF($CX82="Présent",DF82/VLOOKUP(DE82,Base!$A$3:$E$17,2,FALSE)/24,""),"")</f>
        <v/>
      </c>
      <c r="DP82" s="56" t="str">
        <f>IFERROR(IF($CX82="Présent",DH82/VLOOKUP(DG82,Base!$A$3:$E$17,2,FALSE)/24,""),"")</f>
        <v/>
      </c>
      <c r="DQ82" s="56" t="str">
        <f>IFERROR(IF($CX82="Présent",DJ82/VLOOKUP(DI82,Base!$A$3:$E$17,2,FALSE)/24,""),"")</f>
        <v/>
      </c>
      <c r="DR82" s="56" t="str">
        <f>IFERROR(IF($CX82="Présent",DL82/VLOOKUP(DK82,Base!$A$3:$E$17,2,FALSE)/24,""),"")</f>
        <v/>
      </c>
      <c r="DS82" s="56" t="str">
        <f>IFERROR(IF($CX82="Présent",DN82/VLOOKUP(DM82,Base!$A$3:$E$17,2,FALSE)/24,""),"")</f>
        <v/>
      </c>
      <c r="DT82" s="293" t="str">
        <f t="shared" si="85"/>
        <v/>
      </c>
      <c r="DU82" s="51"/>
      <c r="DV82" s="17"/>
      <c r="DW82" s="18" t="s">
        <v>10</v>
      </c>
      <c r="DX82" s="19"/>
      <c r="DY82" s="290">
        <f t="shared" si="86"/>
        <v>0</v>
      </c>
      <c r="DZ82" s="291">
        <f t="shared" si="87"/>
        <v>0</v>
      </c>
      <c r="EA82" s="19">
        <f t="shared" si="88"/>
        <v>0</v>
      </c>
      <c r="EB82" s="20"/>
      <c r="EC82" s="292">
        <f t="shared" si="63"/>
        <v>0</v>
      </c>
      <c r="ED82" s="63" t="s">
        <v>10</v>
      </c>
      <c r="EE82" s="64"/>
      <c r="EF82" s="63" t="s">
        <v>10</v>
      </c>
      <c r="EG82" s="65"/>
      <c r="EH82" s="66" t="s">
        <v>10</v>
      </c>
      <c r="EI82" s="64"/>
      <c r="EJ82" s="63" t="s">
        <v>10</v>
      </c>
      <c r="EK82" s="65"/>
      <c r="EL82" s="66" t="s">
        <v>10</v>
      </c>
      <c r="EM82" s="64"/>
      <c r="EN82" s="56" t="str">
        <f>IFERROR(IF($DW82="Présent",EE82/VLOOKUP(ED82,Base!$A$3:$E$17,2,FALSE)/24,""),"")</f>
        <v/>
      </c>
      <c r="EO82" s="56" t="str">
        <f>IFERROR(IF($DW82="Présent",EG82/VLOOKUP(EF82,Base!$A$3:$E$17,2,FALSE)/24,""),"")</f>
        <v/>
      </c>
      <c r="EP82" s="56" t="str">
        <f>IFERROR(IF($DW82="Présent",EI82/VLOOKUP(EH82,Base!$A$3:$E$17,2,FALSE)/24,""),"")</f>
        <v/>
      </c>
      <c r="EQ82" s="56" t="str">
        <f>IFERROR(IF($DW82="Présent",EK82/VLOOKUP(EJ82,Base!$A$3:$E$17,2,FALSE)/24,""),"")</f>
        <v/>
      </c>
      <c r="ER82" s="56" t="str">
        <f>IFERROR(IF($DW82="Présent",EM82/VLOOKUP(EL82,Base!$A$3:$E$17,2,FALSE)/24,""),"")</f>
        <v/>
      </c>
      <c r="ES82" s="293" t="str">
        <f t="shared" si="89"/>
        <v/>
      </c>
      <c r="ET82" s="51"/>
      <c r="EU82" s="17"/>
      <c r="EV82" s="18" t="s">
        <v>10</v>
      </c>
      <c r="EW82" s="19"/>
      <c r="EX82" s="290">
        <f t="shared" si="90"/>
        <v>0</v>
      </c>
      <c r="EY82" s="291">
        <f t="shared" si="91"/>
        <v>0</v>
      </c>
      <c r="EZ82" s="19">
        <f t="shared" si="92"/>
        <v>0</v>
      </c>
      <c r="FA82" s="20"/>
      <c r="FB82" s="292">
        <f t="shared" si="64"/>
        <v>0</v>
      </c>
      <c r="FC82" s="63" t="s">
        <v>10</v>
      </c>
      <c r="FD82" s="64"/>
      <c r="FE82" s="63" t="s">
        <v>10</v>
      </c>
      <c r="FF82" s="65"/>
      <c r="FG82" s="66" t="s">
        <v>10</v>
      </c>
      <c r="FH82" s="64"/>
      <c r="FI82" s="63" t="s">
        <v>10</v>
      </c>
      <c r="FJ82" s="65"/>
      <c r="FK82" s="66" t="s">
        <v>10</v>
      </c>
      <c r="FL82" s="64"/>
      <c r="FM82" s="56" t="str">
        <f>IFERROR(IF($EV82="Présent",FD82/VLOOKUP(FC82,Base!$A$3:$E$17,2,FALSE)/24,""),"")</f>
        <v/>
      </c>
      <c r="FN82" s="56" t="str">
        <f>IFERROR(IF($EV82="Présent",FF82/VLOOKUP(FE82,Base!$A$3:$E$17,2,FALSE)/24,""),"")</f>
        <v/>
      </c>
      <c r="FO82" s="56" t="str">
        <f>IFERROR(IF($EV82="Présent",FH82/VLOOKUP(FG82,Base!$A$3:$E$17,2,FALSE)/24,""),"")</f>
        <v/>
      </c>
      <c r="FP82" s="56" t="str">
        <f>IFERROR(IF($EV82="Présent",FJ82/VLOOKUP(FI82,Base!$A$3:$E$17,2,FALSE)/24,""),"")</f>
        <v/>
      </c>
      <c r="FQ82" s="56" t="str">
        <f>IFERROR(IF($EV82="Présent",FL82/VLOOKUP(FK82,Base!$A$3:$E$17,2,FALSE)/24,""),"")</f>
        <v/>
      </c>
      <c r="FR82" s="293" t="str">
        <f t="shared" si="93"/>
        <v/>
      </c>
      <c r="FS82" s="51"/>
      <c r="FU82" s="262">
        <f t="shared" si="95"/>
        <v>0</v>
      </c>
      <c r="FV82" s="261" t="str">
        <f t="shared" si="65"/>
        <v/>
      </c>
      <c r="FW82" s="263">
        <f t="shared" si="94"/>
        <v>0</v>
      </c>
      <c r="FX82" s="23"/>
      <c r="FY82" s="88"/>
    </row>
    <row r="83" spans="1:181" s="25" customFormat="1" x14ac:dyDescent="0.2">
      <c r="A83" s="17"/>
      <c r="B83" s="18" t="s">
        <v>10</v>
      </c>
      <c r="C83" s="19"/>
      <c r="D83" s="290">
        <f t="shared" si="66"/>
        <v>0</v>
      </c>
      <c r="E83" s="291">
        <f t="shared" si="67"/>
        <v>0</v>
      </c>
      <c r="F83" s="19">
        <f t="shared" si="68"/>
        <v>0</v>
      </c>
      <c r="G83" s="20"/>
      <c r="H83" s="292">
        <f t="shared" si="58"/>
        <v>0</v>
      </c>
      <c r="I83" s="63" t="s">
        <v>10</v>
      </c>
      <c r="J83" s="64"/>
      <c r="K83" s="63" t="s">
        <v>10</v>
      </c>
      <c r="L83" s="65"/>
      <c r="M83" s="66" t="s">
        <v>10</v>
      </c>
      <c r="N83" s="64"/>
      <c r="O83" s="63" t="s">
        <v>10</v>
      </c>
      <c r="P83" s="65"/>
      <c r="Q83" s="66" t="s">
        <v>10</v>
      </c>
      <c r="R83" s="64"/>
      <c r="S83" s="56" t="str">
        <f>IFERROR(IF($B83="Présent",J83/VLOOKUP(I83,Base!$A$3:$E$17,2,FALSE)/24,""),"")</f>
        <v/>
      </c>
      <c r="T83" s="56" t="str">
        <f>IFERROR(IF($B83="Présent",L83/VLOOKUP(K83,Base!$A$3:$E$17,2,FALSE)/24,""),"")</f>
        <v/>
      </c>
      <c r="U83" s="56" t="str">
        <f>IFERROR(IF($B83="Présent",N83/VLOOKUP(M83,Base!$A$3:$E$17,2,FALSE)/24,""),"")</f>
        <v/>
      </c>
      <c r="V83" s="56" t="str">
        <f>IFERROR(IF($B83="Présent",P83/VLOOKUP(O83,Base!$A$3:$E$17,2,FALSE)/24,""),"")</f>
        <v/>
      </c>
      <c r="W83" s="56" t="str">
        <f>IFERROR(IF($B83="Présent",R83/VLOOKUP(Q83,Base!$A$3:$E$17,2,FALSE)/24,""),"")</f>
        <v/>
      </c>
      <c r="X83" s="293" t="str">
        <f t="shared" si="69"/>
        <v/>
      </c>
      <c r="Y83" s="51"/>
      <c r="Z83" s="17"/>
      <c r="AA83" s="18" t="s">
        <v>10</v>
      </c>
      <c r="AB83" s="19"/>
      <c r="AC83" s="290">
        <f t="shared" si="70"/>
        <v>0</v>
      </c>
      <c r="AD83" s="291">
        <f t="shared" si="71"/>
        <v>0</v>
      </c>
      <c r="AE83" s="19">
        <f t="shared" si="72"/>
        <v>0</v>
      </c>
      <c r="AF83" s="20"/>
      <c r="AG83" s="292">
        <f t="shared" si="59"/>
        <v>0</v>
      </c>
      <c r="AH83" s="63" t="s">
        <v>10</v>
      </c>
      <c r="AI83" s="64"/>
      <c r="AJ83" s="63" t="s">
        <v>10</v>
      </c>
      <c r="AK83" s="65"/>
      <c r="AL83" s="66" t="s">
        <v>10</v>
      </c>
      <c r="AM83" s="64"/>
      <c r="AN83" s="63" t="s">
        <v>10</v>
      </c>
      <c r="AO83" s="65"/>
      <c r="AP83" s="66" t="s">
        <v>10</v>
      </c>
      <c r="AQ83" s="64"/>
      <c r="AR83" s="56" t="str">
        <f>IFERROR(IF($AA83="Présent",AI83/VLOOKUP(AH83,Base!$A$3:$E$17,2,FALSE)/24,""),"")</f>
        <v/>
      </c>
      <c r="AS83" s="56" t="str">
        <f>IFERROR(IF($AA83="Présent",AK83/VLOOKUP(AJ83,Base!$A$3:$E$17,2,FALSE)/24,""),"")</f>
        <v/>
      </c>
      <c r="AT83" s="56" t="str">
        <f>IFERROR(IF($AA83="Présent",AM83/VLOOKUP(AL83,Base!$A$3:$E$17,2,FALSE)/24,""),"")</f>
        <v/>
      </c>
      <c r="AU83" s="56" t="str">
        <f>IFERROR(IF($AA83="Présent",AO83/VLOOKUP(AN83,Base!$A$3:$E$17,2,FALSE)/24,""),"")</f>
        <v/>
      </c>
      <c r="AV83" s="56" t="str">
        <f>IFERROR(IF($AA83="Présent",AQ83/VLOOKUP(AP83,Base!$A$3:$E$17,2,FALSE)/24,""),"")</f>
        <v/>
      </c>
      <c r="AW83" s="293" t="str">
        <f t="shared" si="73"/>
        <v/>
      </c>
      <c r="AX83" s="51"/>
      <c r="AY83" s="17"/>
      <c r="AZ83" s="18" t="s">
        <v>10</v>
      </c>
      <c r="BA83" s="19"/>
      <c r="BB83" s="290">
        <f t="shared" si="74"/>
        <v>0</v>
      </c>
      <c r="BC83" s="291">
        <f t="shared" si="75"/>
        <v>0</v>
      </c>
      <c r="BD83" s="19">
        <f t="shared" si="76"/>
        <v>0</v>
      </c>
      <c r="BE83" s="20"/>
      <c r="BF83" s="292">
        <f t="shared" si="60"/>
        <v>0</v>
      </c>
      <c r="BG83" s="63" t="s">
        <v>10</v>
      </c>
      <c r="BH83" s="64"/>
      <c r="BI83" s="63" t="s">
        <v>10</v>
      </c>
      <c r="BJ83" s="65"/>
      <c r="BK83" s="66" t="s">
        <v>10</v>
      </c>
      <c r="BL83" s="64"/>
      <c r="BM83" s="63" t="s">
        <v>10</v>
      </c>
      <c r="BN83" s="65"/>
      <c r="BO83" s="66" t="s">
        <v>10</v>
      </c>
      <c r="BP83" s="64"/>
      <c r="BQ83" s="56" t="str">
        <f>IFERROR(IF($AZ83="Présent",BH83/VLOOKUP(BG83,Base!$A$3:$E$17,2,FALSE)/24,""),"")</f>
        <v/>
      </c>
      <c r="BR83" s="56" t="str">
        <f>IFERROR(IF($AZ83="Présent",BJ83/VLOOKUP(BI83,Base!$A$3:$E$17,2,FALSE)/24,""),"")</f>
        <v/>
      </c>
      <c r="BS83" s="56" t="str">
        <f>IFERROR(IF($AZ83="Présent",BL83/VLOOKUP(BK83,Base!$A$3:$E$17,2,FALSE)/24,""),"")</f>
        <v/>
      </c>
      <c r="BT83" s="56" t="str">
        <f>IFERROR(IF($AZ83="Présent",BN83/VLOOKUP(BM83,Base!$A$3:$E$17,2,FALSE)/24,""),"")</f>
        <v/>
      </c>
      <c r="BU83" s="56" t="str">
        <f>IFERROR(IF($AZ83="Présent",BP83/VLOOKUP(BO83,Base!$A$3:$E$17,2,FALSE)/24,""),"")</f>
        <v/>
      </c>
      <c r="BV83" s="293" t="str">
        <f t="shared" si="77"/>
        <v/>
      </c>
      <c r="BW83" s="51"/>
      <c r="BX83" s="17"/>
      <c r="BY83" s="18" t="s">
        <v>10</v>
      </c>
      <c r="BZ83" s="19"/>
      <c r="CA83" s="290">
        <f t="shared" si="78"/>
        <v>0</v>
      </c>
      <c r="CB83" s="291">
        <f t="shared" si="79"/>
        <v>0</v>
      </c>
      <c r="CC83" s="19">
        <f t="shared" si="80"/>
        <v>0</v>
      </c>
      <c r="CD83" s="20"/>
      <c r="CE83" s="292">
        <f t="shared" si="61"/>
        <v>0</v>
      </c>
      <c r="CF83" s="63" t="s">
        <v>10</v>
      </c>
      <c r="CG83" s="64"/>
      <c r="CH83" s="63" t="s">
        <v>10</v>
      </c>
      <c r="CI83" s="65"/>
      <c r="CJ83" s="66" t="s">
        <v>10</v>
      </c>
      <c r="CK83" s="64"/>
      <c r="CL83" s="63" t="s">
        <v>10</v>
      </c>
      <c r="CM83" s="65"/>
      <c r="CN83" s="66" t="s">
        <v>10</v>
      </c>
      <c r="CO83" s="64"/>
      <c r="CP83" s="56" t="str">
        <f>IFERROR(IF($BY83="Présent",CG83/VLOOKUP(CF83,Base!$A$3:$E$17,2,FALSE)/24,""),"")</f>
        <v/>
      </c>
      <c r="CQ83" s="56" t="str">
        <f>IFERROR(IF($BY83="Présent",CI83/VLOOKUP(CH83,Base!$A$3:$E$17,2,FALSE)/24,""),"")</f>
        <v/>
      </c>
      <c r="CR83" s="56" t="str">
        <f>IFERROR(IF($BY83="Présent",CK83/VLOOKUP(CJ83,Base!$A$3:$E$17,2,FALSE)/24,""),"")</f>
        <v/>
      </c>
      <c r="CS83" s="56" t="str">
        <f>IFERROR(IF($BY83="Présent",CM83/VLOOKUP(CL83,Base!$A$3:$E$17,2,FALSE)/24,""),"")</f>
        <v/>
      </c>
      <c r="CT83" s="56" t="str">
        <f>IFERROR(IF($BY83="Présent",CO83/VLOOKUP(CN83,Base!$A$3:$E$17,2,FALSE)/24,""),"")</f>
        <v/>
      </c>
      <c r="CU83" s="293" t="str">
        <f t="shared" si="81"/>
        <v/>
      </c>
      <c r="CV83" s="51"/>
      <c r="CW83" s="17"/>
      <c r="CX83" s="18" t="s">
        <v>10</v>
      </c>
      <c r="CY83" s="19"/>
      <c r="CZ83" s="290">
        <f t="shared" si="82"/>
        <v>0</v>
      </c>
      <c r="DA83" s="291">
        <f t="shared" si="83"/>
        <v>0</v>
      </c>
      <c r="DB83" s="19">
        <f t="shared" si="84"/>
        <v>0</v>
      </c>
      <c r="DC83" s="20"/>
      <c r="DD83" s="292">
        <f t="shared" si="62"/>
        <v>0</v>
      </c>
      <c r="DE83" s="63" t="s">
        <v>10</v>
      </c>
      <c r="DF83" s="64"/>
      <c r="DG83" s="63" t="s">
        <v>10</v>
      </c>
      <c r="DH83" s="65"/>
      <c r="DI83" s="66" t="s">
        <v>10</v>
      </c>
      <c r="DJ83" s="64"/>
      <c r="DK83" s="63" t="s">
        <v>10</v>
      </c>
      <c r="DL83" s="65"/>
      <c r="DM83" s="66" t="s">
        <v>10</v>
      </c>
      <c r="DN83" s="64"/>
      <c r="DO83" s="56" t="str">
        <f>IFERROR(IF($CX83="Présent",DF83/VLOOKUP(DE83,Base!$A$3:$E$17,2,FALSE)/24,""),"")</f>
        <v/>
      </c>
      <c r="DP83" s="56" t="str">
        <f>IFERROR(IF($CX83="Présent",DH83/VLOOKUP(DG83,Base!$A$3:$E$17,2,FALSE)/24,""),"")</f>
        <v/>
      </c>
      <c r="DQ83" s="56" t="str">
        <f>IFERROR(IF($CX83="Présent",DJ83/VLOOKUP(DI83,Base!$A$3:$E$17,2,FALSE)/24,""),"")</f>
        <v/>
      </c>
      <c r="DR83" s="56" t="str">
        <f>IFERROR(IF($CX83="Présent",DL83/VLOOKUP(DK83,Base!$A$3:$E$17,2,FALSE)/24,""),"")</f>
        <v/>
      </c>
      <c r="DS83" s="56" t="str">
        <f>IFERROR(IF($CX83="Présent",DN83/VLOOKUP(DM83,Base!$A$3:$E$17,2,FALSE)/24,""),"")</f>
        <v/>
      </c>
      <c r="DT83" s="293" t="str">
        <f t="shared" si="85"/>
        <v/>
      </c>
      <c r="DU83" s="51"/>
      <c r="DV83" s="17"/>
      <c r="DW83" s="18" t="s">
        <v>10</v>
      </c>
      <c r="DX83" s="19"/>
      <c r="DY83" s="290">
        <f t="shared" si="86"/>
        <v>0</v>
      </c>
      <c r="DZ83" s="291">
        <f t="shared" si="87"/>
        <v>0</v>
      </c>
      <c r="EA83" s="19">
        <f t="shared" si="88"/>
        <v>0</v>
      </c>
      <c r="EB83" s="20"/>
      <c r="EC83" s="292">
        <f t="shared" si="63"/>
        <v>0</v>
      </c>
      <c r="ED83" s="63" t="s">
        <v>10</v>
      </c>
      <c r="EE83" s="64"/>
      <c r="EF83" s="63" t="s">
        <v>10</v>
      </c>
      <c r="EG83" s="65"/>
      <c r="EH83" s="66" t="s">
        <v>10</v>
      </c>
      <c r="EI83" s="64"/>
      <c r="EJ83" s="63" t="s">
        <v>10</v>
      </c>
      <c r="EK83" s="65"/>
      <c r="EL83" s="66" t="s">
        <v>10</v>
      </c>
      <c r="EM83" s="64"/>
      <c r="EN83" s="56" t="str">
        <f>IFERROR(IF($DW83="Présent",EE83/VLOOKUP(ED83,Base!$A$3:$E$17,2,FALSE)/24,""),"")</f>
        <v/>
      </c>
      <c r="EO83" s="56" t="str">
        <f>IFERROR(IF($DW83="Présent",EG83/VLOOKUP(EF83,Base!$A$3:$E$17,2,FALSE)/24,""),"")</f>
        <v/>
      </c>
      <c r="EP83" s="56" t="str">
        <f>IFERROR(IF($DW83="Présent",EI83/VLOOKUP(EH83,Base!$A$3:$E$17,2,FALSE)/24,""),"")</f>
        <v/>
      </c>
      <c r="EQ83" s="56" t="str">
        <f>IFERROR(IF($DW83="Présent",EK83/VLOOKUP(EJ83,Base!$A$3:$E$17,2,FALSE)/24,""),"")</f>
        <v/>
      </c>
      <c r="ER83" s="56" t="str">
        <f>IFERROR(IF($DW83="Présent",EM83/VLOOKUP(EL83,Base!$A$3:$E$17,2,FALSE)/24,""),"")</f>
        <v/>
      </c>
      <c r="ES83" s="293" t="str">
        <f t="shared" si="89"/>
        <v/>
      </c>
      <c r="ET83" s="51"/>
      <c r="EU83" s="17"/>
      <c r="EV83" s="18" t="s">
        <v>10</v>
      </c>
      <c r="EW83" s="19"/>
      <c r="EX83" s="290">
        <f t="shared" si="90"/>
        <v>0</v>
      </c>
      <c r="EY83" s="291">
        <f t="shared" si="91"/>
        <v>0</v>
      </c>
      <c r="EZ83" s="19">
        <f t="shared" si="92"/>
        <v>0</v>
      </c>
      <c r="FA83" s="20"/>
      <c r="FB83" s="292">
        <f t="shared" si="64"/>
        <v>0</v>
      </c>
      <c r="FC83" s="63" t="s">
        <v>10</v>
      </c>
      <c r="FD83" s="64"/>
      <c r="FE83" s="63" t="s">
        <v>10</v>
      </c>
      <c r="FF83" s="65"/>
      <c r="FG83" s="66" t="s">
        <v>10</v>
      </c>
      <c r="FH83" s="64"/>
      <c r="FI83" s="63" t="s">
        <v>10</v>
      </c>
      <c r="FJ83" s="65"/>
      <c r="FK83" s="66" t="s">
        <v>10</v>
      </c>
      <c r="FL83" s="64"/>
      <c r="FM83" s="56" t="str">
        <f>IFERROR(IF($EV83="Présent",FD83/VLOOKUP(FC83,Base!$A$3:$E$17,2,FALSE)/24,""),"")</f>
        <v/>
      </c>
      <c r="FN83" s="56" t="str">
        <f>IFERROR(IF($EV83="Présent",FF83/VLOOKUP(FE83,Base!$A$3:$E$17,2,FALSE)/24,""),"")</f>
        <v/>
      </c>
      <c r="FO83" s="56" t="str">
        <f>IFERROR(IF($EV83="Présent",FH83/VLOOKUP(FG83,Base!$A$3:$E$17,2,FALSE)/24,""),"")</f>
        <v/>
      </c>
      <c r="FP83" s="56" t="str">
        <f>IFERROR(IF($EV83="Présent",FJ83/VLOOKUP(FI83,Base!$A$3:$E$17,2,FALSE)/24,""),"")</f>
        <v/>
      </c>
      <c r="FQ83" s="56" t="str">
        <f>IFERROR(IF($EV83="Présent",FL83/VLOOKUP(FK83,Base!$A$3:$E$17,2,FALSE)/24,""),"")</f>
        <v/>
      </c>
      <c r="FR83" s="293" t="str">
        <f t="shared" si="93"/>
        <v/>
      </c>
      <c r="FS83" s="51"/>
      <c r="FU83" s="262">
        <f t="shared" si="95"/>
        <v>0</v>
      </c>
      <c r="FV83" s="261" t="str">
        <f t="shared" si="65"/>
        <v/>
      </c>
      <c r="FW83" s="263">
        <f t="shared" si="94"/>
        <v>0</v>
      </c>
      <c r="FX83" s="23"/>
      <c r="FY83" s="88"/>
    </row>
    <row r="84" spans="1:181" s="25" customFormat="1" x14ac:dyDescent="0.2">
      <c r="A84" s="17"/>
      <c r="B84" s="18" t="s">
        <v>10</v>
      </c>
      <c r="C84" s="19"/>
      <c r="D84" s="290">
        <f t="shared" si="66"/>
        <v>0</v>
      </c>
      <c r="E84" s="291">
        <f t="shared" si="67"/>
        <v>0</v>
      </c>
      <c r="F84" s="19">
        <f t="shared" si="68"/>
        <v>0</v>
      </c>
      <c r="G84" s="20"/>
      <c r="H84" s="292">
        <f t="shared" si="58"/>
        <v>0</v>
      </c>
      <c r="I84" s="63" t="s">
        <v>10</v>
      </c>
      <c r="J84" s="64"/>
      <c r="K84" s="63" t="s">
        <v>10</v>
      </c>
      <c r="L84" s="65"/>
      <c r="M84" s="66" t="s">
        <v>10</v>
      </c>
      <c r="N84" s="64"/>
      <c r="O84" s="63" t="s">
        <v>10</v>
      </c>
      <c r="P84" s="65"/>
      <c r="Q84" s="66" t="s">
        <v>10</v>
      </c>
      <c r="R84" s="64"/>
      <c r="S84" s="56" t="str">
        <f>IFERROR(IF($B84="Présent",J84/VLOOKUP(I84,Base!$A$3:$E$17,2,FALSE)/24,""),"")</f>
        <v/>
      </c>
      <c r="T84" s="56" t="str">
        <f>IFERROR(IF($B84="Présent",L84/VLOOKUP(K84,Base!$A$3:$E$17,2,FALSE)/24,""),"")</f>
        <v/>
      </c>
      <c r="U84" s="56" t="str">
        <f>IFERROR(IF($B84="Présent",N84/VLOOKUP(M84,Base!$A$3:$E$17,2,FALSE)/24,""),"")</f>
        <v/>
      </c>
      <c r="V84" s="56" t="str">
        <f>IFERROR(IF($B84="Présent",P84/VLOOKUP(O84,Base!$A$3:$E$17,2,FALSE)/24,""),"")</f>
        <v/>
      </c>
      <c r="W84" s="56" t="str">
        <f>IFERROR(IF($B84="Présent",R84/VLOOKUP(Q84,Base!$A$3:$E$17,2,FALSE)/24,""),"")</f>
        <v/>
      </c>
      <c r="X84" s="293" t="str">
        <f t="shared" si="69"/>
        <v/>
      </c>
      <c r="Y84" s="51"/>
      <c r="Z84" s="17"/>
      <c r="AA84" s="18" t="s">
        <v>10</v>
      </c>
      <c r="AB84" s="19"/>
      <c r="AC84" s="290">
        <f t="shared" si="70"/>
        <v>0</v>
      </c>
      <c r="AD84" s="291">
        <f t="shared" si="71"/>
        <v>0</v>
      </c>
      <c r="AE84" s="19">
        <f t="shared" si="72"/>
        <v>0</v>
      </c>
      <c r="AF84" s="20"/>
      <c r="AG84" s="292">
        <f t="shared" si="59"/>
        <v>0</v>
      </c>
      <c r="AH84" s="63" t="s">
        <v>10</v>
      </c>
      <c r="AI84" s="64"/>
      <c r="AJ84" s="63" t="s">
        <v>10</v>
      </c>
      <c r="AK84" s="65"/>
      <c r="AL84" s="66" t="s">
        <v>10</v>
      </c>
      <c r="AM84" s="64"/>
      <c r="AN84" s="63" t="s">
        <v>10</v>
      </c>
      <c r="AO84" s="65"/>
      <c r="AP84" s="66" t="s">
        <v>10</v>
      </c>
      <c r="AQ84" s="64"/>
      <c r="AR84" s="56" t="str">
        <f>IFERROR(IF($AA84="Présent",AI84/VLOOKUP(AH84,Base!$A$3:$E$17,2,FALSE)/24,""),"")</f>
        <v/>
      </c>
      <c r="AS84" s="56" t="str">
        <f>IFERROR(IF($AA84="Présent",AK84/VLOOKUP(AJ84,Base!$A$3:$E$17,2,FALSE)/24,""),"")</f>
        <v/>
      </c>
      <c r="AT84" s="56" t="str">
        <f>IFERROR(IF($AA84="Présent",AM84/VLOOKUP(AL84,Base!$A$3:$E$17,2,FALSE)/24,""),"")</f>
        <v/>
      </c>
      <c r="AU84" s="56" t="str">
        <f>IFERROR(IF($AA84="Présent",AO84/VLOOKUP(AN84,Base!$A$3:$E$17,2,FALSE)/24,""),"")</f>
        <v/>
      </c>
      <c r="AV84" s="56" t="str">
        <f>IFERROR(IF($AA84="Présent",AQ84/VLOOKUP(AP84,Base!$A$3:$E$17,2,FALSE)/24,""),"")</f>
        <v/>
      </c>
      <c r="AW84" s="293" t="str">
        <f t="shared" si="73"/>
        <v/>
      </c>
      <c r="AX84" s="51"/>
      <c r="AY84" s="17"/>
      <c r="AZ84" s="18" t="s">
        <v>10</v>
      </c>
      <c r="BA84" s="19"/>
      <c r="BB84" s="290">
        <f t="shared" si="74"/>
        <v>0</v>
      </c>
      <c r="BC84" s="291">
        <f t="shared" si="75"/>
        <v>0</v>
      </c>
      <c r="BD84" s="19">
        <f t="shared" si="76"/>
        <v>0</v>
      </c>
      <c r="BE84" s="20"/>
      <c r="BF84" s="292">
        <f t="shared" si="60"/>
        <v>0</v>
      </c>
      <c r="BG84" s="63" t="s">
        <v>10</v>
      </c>
      <c r="BH84" s="64"/>
      <c r="BI84" s="63" t="s">
        <v>10</v>
      </c>
      <c r="BJ84" s="65"/>
      <c r="BK84" s="66" t="s">
        <v>10</v>
      </c>
      <c r="BL84" s="64"/>
      <c r="BM84" s="63" t="s">
        <v>10</v>
      </c>
      <c r="BN84" s="65"/>
      <c r="BO84" s="66" t="s">
        <v>10</v>
      </c>
      <c r="BP84" s="64"/>
      <c r="BQ84" s="56" t="str">
        <f>IFERROR(IF($AZ84="Présent",BH84/VLOOKUP(BG84,Base!$A$3:$E$17,2,FALSE)/24,""),"")</f>
        <v/>
      </c>
      <c r="BR84" s="56" t="str">
        <f>IFERROR(IF($AZ84="Présent",BJ84/VLOOKUP(BI84,Base!$A$3:$E$17,2,FALSE)/24,""),"")</f>
        <v/>
      </c>
      <c r="BS84" s="56" t="str">
        <f>IFERROR(IF($AZ84="Présent",BL84/VLOOKUP(BK84,Base!$A$3:$E$17,2,FALSE)/24,""),"")</f>
        <v/>
      </c>
      <c r="BT84" s="56" t="str">
        <f>IFERROR(IF($AZ84="Présent",BN84/VLOOKUP(BM84,Base!$A$3:$E$17,2,FALSE)/24,""),"")</f>
        <v/>
      </c>
      <c r="BU84" s="56" t="str">
        <f>IFERROR(IF($AZ84="Présent",BP84/VLOOKUP(BO84,Base!$A$3:$E$17,2,FALSE)/24,""),"")</f>
        <v/>
      </c>
      <c r="BV84" s="293" t="str">
        <f t="shared" si="77"/>
        <v/>
      </c>
      <c r="BW84" s="51"/>
      <c r="BX84" s="17"/>
      <c r="BY84" s="18" t="s">
        <v>10</v>
      </c>
      <c r="BZ84" s="19"/>
      <c r="CA84" s="290">
        <f t="shared" si="78"/>
        <v>0</v>
      </c>
      <c r="CB84" s="291">
        <f t="shared" si="79"/>
        <v>0</v>
      </c>
      <c r="CC84" s="19">
        <f t="shared" si="80"/>
        <v>0</v>
      </c>
      <c r="CD84" s="20"/>
      <c r="CE84" s="292">
        <f t="shared" si="61"/>
        <v>0</v>
      </c>
      <c r="CF84" s="63" t="s">
        <v>10</v>
      </c>
      <c r="CG84" s="64"/>
      <c r="CH84" s="63" t="s">
        <v>10</v>
      </c>
      <c r="CI84" s="65"/>
      <c r="CJ84" s="66" t="s">
        <v>10</v>
      </c>
      <c r="CK84" s="64"/>
      <c r="CL84" s="63" t="s">
        <v>10</v>
      </c>
      <c r="CM84" s="65"/>
      <c r="CN84" s="66" t="s">
        <v>10</v>
      </c>
      <c r="CO84" s="64"/>
      <c r="CP84" s="56" t="str">
        <f>IFERROR(IF($BY84="Présent",CG84/VLOOKUP(CF84,Base!$A$3:$E$17,2,FALSE)/24,""),"")</f>
        <v/>
      </c>
      <c r="CQ84" s="56" t="str">
        <f>IFERROR(IF($BY84="Présent",CI84/VLOOKUP(CH84,Base!$A$3:$E$17,2,FALSE)/24,""),"")</f>
        <v/>
      </c>
      <c r="CR84" s="56" t="str">
        <f>IFERROR(IF($BY84="Présent",CK84/VLOOKUP(CJ84,Base!$A$3:$E$17,2,FALSE)/24,""),"")</f>
        <v/>
      </c>
      <c r="CS84" s="56" t="str">
        <f>IFERROR(IF($BY84="Présent",CM84/VLOOKUP(CL84,Base!$A$3:$E$17,2,FALSE)/24,""),"")</f>
        <v/>
      </c>
      <c r="CT84" s="56" t="str">
        <f>IFERROR(IF($BY84="Présent",CO84/VLOOKUP(CN84,Base!$A$3:$E$17,2,FALSE)/24,""),"")</f>
        <v/>
      </c>
      <c r="CU84" s="293" t="str">
        <f t="shared" si="81"/>
        <v/>
      </c>
      <c r="CV84" s="51"/>
      <c r="CW84" s="17"/>
      <c r="CX84" s="18" t="s">
        <v>10</v>
      </c>
      <c r="CY84" s="19"/>
      <c r="CZ84" s="290">
        <f t="shared" si="82"/>
        <v>0</v>
      </c>
      <c r="DA84" s="291">
        <f t="shared" si="83"/>
        <v>0</v>
      </c>
      <c r="DB84" s="19">
        <f t="shared" si="84"/>
        <v>0</v>
      </c>
      <c r="DC84" s="20"/>
      <c r="DD84" s="292">
        <f t="shared" si="62"/>
        <v>0</v>
      </c>
      <c r="DE84" s="63" t="s">
        <v>10</v>
      </c>
      <c r="DF84" s="64"/>
      <c r="DG84" s="63" t="s">
        <v>10</v>
      </c>
      <c r="DH84" s="65"/>
      <c r="DI84" s="66" t="s">
        <v>10</v>
      </c>
      <c r="DJ84" s="64"/>
      <c r="DK84" s="63" t="s">
        <v>10</v>
      </c>
      <c r="DL84" s="65"/>
      <c r="DM84" s="66" t="s">
        <v>10</v>
      </c>
      <c r="DN84" s="64"/>
      <c r="DO84" s="56" t="str">
        <f>IFERROR(IF($CX84="Présent",DF84/VLOOKUP(DE84,Base!$A$3:$E$17,2,FALSE)/24,""),"")</f>
        <v/>
      </c>
      <c r="DP84" s="56" t="str">
        <f>IFERROR(IF($CX84="Présent",DH84/VLOOKUP(DG84,Base!$A$3:$E$17,2,FALSE)/24,""),"")</f>
        <v/>
      </c>
      <c r="DQ84" s="56" t="str">
        <f>IFERROR(IF($CX84="Présent",DJ84/VLOOKUP(DI84,Base!$A$3:$E$17,2,FALSE)/24,""),"")</f>
        <v/>
      </c>
      <c r="DR84" s="56" t="str">
        <f>IFERROR(IF($CX84="Présent",DL84/VLOOKUP(DK84,Base!$A$3:$E$17,2,FALSE)/24,""),"")</f>
        <v/>
      </c>
      <c r="DS84" s="56" t="str">
        <f>IFERROR(IF($CX84="Présent",DN84/VLOOKUP(DM84,Base!$A$3:$E$17,2,FALSE)/24,""),"")</f>
        <v/>
      </c>
      <c r="DT84" s="293" t="str">
        <f t="shared" si="85"/>
        <v/>
      </c>
      <c r="DU84" s="51"/>
      <c r="DV84" s="17"/>
      <c r="DW84" s="18" t="s">
        <v>10</v>
      </c>
      <c r="DX84" s="19"/>
      <c r="DY84" s="290">
        <f t="shared" si="86"/>
        <v>0</v>
      </c>
      <c r="DZ84" s="291">
        <f t="shared" si="87"/>
        <v>0</v>
      </c>
      <c r="EA84" s="19">
        <f t="shared" si="88"/>
        <v>0</v>
      </c>
      <c r="EB84" s="20"/>
      <c r="EC84" s="292">
        <f t="shared" si="63"/>
        <v>0</v>
      </c>
      <c r="ED84" s="63" t="s">
        <v>10</v>
      </c>
      <c r="EE84" s="64"/>
      <c r="EF84" s="63" t="s">
        <v>10</v>
      </c>
      <c r="EG84" s="65"/>
      <c r="EH84" s="66" t="s">
        <v>10</v>
      </c>
      <c r="EI84" s="64"/>
      <c r="EJ84" s="63" t="s">
        <v>10</v>
      </c>
      <c r="EK84" s="65"/>
      <c r="EL84" s="66" t="s">
        <v>10</v>
      </c>
      <c r="EM84" s="64"/>
      <c r="EN84" s="56" t="str">
        <f>IFERROR(IF($DW84="Présent",EE84/VLOOKUP(ED84,Base!$A$3:$E$17,2,FALSE)/24,""),"")</f>
        <v/>
      </c>
      <c r="EO84" s="56" t="str">
        <f>IFERROR(IF($DW84="Présent",EG84/VLOOKUP(EF84,Base!$A$3:$E$17,2,FALSE)/24,""),"")</f>
        <v/>
      </c>
      <c r="EP84" s="56" t="str">
        <f>IFERROR(IF($DW84="Présent",EI84/VLOOKUP(EH84,Base!$A$3:$E$17,2,FALSE)/24,""),"")</f>
        <v/>
      </c>
      <c r="EQ84" s="56" t="str">
        <f>IFERROR(IF($DW84="Présent",EK84/VLOOKUP(EJ84,Base!$A$3:$E$17,2,FALSE)/24,""),"")</f>
        <v/>
      </c>
      <c r="ER84" s="56" t="str">
        <f>IFERROR(IF($DW84="Présent",EM84/VLOOKUP(EL84,Base!$A$3:$E$17,2,FALSE)/24,""),"")</f>
        <v/>
      </c>
      <c r="ES84" s="293" t="str">
        <f t="shared" si="89"/>
        <v/>
      </c>
      <c r="ET84" s="51"/>
      <c r="EU84" s="17"/>
      <c r="EV84" s="18" t="s">
        <v>10</v>
      </c>
      <c r="EW84" s="19"/>
      <c r="EX84" s="290">
        <f t="shared" si="90"/>
        <v>0</v>
      </c>
      <c r="EY84" s="291">
        <f t="shared" si="91"/>
        <v>0</v>
      </c>
      <c r="EZ84" s="19">
        <f t="shared" si="92"/>
        <v>0</v>
      </c>
      <c r="FA84" s="20"/>
      <c r="FB84" s="292">
        <f t="shared" si="64"/>
        <v>0</v>
      </c>
      <c r="FC84" s="63" t="s">
        <v>10</v>
      </c>
      <c r="FD84" s="64"/>
      <c r="FE84" s="63" t="s">
        <v>10</v>
      </c>
      <c r="FF84" s="65"/>
      <c r="FG84" s="66" t="s">
        <v>10</v>
      </c>
      <c r="FH84" s="64"/>
      <c r="FI84" s="63" t="s">
        <v>10</v>
      </c>
      <c r="FJ84" s="65"/>
      <c r="FK84" s="66" t="s">
        <v>10</v>
      </c>
      <c r="FL84" s="64"/>
      <c r="FM84" s="56" t="str">
        <f>IFERROR(IF($EV84="Présent",FD84/VLOOKUP(FC84,Base!$A$3:$E$17,2,FALSE)/24,""),"")</f>
        <v/>
      </c>
      <c r="FN84" s="56" t="str">
        <f>IFERROR(IF($EV84="Présent",FF84/VLOOKUP(FE84,Base!$A$3:$E$17,2,FALSE)/24,""),"")</f>
        <v/>
      </c>
      <c r="FO84" s="56" t="str">
        <f>IFERROR(IF($EV84="Présent",FH84/VLOOKUP(FG84,Base!$A$3:$E$17,2,FALSE)/24,""),"")</f>
        <v/>
      </c>
      <c r="FP84" s="56" t="str">
        <f>IFERROR(IF($EV84="Présent",FJ84/VLOOKUP(FI84,Base!$A$3:$E$17,2,FALSE)/24,""),"")</f>
        <v/>
      </c>
      <c r="FQ84" s="56" t="str">
        <f>IFERROR(IF($EV84="Présent",FL84/VLOOKUP(FK84,Base!$A$3:$E$17,2,FALSE)/24,""),"")</f>
        <v/>
      </c>
      <c r="FR84" s="293" t="str">
        <f t="shared" si="93"/>
        <v/>
      </c>
      <c r="FS84" s="51"/>
      <c r="FU84" s="262">
        <f t="shared" si="95"/>
        <v>0</v>
      </c>
      <c r="FV84" s="261" t="str">
        <f t="shared" si="65"/>
        <v/>
      </c>
      <c r="FW84" s="263">
        <f t="shared" si="94"/>
        <v>0</v>
      </c>
      <c r="FX84" s="23"/>
      <c r="FY84" s="88"/>
    </row>
    <row r="85" spans="1:181" s="25" customFormat="1" ht="12.75" thickBot="1" x14ac:dyDescent="0.25">
      <c r="A85" s="17"/>
      <c r="B85" s="18" t="s">
        <v>10</v>
      </c>
      <c r="C85" s="19"/>
      <c r="D85" s="290">
        <f t="shared" si="66"/>
        <v>0</v>
      </c>
      <c r="E85" s="291">
        <f t="shared" si="67"/>
        <v>0</v>
      </c>
      <c r="F85" s="19">
        <f t="shared" si="68"/>
        <v>0</v>
      </c>
      <c r="G85" s="20"/>
      <c r="H85" s="292">
        <f t="shared" si="58"/>
        <v>0</v>
      </c>
      <c r="I85" s="63" t="s">
        <v>10</v>
      </c>
      <c r="J85" s="64"/>
      <c r="K85" s="63" t="s">
        <v>10</v>
      </c>
      <c r="L85" s="65"/>
      <c r="M85" s="66" t="s">
        <v>10</v>
      </c>
      <c r="N85" s="64"/>
      <c r="O85" s="63" t="s">
        <v>10</v>
      </c>
      <c r="P85" s="65"/>
      <c r="Q85" s="66" t="s">
        <v>10</v>
      </c>
      <c r="R85" s="64"/>
      <c r="S85" s="56" t="str">
        <f>IFERROR(IF($B85="Présent",J85/VLOOKUP(I85,Base!$A$3:$E$17,2,FALSE)/24,""),"")</f>
        <v/>
      </c>
      <c r="T85" s="56" t="str">
        <f>IFERROR(IF($B85="Présent",L85/VLOOKUP(K85,Base!$A$3:$E$17,2,FALSE)/24,""),"")</f>
        <v/>
      </c>
      <c r="U85" s="56" t="str">
        <f>IFERROR(IF($B85="Présent",N85/VLOOKUP(M85,Base!$A$3:$E$17,2,FALSE)/24,""),"")</f>
        <v/>
      </c>
      <c r="V85" s="56" t="str">
        <f>IFERROR(IF($B85="Présent",P85/VLOOKUP(O85,Base!$A$3:$E$17,2,FALSE)/24,""),"")</f>
        <v/>
      </c>
      <c r="W85" s="56" t="str">
        <f>IFERROR(IF($B85="Présent",R85/VLOOKUP(Q85,Base!$A$3:$E$17,2,FALSE)/24,""),"")</f>
        <v/>
      </c>
      <c r="X85" s="293" t="str">
        <f t="shared" si="69"/>
        <v/>
      </c>
      <c r="Y85" s="51"/>
      <c r="Z85" s="17"/>
      <c r="AA85" s="18" t="s">
        <v>10</v>
      </c>
      <c r="AB85" s="19"/>
      <c r="AC85" s="290">
        <f t="shared" si="70"/>
        <v>0</v>
      </c>
      <c r="AD85" s="291">
        <f t="shared" si="71"/>
        <v>0</v>
      </c>
      <c r="AE85" s="19">
        <f t="shared" si="72"/>
        <v>0</v>
      </c>
      <c r="AF85" s="20"/>
      <c r="AG85" s="292">
        <f t="shared" si="59"/>
        <v>0</v>
      </c>
      <c r="AH85" s="63" t="s">
        <v>10</v>
      </c>
      <c r="AI85" s="64"/>
      <c r="AJ85" s="63" t="s">
        <v>10</v>
      </c>
      <c r="AK85" s="65"/>
      <c r="AL85" s="66" t="s">
        <v>10</v>
      </c>
      <c r="AM85" s="64"/>
      <c r="AN85" s="63" t="s">
        <v>10</v>
      </c>
      <c r="AO85" s="65"/>
      <c r="AP85" s="66" t="s">
        <v>10</v>
      </c>
      <c r="AQ85" s="64"/>
      <c r="AR85" s="56"/>
      <c r="AS85" s="56" t="str">
        <f>IFERROR(IF($AA85="Présent",AK85/VLOOKUP(AJ85,Base!$A$3:$E$17,2,FALSE)/24,""),"")</f>
        <v/>
      </c>
      <c r="AT85" s="56" t="str">
        <f>IFERROR(IF($AA85="Présent",AM85/VLOOKUP(AL85,Base!$A$3:$E$17,2,FALSE)/24,""),"")</f>
        <v/>
      </c>
      <c r="AU85" s="56" t="str">
        <f>IFERROR(IF($AA85="Présent",AO85/VLOOKUP(AN85,Base!$A$3:$E$17,2,FALSE)/24,""),"")</f>
        <v/>
      </c>
      <c r="AV85" s="56" t="str">
        <f>IFERROR(IF($AA85="Présent",AQ85/VLOOKUP(AP85,Base!$A$3:$E$17,2,FALSE)/24,""),"")</f>
        <v/>
      </c>
      <c r="AW85" s="293" t="str">
        <f t="shared" si="73"/>
        <v/>
      </c>
      <c r="AX85" s="51"/>
      <c r="AY85" s="17"/>
      <c r="AZ85" s="18" t="s">
        <v>10</v>
      </c>
      <c r="BA85" s="19"/>
      <c r="BB85" s="290">
        <f t="shared" si="74"/>
        <v>0</v>
      </c>
      <c r="BC85" s="291">
        <f t="shared" si="75"/>
        <v>0</v>
      </c>
      <c r="BD85" s="19">
        <f t="shared" si="76"/>
        <v>0</v>
      </c>
      <c r="BE85" s="20"/>
      <c r="BF85" s="292">
        <f t="shared" si="60"/>
        <v>0</v>
      </c>
      <c r="BG85" s="63" t="s">
        <v>10</v>
      </c>
      <c r="BH85" s="64"/>
      <c r="BI85" s="63" t="s">
        <v>10</v>
      </c>
      <c r="BJ85" s="65"/>
      <c r="BK85" s="66" t="s">
        <v>10</v>
      </c>
      <c r="BL85" s="64"/>
      <c r="BM85" s="63" t="s">
        <v>10</v>
      </c>
      <c r="BN85" s="65"/>
      <c r="BO85" s="66" t="s">
        <v>10</v>
      </c>
      <c r="BP85" s="64"/>
      <c r="BQ85" s="56" t="str">
        <f>IFERROR(IF($AZ85="Présent",BH85/VLOOKUP(BG85,Base!$A$3:$E$17,2,FALSE)/24,""),"")</f>
        <v/>
      </c>
      <c r="BR85" s="56" t="str">
        <f>IFERROR(IF($AZ85="Présent",BJ85/VLOOKUP(BI85,Base!$A$3:$E$17,2,FALSE)/24,""),"")</f>
        <v/>
      </c>
      <c r="BS85" s="56" t="str">
        <f>IFERROR(IF($AZ85="Présent",BL85/VLOOKUP(BK85,Base!$A$3:$E$17,2,FALSE)/24,""),"")</f>
        <v/>
      </c>
      <c r="BT85" s="56" t="str">
        <f>IFERROR(IF($AZ85="Présent",BN85/VLOOKUP(BM85,Base!$A$3:$E$17,2,FALSE)/24,""),"")</f>
        <v/>
      </c>
      <c r="BU85" s="56" t="str">
        <f>IFERROR(IF($AZ85="Présent",BP85/VLOOKUP(BO85,Base!$A$3:$E$17,2,FALSE)/24,""),"")</f>
        <v/>
      </c>
      <c r="BV85" s="293" t="str">
        <f t="shared" si="77"/>
        <v/>
      </c>
      <c r="BW85" s="51"/>
      <c r="BX85" s="17"/>
      <c r="BY85" s="18" t="s">
        <v>10</v>
      </c>
      <c r="BZ85" s="19"/>
      <c r="CA85" s="290">
        <f t="shared" si="78"/>
        <v>0</v>
      </c>
      <c r="CB85" s="291">
        <f t="shared" si="79"/>
        <v>0</v>
      </c>
      <c r="CC85" s="19">
        <f t="shared" si="80"/>
        <v>0</v>
      </c>
      <c r="CD85" s="20"/>
      <c r="CE85" s="292">
        <f t="shared" si="61"/>
        <v>0</v>
      </c>
      <c r="CF85" s="63" t="s">
        <v>10</v>
      </c>
      <c r="CG85" s="64"/>
      <c r="CH85" s="63" t="s">
        <v>10</v>
      </c>
      <c r="CI85" s="65"/>
      <c r="CJ85" s="66" t="s">
        <v>10</v>
      </c>
      <c r="CK85" s="64"/>
      <c r="CL85" s="63" t="s">
        <v>10</v>
      </c>
      <c r="CM85" s="65"/>
      <c r="CN85" s="66" t="s">
        <v>10</v>
      </c>
      <c r="CO85" s="64"/>
      <c r="CP85" s="56" t="str">
        <f>IFERROR(IF($BY85="Présent",CG85/VLOOKUP(CF85,Base!$A$3:$E$17,2,FALSE)/24,""),"")</f>
        <v/>
      </c>
      <c r="CQ85" s="56" t="str">
        <f>IFERROR(IF($BY85="Présent",CI85/VLOOKUP(CH85,Base!$A$3:$E$17,2,FALSE)/24,""),"")</f>
        <v/>
      </c>
      <c r="CR85" s="56" t="str">
        <f>IFERROR(IF($BY85="Présent",CK85/VLOOKUP(CJ85,Base!$A$3:$E$17,2,FALSE)/24,""),"")</f>
        <v/>
      </c>
      <c r="CS85" s="56" t="str">
        <f>IFERROR(IF($BY85="Présent",CM85/VLOOKUP(CL85,Base!$A$3:$E$17,2,FALSE)/24,""),"")</f>
        <v/>
      </c>
      <c r="CT85" s="56" t="str">
        <f>IFERROR(IF($BY85="Présent",CO85/VLOOKUP(CN85,Base!$A$3:$E$17,2,FALSE)/24,""),"")</f>
        <v/>
      </c>
      <c r="CU85" s="293" t="str">
        <f t="shared" si="81"/>
        <v/>
      </c>
      <c r="CV85" s="51"/>
      <c r="CW85" s="17"/>
      <c r="CX85" s="18" t="s">
        <v>10</v>
      </c>
      <c r="CY85" s="19"/>
      <c r="CZ85" s="290">
        <f t="shared" si="82"/>
        <v>0</v>
      </c>
      <c r="DA85" s="291">
        <f t="shared" si="83"/>
        <v>0</v>
      </c>
      <c r="DB85" s="19">
        <f t="shared" si="84"/>
        <v>0</v>
      </c>
      <c r="DC85" s="20"/>
      <c r="DD85" s="292">
        <f t="shared" si="62"/>
        <v>0</v>
      </c>
      <c r="DE85" s="63" t="s">
        <v>10</v>
      </c>
      <c r="DF85" s="64"/>
      <c r="DG85" s="63" t="s">
        <v>10</v>
      </c>
      <c r="DH85" s="65"/>
      <c r="DI85" s="66" t="s">
        <v>10</v>
      </c>
      <c r="DJ85" s="64"/>
      <c r="DK85" s="63" t="s">
        <v>10</v>
      </c>
      <c r="DL85" s="65"/>
      <c r="DM85" s="66" t="s">
        <v>10</v>
      </c>
      <c r="DN85" s="64"/>
      <c r="DO85" s="56" t="str">
        <f>IFERROR(IF($CX85="Présent",DF85/VLOOKUP(DE85,Base!$A$3:$E$17,2,FALSE)/24,""),"")</f>
        <v/>
      </c>
      <c r="DP85" s="56" t="str">
        <f>IFERROR(IF($CX85="Présent",DH85/VLOOKUP(DG85,Base!$A$3:$E$17,2,FALSE)/24,""),"")</f>
        <v/>
      </c>
      <c r="DQ85" s="56" t="str">
        <f>IFERROR(IF($CX85="Présent",DJ85/VLOOKUP(DI85,Base!$A$3:$E$17,2,FALSE)/24,""),"")</f>
        <v/>
      </c>
      <c r="DR85" s="56" t="str">
        <f>IFERROR(IF($CX85="Présent",DL85/VLOOKUP(DK85,Base!$A$3:$E$17,2,FALSE)/24,""),"")</f>
        <v/>
      </c>
      <c r="DS85" s="56" t="str">
        <f>IFERROR(IF($CX85="Présent",DN85/VLOOKUP(DM85,Base!$A$3:$E$17,2,FALSE)/24,""),"")</f>
        <v/>
      </c>
      <c r="DT85" s="293" t="str">
        <f t="shared" si="85"/>
        <v/>
      </c>
      <c r="DU85" s="51"/>
      <c r="DV85" s="17"/>
      <c r="DW85" s="18" t="s">
        <v>10</v>
      </c>
      <c r="DX85" s="19"/>
      <c r="DY85" s="290">
        <f t="shared" si="86"/>
        <v>0</v>
      </c>
      <c r="DZ85" s="291">
        <f t="shared" si="87"/>
        <v>0</v>
      </c>
      <c r="EA85" s="19">
        <f t="shared" si="88"/>
        <v>0</v>
      </c>
      <c r="EB85" s="20"/>
      <c r="EC85" s="292">
        <f t="shared" si="63"/>
        <v>0</v>
      </c>
      <c r="ED85" s="63" t="s">
        <v>10</v>
      </c>
      <c r="EE85" s="64"/>
      <c r="EF85" s="63" t="s">
        <v>10</v>
      </c>
      <c r="EG85" s="65"/>
      <c r="EH85" s="66" t="s">
        <v>10</v>
      </c>
      <c r="EI85" s="64"/>
      <c r="EJ85" s="63" t="s">
        <v>10</v>
      </c>
      <c r="EK85" s="65"/>
      <c r="EL85" s="66" t="s">
        <v>10</v>
      </c>
      <c r="EM85" s="64"/>
      <c r="EN85" s="56" t="str">
        <f>IFERROR(IF($DW85="Présent",EE85/VLOOKUP(ED85,Base!$A$3:$E$17,2,FALSE)/24,""),"")</f>
        <v/>
      </c>
      <c r="EO85" s="56" t="str">
        <f>IFERROR(IF($DW85="Présent",EG85/VLOOKUP(EF85,Base!$A$3:$E$17,2,FALSE)/24,""),"")</f>
        <v/>
      </c>
      <c r="EP85" s="56" t="str">
        <f>IFERROR(IF($DW85="Présent",EI85/VLOOKUP(EH85,Base!$A$3:$E$17,2,FALSE)/24,""),"")</f>
        <v/>
      </c>
      <c r="EQ85" s="56" t="str">
        <f>IFERROR(IF($DW85="Présent",EK85/VLOOKUP(EJ85,Base!$A$3:$E$17,2,FALSE)/24,""),"")</f>
        <v/>
      </c>
      <c r="ER85" s="56" t="str">
        <f>IFERROR(IF($DW85="Présent",EM85/VLOOKUP(EL85,Base!$A$3:$E$17,2,FALSE)/24,""),"")</f>
        <v/>
      </c>
      <c r="ES85" s="293" t="str">
        <f t="shared" si="89"/>
        <v/>
      </c>
      <c r="ET85" s="51"/>
      <c r="EU85" s="17"/>
      <c r="EV85" s="18" t="s">
        <v>10</v>
      </c>
      <c r="EW85" s="19"/>
      <c r="EX85" s="290">
        <f t="shared" si="90"/>
        <v>0</v>
      </c>
      <c r="EY85" s="291">
        <f t="shared" si="91"/>
        <v>0</v>
      </c>
      <c r="EZ85" s="19">
        <f t="shared" si="92"/>
        <v>0</v>
      </c>
      <c r="FA85" s="20"/>
      <c r="FB85" s="292">
        <f t="shared" si="64"/>
        <v>0</v>
      </c>
      <c r="FC85" s="63" t="s">
        <v>10</v>
      </c>
      <c r="FD85" s="64"/>
      <c r="FE85" s="63" t="s">
        <v>10</v>
      </c>
      <c r="FF85" s="65"/>
      <c r="FG85" s="66" t="s">
        <v>10</v>
      </c>
      <c r="FH85" s="64"/>
      <c r="FI85" s="63" t="s">
        <v>10</v>
      </c>
      <c r="FJ85" s="65"/>
      <c r="FK85" s="66" t="s">
        <v>10</v>
      </c>
      <c r="FL85" s="64"/>
      <c r="FM85" s="56" t="str">
        <f>IFERROR(IF($EV85="Présent",FD85/VLOOKUP(FC85,Base!$A$3:$E$17,2,FALSE)/24,""),"")</f>
        <v/>
      </c>
      <c r="FN85" s="56" t="str">
        <f>IFERROR(IF($EV85="Présent",FF85/VLOOKUP(FE85,Base!$A$3:$E$17,2,FALSE)/24,""),"")</f>
        <v/>
      </c>
      <c r="FO85" s="56" t="str">
        <f>IFERROR(IF($EV85="Présent",FH85/VLOOKUP(FG85,Base!$A$3:$E$17,2,FALSE)/24,""),"")</f>
        <v/>
      </c>
      <c r="FP85" s="56" t="str">
        <f>IFERROR(IF($EV85="Présent",FJ85/VLOOKUP(FI85,Base!$A$3:$E$17,2,FALSE)/24,""),"")</f>
        <v/>
      </c>
      <c r="FQ85" s="56" t="str">
        <f>IFERROR(IF($EV85="Présent",FL85/VLOOKUP(FK85,Base!$A$3:$E$17,2,FALSE)/24,""),"")</f>
        <v/>
      </c>
      <c r="FR85" s="293" t="str">
        <f t="shared" si="93"/>
        <v/>
      </c>
      <c r="FS85" s="51"/>
      <c r="FU85" s="264">
        <f t="shared" si="95"/>
        <v>0</v>
      </c>
      <c r="FV85" s="265" t="str">
        <f t="shared" si="65"/>
        <v/>
      </c>
      <c r="FW85" s="266">
        <f t="shared" si="94"/>
        <v>0</v>
      </c>
      <c r="FX85" s="23"/>
      <c r="FY85" s="88"/>
    </row>
    <row r="86" spans="1:181" s="25" customFormat="1" ht="12.75" thickBot="1" x14ac:dyDescent="0.25">
      <c r="A86" s="294" t="s">
        <v>103</v>
      </c>
      <c r="B86" s="295"/>
      <c r="C86" s="330">
        <f>SUM(E57:E85)</f>
        <v>0</v>
      </c>
      <c r="D86" s="331"/>
      <c r="E86" s="328"/>
      <c r="F86" s="464">
        <f>SUM(H57:H85)</f>
        <v>0</v>
      </c>
      <c r="G86" s="465"/>
      <c r="H86" s="299"/>
      <c r="I86" s="300" t="s">
        <v>10</v>
      </c>
      <c r="J86" s="301"/>
      <c r="K86" s="300" t="s">
        <v>10</v>
      </c>
      <c r="L86" s="302"/>
      <c r="M86" s="303" t="s">
        <v>10</v>
      </c>
      <c r="N86" s="301"/>
      <c r="O86" s="300" t="s">
        <v>10</v>
      </c>
      <c r="P86" s="302"/>
      <c r="Q86" s="303" t="s">
        <v>10</v>
      </c>
      <c r="R86" s="301"/>
      <c r="S86" s="304"/>
      <c r="T86" s="304"/>
      <c r="U86" s="305"/>
      <c r="V86" s="306"/>
      <c r="W86" s="306"/>
      <c r="X86" s="329" t="str">
        <f>IFERROR(IF(OR(E86="",S86+T86+U86+V86+W86=0),"",S86+T86+U86+V86+W86),"")</f>
        <v/>
      </c>
      <c r="Y86" s="51"/>
      <c r="Z86" s="294" t="s">
        <v>103</v>
      </c>
      <c r="AA86" s="295"/>
      <c r="AB86" s="296">
        <f>SUM(AD57:AD85)</f>
        <v>0</v>
      </c>
      <c r="AC86" s="297"/>
      <c r="AD86" s="328"/>
      <c r="AE86" s="464">
        <f>SUM(AG57:AG85)</f>
        <v>0</v>
      </c>
      <c r="AF86" s="465"/>
      <c r="AG86" s="299"/>
      <c r="AH86" s="300" t="s">
        <v>10</v>
      </c>
      <c r="AI86" s="301"/>
      <c r="AJ86" s="300" t="s">
        <v>10</v>
      </c>
      <c r="AK86" s="302"/>
      <c r="AL86" s="303" t="s">
        <v>10</v>
      </c>
      <c r="AM86" s="301"/>
      <c r="AN86" s="300" t="s">
        <v>10</v>
      </c>
      <c r="AO86" s="302"/>
      <c r="AP86" s="303" t="s">
        <v>10</v>
      </c>
      <c r="AQ86" s="301"/>
      <c r="AR86" s="304"/>
      <c r="AS86" s="304"/>
      <c r="AT86" s="305"/>
      <c r="AU86" s="306"/>
      <c r="AV86" s="306"/>
      <c r="AW86" s="329" t="str">
        <f>IFERROR(IF(OR(AD86="",AR86+AS86+AT86+AU86+AV86=0),"",AR86+AS86+AT86+AU86+AV86),"")</f>
        <v/>
      </c>
      <c r="AX86" s="51"/>
      <c r="AY86" s="294" t="s">
        <v>103</v>
      </c>
      <c r="AZ86" s="295"/>
      <c r="BA86" s="296">
        <f>SUM(BC57:BC85)</f>
        <v>0</v>
      </c>
      <c r="BB86" s="297"/>
      <c r="BC86" s="298"/>
      <c r="BD86" s="411">
        <f>SUM(BF57:BF85)</f>
        <v>0</v>
      </c>
      <c r="BE86" s="412"/>
      <c r="BF86" s="299"/>
      <c r="BG86" s="300" t="s">
        <v>10</v>
      </c>
      <c r="BH86" s="301"/>
      <c r="BI86" s="300" t="s">
        <v>10</v>
      </c>
      <c r="BJ86" s="302"/>
      <c r="BK86" s="303" t="s">
        <v>10</v>
      </c>
      <c r="BL86" s="301"/>
      <c r="BM86" s="300" t="s">
        <v>10</v>
      </c>
      <c r="BN86" s="302"/>
      <c r="BO86" s="303" t="s">
        <v>10</v>
      </c>
      <c r="BP86" s="301"/>
      <c r="BQ86" s="304"/>
      <c r="BR86" s="304"/>
      <c r="BS86" s="305"/>
      <c r="BT86" s="306"/>
      <c r="BU86" s="306"/>
      <c r="BV86" s="329" t="str">
        <f>IFERROR(IF(OR(BC86="",BQ86+BR86+BS86+BT86+BU86=0),"",BQ86+BR86+BS86+BT86+BU86),"")</f>
        <v/>
      </c>
      <c r="BW86" s="51"/>
      <c r="BX86" s="294" t="s">
        <v>103</v>
      </c>
      <c r="BY86" s="295"/>
      <c r="BZ86" s="296">
        <f>SUM(CB57:CB85)</f>
        <v>0</v>
      </c>
      <c r="CA86" s="297"/>
      <c r="CB86" s="298"/>
      <c r="CC86" s="411">
        <f>SUM(CE57:CE85)</f>
        <v>0</v>
      </c>
      <c r="CD86" s="412"/>
      <c r="CE86" s="299"/>
      <c r="CF86" s="300" t="s">
        <v>10</v>
      </c>
      <c r="CG86" s="301"/>
      <c r="CH86" s="300" t="s">
        <v>10</v>
      </c>
      <c r="CI86" s="302"/>
      <c r="CJ86" s="303" t="s">
        <v>10</v>
      </c>
      <c r="CK86" s="301"/>
      <c r="CL86" s="300" t="s">
        <v>10</v>
      </c>
      <c r="CM86" s="302"/>
      <c r="CN86" s="303" t="s">
        <v>10</v>
      </c>
      <c r="CO86" s="301"/>
      <c r="CP86" s="304"/>
      <c r="CQ86" s="304"/>
      <c r="CR86" s="305"/>
      <c r="CS86" s="306"/>
      <c r="CT86" s="306"/>
      <c r="CU86" s="329" t="str">
        <f>IFERROR(IF(OR(CB86="",CP86+CQ86+CR86+CS86+CT86=0),"",CP86+CQ86+CR86+CS86+CT86),"")</f>
        <v/>
      </c>
      <c r="CV86" s="51"/>
      <c r="CW86" s="294" t="s">
        <v>103</v>
      </c>
      <c r="CX86" s="295"/>
      <c r="CY86" s="296">
        <f>SUM(DA57:DA85)</f>
        <v>0</v>
      </c>
      <c r="CZ86" s="297"/>
      <c r="DA86" s="298"/>
      <c r="DB86" s="411">
        <f>SUM(DD57:DD85)</f>
        <v>0</v>
      </c>
      <c r="DC86" s="412"/>
      <c r="DD86" s="299"/>
      <c r="DE86" s="300" t="s">
        <v>10</v>
      </c>
      <c r="DF86" s="301"/>
      <c r="DG86" s="300" t="s">
        <v>10</v>
      </c>
      <c r="DH86" s="302"/>
      <c r="DI86" s="303" t="s">
        <v>10</v>
      </c>
      <c r="DJ86" s="301"/>
      <c r="DK86" s="300" t="s">
        <v>10</v>
      </c>
      <c r="DL86" s="302"/>
      <c r="DM86" s="303" t="s">
        <v>10</v>
      </c>
      <c r="DN86" s="301"/>
      <c r="DO86" s="304"/>
      <c r="DP86" s="304"/>
      <c r="DQ86" s="305"/>
      <c r="DR86" s="306"/>
      <c r="DS86" s="306"/>
      <c r="DT86" s="329" t="str">
        <f>IFERROR(IF(OR(DA86="",DO86+DP86+DQ86+DR86+DS86=0),"",DO86+DP86+DQ86+DR86+DS86),"")</f>
        <v/>
      </c>
      <c r="DU86" s="51"/>
      <c r="DV86" s="294" t="s">
        <v>103</v>
      </c>
      <c r="DW86" s="295"/>
      <c r="DX86" s="296">
        <f>SUM(DZ57:DZ85)</f>
        <v>0</v>
      </c>
      <c r="DY86" s="297"/>
      <c r="DZ86" s="298"/>
      <c r="EA86" s="411">
        <f>SUM(EC57:EC85)</f>
        <v>0</v>
      </c>
      <c r="EB86" s="412"/>
      <c r="EC86" s="299"/>
      <c r="ED86" s="300" t="s">
        <v>10</v>
      </c>
      <c r="EE86" s="301"/>
      <c r="EF86" s="300" t="s">
        <v>10</v>
      </c>
      <c r="EG86" s="302"/>
      <c r="EH86" s="303" t="s">
        <v>10</v>
      </c>
      <c r="EI86" s="301"/>
      <c r="EJ86" s="300" t="s">
        <v>10</v>
      </c>
      <c r="EK86" s="302"/>
      <c r="EL86" s="303" t="s">
        <v>10</v>
      </c>
      <c r="EM86" s="301"/>
      <c r="EN86" s="304"/>
      <c r="EO86" s="304"/>
      <c r="EP86" s="305"/>
      <c r="EQ86" s="306"/>
      <c r="ER86" s="306"/>
      <c r="ES86" s="329" t="str">
        <f>IFERROR(IF(OR(DZ86="",EN86+EO86+EP86+EQ86+ER86=0),"",EN86+EO86+EP86+EQ86+ER86),"")</f>
        <v/>
      </c>
      <c r="ET86" s="51"/>
      <c r="EU86" s="294" t="s">
        <v>103</v>
      </c>
      <c r="EV86" s="295"/>
      <c r="EW86" s="296">
        <f>SUM(EY57:EY85)</f>
        <v>0</v>
      </c>
      <c r="EX86" s="297"/>
      <c r="EY86" s="298"/>
      <c r="EZ86" s="411">
        <f>SUM(FB57:FB85)</f>
        <v>0</v>
      </c>
      <c r="FA86" s="412"/>
      <c r="FB86" s="299"/>
      <c r="FC86" s="300" t="s">
        <v>10</v>
      </c>
      <c r="FD86" s="301"/>
      <c r="FE86" s="300" t="s">
        <v>10</v>
      </c>
      <c r="FF86" s="302"/>
      <c r="FG86" s="303" t="s">
        <v>10</v>
      </c>
      <c r="FH86" s="301"/>
      <c r="FI86" s="300" t="s">
        <v>10</v>
      </c>
      <c r="FJ86" s="302"/>
      <c r="FK86" s="303" t="s">
        <v>10</v>
      </c>
      <c r="FL86" s="301"/>
      <c r="FM86" s="304"/>
      <c r="FN86" s="304"/>
      <c r="FO86" s="305"/>
      <c r="FP86" s="306"/>
      <c r="FQ86" s="306"/>
      <c r="FR86" s="329" t="str">
        <f>IFERROR(IF(OR(EY86="",FM86+FN86+FO86+FP86+FQ86=0),"",FM86+FN86+FO86+FP86+FQ86),"")</f>
        <v/>
      </c>
      <c r="FS86" s="51"/>
      <c r="FU86" s="237"/>
      <c r="FW86" s="88"/>
      <c r="FY86" s="126"/>
    </row>
    <row r="87" spans="1:181" s="25" customFormat="1" ht="12.75" customHeight="1" thickBot="1" x14ac:dyDescent="0.25">
      <c r="A87" s="278" t="s">
        <v>179</v>
      </c>
      <c r="B87" s="279"/>
      <c r="C87" s="280"/>
      <c r="D87" s="281"/>
      <c r="E87" s="127"/>
      <c r="F87" s="127"/>
      <c r="G87" s="127"/>
      <c r="H87" s="127"/>
      <c r="I87" s="67"/>
      <c r="J87" s="74"/>
      <c r="K87" s="74"/>
      <c r="L87" s="74"/>
      <c r="M87" s="74"/>
      <c r="N87" s="74"/>
      <c r="O87" s="413" t="s">
        <v>115</v>
      </c>
      <c r="P87" s="414"/>
      <c r="Q87" s="417" t="s">
        <v>166</v>
      </c>
      <c r="R87" s="417"/>
      <c r="S87" s="177"/>
      <c r="T87" s="177"/>
      <c r="U87" s="177"/>
      <c r="V87" s="177"/>
      <c r="W87" s="178"/>
      <c r="X87" s="307" t="e">
        <f>SUM(S57:W85,H100:H104)/C86</f>
        <v>#DIV/0!</v>
      </c>
      <c r="Y87" s="51"/>
      <c r="Z87" s="278" t="s">
        <v>179</v>
      </c>
      <c r="AA87" s="279"/>
      <c r="AB87" s="280"/>
      <c r="AC87" s="281"/>
      <c r="AD87" s="127"/>
      <c r="AE87" s="127"/>
      <c r="AF87" s="127"/>
      <c r="AG87" s="127"/>
      <c r="AH87" s="67"/>
      <c r="AI87" s="74"/>
      <c r="AJ87" s="74"/>
      <c r="AK87" s="74"/>
      <c r="AL87" s="74"/>
      <c r="AM87" s="74"/>
      <c r="AN87" s="413" t="s">
        <v>115</v>
      </c>
      <c r="AO87" s="414"/>
      <c r="AP87" s="417" t="s">
        <v>166</v>
      </c>
      <c r="AQ87" s="417"/>
      <c r="AR87" s="177"/>
      <c r="AS87" s="177"/>
      <c r="AT87" s="177"/>
      <c r="AU87" s="177"/>
      <c r="AV87" s="178"/>
      <c r="AW87" s="307" t="e">
        <f>SUM(AR57:AV85,AG100:AG104)/AB86</f>
        <v>#DIV/0!</v>
      </c>
      <c r="AX87" s="51"/>
      <c r="AY87" s="278" t="s">
        <v>179</v>
      </c>
      <c r="AZ87" s="279"/>
      <c r="BA87" s="280"/>
      <c r="BB87" s="281"/>
      <c r="BC87" s="127"/>
      <c r="BD87" s="127"/>
      <c r="BE87" s="127"/>
      <c r="BF87" s="127"/>
      <c r="BG87" s="67"/>
      <c r="BH87" s="74"/>
      <c r="BI87" s="74"/>
      <c r="BJ87" s="74"/>
      <c r="BK87" s="74"/>
      <c r="BL87" s="74"/>
      <c r="BM87" s="413" t="s">
        <v>115</v>
      </c>
      <c r="BN87" s="414"/>
      <c r="BO87" s="417" t="s">
        <v>166</v>
      </c>
      <c r="BP87" s="417"/>
      <c r="BQ87" s="177"/>
      <c r="BR87" s="177"/>
      <c r="BS87" s="177"/>
      <c r="BT87" s="177"/>
      <c r="BU87" s="178"/>
      <c r="BV87" s="307" t="e">
        <f>SUM(BQ57:BU85,BF100:BF104)/BA86</f>
        <v>#DIV/0!</v>
      </c>
      <c r="BW87" s="51"/>
      <c r="BX87" s="278" t="s">
        <v>179</v>
      </c>
      <c r="BY87" s="279"/>
      <c r="BZ87" s="280"/>
      <c r="CA87" s="281"/>
      <c r="CB87" s="127"/>
      <c r="CC87" s="127"/>
      <c r="CD87" s="127"/>
      <c r="CE87" s="127"/>
      <c r="CF87" s="67"/>
      <c r="CG87" s="74"/>
      <c r="CH87" s="74"/>
      <c r="CI87" s="74"/>
      <c r="CJ87" s="74"/>
      <c r="CK87" s="74"/>
      <c r="CL87" s="413" t="s">
        <v>115</v>
      </c>
      <c r="CM87" s="414"/>
      <c r="CN87" s="417" t="s">
        <v>166</v>
      </c>
      <c r="CO87" s="417"/>
      <c r="CP87" s="177"/>
      <c r="CQ87" s="177"/>
      <c r="CR87" s="177"/>
      <c r="CS87" s="177"/>
      <c r="CT87" s="178"/>
      <c r="CU87" s="307" t="e">
        <f>SUM(CP57:CT85,CE100:CE104)/BZ86</f>
        <v>#DIV/0!</v>
      </c>
      <c r="CV87" s="51"/>
      <c r="CW87" s="278" t="s">
        <v>179</v>
      </c>
      <c r="CX87" s="279"/>
      <c r="CY87" s="280"/>
      <c r="CZ87" s="281"/>
      <c r="DA87" s="127"/>
      <c r="DB87" s="127"/>
      <c r="DC87" s="127"/>
      <c r="DD87" s="127"/>
      <c r="DE87" s="67"/>
      <c r="DF87" s="74"/>
      <c r="DG87" s="74"/>
      <c r="DH87" s="74"/>
      <c r="DI87" s="74"/>
      <c r="DJ87" s="74"/>
      <c r="DK87" s="413" t="s">
        <v>115</v>
      </c>
      <c r="DL87" s="414"/>
      <c r="DM87" s="417" t="s">
        <v>166</v>
      </c>
      <c r="DN87" s="417"/>
      <c r="DO87" s="177"/>
      <c r="DP87" s="177"/>
      <c r="DQ87" s="177"/>
      <c r="DR87" s="177"/>
      <c r="DS87" s="178"/>
      <c r="DT87" s="307" t="e">
        <f>SUM(DO57:DS85,DD100:DD104)/CY86</f>
        <v>#DIV/0!</v>
      </c>
      <c r="DU87" s="51"/>
      <c r="DV87" s="278" t="s">
        <v>179</v>
      </c>
      <c r="DW87" s="279"/>
      <c r="DX87" s="280"/>
      <c r="DY87" s="281"/>
      <c r="DZ87" s="127"/>
      <c r="EA87" s="127"/>
      <c r="EB87" s="127"/>
      <c r="EC87" s="127"/>
      <c r="ED87" s="67"/>
      <c r="EE87" s="74"/>
      <c r="EF87" s="74"/>
      <c r="EG87" s="74"/>
      <c r="EH87" s="74"/>
      <c r="EI87" s="74"/>
      <c r="EJ87" s="413" t="s">
        <v>115</v>
      </c>
      <c r="EK87" s="414"/>
      <c r="EL87" s="417" t="s">
        <v>166</v>
      </c>
      <c r="EM87" s="417"/>
      <c r="EN87" s="177"/>
      <c r="EO87" s="177"/>
      <c r="EP87" s="177"/>
      <c r="EQ87" s="177"/>
      <c r="ER87" s="178"/>
      <c r="ES87" s="307" t="e">
        <f>SUM(EN57:ER85,EC100:EC104)/DX86</f>
        <v>#DIV/0!</v>
      </c>
      <c r="ET87" s="51"/>
      <c r="EU87" s="278" t="s">
        <v>179</v>
      </c>
      <c r="EV87" s="279"/>
      <c r="EW87" s="280"/>
      <c r="EX87" s="281"/>
      <c r="EY87" s="127"/>
      <c r="EZ87" s="127"/>
      <c r="FA87" s="127"/>
      <c r="FB87" s="127"/>
      <c r="FC87" s="67"/>
      <c r="FD87" s="74"/>
      <c r="FE87" s="74"/>
      <c r="FF87" s="74"/>
      <c r="FG87" s="74"/>
      <c r="FH87" s="74"/>
      <c r="FI87" s="413" t="s">
        <v>115</v>
      </c>
      <c r="FJ87" s="414"/>
      <c r="FK87" s="417" t="s">
        <v>166</v>
      </c>
      <c r="FL87" s="417"/>
      <c r="FM87" s="177"/>
      <c r="FN87" s="177"/>
      <c r="FO87" s="177"/>
      <c r="FP87" s="177"/>
      <c r="FQ87" s="178"/>
      <c r="FR87" s="307" t="e">
        <f>SUM(FM57:FQ85,FB100:FB104)/EW86</f>
        <v>#DIV/0!</v>
      </c>
      <c r="FS87" s="51"/>
      <c r="FU87" s="237"/>
      <c r="FW87" s="88"/>
      <c r="FY87" s="130"/>
    </row>
    <row r="88" spans="1:181" s="25" customFormat="1" ht="24.75" thickBot="1" x14ac:dyDescent="0.25">
      <c r="A88" s="69" t="s">
        <v>73</v>
      </c>
      <c r="B88" s="70" t="s">
        <v>104</v>
      </c>
      <c r="C88" s="71" t="s">
        <v>116</v>
      </c>
      <c r="D88" s="118" t="s">
        <v>119</v>
      </c>
      <c r="E88" s="86" t="s">
        <v>207</v>
      </c>
      <c r="F88" s="418" t="s">
        <v>105</v>
      </c>
      <c r="G88" s="419"/>
      <c r="H88" s="86" t="s">
        <v>162</v>
      </c>
      <c r="I88" s="418" t="s">
        <v>168</v>
      </c>
      <c r="J88" s="419"/>
      <c r="K88" s="103" t="s">
        <v>170</v>
      </c>
      <c r="L88" s="27"/>
      <c r="M88" s="108" t="s">
        <v>179</v>
      </c>
      <c r="N88" s="27"/>
      <c r="O88" s="415"/>
      <c r="P88" s="416"/>
      <c r="Q88" s="420" t="s">
        <v>2</v>
      </c>
      <c r="R88" s="420"/>
      <c r="S88" s="179"/>
      <c r="T88" s="179"/>
      <c r="U88" s="179"/>
      <c r="V88" s="179"/>
      <c r="W88" s="180"/>
      <c r="X88" s="308" t="e">
        <f>SUM(S57:W85,H100:H104)/F86</f>
        <v>#DIV/0!</v>
      </c>
      <c r="Y88" s="53"/>
      <c r="Z88" s="69" t="s">
        <v>73</v>
      </c>
      <c r="AA88" s="70" t="s">
        <v>104</v>
      </c>
      <c r="AB88" s="71" t="s">
        <v>116</v>
      </c>
      <c r="AC88" s="118" t="s">
        <v>119</v>
      </c>
      <c r="AD88" s="286" t="s">
        <v>207</v>
      </c>
      <c r="AE88" s="418" t="s">
        <v>105</v>
      </c>
      <c r="AF88" s="419"/>
      <c r="AG88" s="286" t="s">
        <v>162</v>
      </c>
      <c r="AH88" s="418" t="s">
        <v>168</v>
      </c>
      <c r="AI88" s="419"/>
      <c r="AJ88" s="103" t="s">
        <v>170</v>
      </c>
      <c r="AK88" s="27"/>
      <c r="AL88" s="108" t="s">
        <v>179</v>
      </c>
      <c r="AM88" s="27"/>
      <c r="AN88" s="415"/>
      <c r="AO88" s="416"/>
      <c r="AP88" s="420" t="s">
        <v>2</v>
      </c>
      <c r="AQ88" s="420"/>
      <c r="AR88" s="179"/>
      <c r="AS88" s="179"/>
      <c r="AT88" s="179"/>
      <c r="AU88" s="179"/>
      <c r="AV88" s="180"/>
      <c r="AW88" s="308" t="e">
        <f>SUM(AR57:AV85,AG100:AG104)/AE86</f>
        <v>#DIV/0!</v>
      </c>
      <c r="AX88" s="51"/>
      <c r="AY88" s="69" t="s">
        <v>73</v>
      </c>
      <c r="AZ88" s="70" t="s">
        <v>104</v>
      </c>
      <c r="BA88" s="71" t="s">
        <v>116</v>
      </c>
      <c r="BB88" s="118" t="s">
        <v>119</v>
      </c>
      <c r="BC88" s="286" t="s">
        <v>207</v>
      </c>
      <c r="BD88" s="418" t="s">
        <v>105</v>
      </c>
      <c r="BE88" s="419"/>
      <c r="BF88" s="286" t="s">
        <v>162</v>
      </c>
      <c r="BG88" s="418" t="s">
        <v>168</v>
      </c>
      <c r="BH88" s="419"/>
      <c r="BI88" s="103" t="s">
        <v>170</v>
      </c>
      <c r="BJ88" s="27"/>
      <c r="BK88" s="108" t="s">
        <v>179</v>
      </c>
      <c r="BL88" s="27"/>
      <c r="BM88" s="415"/>
      <c r="BN88" s="416"/>
      <c r="BO88" s="420" t="s">
        <v>2</v>
      </c>
      <c r="BP88" s="420"/>
      <c r="BQ88" s="179"/>
      <c r="BR88" s="179"/>
      <c r="BS88" s="179"/>
      <c r="BT88" s="179"/>
      <c r="BU88" s="180"/>
      <c r="BV88" s="308" t="e">
        <f>SUM(BQ57:BU85,BF100:BF104)/BD86</f>
        <v>#DIV/0!</v>
      </c>
      <c r="BW88" s="51"/>
      <c r="BX88" s="69" t="s">
        <v>73</v>
      </c>
      <c r="BY88" s="70" t="s">
        <v>104</v>
      </c>
      <c r="BZ88" s="71" t="s">
        <v>116</v>
      </c>
      <c r="CA88" s="118" t="s">
        <v>119</v>
      </c>
      <c r="CB88" s="86" t="s">
        <v>207</v>
      </c>
      <c r="CC88" s="418" t="s">
        <v>105</v>
      </c>
      <c r="CD88" s="419"/>
      <c r="CE88" s="86" t="s">
        <v>162</v>
      </c>
      <c r="CF88" s="418" t="s">
        <v>168</v>
      </c>
      <c r="CG88" s="419"/>
      <c r="CH88" s="103" t="s">
        <v>170</v>
      </c>
      <c r="CI88" s="27"/>
      <c r="CJ88" s="108" t="s">
        <v>179</v>
      </c>
      <c r="CK88" s="27"/>
      <c r="CL88" s="415"/>
      <c r="CM88" s="416"/>
      <c r="CN88" s="420" t="s">
        <v>2</v>
      </c>
      <c r="CO88" s="420"/>
      <c r="CP88" s="179"/>
      <c r="CQ88" s="179"/>
      <c r="CR88" s="179"/>
      <c r="CS88" s="179"/>
      <c r="CT88" s="180"/>
      <c r="CU88" s="308" t="e">
        <f>SUM(CP57:CT85,CE100:CE104)/CC86</f>
        <v>#DIV/0!</v>
      </c>
      <c r="CV88" s="51"/>
      <c r="CW88" s="69" t="s">
        <v>73</v>
      </c>
      <c r="CX88" s="70" t="s">
        <v>104</v>
      </c>
      <c r="CY88" s="71" t="s">
        <v>116</v>
      </c>
      <c r="CZ88" s="118" t="s">
        <v>119</v>
      </c>
      <c r="DA88" s="86" t="s">
        <v>207</v>
      </c>
      <c r="DB88" s="418" t="s">
        <v>105</v>
      </c>
      <c r="DC88" s="419"/>
      <c r="DD88" s="86" t="s">
        <v>162</v>
      </c>
      <c r="DE88" s="418" t="s">
        <v>168</v>
      </c>
      <c r="DF88" s="419"/>
      <c r="DG88" s="103" t="s">
        <v>170</v>
      </c>
      <c r="DH88" s="27"/>
      <c r="DI88" s="108" t="s">
        <v>179</v>
      </c>
      <c r="DJ88" s="27"/>
      <c r="DK88" s="415"/>
      <c r="DL88" s="416"/>
      <c r="DM88" s="420" t="s">
        <v>2</v>
      </c>
      <c r="DN88" s="420"/>
      <c r="DO88" s="179"/>
      <c r="DP88" s="179"/>
      <c r="DQ88" s="179"/>
      <c r="DR88" s="179"/>
      <c r="DS88" s="180"/>
      <c r="DT88" s="308" t="e">
        <f>SUM(DO57:DS85,DD100:DD104)/DB86</f>
        <v>#DIV/0!</v>
      </c>
      <c r="DU88" s="51"/>
      <c r="DV88" s="69" t="s">
        <v>73</v>
      </c>
      <c r="DW88" s="70" t="s">
        <v>104</v>
      </c>
      <c r="DX88" s="71" t="s">
        <v>116</v>
      </c>
      <c r="DY88" s="118" t="s">
        <v>119</v>
      </c>
      <c r="DZ88" s="86" t="s">
        <v>207</v>
      </c>
      <c r="EA88" s="418" t="s">
        <v>105</v>
      </c>
      <c r="EB88" s="419"/>
      <c r="EC88" s="86" t="s">
        <v>162</v>
      </c>
      <c r="ED88" s="418" t="s">
        <v>168</v>
      </c>
      <c r="EE88" s="419"/>
      <c r="EF88" s="103" t="s">
        <v>170</v>
      </c>
      <c r="EG88" s="27"/>
      <c r="EH88" s="108" t="s">
        <v>179</v>
      </c>
      <c r="EI88" s="27"/>
      <c r="EJ88" s="415"/>
      <c r="EK88" s="416"/>
      <c r="EL88" s="420" t="s">
        <v>2</v>
      </c>
      <c r="EM88" s="420"/>
      <c r="EN88" s="179"/>
      <c r="EO88" s="179"/>
      <c r="EP88" s="179"/>
      <c r="EQ88" s="179"/>
      <c r="ER88" s="180"/>
      <c r="ES88" s="308" t="e">
        <f>SUM(EN57:ER85,EC100:EC104)/EA86</f>
        <v>#DIV/0!</v>
      </c>
      <c r="ET88" s="51"/>
      <c r="EU88" s="69" t="s">
        <v>73</v>
      </c>
      <c r="EV88" s="70" t="s">
        <v>104</v>
      </c>
      <c r="EW88" s="71" t="s">
        <v>116</v>
      </c>
      <c r="EX88" s="118" t="s">
        <v>119</v>
      </c>
      <c r="EY88" s="86" t="s">
        <v>207</v>
      </c>
      <c r="EZ88" s="418" t="s">
        <v>105</v>
      </c>
      <c r="FA88" s="419"/>
      <c r="FB88" s="86" t="s">
        <v>162</v>
      </c>
      <c r="FC88" s="418" t="s">
        <v>168</v>
      </c>
      <c r="FD88" s="419"/>
      <c r="FE88" s="103" t="s">
        <v>170</v>
      </c>
      <c r="FF88" s="27"/>
      <c r="FG88" s="108" t="s">
        <v>179</v>
      </c>
      <c r="FH88" s="27"/>
      <c r="FI88" s="415"/>
      <c r="FJ88" s="416"/>
      <c r="FK88" s="420" t="s">
        <v>2</v>
      </c>
      <c r="FL88" s="420"/>
      <c r="FM88" s="179"/>
      <c r="FN88" s="179"/>
      <c r="FO88" s="179"/>
      <c r="FP88" s="179"/>
      <c r="FQ88" s="180"/>
      <c r="FR88" s="308" t="e">
        <f>SUM(FM57:FQ85,FB100:FB104)/EZ86</f>
        <v>#DIV/0!</v>
      </c>
      <c r="FS88" s="51"/>
      <c r="FU88" s="237"/>
      <c r="FW88" s="88"/>
      <c r="FY88" s="130"/>
    </row>
    <row r="89" spans="1:181" s="25" customFormat="1" ht="12.75" thickBot="1" x14ac:dyDescent="0.25">
      <c r="A89" s="349" t="str">
        <f>Base!$A$3</f>
        <v>Sec</v>
      </c>
      <c r="B89" s="72">
        <v>0</v>
      </c>
      <c r="C89" s="309">
        <f>IFERROR(B89/VLOOKUP($A89,Base!$A$3:$D$17,4,FALSE)/24,"")</f>
        <v>0</v>
      </c>
      <c r="D89" s="109">
        <f>HE$300</f>
        <v>0</v>
      </c>
      <c r="E89" s="310">
        <f>IFERROR($D89/VLOOKUP($A89,Base!$A$3:$D$17,4,FALSE)/24,"")</f>
        <v>0</v>
      </c>
      <c r="F89" s="322">
        <f>SUMIF($I$57:$I$85,A89,$J$57:$J$85)+SUMIF($K$57:$K$85,A89,$L$57:$L$85)+SUMIF($M$57:$M$85,A89,$N$57:$N$85)+SUMIF($O$57:$O$85,A89,$P$57:$P$85)+SUMIF($Q$57:$Q$85,A89,$R$57:$R$85)</f>
        <v>0</v>
      </c>
      <c r="G89" s="421">
        <f>SUM(F89:F90)</f>
        <v>0</v>
      </c>
      <c r="H89" s="68"/>
      <c r="I89" s="423">
        <f>K36</f>
        <v>197.6362202575001</v>
      </c>
      <c r="J89" s="466"/>
      <c r="K89" s="109">
        <f>$GM$337+I89+0.1</f>
        <v>197.73622025750009</v>
      </c>
      <c r="M89" s="425" t="s">
        <v>172</v>
      </c>
      <c r="N89" s="426"/>
      <c r="O89" s="427"/>
      <c r="P89" s="427"/>
      <c r="Q89" s="427"/>
      <c r="R89" s="428"/>
      <c r="S89" s="102"/>
      <c r="T89" s="102"/>
      <c r="U89" s="102"/>
      <c r="V89" s="102"/>
      <c r="W89" s="102"/>
      <c r="X89" s="101"/>
      <c r="Y89" s="51"/>
      <c r="Z89" s="349" t="str">
        <f>Base!$A$3</f>
        <v>Sec</v>
      </c>
      <c r="AA89" s="365"/>
      <c r="AB89" s="368">
        <f>IFERROR(AA89/VLOOKUP($A89,Base!$A$3:$D$17,4,FALSE)/24,"")</f>
        <v>0</v>
      </c>
      <c r="AC89" s="109">
        <f>HE$304</f>
        <v>0</v>
      </c>
      <c r="AD89" s="347">
        <f>IFERROR($AC89/VLOOKUP($A89,Base!$A$3:$D$17,4,FALSE)/24,"")</f>
        <v>0</v>
      </c>
      <c r="AE89" s="322">
        <f>SUMIF($AH$57:$AH$85,Z89,$AI$57:$AI$85)+SUMIF($AJ$57:$AJ$85,Z89,$AK$57:$AK$85)+SUMIF($AL$57:$AL$85,Z89,$AM$57:$AM$85)+SUMIF($AN$57:$AN$85,Z89,$AO$57:$AO$85)+SUMIF($AP$57:$AP$85,Z89,$AQ$57:$AQ$85)</f>
        <v>0</v>
      </c>
      <c r="AF89" s="421">
        <f>SUM(AE89:AE90)</f>
        <v>0</v>
      </c>
      <c r="AG89" s="344"/>
      <c r="AH89" s="423">
        <f t="shared" ref="AH89:AH98" si="96">AJ36</f>
        <v>622.24207246000003</v>
      </c>
      <c r="AI89" s="424"/>
      <c r="AJ89" s="109">
        <f>$GM$341+AH89</f>
        <v>622.24207246000003</v>
      </c>
      <c r="AL89" s="425" t="s">
        <v>172</v>
      </c>
      <c r="AM89" s="426"/>
      <c r="AN89" s="427"/>
      <c r="AO89" s="427"/>
      <c r="AP89" s="427"/>
      <c r="AQ89" s="428"/>
      <c r="AR89" s="102"/>
      <c r="AS89" s="102"/>
      <c r="AT89" s="102"/>
      <c r="AU89" s="102"/>
      <c r="AV89" s="102"/>
      <c r="AW89" s="101"/>
      <c r="AX89" s="51"/>
      <c r="AY89" s="349" t="str">
        <f>Base!$A$3</f>
        <v>Sec</v>
      </c>
      <c r="AZ89" s="72">
        <v>0</v>
      </c>
      <c r="BA89" s="309">
        <f>IFERROR(AZ89/VLOOKUP($A89,Base!$A$3:$D$17,4,FALSE)/24,"")</f>
        <v>0</v>
      </c>
      <c r="BB89" s="109">
        <f>HE$308</f>
        <v>0</v>
      </c>
      <c r="BC89" s="347">
        <f>IFERROR(BB89/VLOOKUP($A89,Base!$A$3:$D$17,4,FALSE)/24,"")</f>
        <v>0</v>
      </c>
      <c r="BD89" s="322">
        <f>SUMIF($BG$57:$BG$85,AY89,$BH$57:$BH$85)+SUMIF($BI$57:$BI$85,AY89,$BJ$57:$BJ$85)+SUMIF($BK$57:$BK$85,AY89,$BL$57:$BL$85)+SUMIF($BM$57:$BM$85,AY89,$BN$57:$BN$85)+SUMIF($BO$57:$BO$85,AY89,$BP$57:$BP$85)</f>
        <v>0</v>
      </c>
      <c r="BE89" s="421">
        <f>SUM(BD89:BD90)</f>
        <v>0</v>
      </c>
      <c r="BF89" s="344"/>
      <c r="BG89" s="423">
        <f t="shared" ref="BG89:BG98" si="97">BI36</f>
        <v>986.28217043499978</v>
      </c>
      <c r="BH89" s="424"/>
      <c r="BI89" s="109">
        <f>$GM$345+BG89</f>
        <v>986.28217043499978</v>
      </c>
      <c r="BK89" s="425" t="s">
        <v>172</v>
      </c>
      <c r="BL89" s="426"/>
      <c r="BM89" s="427"/>
      <c r="BN89" s="427"/>
      <c r="BO89" s="427"/>
      <c r="BP89" s="428"/>
      <c r="BQ89" s="102"/>
      <c r="BR89" s="102"/>
      <c r="BS89" s="102"/>
      <c r="BT89" s="102"/>
      <c r="BU89" s="102"/>
      <c r="BV89" s="101"/>
      <c r="BW89" s="51"/>
      <c r="BX89" s="349" t="str">
        <f>Base!$A$3</f>
        <v>Sec</v>
      </c>
      <c r="BY89" s="72">
        <v>0</v>
      </c>
      <c r="BZ89" s="309">
        <f>IFERROR(BY89/VLOOKUP($A89,Base!$A$3:$D$17,4,FALSE)/24,"")</f>
        <v>0</v>
      </c>
      <c r="CA89" s="109">
        <f>HE$312</f>
        <v>0</v>
      </c>
      <c r="CB89" s="326">
        <f>IFERROR($CA89/VLOOKUP($A89,Base!$A$3:$D$17,4,FALSE)/24,"")</f>
        <v>0</v>
      </c>
      <c r="CC89" s="322">
        <f t="shared" ref="CC89:CC98" si="98">SUMIF($CF$57:$CF$85,BX89,$CG$57:$CG$85)+SUMIF($CH$57:$CH$85,BX89,$CI$57:$CI$85)+SUMIF($CJ$57:$CJ$85,BX89,$CK$57:$CK$85)+SUMIF($CL$57:$CL$85,BX89,$CM$57:$CM$85)+SUMIF($CN$57:$CN$85,BX89,$CO$57:$CO$85)</f>
        <v>0</v>
      </c>
      <c r="CD89" s="421">
        <f>SUM(CC89:CC90)</f>
        <v>0</v>
      </c>
      <c r="CE89" s="68"/>
      <c r="CF89" s="429">
        <f t="shared" ref="CF89:CF98" si="99">CH36</f>
        <v>1068.6343254949993</v>
      </c>
      <c r="CG89" s="430"/>
      <c r="CH89" s="109">
        <f>$GM$349+CF89</f>
        <v>1068.6343254949993</v>
      </c>
      <c r="CJ89" s="425" t="s">
        <v>172</v>
      </c>
      <c r="CK89" s="426"/>
      <c r="CL89" s="427"/>
      <c r="CM89" s="427"/>
      <c r="CN89" s="427"/>
      <c r="CO89" s="428"/>
      <c r="CP89" s="102"/>
      <c r="CQ89" s="102"/>
      <c r="CR89" s="102"/>
      <c r="CS89" s="102"/>
      <c r="CT89" s="102"/>
      <c r="CU89" s="101"/>
      <c r="CV89" s="51"/>
      <c r="CW89" s="349" t="str">
        <f>Base!$A$3</f>
        <v>Sec</v>
      </c>
      <c r="CX89" s="72">
        <v>0</v>
      </c>
      <c r="CY89" s="309">
        <f>IFERROR(CX89/VLOOKUP($A89,Base!$A$3:$D$17,4,FALSE)/24,"")</f>
        <v>0</v>
      </c>
      <c r="CZ89" s="109">
        <f>HE$316</f>
        <v>0</v>
      </c>
      <c r="DA89" s="326">
        <f>IFERROR($CZ89/VLOOKUP($A89,Base!$A$3:$D$17,4,FALSE)/24,"")</f>
        <v>0</v>
      </c>
      <c r="DB89" s="322">
        <f>SUMIF($DE$57:$DE$85,CW89,$DF$57:$DF$85)+SUMIF($DG$57:$DG$85,CW89,$DH$57:$DH$85)+SUMIF($DI$57:$DI$85,CW89,$DJ$57:$DJ$85)+SUMIF($DK$57:$DK$85,CW89,$DL$57:$DL$85)+SUMIF($DM$57:$DM$85,CW89,$DN$57:$DN$85)</f>
        <v>0</v>
      </c>
      <c r="DC89" s="421">
        <f>SUM(DB89:DB90)</f>
        <v>0</v>
      </c>
      <c r="DD89" s="68"/>
      <c r="DE89" s="429">
        <f t="shared" ref="DE89:DE98" si="100">DG36</f>
        <v>2734.1637055749998</v>
      </c>
      <c r="DF89" s="430"/>
      <c r="DG89" s="109">
        <f>$GM$353+DE89</f>
        <v>2734.1637055749998</v>
      </c>
      <c r="DI89" s="425" t="s">
        <v>172</v>
      </c>
      <c r="DJ89" s="426"/>
      <c r="DK89" s="427"/>
      <c r="DL89" s="427"/>
      <c r="DM89" s="427"/>
      <c r="DN89" s="428"/>
      <c r="DO89" s="102"/>
      <c r="DP89" s="102"/>
      <c r="DQ89" s="102"/>
      <c r="DR89" s="102"/>
      <c r="DS89" s="102"/>
      <c r="DT89" s="101"/>
      <c r="DU89" s="51"/>
      <c r="DV89" s="349" t="str">
        <f>Base!$A$3</f>
        <v>Sec</v>
      </c>
      <c r="DW89" s="72">
        <v>0</v>
      </c>
      <c r="DX89" s="309">
        <f>IFERROR(DW89/VLOOKUP($A89,Base!$A$3:$D$17,4,FALSE)/24,"")</f>
        <v>0</v>
      </c>
      <c r="DY89" s="109">
        <f>$HE$320</f>
        <v>0</v>
      </c>
      <c r="DZ89" s="326">
        <f>IFERROR($DY89/VLOOKUP($A89,Base!$A$3:$D$17,4,FALSE)/24,"")</f>
        <v>0</v>
      </c>
      <c r="EA89" s="322">
        <f>SUMIF($ED$57:$ED$85,DV89,$EE$57:$EE$85)+SUMIF($EF$57:$EF$85,DV89,$EG$57:$EG$85)+SUMIF($EH$57:$EH$85,DV89,$EI$57:$EI$85)+SUMIF($EJ$57:$EJ$85,DV89,$EK$57:$EK$85)+SUMIF($EL$57:$EL$85,DV89,$EM$57:$EM$85)</f>
        <v>0</v>
      </c>
      <c r="EB89" s="421">
        <f>SUM(EA89:EA90)</f>
        <v>0</v>
      </c>
      <c r="EC89" s="68"/>
      <c r="ED89" s="429">
        <f t="shared" ref="ED89:ED98" si="101">EF36</f>
        <v>2786.9948614700006</v>
      </c>
      <c r="EE89" s="430"/>
      <c r="EF89" s="109">
        <f>$GM$357+ED89</f>
        <v>2786.9948614700006</v>
      </c>
      <c r="EH89" s="425" t="s">
        <v>172</v>
      </c>
      <c r="EI89" s="426"/>
      <c r="EJ89" s="427"/>
      <c r="EK89" s="427"/>
      <c r="EL89" s="427"/>
      <c r="EM89" s="428"/>
      <c r="EN89" s="102"/>
      <c r="EO89" s="102"/>
      <c r="EP89" s="102"/>
      <c r="EQ89" s="102"/>
      <c r="ER89" s="102"/>
      <c r="ES89" s="101"/>
      <c r="ET89" s="51"/>
      <c r="EU89" s="349" t="str">
        <f>Base!$A$3</f>
        <v>Sec</v>
      </c>
      <c r="EV89" s="72"/>
      <c r="EW89" s="309">
        <f>IFERROR(EV89/VLOOKUP($A89,Base!$A$3:$D$17,4,FALSE)/24,"")</f>
        <v>0</v>
      </c>
      <c r="EX89" s="109">
        <f>$HE$324</f>
        <v>0</v>
      </c>
      <c r="EY89" s="326">
        <f>IFERROR($EX89/VLOOKUP($A89,Base!$A$3:$D$17,4,FALSE)/24,"")</f>
        <v>0</v>
      </c>
      <c r="EZ89" s="322">
        <f t="shared" ref="EZ89:EZ98" si="102">SUMIF($FC$57:$FC$85,EU89,$FD$57:$FD$85)+SUMIF($FE$57:$FE$85,EU89,$FF$57:$FF$85)+SUMIF($FG$57:$FG$85,EU89,$FH$57:$FH$85)+SUMIF($FI$57:$FI$85,EU89,$FJ$57:$FJ$85)+SUMIF($FK$57:$FK$85,EU89,$FL$57:$FL$85)</f>
        <v>0</v>
      </c>
      <c r="FA89" s="421">
        <f>SUM(EZ89:EZ90)</f>
        <v>0</v>
      </c>
      <c r="FB89" s="68"/>
      <c r="FC89" s="429">
        <f t="shared" ref="FC89:FC98" si="103">FE36</f>
        <v>3693.7124797325005</v>
      </c>
      <c r="FD89" s="430"/>
      <c r="FE89" s="109">
        <f>$GM$361+FC89</f>
        <v>3693.7124797325005</v>
      </c>
      <c r="FG89" s="425" t="s">
        <v>172</v>
      </c>
      <c r="FH89" s="426"/>
      <c r="FI89" s="427"/>
      <c r="FJ89" s="427"/>
      <c r="FK89" s="427"/>
      <c r="FL89" s="428"/>
      <c r="FM89" s="102"/>
      <c r="FN89" s="102"/>
      <c r="FO89" s="102"/>
      <c r="FP89" s="102"/>
      <c r="FQ89" s="102"/>
      <c r="FR89" s="101"/>
      <c r="FS89" s="51"/>
      <c r="FU89" s="237"/>
      <c r="FW89" s="88"/>
      <c r="FY89" s="130"/>
    </row>
    <row r="90" spans="1:181" s="25" customFormat="1" x14ac:dyDescent="0.2">
      <c r="A90" s="350" t="str">
        <f>Base!$A$4</f>
        <v>Sec L2D</v>
      </c>
      <c r="B90" s="323">
        <v>0</v>
      </c>
      <c r="C90" s="312">
        <f>IFERROR(B90/VLOOKUP($A90,Base!$A$3:$D$17,4,FALSE)/24,"")</f>
        <v>0</v>
      </c>
      <c r="D90" s="110">
        <f>HF$300</f>
        <v>0</v>
      </c>
      <c r="E90" s="310">
        <f>IFERROR($D90/VLOOKUP($A90,Base!$A$3:$D$17,4,FALSE)/24,"")</f>
        <v>0</v>
      </c>
      <c r="F90" s="315">
        <f>SUMIF($I$57:$I$85,A90,$J$57:$J$85)+SUMIF($K$57:$K$85,A90,$L$57:$L$85)+SUMIF($M$57:$M$85,A90,$N$57:$N$85)+SUMIF($O$57:$O$85,A90,$P$57:$P$85)+SUMIF($Q$57:$Q$85,A90,$R$57:$R$85)</f>
        <v>0</v>
      </c>
      <c r="G90" s="422"/>
      <c r="H90" s="68"/>
      <c r="I90" s="429">
        <f t="shared" ref="I90:I96" si="104">K37</f>
        <v>-202.3637797424999</v>
      </c>
      <c r="J90" s="456"/>
      <c r="K90" s="110">
        <f>$GN$337+I90+0.1</f>
        <v>-202.26377974249991</v>
      </c>
      <c r="L90" s="23"/>
      <c r="M90" s="431"/>
      <c r="N90" s="432"/>
      <c r="O90" s="432"/>
      <c r="P90" s="432"/>
      <c r="Q90" s="432"/>
      <c r="R90" s="433"/>
      <c r="S90" s="97"/>
      <c r="T90" s="97"/>
      <c r="U90" s="97"/>
      <c r="V90" s="97"/>
      <c r="W90" s="97"/>
      <c r="X90" s="98"/>
      <c r="Y90" s="51"/>
      <c r="Z90" s="350" t="str">
        <f>Base!$A$4</f>
        <v>Sec L2D</v>
      </c>
      <c r="AA90" s="366">
        <v>0</v>
      </c>
      <c r="AB90" s="369">
        <f>IFERROR(AA90/VLOOKUP($A90,Base!$A$3:$D$17,4,FALSE)/24,"")</f>
        <v>0</v>
      </c>
      <c r="AC90" s="110">
        <f>HF$304</f>
        <v>0</v>
      </c>
      <c r="AD90" s="326">
        <f>IFERROR($AC90/VLOOKUP($A90,Base!$A$3:$D$17,4,FALSE)/24,"")</f>
        <v>0</v>
      </c>
      <c r="AE90" s="315">
        <f t="shared" ref="AE90:AE98" si="105">SUMIF($AH$57:$AH$85,Z90,$AI$57:$AI$85)+SUMIF($AJ$57:$AJ$85,Z90,$AK$57:$AK$85)+SUMIF($AL$57:$AL$85,Z90,$AM$57:$AM$85)+SUMIF($AN$57:$AN$85,Z90,$AO$57:$AO$85)+SUMIF($AP$57:$AP$85,Z90,$AQ$57:$AQ$85)</f>
        <v>0</v>
      </c>
      <c r="AF90" s="422"/>
      <c r="AG90" s="68"/>
      <c r="AH90" s="429">
        <f t="shared" si="96"/>
        <v>-777.75792753999997</v>
      </c>
      <c r="AI90" s="430"/>
      <c r="AJ90" s="110">
        <f>$GN$341+AH90</f>
        <v>-777.75792753999997</v>
      </c>
      <c r="AK90" s="23"/>
      <c r="AL90" s="431"/>
      <c r="AM90" s="432"/>
      <c r="AN90" s="432"/>
      <c r="AO90" s="432"/>
      <c r="AP90" s="432"/>
      <c r="AQ90" s="433"/>
      <c r="AR90" s="97"/>
      <c r="AS90" s="97"/>
      <c r="AT90" s="97"/>
      <c r="AU90" s="97"/>
      <c r="AV90" s="97"/>
      <c r="AW90" s="98"/>
      <c r="AX90" s="51"/>
      <c r="AY90" s="350" t="str">
        <f>Base!$A$4</f>
        <v>Sec L2D</v>
      </c>
      <c r="AZ90" s="75">
        <v>0</v>
      </c>
      <c r="BA90" s="312">
        <f>IFERROR(AZ90/VLOOKUP($A90,Base!$A$3:$D$17,4,FALSE)/24,"")</f>
        <v>0</v>
      </c>
      <c r="BB90" s="110">
        <f>HF$308</f>
        <v>0</v>
      </c>
      <c r="BC90" s="326">
        <f>IFERROR(BB90/VLOOKUP($A90,Base!$A$3:$D$17,4,FALSE)/24,"")</f>
        <v>0</v>
      </c>
      <c r="BD90" s="315">
        <f t="shared" ref="BD90:BD98" si="106">SUMIF($BG$57:$BG$85,AY90,$BH$57:$BH$85)+SUMIF($BI$57:$BI$85,AY90,$BJ$57:$BJ$85)+SUMIF($BK$57:$BK$85,AY90,$BL$57:$BL$85)+SUMIF($BM$57:$BM$85,AY90,$BN$57:$BN$85)+SUMIF($BO$57:$BO$85,AY90,$BP$57:$BP$85)</f>
        <v>0</v>
      </c>
      <c r="BE90" s="422"/>
      <c r="BF90" s="68"/>
      <c r="BG90" s="429">
        <f t="shared" si="97"/>
        <v>-1543.7178295650001</v>
      </c>
      <c r="BH90" s="430"/>
      <c r="BI90" s="110">
        <f>$GN$345+BG90</f>
        <v>-1543.7178295650001</v>
      </c>
      <c r="BJ90" s="23"/>
      <c r="BK90" s="431"/>
      <c r="BL90" s="432"/>
      <c r="BM90" s="432"/>
      <c r="BN90" s="432"/>
      <c r="BO90" s="432"/>
      <c r="BP90" s="433"/>
      <c r="BQ90" s="97"/>
      <c r="BR90" s="97"/>
      <c r="BS90" s="97"/>
      <c r="BT90" s="97"/>
      <c r="BU90" s="97"/>
      <c r="BV90" s="98"/>
      <c r="BW90" s="51"/>
      <c r="BX90" s="350" t="str">
        <f>Base!$A$4</f>
        <v>Sec L2D</v>
      </c>
      <c r="BY90" s="75">
        <v>0</v>
      </c>
      <c r="BZ90" s="312">
        <f>IFERROR(BY90/VLOOKUP($A90,Base!$A$3:$D$17,4,FALSE)/24,"")</f>
        <v>0</v>
      </c>
      <c r="CA90" s="110">
        <f>HF$312</f>
        <v>0</v>
      </c>
      <c r="CB90" s="326">
        <f>IFERROR($CA90/VLOOKUP($A90,Base!$A$3:$D$17,4,FALSE)/24,"")</f>
        <v>0</v>
      </c>
      <c r="CC90" s="315">
        <f t="shared" si="98"/>
        <v>0</v>
      </c>
      <c r="CD90" s="422"/>
      <c r="CE90" s="68"/>
      <c r="CF90" s="429">
        <f t="shared" si="99"/>
        <v>-2411.3656745050002</v>
      </c>
      <c r="CG90" s="430"/>
      <c r="CH90" s="110">
        <f>$GN$349+CF90</f>
        <v>-2411.3656745050002</v>
      </c>
      <c r="CI90" s="23"/>
      <c r="CJ90" s="431"/>
      <c r="CK90" s="432"/>
      <c r="CL90" s="432"/>
      <c r="CM90" s="432"/>
      <c r="CN90" s="432"/>
      <c r="CO90" s="433"/>
      <c r="CP90" s="97"/>
      <c r="CQ90" s="97"/>
      <c r="CR90" s="97"/>
      <c r="CS90" s="97"/>
      <c r="CT90" s="97"/>
      <c r="CU90" s="98"/>
      <c r="CV90" s="51"/>
      <c r="CW90" s="350" t="str">
        <f>Base!$A$4</f>
        <v>Sec L2D</v>
      </c>
      <c r="CX90" s="75">
        <v>0</v>
      </c>
      <c r="CY90" s="312">
        <f>IFERROR(CX90/VLOOKUP($A90,Base!$A$3:$D$17,4,FALSE)/24,"")</f>
        <v>0</v>
      </c>
      <c r="CZ90" s="110">
        <f>HF$316</f>
        <v>0</v>
      </c>
      <c r="DA90" s="326">
        <f>IFERROR($CZ90/VLOOKUP($A90,Base!$A$3:$D$17,4,FALSE)/24,"")</f>
        <v>0</v>
      </c>
      <c r="DB90" s="315">
        <f t="shared" ref="DB90:DB98" si="107">SUMIF($DE$57:$DE$85,CW90,$DF$57:$DF$85)+SUMIF($DG$57:$DG$85,CW90,$DH$57:$DH$85)+SUMIF($DI$57:$DI$85,CW90,$DJ$57:$DJ$85)+SUMIF($DK$57:$DK$85,CW90,$DL$57:$DL$85)+SUMIF($DM$57:$DM$85,CW90,$DN$57:$DN$85)</f>
        <v>0</v>
      </c>
      <c r="DC90" s="422"/>
      <c r="DD90" s="68"/>
      <c r="DE90" s="429">
        <f t="shared" si="100"/>
        <v>-1945.8362944249996</v>
      </c>
      <c r="DF90" s="430"/>
      <c r="DG90" s="110">
        <f>$GN$353+DE90</f>
        <v>-1945.8362944249996</v>
      </c>
      <c r="DH90" s="23"/>
      <c r="DI90" s="431"/>
      <c r="DJ90" s="432"/>
      <c r="DK90" s="432"/>
      <c r="DL90" s="432"/>
      <c r="DM90" s="432"/>
      <c r="DN90" s="433"/>
      <c r="DO90" s="97"/>
      <c r="DP90" s="97"/>
      <c r="DQ90" s="97"/>
      <c r="DR90" s="97"/>
      <c r="DS90" s="97"/>
      <c r="DT90" s="98"/>
      <c r="DU90" s="51"/>
      <c r="DV90" s="350" t="str">
        <f>Base!$A$4</f>
        <v>Sec L2D</v>
      </c>
      <c r="DW90" s="75">
        <v>0</v>
      </c>
      <c r="DX90" s="312">
        <f>IFERROR(DW90/VLOOKUP($A90,Base!$A$3:$D$17,4,FALSE)/24,"")</f>
        <v>0</v>
      </c>
      <c r="DY90" s="110">
        <f>$HF$320</f>
        <v>0</v>
      </c>
      <c r="DZ90" s="326">
        <f>IFERROR($DY90/VLOOKUP($A90,Base!$A$3:$D$17,4,FALSE)/24,"")</f>
        <v>0</v>
      </c>
      <c r="EA90" s="315">
        <f t="shared" ref="EA90:EA98" si="108">SUMIF($ED$57:$ED$85,DV90,$EE$57:$EE$85)+SUMIF($EF$57:$EF$85,DV90,$EG$57:$EG$85)+SUMIF($EH$57:$EH$85,DV90,$EI$57:$EI$85)+SUMIF($EJ$57:$EJ$85,DV90,$EK$57:$EK$85)+SUMIF($EL$57:$EL$85,DV90,$EM$57:$EM$85)</f>
        <v>0</v>
      </c>
      <c r="EB90" s="422"/>
      <c r="EC90" s="68"/>
      <c r="ED90" s="429">
        <f t="shared" si="101"/>
        <v>-1793.0051385299992</v>
      </c>
      <c r="EE90" s="430"/>
      <c r="EF90" s="110">
        <f>$GN$357+ED90</f>
        <v>-1793.0051385299992</v>
      </c>
      <c r="EG90" s="23"/>
      <c r="EH90" s="431"/>
      <c r="EI90" s="432"/>
      <c r="EJ90" s="432"/>
      <c r="EK90" s="432"/>
      <c r="EL90" s="432"/>
      <c r="EM90" s="433"/>
      <c r="EN90" s="97"/>
      <c r="EO90" s="97"/>
      <c r="EP90" s="97"/>
      <c r="EQ90" s="97"/>
      <c r="ER90" s="97"/>
      <c r="ES90" s="98"/>
      <c r="ET90" s="51"/>
      <c r="EU90" s="350" t="str">
        <f>Base!$A$4</f>
        <v>Sec L2D</v>
      </c>
      <c r="EV90" s="323"/>
      <c r="EW90" s="312">
        <f>IFERROR(EV90/VLOOKUP($A90,Base!$A$3:$D$17,4,FALSE)/24,"")</f>
        <v>0</v>
      </c>
      <c r="EX90" s="110">
        <f>$HF$324</f>
        <v>0</v>
      </c>
      <c r="EY90" s="326">
        <f>IFERROR($EX90/VLOOKUP($A90,Base!$A$3:$D$17,4,FALSE)/24,"")</f>
        <v>0</v>
      </c>
      <c r="EZ90" s="315">
        <f t="shared" si="102"/>
        <v>0</v>
      </c>
      <c r="FA90" s="422"/>
      <c r="FB90" s="68"/>
      <c r="FC90" s="429">
        <f t="shared" si="103"/>
        <v>-1336.2875202674991</v>
      </c>
      <c r="FD90" s="430"/>
      <c r="FE90" s="110">
        <f>$GN$361+FC90</f>
        <v>-1336.2875202674991</v>
      </c>
      <c r="FF90" s="23"/>
      <c r="FG90" s="431"/>
      <c r="FH90" s="432"/>
      <c r="FI90" s="432"/>
      <c r="FJ90" s="432"/>
      <c r="FK90" s="432"/>
      <c r="FL90" s="433"/>
      <c r="FM90" s="97"/>
      <c r="FN90" s="97"/>
      <c r="FO90" s="97"/>
      <c r="FP90" s="97"/>
      <c r="FQ90" s="97"/>
      <c r="FR90" s="98"/>
      <c r="FS90" s="51"/>
      <c r="FU90" s="237"/>
      <c r="FW90" s="88"/>
      <c r="FY90" s="130"/>
    </row>
    <row r="91" spans="1:181" s="25" customFormat="1" x14ac:dyDescent="0.2">
      <c r="A91" s="350" t="str">
        <f>Base!$A$5</f>
        <v>Frais</v>
      </c>
      <c r="B91" s="323">
        <v>0</v>
      </c>
      <c r="C91" s="312">
        <f>IFERROR(B91/VLOOKUP($A91,Base!$A$3:$D$17,4,FALSE)/24,"")</f>
        <v>0</v>
      </c>
      <c r="D91" s="110">
        <f>HG$300</f>
        <v>0</v>
      </c>
      <c r="E91" s="310">
        <f>IFERROR($D91/VLOOKUP($A91,Base!$A$3:$D$17,4,FALSE)/24,"")</f>
        <v>0</v>
      </c>
      <c r="F91" s="315">
        <f t="shared" ref="F91:F98" si="109">SUMIF($I$57:$I$85,A91,$J$57:$J$85)+SUMIF($K$57:$K$85,A91,$L$57:$L$85)+SUMIF($M$57:$M$85,A91,$N$57:$N$85)+SUMIF($O$57:$O$85,A91,$P$57:$P$85)+SUMIF($Q$57:$Q$85,A91,$R$57:$R$85)</f>
        <v>0</v>
      </c>
      <c r="G91" s="422">
        <f>SUM(F91:F92)</f>
        <v>0</v>
      </c>
      <c r="H91" s="68"/>
      <c r="I91" s="429">
        <f t="shared" si="104"/>
        <v>136.6711202425</v>
      </c>
      <c r="J91" s="456"/>
      <c r="K91" s="110">
        <f>$GO$337+I91+0.1</f>
        <v>136.77112024249999</v>
      </c>
      <c r="L91" s="23"/>
      <c r="M91" s="434"/>
      <c r="N91" s="435"/>
      <c r="O91" s="435"/>
      <c r="P91" s="435"/>
      <c r="Q91" s="435"/>
      <c r="R91" s="436"/>
      <c r="S91" s="97"/>
      <c r="T91" s="97"/>
      <c r="U91" s="97"/>
      <c r="V91" s="97"/>
      <c r="W91" s="97"/>
      <c r="X91" s="98"/>
      <c r="Y91" s="51"/>
      <c r="Z91" s="350" t="str">
        <f>Base!$A$5</f>
        <v>Frais</v>
      </c>
      <c r="AA91" s="366">
        <v>0</v>
      </c>
      <c r="AB91" s="369">
        <f>IFERROR(AA91/VLOOKUP($A91,Base!$A$3:$D$17,4,FALSE)/24,"")</f>
        <v>0</v>
      </c>
      <c r="AC91" s="110">
        <f>HG$304</f>
        <v>0</v>
      </c>
      <c r="AD91" s="326">
        <f>IFERROR($AC91/VLOOKUP($A91,Base!$A$3:$D$17,4,FALSE)/24,"")</f>
        <v>0</v>
      </c>
      <c r="AE91" s="315">
        <f t="shared" si="105"/>
        <v>0</v>
      </c>
      <c r="AF91" s="422">
        <f>SUM(AE91:AE92)</f>
        <v>0</v>
      </c>
      <c r="AG91" s="68"/>
      <c r="AH91" s="429">
        <f t="shared" si="96"/>
        <v>433.68169623499972</v>
      </c>
      <c r="AI91" s="430"/>
      <c r="AJ91" s="110">
        <f>$GO$341+AH91</f>
        <v>433.68169623499972</v>
      </c>
      <c r="AK91" s="23"/>
      <c r="AL91" s="434"/>
      <c r="AM91" s="435"/>
      <c r="AN91" s="435"/>
      <c r="AO91" s="435"/>
      <c r="AP91" s="435"/>
      <c r="AQ91" s="436"/>
      <c r="AR91" s="97"/>
      <c r="AS91" s="97"/>
      <c r="AT91" s="97"/>
      <c r="AU91" s="97"/>
      <c r="AV91" s="97"/>
      <c r="AW91" s="98"/>
      <c r="AX91" s="51"/>
      <c r="AY91" s="350" t="str">
        <f>Base!$A$5</f>
        <v>Frais</v>
      </c>
      <c r="AZ91" s="75">
        <v>0</v>
      </c>
      <c r="BA91" s="312">
        <f>IFERROR(AZ91/VLOOKUP($A91,Base!$A$3:$D$17,4,FALSE)/24,"")</f>
        <v>0</v>
      </c>
      <c r="BB91" s="110">
        <f>HG$308</f>
        <v>0</v>
      </c>
      <c r="BC91" s="326">
        <f>IFERROR(BB91/VLOOKUP($A91,Base!$A$3:$D$17,4,FALSE)/24,"")</f>
        <v>0</v>
      </c>
      <c r="BD91" s="315">
        <f t="shared" si="106"/>
        <v>0</v>
      </c>
      <c r="BE91" s="422">
        <f>SUM(BD91:BD92)</f>
        <v>0</v>
      </c>
      <c r="BF91" s="68"/>
      <c r="BG91" s="429">
        <f t="shared" si="97"/>
        <v>884.32354253749918</v>
      </c>
      <c r="BH91" s="430"/>
      <c r="BI91" s="110">
        <f>$GO$345+BG91</f>
        <v>884.32354253749918</v>
      </c>
      <c r="BJ91" s="23"/>
      <c r="BK91" s="434"/>
      <c r="BL91" s="435"/>
      <c r="BM91" s="435"/>
      <c r="BN91" s="435"/>
      <c r="BO91" s="435"/>
      <c r="BP91" s="436"/>
      <c r="BQ91" s="97"/>
      <c r="BR91" s="97"/>
      <c r="BS91" s="97"/>
      <c r="BT91" s="97"/>
      <c r="BU91" s="97"/>
      <c r="BV91" s="98"/>
      <c r="BW91" s="51"/>
      <c r="BX91" s="350" t="str">
        <f>Base!$A$5</f>
        <v>Frais</v>
      </c>
      <c r="BY91" s="75">
        <v>0</v>
      </c>
      <c r="BZ91" s="312">
        <f>IFERROR(BY91/VLOOKUP($A91,Base!$A$3:$D$17,4,FALSE)/24,"")</f>
        <v>0</v>
      </c>
      <c r="CA91" s="110">
        <f>HG$312</f>
        <v>0</v>
      </c>
      <c r="CB91" s="326">
        <f>IFERROR($CA91/VLOOKUP($A91,Base!$A$3:$D$17,4,FALSE)/24,"")</f>
        <v>0</v>
      </c>
      <c r="CC91" s="315">
        <f t="shared" si="98"/>
        <v>0</v>
      </c>
      <c r="CD91" s="422">
        <f>SUM(CC91:CC92)</f>
        <v>0</v>
      </c>
      <c r="CE91" s="68"/>
      <c r="CF91" s="429">
        <f t="shared" si="99"/>
        <v>1085.1162097424992</v>
      </c>
      <c r="CG91" s="430"/>
      <c r="CH91" s="110">
        <f>$GO$349+CF91</f>
        <v>1085.1162097424992</v>
      </c>
      <c r="CI91" s="23"/>
      <c r="CJ91" s="434"/>
      <c r="CK91" s="435"/>
      <c r="CL91" s="435"/>
      <c r="CM91" s="435"/>
      <c r="CN91" s="435"/>
      <c r="CO91" s="436"/>
      <c r="CP91" s="97"/>
      <c r="CQ91" s="97"/>
      <c r="CR91" s="97"/>
      <c r="CS91" s="97"/>
      <c r="CT91" s="97"/>
      <c r="CU91" s="98"/>
      <c r="CV91" s="51"/>
      <c r="CW91" s="350" t="str">
        <f>Base!$A$5</f>
        <v>Frais</v>
      </c>
      <c r="CX91" s="75">
        <v>0</v>
      </c>
      <c r="CY91" s="312">
        <f>IFERROR(CX91/VLOOKUP($A91,Base!$A$3:$D$17,4,FALSE)/24,"")</f>
        <v>0</v>
      </c>
      <c r="CZ91" s="110">
        <f>HG$316</f>
        <v>0</v>
      </c>
      <c r="DA91" s="326">
        <f>IFERROR($CZ91/VLOOKUP($A91,Base!$A$3:$D$17,4,FALSE)/24,"")</f>
        <v>0</v>
      </c>
      <c r="DB91" s="315">
        <f t="shared" si="107"/>
        <v>0</v>
      </c>
      <c r="DC91" s="422">
        <f>SUM(DB91:DB92)</f>
        <v>0</v>
      </c>
      <c r="DD91" s="68"/>
      <c r="DE91" s="429">
        <f t="shared" si="100"/>
        <v>-422.34934240000086</v>
      </c>
      <c r="DF91" s="430"/>
      <c r="DG91" s="110">
        <f>$GO$353+DE91</f>
        <v>-422.34934240000086</v>
      </c>
      <c r="DH91" s="23"/>
      <c r="DI91" s="434"/>
      <c r="DJ91" s="435"/>
      <c r="DK91" s="435"/>
      <c r="DL91" s="435"/>
      <c r="DM91" s="435"/>
      <c r="DN91" s="436"/>
      <c r="DO91" s="97"/>
      <c r="DP91" s="97"/>
      <c r="DQ91" s="97"/>
      <c r="DR91" s="97"/>
      <c r="DS91" s="97"/>
      <c r="DT91" s="98"/>
      <c r="DU91" s="51"/>
      <c r="DV91" s="350" t="str">
        <f>Base!$A$5</f>
        <v>Frais</v>
      </c>
      <c r="DW91" s="75">
        <v>0</v>
      </c>
      <c r="DX91" s="312">
        <f>IFERROR(DW91/VLOOKUP($A91,Base!$A$3:$D$17,4,FALSE)/24,"")</f>
        <v>0</v>
      </c>
      <c r="DY91" s="110">
        <f>$HG$320</f>
        <v>0</v>
      </c>
      <c r="DZ91" s="326">
        <f>IFERROR($DY91/VLOOKUP($A91,Base!$A$3:$D$17,4,FALSE)/24,"")</f>
        <v>0</v>
      </c>
      <c r="EA91" s="315">
        <f t="shared" si="108"/>
        <v>0</v>
      </c>
      <c r="EB91" s="422">
        <f>SUM(EA91:EA92)</f>
        <v>0</v>
      </c>
      <c r="EC91" s="68"/>
      <c r="ED91" s="429">
        <f t="shared" si="101"/>
        <v>384.56314990999903</v>
      </c>
      <c r="EE91" s="430"/>
      <c r="EF91" s="110">
        <f>$GO$357+ED91</f>
        <v>384.56314990999903</v>
      </c>
      <c r="EG91" s="23"/>
      <c r="EH91" s="434"/>
      <c r="EI91" s="435"/>
      <c r="EJ91" s="435"/>
      <c r="EK91" s="435"/>
      <c r="EL91" s="435"/>
      <c r="EM91" s="436"/>
      <c r="EN91" s="97"/>
      <c r="EO91" s="97"/>
      <c r="EP91" s="97"/>
      <c r="EQ91" s="97"/>
      <c r="ER91" s="97"/>
      <c r="ES91" s="98"/>
      <c r="ET91" s="51"/>
      <c r="EU91" s="350" t="str">
        <f>Base!$A$5</f>
        <v>Frais</v>
      </c>
      <c r="EV91" s="323"/>
      <c r="EW91" s="312">
        <f>IFERROR(EV91/VLOOKUP($A91,Base!$A$3:$D$17,4,FALSE)/24,"")</f>
        <v>0</v>
      </c>
      <c r="EX91" s="110">
        <f>$HG$324</f>
        <v>0</v>
      </c>
      <c r="EY91" s="326">
        <f>IFERROR($EX91/VLOOKUP($A91,Base!$A$3:$D$17,4,FALSE)/24,"")</f>
        <v>0</v>
      </c>
      <c r="EZ91" s="315">
        <f t="shared" si="102"/>
        <v>0</v>
      </c>
      <c r="FA91" s="422">
        <f>SUM(EZ91:EZ92)</f>
        <v>0</v>
      </c>
      <c r="FB91" s="68"/>
      <c r="FC91" s="429">
        <f t="shared" si="103"/>
        <v>589.13112763499907</v>
      </c>
      <c r="FD91" s="430"/>
      <c r="FE91" s="110">
        <f>$GO$361+FC91</f>
        <v>589.13112763499907</v>
      </c>
      <c r="FF91" s="23"/>
      <c r="FG91" s="434"/>
      <c r="FH91" s="435"/>
      <c r="FI91" s="435"/>
      <c r="FJ91" s="435"/>
      <c r="FK91" s="435"/>
      <c r="FL91" s="436"/>
      <c r="FM91" s="97"/>
      <c r="FN91" s="97"/>
      <c r="FO91" s="97"/>
      <c r="FP91" s="97"/>
      <c r="FQ91" s="97"/>
      <c r="FR91" s="98"/>
      <c r="FS91" s="51"/>
      <c r="FU91" s="237"/>
      <c r="FW91" s="88"/>
      <c r="FY91" s="130"/>
    </row>
    <row r="92" spans="1:181" s="25" customFormat="1" x14ac:dyDescent="0.2">
      <c r="A92" s="350" t="str">
        <f>Base!$A$6</f>
        <v>Frais L2D</v>
      </c>
      <c r="B92" s="323">
        <v>0</v>
      </c>
      <c r="C92" s="312">
        <f>IFERROR(B92/VLOOKUP($A92,Base!$A$3:$D$17,4,FALSE)/24,"")</f>
        <v>0</v>
      </c>
      <c r="D92" s="110">
        <f>HH$300</f>
        <v>0</v>
      </c>
      <c r="E92" s="310">
        <f>IFERROR($D92/VLOOKUP($A92,Base!$A$3:$D$17,4,FALSE)/24,"")</f>
        <v>0</v>
      </c>
      <c r="F92" s="315">
        <f t="shared" si="109"/>
        <v>0</v>
      </c>
      <c r="G92" s="422"/>
      <c r="H92" s="68"/>
      <c r="I92" s="429">
        <f t="shared" si="104"/>
        <v>-213.3288797575</v>
      </c>
      <c r="J92" s="456"/>
      <c r="K92" s="110">
        <f>$GP$337+I92+0.1</f>
        <v>-213.22887975750001</v>
      </c>
      <c r="L92" s="23"/>
      <c r="M92" s="434"/>
      <c r="N92" s="435"/>
      <c r="O92" s="435"/>
      <c r="P92" s="435"/>
      <c r="Q92" s="435"/>
      <c r="R92" s="436"/>
      <c r="S92" s="97"/>
      <c r="T92" s="97"/>
      <c r="U92" s="97"/>
      <c r="V92" s="97"/>
      <c r="W92" s="97"/>
      <c r="X92" s="98"/>
      <c r="Y92" s="51"/>
      <c r="Z92" s="350" t="str">
        <f>Base!$A$6</f>
        <v>Frais L2D</v>
      </c>
      <c r="AA92" s="366">
        <v>0</v>
      </c>
      <c r="AB92" s="369">
        <f>IFERROR(AA92/VLOOKUP($A92,Base!$A$3:$D$17,4,FALSE)/24,"")</f>
        <v>0</v>
      </c>
      <c r="AC92" s="110">
        <f>HH$304</f>
        <v>0</v>
      </c>
      <c r="AD92" s="326">
        <f>IFERROR($AC92/VLOOKUP($A92,Base!$A$3:$D$17,4,FALSE)/24,"")</f>
        <v>0</v>
      </c>
      <c r="AE92" s="315">
        <f t="shared" si="105"/>
        <v>0</v>
      </c>
      <c r="AF92" s="422"/>
      <c r="AG92" s="68"/>
      <c r="AH92" s="429">
        <f t="shared" si="96"/>
        <v>-816.31830376500034</v>
      </c>
      <c r="AI92" s="430"/>
      <c r="AJ92" s="110">
        <f>$GP$341+AH92</f>
        <v>-816.31830376500034</v>
      </c>
      <c r="AK92" s="23"/>
      <c r="AL92" s="434"/>
      <c r="AM92" s="435"/>
      <c r="AN92" s="435"/>
      <c r="AO92" s="435"/>
      <c r="AP92" s="435"/>
      <c r="AQ92" s="436"/>
      <c r="AR92" s="97"/>
      <c r="AS92" s="97"/>
      <c r="AT92" s="97"/>
      <c r="AU92" s="97"/>
      <c r="AV92" s="97"/>
      <c r="AW92" s="98"/>
      <c r="AX92" s="51"/>
      <c r="AY92" s="350" t="str">
        <f>Base!$A$6</f>
        <v>Frais L2D</v>
      </c>
      <c r="AZ92" s="75">
        <v>0</v>
      </c>
      <c r="BA92" s="312">
        <f>IFERROR(AZ92/VLOOKUP($A92,Base!$A$3:$D$17,4,FALSE)/24,"")</f>
        <v>0</v>
      </c>
      <c r="BB92" s="110">
        <f>HH$308</f>
        <v>0</v>
      </c>
      <c r="BC92" s="326">
        <f>IFERROR(BB92/VLOOKUP($A92,Base!$A$3:$D$17,4,FALSE)/24,"")</f>
        <v>0</v>
      </c>
      <c r="BD92" s="315">
        <f t="shared" si="106"/>
        <v>0</v>
      </c>
      <c r="BE92" s="422"/>
      <c r="BF92" s="68"/>
      <c r="BG92" s="429">
        <f t="shared" si="97"/>
        <v>-1505.6764574625008</v>
      </c>
      <c r="BH92" s="430"/>
      <c r="BI92" s="110">
        <f>$GP$345+BG92</f>
        <v>-1505.6764574625008</v>
      </c>
      <c r="BJ92" s="23"/>
      <c r="BK92" s="434"/>
      <c r="BL92" s="435"/>
      <c r="BM92" s="435"/>
      <c r="BN92" s="435"/>
      <c r="BO92" s="435"/>
      <c r="BP92" s="436"/>
      <c r="BQ92" s="97"/>
      <c r="BR92" s="97"/>
      <c r="BS92" s="97"/>
      <c r="BT92" s="97"/>
      <c r="BU92" s="97"/>
      <c r="BV92" s="98"/>
      <c r="BW92" s="51"/>
      <c r="BX92" s="350" t="str">
        <f>Base!$A$6</f>
        <v>Frais L2D</v>
      </c>
      <c r="BY92" s="75">
        <v>0</v>
      </c>
      <c r="BZ92" s="312">
        <f>IFERROR(BY92/VLOOKUP($A92,Base!$A$3:$D$17,4,FALSE)/24,"")</f>
        <v>0</v>
      </c>
      <c r="CA92" s="110">
        <f>HH$312</f>
        <v>0</v>
      </c>
      <c r="CB92" s="326">
        <f>IFERROR($CA92/VLOOKUP($A92,Base!$A$3:$D$17,4,FALSE)/24,"")</f>
        <v>0</v>
      </c>
      <c r="CC92" s="315">
        <f t="shared" si="98"/>
        <v>0</v>
      </c>
      <c r="CD92" s="422"/>
      <c r="CE92" s="68"/>
      <c r="CF92" s="429">
        <f t="shared" si="99"/>
        <v>-2304.883790257501</v>
      </c>
      <c r="CG92" s="430"/>
      <c r="CH92" s="110">
        <f>$GP$349+CF92</f>
        <v>-2304.883790257501</v>
      </c>
      <c r="CI92" s="23"/>
      <c r="CJ92" s="434"/>
      <c r="CK92" s="435"/>
      <c r="CL92" s="435"/>
      <c r="CM92" s="435"/>
      <c r="CN92" s="435"/>
      <c r="CO92" s="436"/>
      <c r="CP92" s="97"/>
      <c r="CQ92" s="97"/>
      <c r="CR92" s="97"/>
      <c r="CS92" s="97"/>
      <c r="CT92" s="97"/>
      <c r="CU92" s="98"/>
      <c r="CV92" s="51"/>
      <c r="CW92" s="350" t="str">
        <f>Base!$A$6</f>
        <v>Frais L2D</v>
      </c>
      <c r="CX92" s="75">
        <v>0</v>
      </c>
      <c r="CY92" s="312">
        <f>IFERROR(CX92/VLOOKUP($A92,Base!$A$3:$D$17,4,FALSE)/24,"")</f>
        <v>0</v>
      </c>
      <c r="CZ92" s="110">
        <f>HH$316</f>
        <v>0</v>
      </c>
      <c r="DA92" s="326">
        <f>IFERROR($CZ92/VLOOKUP($A92,Base!$A$3:$D$17,4,FALSE)/24,"")</f>
        <v>0</v>
      </c>
      <c r="DB92" s="315">
        <f t="shared" si="107"/>
        <v>0</v>
      </c>
      <c r="DC92" s="422"/>
      <c r="DD92" s="68"/>
      <c r="DE92" s="429">
        <f t="shared" si="100"/>
        <v>-4212.3493424000008</v>
      </c>
      <c r="DF92" s="430"/>
      <c r="DG92" s="110">
        <f>$GP$353+DE92</f>
        <v>-4212.3493424000008</v>
      </c>
      <c r="DH92" s="23"/>
      <c r="DI92" s="434"/>
      <c r="DJ92" s="435"/>
      <c r="DK92" s="435"/>
      <c r="DL92" s="435"/>
      <c r="DM92" s="435"/>
      <c r="DN92" s="436"/>
      <c r="DO92" s="97"/>
      <c r="DP92" s="97"/>
      <c r="DQ92" s="97"/>
      <c r="DR92" s="97"/>
      <c r="DS92" s="97"/>
      <c r="DT92" s="98"/>
      <c r="DU92" s="51"/>
      <c r="DV92" s="350" t="str">
        <f>Base!$A$6</f>
        <v>Frais L2D</v>
      </c>
      <c r="DW92" s="75">
        <v>0</v>
      </c>
      <c r="DX92" s="312">
        <f>IFERROR(DW92/VLOOKUP($A92,Base!$A$3:$D$17,4,FALSE)/24,"")</f>
        <v>0</v>
      </c>
      <c r="DY92" s="110">
        <f>$HH$320</f>
        <v>0</v>
      </c>
      <c r="DZ92" s="326">
        <f>IFERROR($DY92/VLOOKUP($A92,Base!$A$3:$D$17,4,FALSE)/24,"")</f>
        <v>0</v>
      </c>
      <c r="EA92" s="315">
        <f t="shared" si="108"/>
        <v>0</v>
      </c>
      <c r="EB92" s="422"/>
      <c r="EC92" s="68"/>
      <c r="ED92" s="429">
        <f t="shared" si="101"/>
        <v>-4185.4368500900009</v>
      </c>
      <c r="EE92" s="430"/>
      <c r="EF92" s="110">
        <f>$GP$357+ED92</f>
        <v>-4185.4368500900009</v>
      </c>
      <c r="EG92" s="23"/>
      <c r="EH92" s="434"/>
      <c r="EI92" s="435"/>
      <c r="EJ92" s="435"/>
      <c r="EK92" s="435"/>
      <c r="EL92" s="435"/>
      <c r="EM92" s="436"/>
      <c r="EN92" s="97"/>
      <c r="EO92" s="97"/>
      <c r="EP92" s="97"/>
      <c r="EQ92" s="97"/>
      <c r="ER92" s="97"/>
      <c r="ES92" s="98"/>
      <c r="ET92" s="51"/>
      <c r="EU92" s="350" t="str">
        <f>Base!$A$6</f>
        <v>Frais L2D</v>
      </c>
      <c r="EV92" s="323"/>
      <c r="EW92" s="312">
        <f>IFERROR(EV92/VLOOKUP($A92,Base!$A$3:$D$17,4,FALSE)/24,"")</f>
        <v>0</v>
      </c>
      <c r="EX92" s="110">
        <f>$HH$324</f>
        <v>0</v>
      </c>
      <c r="EY92" s="326">
        <f>IFERROR($EX92/VLOOKUP($A92,Base!$A$3:$D$17,4,FALSE)/24,"")</f>
        <v>0</v>
      </c>
      <c r="EZ92" s="315">
        <f t="shared" si="102"/>
        <v>0</v>
      </c>
      <c r="FA92" s="422"/>
      <c r="FB92" s="68"/>
      <c r="FC92" s="429">
        <f t="shared" si="103"/>
        <v>-4180.8688723650012</v>
      </c>
      <c r="FD92" s="430"/>
      <c r="FE92" s="110">
        <f>$GP$361+FC92</f>
        <v>-4180.8688723650012</v>
      </c>
      <c r="FF92" s="23"/>
      <c r="FG92" s="434"/>
      <c r="FH92" s="435"/>
      <c r="FI92" s="435"/>
      <c r="FJ92" s="435"/>
      <c r="FK92" s="435"/>
      <c r="FL92" s="436"/>
      <c r="FM92" s="97"/>
      <c r="FN92" s="97"/>
      <c r="FO92" s="97"/>
      <c r="FP92" s="97"/>
      <c r="FQ92" s="97"/>
      <c r="FR92" s="98"/>
      <c r="FS92" s="51"/>
      <c r="FU92" s="237"/>
      <c r="FW92" s="88"/>
      <c r="FY92" s="130"/>
    </row>
    <row r="93" spans="1:181" s="25" customFormat="1" x14ac:dyDescent="0.2">
      <c r="A93" s="350" t="str">
        <f>Base!$A$7</f>
        <v>Surgelé</v>
      </c>
      <c r="B93" s="323">
        <v>0</v>
      </c>
      <c r="C93" s="312">
        <f>IFERROR(B93/VLOOKUP($A93,Base!$A$3:$D$17,4,FALSE)/24,"")</f>
        <v>0</v>
      </c>
      <c r="D93" s="110">
        <f>HI$300</f>
        <v>0</v>
      </c>
      <c r="E93" s="310">
        <f>IFERROR($D93/VLOOKUP($A93,Base!$A$3:$D$17,4,FALSE)/24,"")</f>
        <v>0</v>
      </c>
      <c r="F93" s="315">
        <f t="shared" si="109"/>
        <v>0</v>
      </c>
      <c r="G93" s="422">
        <f>SUM(F93:F94)</f>
        <v>0</v>
      </c>
      <c r="H93" s="68"/>
      <c r="I93" s="429">
        <f t="shared" si="104"/>
        <v>9.3608290774998295</v>
      </c>
      <c r="J93" s="456"/>
      <c r="K93" s="110">
        <f>$GQ$337+I93+0.1</f>
        <v>9.4608290774998292</v>
      </c>
      <c r="L93" s="23"/>
      <c r="M93" s="434"/>
      <c r="N93" s="435"/>
      <c r="O93" s="435"/>
      <c r="P93" s="435"/>
      <c r="Q93" s="435"/>
      <c r="R93" s="436"/>
      <c r="S93" s="97"/>
      <c r="T93" s="97"/>
      <c r="U93" s="97"/>
      <c r="V93" s="97"/>
      <c r="W93" s="97"/>
      <c r="X93" s="98"/>
      <c r="Y93" s="51"/>
      <c r="Z93" s="350" t="str">
        <f>Base!$A$7</f>
        <v>Surgelé</v>
      </c>
      <c r="AA93" s="366">
        <v>0</v>
      </c>
      <c r="AB93" s="369">
        <f>IFERROR(AA93/VLOOKUP($A93,Base!$A$3:$D$17,4,FALSE)/24,"")</f>
        <v>0</v>
      </c>
      <c r="AC93" s="110">
        <f>HI$304</f>
        <v>0</v>
      </c>
      <c r="AD93" s="326">
        <f>IFERROR($AC93/VLOOKUP($A93,Base!$A$3:$D$17,4,FALSE)/24,"")</f>
        <v>0</v>
      </c>
      <c r="AE93" s="315">
        <f t="shared" si="105"/>
        <v>0</v>
      </c>
      <c r="AF93" s="422">
        <f>SUM(AE93:AE94)</f>
        <v>0</v>
      </c>
      <c r="AG93" s="68"/>
      <c r="AH93" s="429">
        <f t="shared" si="96"/>
        <v>140.69611828749984</v>
      </c>
      <c r="AI93" s="430"/>
      <c r="AJ93" s="110">
        <f>$GQ$341+AH93</f>
        <v>140.69611828749984</v>
      </c>
      <c r="AK93" s="23"/>
      <c r="AL93" s="434"/>
      <c r="AM93" s="435"/>
      <c r="AN93" s="435"/>
      <c r="AO93" s="435"/>
      <c r="AP93" s="435"/>
      <c r="AQ93" s="436"/>
      <c r="AR93" s="97"/>
      <c r="AS93" s="97"/>
      <c r="AT93" s="97"/>
      <c r="AU93" s="97"/>
      <c r="AV93" s="97"/>
      <c r="AW93" s="98"/>
      <c r="AX93" s="51"/>
      <c r="AY93" s="350" t="str">
        <f>Base!$A$7</f>
        <v>Surgelé</v>
      </c>
      <c r="AZ93" s="75">
        <v>0</v>
      </c>
      <c r="BA93" s="312">
        <f>IFERROR(AZ93/VLOOKUP($A93,Base!$A$3:$D$17,4,FALSE)/24,"")</f>
        <v>0</v>
      </c>
      <c r="BB93" s="110">
        <f>HI$308</f>
        <v>0</v>
      </c>
      <c r="BC93" s="326">
        <f>IFERROR(BB93/VLOOKUP($A93,Base!$A$3:$D$17,4,FALSE)/24,"")</f>
        <v>0</v>
      </c>
      <c r="BD93" s="315">
        <f t="shared" si="106"/>
        <v>0</v>
      </c>
      <c r="BE93" s="422">
        <f>SUM(BD93:BD94)</f>
        <v>0</v>
      </c>
      <c r="BF93" s="68"/>
      <c r="BG93" s="429">
        <f t="shared" si="97"/>
        <v>545.19043854750009</v>
      </c>
      <c r="BH93" s="430"/>
      <c r="BI93" s="110">
        <f>$GQ$345+BG93</f>
        <v>545.19043854750009</v>
      </c>
      <c r="BJ93" s="23"/>
      <c r="BK93" s="434"/>
      <c r="BL93" s="435"/>
      <c r="BM93" s="435"/>
      <c r="BN93" s="435"/>
      <c r="BO93" s="435"/>
      <c r="BP93" s="436"/>
      <c r="BQ93" s="97"/>
      <c r="BR93" s="97"/>
      <c r="BS93" s="97"/>
      <c r="BT93" s="97"/>
      <c r="BU93" s="97"/>
      <c r="BV93" s="98"/>
      <c r="BW93" s="51"/>
      <c r="BX93" s="350" t="str">
        <f>Base!$A$7</f>
        <v>Surgelé</v>
      </c>
      <c r="BY93" s="75">
        <v>0</v>
      </c>
      <c r="BZ93" s="312">
        <f>IFERROR(BY93/VLOOKUP($A93,Base!$A$3:$D$17,4,FALSE)/24,"")</f>
        <v>0</v>
      </c>
      <c r="CA93" s="110">
        <f>HI$312</f>
        <v>0</v>
      </c>
      <c r="CB93" s="326">
        <f>IFERROR($CA93/VLOOKUP($A93,Base!$A$3:$D$17,4,FALSE)/24,"")</f>
        <v>0</v>
      </c>
      <c r="CC93" s="315">
        <f t="shared" si="98"/>
        <v>0</v>
      </c>
      <c r="CD93" s="422">
        <f>SUM(CC93:CC94)</f>
        <v>0</v>
      </c>
      <c r="CE93" s="68"/>
      <c r="CF93" s="429">
        <f t="shared" si="99"/>
        <v>980.23069438250002</v>
      </c>
      <c r="CG93" s="430"/>
      <c r="CH93" s="110">
        <f>$GQ$349+CF93</f>
        <v>980.23069438250002</v>
      </c>
      <c r="CI93" s="23"/>
      <c r="CJ93" s="434"/>
      <c r="CK93" s="435"/>
      <c r="CL93" s="435"/>
      <c r="CM93" s="435"/>
      <c r="CN93" s="435"/>
      <c r="CO93" s="436"/>
      <c r="CP93" s="97"/>
      <c r="CQ93" s="97"/>
      <c r="CR93" s="97"/>
      <c r="CS93" s="97"/>
      <c r="CT93" s="97"/>
      <c r="CU93" s="98"/>
      <c r="CV93" s="51"/>
      <c r="CW93" s="350" t="str">
        <f>Base!$A$7</f>
        <v>Surgelé</v>
      </c>
      <c r="CX93" s="75">
        <v>0</v>
      </c>
      <c r="CY93" s="312">
        <f>IFERROR(CX93/VLOOKUP($A93,Base!$A$3:$D$17,4,FALSE)/24,"")</f>
        <v>0</v>
      </c>
      <c r="CZ93" s="110">
        <f>HI$316</f>
        <v>0</v>
      </c>
      <c r="DA93" s="326">
        <f>IFERROR($CZ93/VLOOKUP($A93,Base!$A$3:$D$17,4,FALSE)/24,"")</f>
        <v>0</v>
      </c>
      <c r="DB93" s="315">
        <f t="shared" si="107"/>
        <v>0</v>
      </c>
      <c r="DC93" s="422">
        <f>SUM(DB93:DB94)</f>
        <v>0</v>
      </c>
      <c r="DD93" s="68"/>
      <c r="DE93" s="429">
        <f t="shared" si="100"/>
        <v>1326.0602218025001</v>
      </c>
      <c r="DF93" s="430"/>
      <c r="DG93" s="110">
        <f>$GQ$353+DE93</f>
        <v>1326.0602218025001</v>
      </c>
      <c r="DH93" s="23"/>
      <c r="DI93" s="434"/>
      <c r="DJ93" s="435"/>
      <c r="DK93" s="435"/>
      <c r="DL93" s="435"/>
      <c r="DM93" s="435"/>
      <c r="DN93" s="436"/>
      <c r="DO93" s="97"/>
      <c r="DP93" s="97"/>
      <c r="DQ93" s="97"/>
      <c r="DR93" s="97"/>
      <c r="DS93" s="97"/>
      <c r="DT93" s="98"/>
      <c r="DU93" s="51"/>
      <c r="DV93" s="350" t="str">
        <f>Base!$A$7</f>
        <v>Surgelé</v>
      </c>
      <c r="DW93" s="75">
        <v>0</v>
      </c>
      <c r="DX93" s="312">
        <f>IFERROR(DW93/VLOOKUP($A93,Base!$A$3:$D$17,4,FALSE)/24,"")</f>
        <v>0</v>
      </c>
      <c r="DY93" s="110">
        <f>$HI$320</f>
        <v>0</v>
      </c>
      <c r="DZ93" s="326">
        <f>IFERROR($DY93/VLOOKUP($A93,Base!$A$3:$D$17,4,FALSE)/24,"")</f>
        <v>0</v>
      </c>
      <c r="EA93" s="315">
        <f t="shared" si="108"/>
        <v>0</v>
      </c>
      <c r="EB93" s="422">
        <f>SUM(EA93:EA94)</f>
        <v>0</v>
      </c>
      <c r="EC93" s="68"/>
      <c r="ED93" s="429">
        <f t="shared" si="101"/>
        <v>2706.47722028</v>
      </c>
      <c r="EE93" s="430"/>
      <c r="EF93" s="110">
        <f>$GQ$357+ED93</f>
        <v>2706.47722028</v>
      </c>
      <c r="EG93" s="23"/>
      <c r="EH93" s="434"/>
      <c r="EI93" s="435"/>
      <c r="EJ93" s="435"/>
      <c r="EK93" s="435"/>
      <c r="EL93" s="435"/>
      <c r="EM93" s="436"/>
      <c r="EN93" s="97"/>
      <c r="EO93" s="97"/>
      <c r="EP93" s="97"/>
      <c r="EQ93" s="97"/>
      <c r="ER93" s="97"/>
      <c r="ES93" s="98"/>
      <c r="ET93" s="51"/>
      <c r="EU93" s="350" t="str">
        <f>Base!$A$7</f>
        <v>Surgelé</v>
      </c>
      <c r="EV93" s="323"/>
      <c r="EW93" s="312">
        <f>IFERROR(EV93/VLOOKUP($A93,Base!$A$3:$D$17,4,FALSE)/24,"")</f>
        <v>0</v>
      </c>
      <c r="EX93" s="110">
        <f>$HI$324</f>
        <v>0</v>
      </c>
      <c r="EY93" s="326">
        <f>IFERROR($EX93/VLOOKUP($A93,Base!$A$3:$D$17,4,FALSE)/24,"")</f>
        <v>0</v>
      </c>
      <c r="EZ93" s="315">
        <f t="shared" si="102"/>
        <v>0</v>
      </c>
      <c r="FA93" s="422">
        <f>SUM(EZ93:EZ94)</f>
        <v>0</v>
      </c>
      <c r="FB93" s="68"/>
      <c r="FC93" s="429">
        <f t="shared" si="103"/>
        <v>3606.6488839799999</v>
      </c>
      <c r="FD93" s="430"/>
      <c r="FE93" s="110">
        <f>$GQ$361+FC93</f>
        <v>3606.6488839799999</v>
      </c>
      <c r="FF93" s="23"/>
      <c r="FG93" s="434"/>
      <c r="FH93" s="435"/>
      <c r="FI93" s="435"/>
      <c r="FJ93" s="435"/>
      <c r="FK93" s="435"/>
      <c r="FL93" s="436"/>
      <c r="FM93" s="97"/>
      <c r="FN93" s="97"/>
      <c r="FO93" s="97"/>
      <c r="FP93" s="97"/>
      <c r="FQ93" s="97"/>
      <c r="FR93" s="98"/>
      <c r="FS93" s="51"/>
      <c r="FU93" s="237"/>
      <c r="FW93" s="88"/>
      <c r="FY93" s="130"/>
    </row>
    <row r="94" spans="1:181" s="25" customFormat="1" x14ac:dyDescent="0.2">
      <c r="A94" s="350" t="str">
        <f>Base!$A$8</f>
        <v>Surgelé L2D</v>
      </c>
      <c r="B94" s="323">
        <v>0</v>
      </c>
      <c r="C94" s="312">
        <f>IFERROR(B94/VLOOKUP($A94,Base!$A$3:$D$17,4,FALSE)/24,"")</f>
        <v>0</v>
      </c>
      <c r="D94" s="110">
        <f>HJ$300</f>
        <v>0</v>
      </c>
      <c r="E94" s="310">
        <f>IFERROR($D94/VLOOKUP($A94,Base!$A$3:$D$17,4,FALSE)/24,"")</f>
        <v>0</v>
      </c>
      <c r="F94" s="315">
        <f t="shared" si="109"/>
        <v>0</v>
      </c>
      <c r="G94" s="422"/>
      <c r="H94" s="68"/>
      <c r="I94" s="429">
        <f t="shared" si="104"/>
        <v>-390.63917092250017</v>
      </c>
      <c r="J94" s="456"/>
      <c r="K94" s="110">
        <f>$GR$337+I94+0.1</f>
        <v>-390.53917092250015</v>
      </c>
      <c r="L94" s="23"/>
      <c r="M94" s="434"/>
      <c r="N94" s="435"/>
      <c r="O94" s="435"/>
      <c r="P94" s="435"/>
      <c r="Q94" s="435"/>
      <c r="R94" s="436"/>
      <c r="S94" s="97"/>
      <c r="T94" s="97"/>
      <c r="U94" s="97"/>
      <c r="V94" s="97"/>
      <c r="W94" s="97"/>
      <c r="X94" s="98"/>
      <c r="Y94" s="51"/>
      <c r="Z94" s="350" t="str">
        <f>Base!$A$8</f>
        <v>Surgelé L2D</v>
      </c>
      <c r="AA94" s="366">
        <v>0</v>
      </c>
      <c r="AB94" s="369">
        <f>IFERROR(AA94/VLOOKUP($A94,Base!$A$3:$D$17,4,FALSE)/24,"")</f>
        <v>0</v>
      </c>
      <c r="AC94" s="110">
        <f>HJ$304</f>
        <v>0</v>
      </c>
      <c r="AD94" s="326">
        <f>IFERROR($AC94/VLOOKUP($A94,Base!$A$3:$D$17,4,FALSE)/24,"")</f>
        <v>0</v>
      </c>
      <c r="AE94" s="315">
        <f t="shared" si="105"/>
        <v>0</v>
      </c>
      <c r="AF94" s="422"/>
      <c r="AG94" s="68"/>
      <c r="AH94" s="429">
        <f t="shared" si="96"/>
        <v>-1258.4553129325004</v>
      </c>
      <c r="AI94" s="430"/>
      <c r="AJ94" s="110">
        <f>$GR$341+AH94</f>
        <v>-1258.4553129325004</v>
      </c>
      <c r="AK94" s="23"/>
      <c r="AL94" s="434"/>
      <c r="AM94" s="435"/>
      <c r="AN94" s="435"/>
      <c r="AO94" s="435"/>
      <c r="AP94" s="435"/>
      <c r="AQ94" s="436"/>
      <c r="AR94" s="97"/>
      <c r="AS94" s="97"/>
      <c r="AT94" s="97"/>
      <c r="AU94" s="97"/>
      <c r="AV94" s="97"/>
      <c r="AW94" s="98"/>
      <c r="AX94" s="51"/>
      <c r="AY94" s="350" t="str">
        <f>Base!$A$8</f>
        <v>Surgelé L2D</v>
      </c>
      <c r="AZ94" s="75">
        <v>0</v>
      </c>
      <c r="BA94" s="312">
        <f>IFERROR(AZ94/VLOOKUP($A94,Base!$A$3:$D$17,4,FALSE)/24,"")</f>
        <v>0</v>
      </c>
      <c r="BB94" s="110">
        <f>HJ$308</f>
        <v>0</v>
      </c>
      <c r="BC94" s="326">
        <f>IFERROR(BB94/VLOOKUP($A94,Base!$A$3:$D$17,4,FALSE)/24,"")</f>
        <v>0</v>
      </c>
      <c r="BD94" s="315">
        <f t="shared" si="106"/>
        <v>0</v>
      </c>
      <c r="BE94" s="422"/>
      <c r="BF94" s="68"/>
      <c r="BG94" s="429">
        <f t="shared" si="97"/>
        <v>-2163.9609926725002</v>
      </c>
      <c r="BH94" s="430"/>
      <c r="BI94" s="110">
        <f>$GR$345+BG94</f>
        <v>-2163.9609926725002</v>
      </c>
      <c r="BJ94" s="23"/>
      <c r="BK94" s="434"/>
      <c r="BL94" s="435"/>
      <c r="BM94" s="435"/>
      <c r="BN94" s="435"/>
      <c r="BO94" s="435"/>
      <c r="BP94" s="436"/>
      <c r="BQ94" s="97"/>
      <c r="BR94" s="97"/>
      <c r="BS94" s="97"/>
      <c r="BT94" s="97"/>
      <c r="BU94" s="97"/>
      <c r="BV94" s="98"/>
      <c r="BW94" s="51"/>
      <c r="BX94" s="350" t="str">
        <f>Base!$A$8</f>
        <v>Surgelé L2D</v>
      </c>
      <c r="BY94" s="75">
        <v>0</v>
      </c>
      <c r="BZ94" s="312">
        <f>IFERROR(BY94/VLOOKUP($A94,Base!$A$3:$D$17,4,FALSE)/24,"")</f>
        <v>0</v>
      </c>
      <c r="CA94" s="110">
        <f>HJ$312</f>
        <v>0</v>
      </c>
      <c r="CB94" s="326">
        <f>IFERROR($CA94/VLOOKUP($A94,Base!$A$3:$D$17,4,FALSE)/24,"")</f>
        <v>0</v>
      </c>
      <c r="CC94" s="315">
        <f t="shared" si="98"/>
        <v>0</v>
      </c>
      <c r="CD94" s="422"/>
      <c r="CE94" s="68"/>
      <c r="CF94" s="429">
        <f t="shared" si="99"/>
        <v>-3003.9207368375005</v>
      </c>
      <c r="CG94" s="430"/>
      <c r="CH94" s="110">
        <f>$GR$349+CF94</f>
        <v>-3003.9207368375005</v>
      </c>
      <c r="CI94" s="23"/>
      <c r="CJ94" s="434"/>
      <c r="CK94" s="435"/>
      <c r="CL94" s="435"/>
      <c r="CM94" s="435"/>
      <c r="CN94" s="435"/>
      <c r="CO94" s="436"/>
      <c r="CP94" s="97"/>
      <c r="CQ94" s="97"/>
      <c r="CR94" s="97"/>
      <c r="CS94" s="97"/>
      <c r="CT94" s="97"/>
      <c r="CU94" s="98"/>
      <c r="CV94" s="51"/>
      <c r="CW94" s="350" t="str">
        <f>Base!$A$8</f>
        <v>Surgelé L2D</v>
      </c>
      <c r="CX94" s="75">
        <v>0</v>
      </c>
      <c r="CY94" s="312">
        <f>IFERROR(CX94/VLOOKUP($A94,Base!$A$3:$D$17,4,FALSE)/24,"")</f>
        <v>0</v>
      </c>
      <c r="CZ94" s="110">
        <f>HJ$316</f>
        <v>0</v>
      </c>
      <c r="DA94" s="326">
        <f>IFERROR($CZ94/VLOOKUP($A94,Base!$A$3:$D$17,4,FALSE)/24,"")</f>
        <v>0</v>
      </c>
      <c r="DB94" s="315">
        <f t="shared" si="107"/>
        <v>0</v>
      </c>
      <c r="DC94" s="422"/>
      <c r="DD94" s="68"/>
      <c r="DE94" s="429">
        <f t="shared" si="100"/>
        <v>-3583.0912094175001</v>
      </c>
      <c r="DF94" s="430"/>
      <c r="DG94" s="110">
        <f>$GR$353+DE94</f>
        <v>-3583.0912094175001</v>
      </c>
      <c r="DH94" s="23"/>
      <c r="DI94" s="434"/>
      <c r="DJ94" s="435"/>
      <c r="DK94" s="435"/>
      <c r="DL94" s="435"/>
      <c r="DM94" s="435"/>
      <c r="DN94" s="436"/>
      <c r="DO94" s="97"/>
      <c r="DP94" s="97"/>
      <c r="DQ94" s="97"/>
      <c r="DR94" s="97"/>
      <c r="DS94" s="97"/>
      <c r="DT94" s="98"/>
      <c r="DU94" s="51"/>
      <c r="DV94" s="350" t="str">
        <f>Base!$A$8</f>
        <v>Surgelé L2D</v>
      </c>
      <c r="DW94" s="75">
        <v>0</v>
      </c>
      <c r="DX94" s="312">
        <f>IFERROR(DW94/VLOOKUP($A94,Base!$A$3:$D$17,4,FALSE)/24,"")</f>
        <v>0</v>
      </c>
      <c r="DY94" s="110">
        <f>$HJ$320</f>
        <v>0</v>
      </c>
      <c r="DZ94" s="326">
        <f>IFERROR($DY94/VLOOKUP($A94,Base!$A$3:$D$17,4,FALSE)/24,"")</f>
        <v>0</v>
      </c>
      <c r="EA94" s="315">
        <f t="shared" si="108"/>
        <v>0</v>
      </c>
      <c r="EB94" s="422"/>
      <c r="EC94" s="68"/>
      <c r="ED94" s="429">
        <f t="shared" si="101"/>
        <v>-3172.6742109400002</v>
      </c>
      <c r="EE94" s="430"/>
      <c r="EF94" s="110">
        <f>$GR$357+ED94</f>
        <v>-3172.6742109400002</v>
      </c>
      <c r="EG94" s="23"/>
      <c r="EH94" s="434"/>
      <c r="EI94" s="435"/>
      <c r="EJ94" s="435"/>
      <c r="EK94" s="435"/>
      <c r="EL94" s="435"/>
      <c r="EM94" s="436"/>
      <c r="EN94" s="97"/>
      <c r="EO94" s="97"/>
      <c r="EP94" s="97"/>
      <c r="EQ94" s="97"/>
      <c r="ER94" s="97"/>
      <c r="ES94" s="98"/>
      <c r="ET94" s="51"/>
      <c r="EU94" s="350" t="str">
        <f>Base!$A$8</f>
        <v>Surgelé L2D</v>
      </c>
      <c r="EV94" s="323"/>
      <c r="EW94" s="312">
        <f>IFERROR(EV94/VLOOKUP($A94,Base!$A$3:$D$17,4,FALSE)/24,"")</f>
        <v>0</v>
      </c>
      <c r="EX94" s="110">
        <f>$HJ$324</f>
        <v>0</v>
      </c>
      <c r="EY94" s="326">
        <f>IFERROR($EX94/VLOOKUP($A94,Base!$A$3:$D$17,4,FALSE)/24,"")</f>
        <v>0</v>
      </c>
      <c r="EZ94" s="315">
        <f t="shared" si="102"/>
        <v>0</v>
      </c>
      <c r="FA94" s="422"/>
      <c r="FB94" s="68"/>
      <c r="FC94" s="429">
        <f t="shared" si="103"/>
        <v>0</v>
      </c>
      <c r="FD94" s="430"/>
      <c r="FE94" s="110">
        <f>$GR$361+FC94</f>
        <v>0</v>
      </c>
      <c r="FF94" s="23"/>
      <c r="FG94" s="434"/>
      <c r="FH94" s="435"/>
      <c r="FI94" s="435"/>
      <c r="FJ94" s="435"/>
      <c r="FK94" s="435"/>
      <c r="FL94" s="436"/>
      <c r="FM94" s="97"/>
      <c r="FN94" s="97"/>
      <c r="FO94" s="97"/>
      <c r="FP94" s="97"/>
      <c r="FQ94" s="97"/>
      <c r="FR94" s="98"/>
      <c r="FS94" s="51"/>
      <c r="FU94" s="237"/>
      <c r="FW94" s="88"/>
      <c r="FY94" s="130"/>
    </row>
    <row r="95" spans="1:181" s="25" customFormat="1" x14ac:dyDescent="0.2">
      <c r="A95" s="350" t="str">
        <f>Base!$A$9</f>
        <v>FPFrais</v>
      </c>
      <c r="B95" s="323">
        <v>0</v>
      </c>
      <c r="C95" s="312">
        <f>IFERROR(B95/VLOOKUP($A95,Base!$A$3:$D$17,4,FALSE)/24,"")</f>
        <v>0</v>
      </c>
      <c r="D95" s="110">
        <f>HK$300</f>
        <v>0</v>
      </c>
      <c r="E95" s="310">
        <f>IFERROR($D95/VLOOKUP($A95,Base!$A$3:$D$17,4,FALSE)/24,"")</f>
        <v>0</v>
      </c>
      <c r="F95" s="315">
        <f t="shared" si="109"/>
        <v>0</v>
      </c>
      <c r="G95" s="314"/>
      <c r="H95" s="68"/>
      <c r="I95" s="429">
        <f t="shared" si="104"/>
        <v>0.2</v>
      </c>
      <c r="J95" s="456"/>
      <c r="K95" s="110">
        <f>$GS$337+I95+0.1</f>
        <v>0.30000000000000004</v>
      </c>
      <c r="L95" s="23"/>
      <c r="M95" s="434"/>
      <c r="N95" s="435"/>
      <c r="O95" s="435"/>
      <c r="P95" s="435"/>
      <c r="Q95" s="435"/>
      <c r="R95" s="436"/>
      <c r="S95" s="97"/>
      <c r="T95" s="97"/>
      <c r="U95" s="97"/>
      <c r="V95" s="97"/>
      <c r="W95" s="97"/>
      <c r="X95" s="98"/>
      <c r="Y95" s="51"/>
      <c r="Z95" s="350" t="str">
        <f>Base!$A$9</f>
        <v>FPFrais</v>
      </c>
      <c r="AA95" s="366">
        <v>0</v>
      </c>
      <c r="AB95" s="369">
        <f>IFERROR(AA95/VLOOKUP($A95,Base!$A$3:$D$17,4,FALSE)/24,"")</f>
        <v>0</v>
      </c>
      <c r="AC95" s="110">
        <f>HK$304</f>
        <v>0</v>
      </c>
      <c r="AD95" s="326">
        <f>IFERROR($AC95/VLOOKUP($A95,Base!$A$3:$D$17,4,FALSE)/24,"")</f>
        <v>0</v>
      </c>
      <c r="AE95" s="315">
        <f t="shared" si="105"/>
        <v>0</v>
      </c>
      <c r="AF95" s="314"/>
      <c r="AG95" s="68"/>
      <c r="AH95" s="429">
        <f t="shared" si="96"/>
        <v>0.4</v>
      </c>
      <c r="AI95" s="430"/>
      <c r="AJ95" s="110">
        <f>$GS$341+AH95</f>
        <v>0.4</v>
      </c>
      <c r="AK95" s="23"/>
      <c r="AL95" s="434"/>
      <c r="AM95" s="435"/>
      <c r="AN95" s="435"/>
      <c r="AO95" s="435"/>
      <c r="AP95" s="435"/>
      <c r="AQ95" s="436"/>
      <c r="AR95" s="97"/>
      <c r="AS95" s="97"/>
      <c r="AT95" s="97"/>
      <c r="AU95" s="97"/>
      <c r="AV95" s="97"/>
      <c r="AW95" s="98"/>
      <c r="AX95" s="51"/>
      <c r="AY95" s="350" t="str">
        <f>Base!$A$9</f>
        <v>FPFrais</v>
      </c>
      <c r="AZ95" s="75">
        <v>0</v>
      </c>
      <c r="BA95" s="312">
        <f>IFERROR(AZ95/VLOOKUP($A95,Base!$A$3:$D$17,4,FALSE)/24,"")</f>
        <v>0</v>
      </c>
      <c r="BB95" s="110">
        <f>HK$308</f>
        <v>0</v>
      </c>
      <c r="BC95" s="326">
        <f>IFERROR(BB95/VLOOKUP($A95,Base!$A$3:$D$17,4,FALSE)/24,"")</f>
        <v>0</v>
      </c>
      <c r="BD95" s="315">
        <f t="shared" si="106"/>
        <v>0</v>
      </c>
      <c r="BE95" s="314"/>
      <c r="BF95" s="68"/>
      <c r="BG95" s="429">
        <f t="shared" si="97"/>
        <v>-279.52793080000004</v>
      </c>
      <c r="BH95" s="430"/>
      <c r="BI95" s="110">
        <f>$GS$345+BG95</f>
        <v>-279.52793080000004</v>
      </c>
      <c r="BJ95" s="23"/>
      <c r="BK95" s="434"/>
      <c r="BL95" s="435"/>
      <c r="BM95" s="435"/>
      <c r="BN95" s="435"/>
      <c r="BO95" s="435"/>
      <c r="BP95" s="436"/>
      <c r="BQ95" s="97"/>
      <c r="BR95" s="97"/>
      <c r="BS95" s="97"/>
      <c r="BT95" s="97"/>
      <c r="BU95" s="97"/>
      <c r="BV95" s="98"/>
      <c r="BW95" s="51"/>
      <c r="BX95" s="350" t="str">
        <f>Base!$A$9</f>
        <v>FPFrais</v>
      </c>
      <c r="BY95" s="75">
        <v>0</v>
      </c>
      <c r="BZ95" s="312">
        <f>IFERROR(BY95/VLOOKUP($A95,Base!$A$3:$D$17,4,FALSE)/24,"")</f>
        <v>0</v>
      </c>
      <c r="CA95" s="110">
        <f>HK$312</f>
        <v>0</v>
      </c>
      <c r="CB95" s="326">
        <f>IFERROR($CA95/VLOOKUP($A95,Base!$A$3:$D$17,4,FALSE)/24,"")</f>
        <v>0</v>
      </c>
      <c r="CC95" s="315">
        <f t="shared" si="98"/>
        <v>0</v>
      </c>
      <c r="CD95" s="314"/>
      <c r="CE95" s="68"/>
      <c r="CF95" s="429">
        <f t="shared" si="99"/>
        <v>-781.04777289999959</v>
      </c>
      <c r="CG95" s="430"/>
      <c r="CH95" s="110">
        <f>$GS$349+CF95</f>
        <v>-781.04777289999959</v>
      </c>
      <c r="CI95" s="23"/>
      <c r="CJ95" s="434"/>
      <c r="CK95" s="435"/>
      <c r="CL95" s="435"/>
      <c r="CM95" s="435"/>
      <c r="CN95" s="435"/>
      <c r="CO95" s="436"/>
      <c r="CP95" s="97"/>
      <c r="CQ95" s="97"/>
      <c r="CR95" s="97"/>
      <c r="CS95" s="97"/>
      <c r="CT95" s="97"/>
      <c r="CU95" s="98"/>
      <c r="CV95" s="51"/>
      <c r="CW95" s="350" t="str">
        <f>Base!$A$9</f>
        <v>FPFrais</v>
      </c>
      <c r="CX95" s="75">
        <v>0</v>
      </c>
      <c r="CY95" s="312">
        <f>IFERROR(CX95/VLOOKUP($A95,Base!$A$3:$D$17,4,FALSE)/24,"")</f>
        <v>0</v>
      </c>
      <c r="CZ95" s="110">
        <f>HK$316</f>
        <v>0</v>
      </c>
      <c r="DA95" s="326">
        <f>IFERROR($CZ95/VLOOKUP($A95,Base!$A$3:$D$17,4,FALSE)/24,"")</f>
        <v>0</v>
      </c>
      <c r="DB95" s="315">
        <f t="shared" si="107"/>
        <v>0</v>
      </c>
      <c r="DC95" s="314"/>
      <c r="DD95" s="68"/>
      <c r="DE95" s="429">
        <f t="shared" si="100"/>
        <v>-1191.5700065999995</v>
      </c>
      <c r="DF95" s="430"/>
      <c r="DG95" s="110">
        <f>$GS$353+DE95</f>
        <v>-1191.5700065999995</v>
      </c>
      <c r="DH95" s="23"/>
      <c r="DI95" s="434"/>
      <c r="DJ95" s="435"/>
      <c r="DK95" s="435"/>
      <c r="DL95" s="435"/>
      <c r="DM95" s="435"/>
      <c r="DN95" s="436"/>
      <c r="DO95" s="97"/>
      <c r="DP95" s="97"/>
      <c r="DQ95" s="97"/>
      <c r="DR95" s="97"/>
      <c r="DS95" s="97"/>
      <c r="DT95" s="98"/>
      <c r="DU95" s="51"/>
      <c r="DV95" s="350" t="str">
        <f>Base!$A$9</f>
        <v>FPFrais</v>
      </c>
      <c r="DW95" s="75">
        <v>0</v>
      </c>
      <c r="DX95" s="312">
        <f>IFERROR(DW95/VLOOKUP($A95,Base!$A$3:$D$17,4,FALSE)/24,"")</f>
        <v>0</v>
      </c>
      <c r="DY95" s="110">
        <f>$HK$320</f>
        <v>0</v>
      </c>
      <c r="DZ95" s="326">
        <f>IFERROR($DY95/VLOOKUP($A95,Base!$A$3:$D$17,4,FALSE)/24,"")</f>
        <v>0</v>
      </c>
      <c r="EA95" s="315">
        <f t="shared" si="108"/>
        <v>0</v>
      </c>
      <c r="EB95" s="314"/>
      <c r="EC95" s="68"/>
      <c r="ED95" s="429">
        <f t="shared" si="101"/>
        <v>-1374.3481104999996</v>
      </c>
      <c r="EE95" s="430"/>
      <c r="EF95" s="110">
        <f>$GS$357+ED95</f>
        <v>-1374.3481104999996</v>
      </c>
      <c r="EG95" s="23"/>
      <c r="EH95" s="434"/>
      <c r="EI95" s="435"/>
      <c r="EJ95" s="435"/>
      <c r="EK95" s="435"/>
      <c r="EL95" s="435"/>
      <c r="EM95" s="436"/>
      <c r="EN95" s="97"/>
      <c r="EO95" s="97"/>
      <c r="EP95" s="97"/>
      <c r="EQ95" s="97"/>
      <c r="ER95" s="97"/>
      <c r="ES95" s="98"/>
      <c r="ET95" s="51"/>
      <c r="EU95" s="350" t="str">
        <f>Base!$A$9</f>
        <v>FPFrais</v>
      </c>
      <c r="EV95" s="323"/>
      <c r="EW95" s="312">
        <f>IFERROR(EV95/VLOOKUP($A95,Base!$A$3:$D$17,4,FALSE)/24,"")</f>
        <v>0</v>
      </c>
      <c r="EX95" s="110">
        <f>$HK$324</f>
        <v>0</v>
      </c>
      <c r="EY95" s="326">
        <f>IFERROR($EX95/VLOOKUP($A95,Base!$A$3:$D$17,4,FALSE)/24,"")</f>
        <v>0</v>
      </c>
      <c r="EZ95" s="315">
        <f t="shared" si="102"/>
        <v>0</v>
      </c>
      <c r="FA95" s="314"/>
      <c r="FB95" s="68"/>
      <c r="FC95" s="429">
        <f t="shared" si="103"/>
        <v>1121.6518895000004</v>
      </c>
      <c r="FD95" s="430"/>
      <c r="FE95" s="110">
        <f>$GS$361+FC95</f>
        <v>1121.6518895000004</v>
      </c>
      <c r="FF95" s="23"/>
      <c r="FG95" s="434"/>
      <c r="FH95" s="435"/>
      <c r="FI95" s="435"/>
      <c r="FJ95" s="435"/>
      <c r="FK95" s="435"/>
      <c r="FL95" s="436"/>
      <c r="FM95" s="97"/>
      <c r="FN95" s="97"/>
      <c r="FO95" s="97"/>
      <c r="FP95" s="97"/>
      <c r="FQ95" s="97"/>
      <c r="FR95" s="98"/>
      <c r="FS95" s="51"/>
      <c r="FU95" s="237"/>
      <c r="FW95" s="88"/>
      <c r="FY95" s="130"/>
    </row>
    <row r="96" spans="1:181" s="25" customFormat="1" x14ac:dyDescent="0.2">
      <c r="A96" s="350" t="str">
        <f>Base!$A$10</f>
        <v>Buns</v>
      </c>
      <c r="B96" s="323">
        <v>0</v>
      </c>
      <c r="C96" s="312">
        <f>IFERROR(B96/VLOOKUP($A96,Base!$A$3:$D$17,4,FALSE)/24,"")</f>
        <v>0</v>
      </c>
      <c r="D96" s="110">
        <f>HL$300</f>
        <v>0</v>
      </c>
      <c r="E96" s="310">
        <f>IFERROR($D96/VLOOKUP($A96,Base!$A$3:$D$17,4,FALSE)/24,"")</f>
        <v>0</v>
      </c>
      <c r="F96" s="315">
        <f t="shared" si="109"/>
        <v>0</v>
      </c>
      <c r="G96" s="314"/>
      <c r="H96" s="68"/>
      <c r="I96" s="429">
        <f t="shared" si="104"/>
        <v>0.1</v>
      </c>
      <c r="J96" s="456"/>
      <c r="K96" s="110">
        <f>$GT$337+I96</f>
        <v>0.1</v>
      </c>
      <c r="L96" s="23"/>
      <c r="M96" s="434"/>
      <c r="N96" s="435"/>
      <c r="O96" s="435"/>
      <c r="P96" s="435"/>
      <c r="Q96" s="435"/>
      <c r="R96" s="436"/>
      <c r="S96" s="97"/>
      <c r="T96" s="97"/>
      <c r="U96" s="97"/>
      <c r="V96" s="97"/>
      <c r="W96" s="97"/>
      <c r="X96" s="98"/>
      <c r="Y96" s="51"/>
      <c r="Z96" s="350" t="str">
        <f>Base!$A$10</f>
        <v>Buns</v>
      </c>
      <c r="AA96" s="366">
        <v>0</v>
      </c>
      <c r="AB96" s="369">
        <f>IFERROR(AA96/VLOOKUP($A96,Base!$A$3:$D$17,4,FALSE)/24,"")</f>
        <v>0</v>
      </c>
      <c r="AC96" s="110">
        <f>HL$304</f>
        <v>0</v>
      </c>
      <c r="AD96" s="326">
        <f>IFERROR($AC96/VLOOKUP($A96,Base!$A$3:$D$17,4,FALSE)/24,"")</f>
        <v>0</v>
      </c>
      <c r="AE96" s="315">
        <f t="shared" si="105"/>
        <v>0</v>
      </c>
      <c r="AF96" s="314"/>
      <c r="AG96" s="68"/>
      <c r="AH96" s="429">
        <f t="shared" si="96"/>
        <v>3100.1</v>
      </c>
      <c r="AI96" s="430"/>
      <c r="AJ96" s="110">
        <f>$GT$341+AH96</f>
        <v>3100.1</v>
      </c>
      <c r="AK96" s="23"/>
      <c r="AL96" s="434"/>
      <c r="AM96" s="435"/>
      <c r="AN96" s="435"/>
      <c r="AO96" s="435"/>
      <c r="AP96" s="435"/>
      <c r="AQ96" s="436"/>
      <c r="AR96" s="97"/>
      <c r="AS96" s="97"/>
      <c r="AT96" s="97"/>
      <c r="AU96" s="97"/>
      <c r="AV96" s="97"/>
      <c r="AW96" s="98"/>
      <c r="AX96" s="51"/>
      <c r="AY96" s="350" t="str">
        <f>Base!$A$10</f>
        <v>Buns</v>
      </c>
      <c r="AZ96" s="75">
        <v>0</v>
      </c>
      <c r="BA96" s="312">
        <f>IFERROR(AZ96/VLOOKUP($A96,Base!$A$3:$D$17,4,FALSE)/24,"")</f>
        <v>0</v>
      </c>
      <c r="BB96" s="110">
        <f>HL$308</f>
        <v>0</v>
      </c>
      <c r="BC96" s="326">
        <f>IFERROR(BB96/VLOOKUP($A96,Base!$A$3:$D$17,4,FALSE)/24,"")</f>
        <v>0</v>
      </c>
      <c r="BD96" s="315">
        <f t="shared" si="106"/>
        <v>0</v>
      </c>
      <c r="BE96" s="314"/>
      <c r="BF96" s="68"/>
      <c r="BG96" s="429">
        <f t="shared" si="97"/>
        <v>5950.1</v>
      </c>
      <c r="BH96" s="430"/>
      <c r="BI96" s="110">
        <f>$GT$345+BG96</f>
        <v>5950.1</v>
      </c>
      <c r="BJ96" s="23"/>
      <c r="BK96" s="434"/>
      <c r="BL96" s="435"/>
      <c r="BM96" s="435"/>
      <c r="BN96" s="435"/>
      <c r="BO96" s="435"/>
      <c r="BP96" s="436"/>
      <c r="BQ96" s="97"/>
      <c r="BR96" s="97"/>
      <c r="BS96" s="97"/>
      <c r="BT96" s="97"/>
      <c r="BU96" s="97"/>
      <c r="BV96" s="98"/>
      <c r="BW96" s="51"/>
      <c r="BX96" s="350" t="str">
        <f>Base!$A$10</f>
        <v>Buns</v>
      </c>
      <c r="BY96" s="75">
        <v>0</v>
      </c>
      <c r="BZ96" s="312">
        <f>IFERROR(BY96/VLOOKUP($A96,Base!$A$3:$D$17,4,FALSE)/24,"")</f>
        <v>0</v>
      </c>
      <c r="CA96" s="110">
        <f>HL$312</f>
        <v>0</v>
      </c>
      <c r="CB96" s="326">
        <f>IFERROR($CA96/VLOOKUP($A96,Base!$A$3:$D$17,4,FALSE)/24,"")</f>
        <v>0</v>
      </c>
      <c r="CC96" s="315">
        <f t="shared" si="98"/>
        <v>0</v>
      </c>
      <c r="CD96" s="314"/>
      <c r="CE96" s="68"/>
      <c r="CF96" s="429">
        <f t="shared" si="99"/>
        <v>10300.1</v>
      </c>
      <c r="CG96" s="430"/>
      <c r="CH96" s="110">
        <f>$GT$349+CF96</f>
        <v>10300.1</v>
      </c>
      <c r="CI96" s="23"/>
      <c r="CJ96" s="434"/>
      <c r="CK96" s="435"/>
      <c r="CL96" s="435"/>
      <c r="CM96" s="435"/>
      <c r="CN96" s="435"/>
      <c r="CO96" s="436"/>
      <c r="CP96" s="97"/>
      <c r="CQ96" s="97"/>
      <c r="CR96" s="97"/>
      <c r="CS96" s="97"/>
      <c r="CT96" s="97"/>
      <c r="CU96" s="98"/>
      <c r="CV96" s="51"/>
      <c r="CW96" s="350" t="str">
        <f>Base!$A$10</f>
        <v>Buns</v>
      </c>
      <c r="CX96" s="75">
        <v>0</v>
      </c>
      <c r="CY96" s="312">
        <f>IFERROR(CX96/VLOOKUP($A96,Base!$A$3:$D$17,4,FALSE)/24,"")</f>
        <v>0</v>
      </c>
      <c r="CZ96" s="110">
        <f>HL$316</f>
        <v>0</v>
      </c>
      <c r="DA96" s="326">
        <f>IFERROR($CZ96/VLOOKUP($A96,Base!$A$3:$D$17,4,FALSE)/24,"")</f>
        <v>0</v>
      </c>
      <c r="DB96" s="315">
        <f t="shared" si="107"/>
        <v>0</v>
      </c>
      <c r="DC96" s="314"/>
      <c r="DD96" s="68"/>
      <c r="DE96" s="429">
        <f t="shared" si="100"/>
        <v>11500.1</v>
      </c>
      <c r="DF96" s="430"/>
      <c r="DG96" s="110">
        <f>$GT$353+DE96</f>
        <v>11500.1</v>
      </c>
      <c r="DH96" s="23"/>
      <c r="DI96" s="434"/>
      <c r="DJ96" s="435"/>
      <c r="DK96" s="435"/>
      <c r="DL96" s="435"/>
      <c r="DM96" s="435"/>
      <c r="DN96" s="436"/>
      <c r="DO96" s="97"/>
      <c r="DP96" s="97"/>
      <c r="DQ96" s="97"/>
      <c r="DR96" s="97"/>
      <c r="DS96" s="97"/>
      <c r="DT96" s="98"/>
      <c r="DU96" s="51"/>
      <c r="DV96" s="350" t="str">
        <f>Base!$A$10</f>
        <v>Buns</v>
      </c>
      <c r="DW96" s="75">
        <v>0</v>
      </c>
      <c r="DX96" s="312">
        <f>IFERROR(DW96/VLOOKUP($A96,Base!$A$3:$D$17,4,FALSE)/24,"")</f>
        <v>0</v>
      </c>
      <c r="DY96" s="110">
        <f>$HL$320</f>
        <v>0</v>
      </c>
      <c r="DZ96" s="326">
        <f>IFERROR($DY96/VLOOKUP($A96,Base!$A$3:$D$17,4,FALSE)/24,"")</f>
        <v>0</v>
      </c>
      <c r="EA96" s="315">
        <f t="shared" si="108"/>
        <v>0</v>
      </c>
      <c r="EB96" s="314"/>
      <c r="EC96" s="68"/>
      <c r="ED96" s="429">
        <f t="shared" si="101"/>
        <v>12100.1</v>
      </c>
      <c r="EE96" s="430"/>
      <c r="EF96" s="110">
        <f>$GT$357+ED96</f>
        <v>12100.1</v>
      </c>
      <c r="EG96" s="23"/>
      <c r="EH96" s="434"/>
      <c r="EI96" s="435"/>
      <c r="EJ96" s="435"/>
      <c r="EK96" s="435"/>
      <c r="EL96" s="435"/>
      <c r="EM96" s="436"/>
      <c r="EN96" s="97"/>
      <c r="EO96" s="97"/>
      <c r="EP96" s="97"/>
      <c r="EQ96" s="97"/>
      <c r="ER96" s="97"/>
      <c r="ES96" s="98"/>
      <c r="ET96" s="51"/>
      <c r="EU96" s="350" t="str">
        <f>Base!$A$10</f>
        <v>Buns</v>
      </c>
      <c r="EV96" s="323"/>
      <c r="EW96" s="312">
        <f>IFERROR(EV96/VLOOKUP($A96,Base!$A$3:$D$17,4,FALSE)/24,"")</f>
        <v>0</v>
      </c>
      <c r="EX96" s="110">
        <f>$HL$324</f>
        <v>0</v>
      </c>
      <c r="EY96" s="326">
        <f>IFERROR($EX96/VLOOKUP($A96,Base!$A$3:$D$17,4,FALSE)/24,"")</f>
        <v>0</v>
      </c>
      <c r="EZ96" s="315">
        <f t="shared" si="102"/>
        <v>0</v>
      </c>
      <c r="FA96" s="314"/>
      <c r="FB96" s="68"/>
      <c r="FC96" s="429">
        <f t="shared" si="103"/>
        <v>12100.1</v>
      </c>
      <c r="FD96" s="430"/>
      <c r="FE96" s="110">
        <f>$GT$361+FC96</f>
        <v>12100.1</v>
      </c>
      <c r="FF96" s="23"/>
      <c r="FG96" s="434"/>
      <c r="FH96" s="435"/>
      <c r="FI96" s="435"/>
      <c r="FJ96" s="435"/>
      <c r="FK96" s="435"/>
      <c r="FL96" s="436"/>
      <c r="FM96" s="97"/>
      <c r="FN96" s="97"/>
      <c r="FO96" s="97"/>
      <c r="FP96" s="97"/>
      <c r="FQ96" s="97"/>
      <c r="FR96" s="98"/>
      <c r="FS96" s="51"/>
      <c r="FU96" s="237"/>
      <c r="FW96" s="88"/>
      <c r="FY96" s="130"/>
    </row>
    <row r="97" spans="1:181" s="25" customFormat="1" x14ac:dyDescent="0.2">
      <c r="A97" s="350" t="str">
        <f>Base!$A$11</f>
        <v>Réception</v>
      </c>
      <c r="B97" s="323">
        <v>560</v>
      </c>
      <c r="C97" s="312">
        <f>IFERROR(B97/VLOOKUP($A97,Base!$A$3:$D$17,4,FALSE)/24,"")</f>
        <v>0.86419753086419748</v>
      </c>
      <c r="D97" s="110">
        <f>HM$300</f>
        <v>0</v>
      </c>
      <c r="E97" s="310">
        <f>IFERROR($B97/VLOOKUP($A97,Base!$A$3:$D$17,4,FALSE)/24,"")</f>
        <v>0.86419753086419748</v>
      </c>
      <c r="F97" s="315">
        <f t="shared" si="109"/>
        <v>0</v>
      </c>
      <c r="G97" s="314"/>
      <c r="H97" s="68"/>
      <c r="I97" s="429"/>
      <c r="J97" s="456"/>
      <c r="K97" s="110">
        <f>$GU$341</f>
        <v>0</v>
      </c>
      <c r="L97" s="23"/>
      <c r="M97" s="434"/>
      <c r="N97" s="435"/>
      <c r="O97" s="435"/>
      <c r="P97" s="435"/>
      <c r="Q97" s="435"/>
      <c r="R97" s="436"/>
      <c r="S97" s="97"/>
      <c r="T97" s="97"/>
      <c r="U97" s="97"/>
      <c r="V97" s="97"/>
      <c r="W97" s="97"/>
      <c r="X97" s="98"/>
      <c r="Y97" s="51"/>
      <c r="Z97" s="350" t="str">
        <f>Base!$A$11</f>
        <v>Réception</v>
      </c>
      <c r="AA97" s="366">
        <v>350</v>
      </c>
      <c r="AB97" s="369">
        <f>IFERROR(AA97/VLOOKUP($A97,Base!$A$3:$D$17,4,FALSE)/24,"")</f>
        <v>0.54012345679012352</v>
      </c>
      <c r="AC97" s="110">
        <f>HM$304</f>
        <v>0</v>
      </c>
      <c r="AD97" s="326">
        <f>IFERROR($AA97/VLOOKUP($A97,Base!$A$3:$D$17,4,FALSE)/24,"")</f>
        <v>0.54012345679012352</v>
      </c>
      <c r="AE97" s="315">
        <f t="shared" si="105"/>
        <v>0</v>
      </c>
      <c r="AF97" s="314"/>
      <c r="AG97" s="68"/>
      <c r="AH97" s="429">
        <f t="shared" si="96"/>
        <v>0</v>
      </c>
      <c r="AI97" s="430"/>
      <c r="AJ97" s="110">
        <f>$GU$346+AH97</f>
        <v>0</v>
      </c>
      <c r="AK97" s="23"/>
      <c r="AL97" s="434"/>
      <c r="AM97" s="435"/>
      <c r="AN97" s="435"/>
      <c r="AO97" s="435"/>
      <c r="AP97" s="435"/>
      <c r="AQ97" s="436"/>
      <c r="AR97" s="97"/>
      <c r="AS97" s="97"/>
      <c r="AT97" s="97"/>
      <c r="AU97" s="97"/>
      <c r="AV97" s="97"/>
      <c r="AW97" s="98"/>
      <c r="AX97" s="51"/>
      <c r="AY97" s="350" t="str">
        <f>Base!$A$11</f>
        <v>Réception</v>
      </c>
      <c r="AZ97" s="75">
        <v>550</v>
      </c>
      <c r="BA97" s="312">
        <f>IFERROR(AZ97/VLOOKUP($A97,Base!$A$3:$D$17,4,FALSE)/24,"")</f>
        <v>0.84876543209876543</v>
      </c>
      <c r="BB97" s="110">
        <f>HM$308</f>
        <v>0</v>
      </c>
      <c r="BC97" s="326">
        <f>IFERROR(AZ97/VLOOKUP($A97,Base!$A$3:$D$17,4,FALSE)/24,"")</f>
        <v>0.84876543209876543</v>
      </c>
      <c r="BD97" s="315">
        <f>SUMIF($BG$57:$BG$85,AY97,$BH$57:$BH$85)+SUMIF($BI$57:$BI$85,AY97,$BJ$57:$BJ$85)+SUMIF($BK$57:$BK$85,AY97,$BL$57:$BL$85)+SUMIF($BM$57:$BM$85,AY97,$BN$57:$BN$85)+SUMIF($BO$57:$BO$85,AY97,$BP$57:$BP$85)</f>
        <v>0</v>
      </c>
      <c r="BE97" s="314"/>
      <c r="BF97" s="68"/>
      <c r="BG97" s="429">
        <f t="shared" si="97"/>
        <v>0</v>
      </c>
      <c r="BH97" s="430"/>
      <c r="BI97" s="110">
        <f>$GU$345+BG97</f>
        <v>0</v>
      </c>
      <c r="BJ97" s="23"/>
      <c r="BK97" s="434"/>
      <c r="BL97" s="435"/>
      <c r="BM97" s="435"/>
      <c r="BN97" s="435"/>
      <c r="BO97" s="435"/>
      <c r="BP97" s="436"/>
      <c r="BQ97" s="97"/>
      <c r="BR97" s="97"/>
      <c r="BS97" s="97"/>
      <c r="BT97" s="97"/>
      <c r="BU97" s="97"/>
      <c r="BV97" s="98"/>
      <c r="BW97" s="51"/>
      <c r="BX97" s="350" t="str">
        <f>Base!$A$11</f>
        <v>Réception</v>
      </c>
      <c r="BY97" s="75">
        <v>650</v>
      </c>
      <c r="BZ97" s="312">
        <f>IFERROR(BY97/VLOOKUP($A97,Base!$A$3:$D$17,4,FALSE)/24,"")</f>
        <v>1.0030864197530864</v>
      </c>
      <c r="CA97" s="110">
        <f>HM$312</f>
        <v>0</v>
      </c>
      <c r="CB97" s="326">
        <f>IFERROR($BY97/VLOOKUP($A97,Base!$A$3:$D$17,4,FALSE)/24,"")</f>
        <v>1.0030864197530864</v>
      </c>
      <c r="CC97" s="315">
        <f t="shared" si="98"/>
        <v>0</v>
      </c>
      <c r="CD97" s="314"/>
      <c r="CE97" s="68"/>
      <c r="CF97" s="429">
        <f t="shared" si="99"/>
        <v>0</v>
      </c>
      <c r="CG97" s="430"/>
      <c r="CH97" s="110">
        <f>$GU$349+CF97</f>
        <v>0</v>
      </c>
      <c r="CI97" s="23"/>
      <c r="CJ97" s="434"/>
      <c r="CK97" s="435"/>
      <c r="CL97" s="435"/>
      <c r="CM97" s="435"/>
      <c r="CN97" s="435"/>
      <c r="CO97" s="436"/>
      <c r="CP97" s="97"/>
      <c r="CQ97" s="97"/>
      <c r="CR97" s="97"/>
      <c r="CS97" s="97"/>
      <c r="CT97" s="97"/>
      <c r="CU97" s="98"/>
      <c r="CV97" s="51"/>
      <c r="CW97" s="350" t="str">
        <f>Base!$A$11</f>
        <v>Réception</v>
      </c>
      <c r="CX97" s="75">
        <v>500</v>
      </c>
      <c r="CY97" s="312">
        <f>IFERROR(CX97/VLOOKUP($A97,Base!$A$3:$D$17,4,FALSE)/24,"")</f>
        <v>0.77160493827160492</v>
      </c>
      <c r="CZ97" s="110">
        <f>HM$316</f>
        <v>0</v>
      </c>
      <c r="DA97" s="326">
        <f>IFERROR($CX97/VLOOKUP($A97,Base!$A$3:$D$17,4,FALSE)/24,"")</f>
        <v>0.77160493827160492</v>
      </c>
      <c r="DB97" s="315">
        <f t="shared" si="107"/>
        <v>0</v>
      </c>
      <c r="DC97" s="314"/>
      <c r="DD97" s="68"/>
      <c r="DE97" s="429">
        <f t="shared" si="100"/>
        <v>0</v>
      </c>
      <c r="DF97" s="430"/>
      <c r="DG97" s="110">
        <f>$GU$353+DE97</f>
        <v>0</v>
      </c>
      <c r="DH97" s="23"/>
      <c r="DI97" s="434"/>
      <c r="DJ97" s="435"/>
      <c r="DK97" s="435"/>
      <c r="DL97" s="435"/>
      <c r="DM97" s="435"/>
      <c r="DN97" s="436"/>
      <c r="DO97" s="97"/>
      <c r="DP97" s="97"/>
      <c r="DQ97" s="97"/>
      <c r="DR97" s="97"/>
      <c r="DS97" s="97"/>
      <c r="DT97" s="98"/>
      <c r="DU97" s="51"/>
      <c r="DV97" s="350" t="str">
        <f>Base!$A$11</f>
        <v>Réception</v>
      </c>
      <c r="DW97" s="75">
        <v>0</v>
      </c>
      <c r="DX97" s="312">
        <f>IFERROR(DW97/VLOOKUP($A97,Base!$A$3:$D$17,4,FALSE)/24,"")</f>
        <v>0</v>
      </c>
      <c r="DY97" s="110">
        <f>$HM$320</f>
        <v>0</v>
      </c>
      <c r="DZ97" s="326">
        <f>IFERROR($DW97/VLOOKUP($A97,Base!$A$3:$D$17,4,FALSE)/24,"")</f>
        <v>0</v>
      </c>
      <c r="EA97" s="315">
        <f t="shared" si="108"/>
        <v>0</v>
      </c>
      <c r="EB97" s="314"/>
      <c r="EC97" s="68"/>
      <c r="ED97" s="429">
        <f t="shared" si="101"/>
        <v>0</v>
      </c>
      <c r="EE97" s="430"/>
      <c r="EF97" s="110">
        <f>$GU$357+ED97</f>
        <v>0</v>
      </c>
      <c r="EG97" s="23"/>
      <c r="EH97" s="434"/>
      <c r="EI97" s="435"/>
      <c r="EJ97" s="435"/>
      <c r="EK97" s="435"/>
      <c r="EL97" s="435"/>
      <c r="EM97" s="436"/>
      <c r="EN97" s="97"/>
      <c r="EO97" s="97"/>
      <c r="EP97" s="97"/>
      <c r="EQ97" s="97"/>
      <c r="ER97" s="97"/>
      <c r="ES97" s="98"/>
      <c r="ET97" s="51"/>
      <c r="EU97" s="350" t="str">
        <f>Base!$A$11</f>
        <v>Réception</v>
      </c>
      <c r="EV97" s="323"/>
      <c r="EW97" s="312">
        <f>IFERROR(EV97/VLOOKUP($A97,Base!$A$3:$D$17,4,FALSE)/24,"")</f>
        <v>0</v>
      </c>
      <c r="EX97" s="110">
        <f>$HM$324</f>
        <v>0</v>
      </c>
      <c r="EY97" s="326">
        <f>IFERROR($EV97/VLOOKUP($A97,Base!$A$3:$D$17,4,FALSE)/24,"")</f>
        <v>0</v>
      </c>
      <c r="EZ97" s="315">
        <f t="shared" si="102"/>
        <v>0</v>
      </c>
      <c r="FA97" s="314"/>
      <c r="FB97" s="68"/>
      <c r="FC97" s="429">
        <f t="shared" si="103"/>
        <v>0</v>
      </c>
      <c r="FD97" s="430"/>
      <c r="FE97" s="110">
        <f>$GU$361+FC97</f>
        <v>0</v>
      </c>
      <c r="FF97" s="23"/>
      <c r="FG97" s="434"/>
      <c r="FH97" s="435"/>
      <c r="FI97" s="435"/>
      <c r="FJ97" s="435"/>
      <c r="FK97" s="435"/>
      <c r="FL97" s="436"/>
      <c r="FM97" s="97"/>
      <c r="FN97" s="97"/>
      <c r="FO97" s="97"/>
      <c r="FP97" s="97"/>
      <c r="FQ97" s="97"/>
      <c r="FR97" s="98"/>
      <c r="FS97" s="51"/>
      <c r="FU97" s="237"/>
      <c r="FW97" s="88"/>
      <c r="FY97" s="130"/>
    </row>
    <row r="98" spans="1:181" s="25" customFormat="1" x14ac:dyDescent="0.2">
      <c r="A98" s="350" t="str">
        <f>Base!$A$12</f>
        <v>Chargement</v>
      </c>
      <c r="B98" s="323">
        <v>0</v>
      </c>
      <c r="C98" s="312">
        <f>IFERROR(B98/VLOOKUP($A98,Base!$A$3:$D$17,4,FALSE)/24,"")</f>
        <v>0</v>
      </c>
      <c r="D98" s="110">
        <f>HN$300</f>
        <v>0</v>
      </c>
      <c r="E98" s="310">
        <f>IFERROR($B98/VLOOKUP($A98,Base!$A$3:$D$17,4,FALSE)/24,"")</f>
        <v>0</v>
      </c>
      <c r="F98" s="315">
        <f t="shared" si="109"/>
        <v>0</v>
      </c>
      <c r="G98" s="314"/>
      <c r="H98" s="68"/>
      <c r="I98" s="429">
        <f t="shared" ref="I98" si="110">K45</f>
        <v>0</v>
      </c>
      <c r="J98" s="456"/>
      <c r="K98" s="110">
        <f>$GV$341</f>
        <v>0</v>
      </c>
      <c r="L98" s="23"/>
      <c r="M98" s="434"/>
      <c r="N98" s="435"/>
      <c r="O98" s="435"/>
      <c r="P98" s="435"/>
      <c r="Q98" s="435"/>
      <c r="R98" s="436"/>
      <c r="S98" s="97"/>
      <c r="T98" s="97"/>
      <c r="U98" s="97"/>
      <c r="V98" s="97"/>
      <c r="W98" s="97"/>
      <c r="X98" s="98"/>
      <c r="Y98" s="51"/>
      <c r="Z98" s="350" t="str">
        <f>Base!$A$12</f>
        <v>Chargement</v>
      </c>
      <c r="AA98" s="366">
        <v>80</v>
      </c>
      <c r="AB98" s="369">
        <f>IFERROR(AA98/VLOOKUP($A98,Base!$A$3:$D$17,4,FALSE)/24,"")</f>
        <v>0.13333333333333333</v>
      </c>
      <c r="AC98" s="110">
        <f>HN$304</f>
        <v>0</v>
      </c>
      <c r="AD98" s="326">
        <f>IFERROR($AA98/VLOOKUP($A98,Base!$A$3:$D$17,4,FALSE)/24,"")</f>
        <v>0.13333333333333333</v>
      </c>
      <c r="AE98" s="315">
        <f t="shared" si="105"/>
        <v>0</v>
      </c>
      <c r="AF98" s="314"/>
      <c r="AG98" s="68"/>
      <c r="AH98" s="429">
        <f t="shared" si="96"/>
        <v>0</v>
      </c>
      <c r="AI98" s="430"/>
      <c r="AJ98" s="110">
        <f>$GV$346+AH98</f>
        <v>0</v>
      </c>
      <c r="AK98" s="23"/>
      <c r="AL98" s="434"/>
      <c r="AM98" s="435"/>
      <c r="AN98" s="435"/>
      <c r="AO98" s="435"/>
      <c r="AP98" s="435"/>
      <c r="AQ98" s="436"/>
      <c r="AR98" s="97"/>
      <c r="AS98" s="97"/>
      <c r="AT98" s="97"/>
      <c r="AU98" s="97"/>
      <c r="AV98" s="97"/>
      <c r="AW98" s="98"/>
      <c r="AX98" s="51"/>
      <c r="AY98" s="350" t="str">
        <f>Base!$A$12</f>
        <v>Chargement</v>
      </c>
      <c r="AZ98" s="75">
        <v>70</v>
      </c>
      <c r="BA98" s="312">
        <f>IFERROR(AZ98/VLOOKUP($A98,Base!$A$3:$D$17,4,FALSE)/24,"")</f>
        <v>0.11666666666666665</v>
      </c>
      <c r="BB98" s="110">
        <f>HN$308</f>
        <v>0</v>
      </c>
      <c r="BC98" s="326">
        <f>IFERROR(AZ98/VLOOKUP($A98,Base!$A$3:$D$17,4,FALSE)/24,"")</f>
        <v>0.11666666666666665</v>
      </c>
      <c r="BD98" s="315">
        <f t="shared" si="106"/>
        <v>0</v>
      </c>
      <c r="BE98" s="314"/>
      <c r="BF98" s="68"/>
      <c r="BG98" s="429">
        <f t="shared" si="97"/>
        <v>0</v>
      </c>
      <c r="BH98" s="430"/>
      <c r="BI98" s="110">
        <f>$GV$345+BG98</f>
        <v>0</v>
      </c>
      <c r="BJ98" s="23"/>
      <c r="BK98" s="434"/>
      <c r="BL98" s="435"/>
      <c r="BM98" s="435"/>
      <c r="BN98" s="435"/>
      <c r="BO98" s="435"/>
      <c r="BP98" s="436"/>
      <c r="BQ98" s="97"/>
      <c r="BR98" s="97"/>
      <c r="BS98" s="97"/>
      <c r="BT98" s="97"/>
      <c r="BU98" s="97"/>
      <c r="BV98" s="98"/>
      <c r="BW98" s="51"/>
      <c r="BX98" s="350" t="str">
        <f>Base!$A$12</f>
        <v>Chargement</v>
      </c>
      <c r="BY98" s="75">
        <v>75</v>
      </c>
      <c r="BZ98" s="312">
        <f>IFERROR(BY98/VLOOKUP($A98,Base!$A$3:$D$17,4,FALSE)/24,"")</f>
        <v>0.125</v>
      </c>
      <c r="CA98" s="110">
        <f>HN$312</f>
        <v>0</v>
      </c>
      <c r="CB98" s="326">
        <f>IFERROR($BY98/VLOOKUP($A98,Base!$A$3:$D$17,4,FALSE)/24,"")</f>
        <v>0.125</v>
      </c>
      <c r="CC98" s="315">
        <f t="shared" si="98"/>
        <v>0</v>
      </c>
      <c r="CD98" s="314"/>
      <c r="CE98" s="68"/>
      <c r="CF98" s="429">
        <f t="shared" si="99"/>
        <v>0</v>
      </c>
      <c r="CG98" s="430"/>
      <c r="CH98" s="110">
        <f>$GV$349+CF98</f>
        <v>0</v>
      </c>
      <c r="CI98" s="23"/>
      <c r="CJ98" s="434"/>
      <c r="CK98" s="435"/>
      <c r="CL98" s="435"/>
      <c r="CM98" s="435"/>
      <c r="CN98" s="435"/>
      <c r="CO98" s="436"/>
      <c r="CP98" s="97"/>
      <c r="CQ98" s="97"/>
      <c r="CR98" s="97"/>
      <c r="CS98" s="97"/>
      <c r="CT98" s="97"/>
      <c r="CU98" s="98"/>
      <c r="CV98" s="51"/>
      <c r="CW98" s="350" t="str">
        <f>Base!$A$12</f>
        <v>Chargement</v>
      </c>
      <c r="CX98" s="75">
        <v>70</v>
      </c>
      <c r="CY98" s="312">
        <f>IFERROR(CX98/VLOOKUP($A98,Base!$A$3:$D$17,4,FALSE)/24,"")</f>
        <v>0.11666666666666665</v>
      </c>
      <c r="CZ98" s="110">
        <f>HN$316</f>
        <v>0</v>
      </c>
      <c r="DA98" s="326">
        <f>IFERROR($CX98/VLOOKUP($A98,Base!$A$3:$D$17,4,FALSE)/24,"")</f>
        <v>0.11666666666666665</v>
      </c>
      <c r="DB98" s="315">
        <f t="shared" si="107"/>
        <v>0</v>
      </c>
      <c r="DC98" s="314"/>
      <c r="DD98" s="68"/>
      <c r="DE98" s="429">
        <f t="shared" si="100"/>
        <v>0</v>
      </c>
      <c r="DF98" s="430"/>
      <c r="DG98" s="110">
        <f>$GV$353+DE98</f>
        <v>0</v>
      </c>
      <c r="DH98" s="23"/>
      <c r="DI98" s="434"/>
      <c r="DJ98" s="435"/>
      <c r="DK98" s="435"/>
      <c r="DL98" s="435"/>
      <c r="DM98" s="435"/>
      <c r="DN98" s="436"/>
      <c r="DO98" s="97"/>
      <c r="DP98" s="97"/>
      <c r="DQ98" s="97"/>
      <c r="DR98" s="97"/>
      <c r="DS98" s="97"/>
      <c r="DT98" s="98"/>
      <c r="DU98" s="51"/>
      <c r="DV98" s="350" t="str">
        <f>Base!$A$12</f>
        <v>Chargement</v>
      </c>
      <c r="DW98" s="75">
        <v>0</v>
      </c>
      <c r="DX98" s="312">
        <f>IFERROR(DW98/VLOOKUP($A98,Base!$A$3:$D$17,4,FALSE)/24,"")</f>
        <v>0</v>
      </c>
      <c r="DY98" s="110">
        <f>$HN$320</f>
        <v>0</v>
      </c>
      <c r="DZ98" s="326">
        <f>IFERROR($DW98/VLOOKUP($A98,Base!$A$3:$D$17,4,FALSE)/24,"")</f>
        <v>0</v>
      </c>
      <c r="EA98" s="315">
        <f t="shared" si="108"/>
        <v>0</v>
      </c>
      <c r="EB98" s="314"/>
      <c r="EC98" s="68"/>
      <c r="ED98" s="429">
        <f t="shared" si="101"/>
        <v>0</v>
      </c>
      <c r="EE98" s="430"/>
      <c r="EF98" s="110">
        <f>$GV$357+ED98</f>
        <v>0</v>
      </c>
      <c r="EG98" s="23"/>
      <c r="EH98" s="434"/>
      <c r="EI98" s="435"/>
      <c r="EJ98" s="435"/>
      <c r="EK98" s="435"/>
      <c r="EL98" s="435"/>
      <c r="EM98" s="436"/>
      <c r="EN98" s="97"/>
      <c r="EO98" s="97"/>
      <c r="EP98" s="97"/>
      <c r="EQ98" s="97"/>
      <c r="ER98" s="97"/>
      <c r="ES98" s="98"/>
      <c r="ET98" s="51"/>
      <c r="EU98" s="350" t="str">
        <f>Base!$A$12</f>
        <v>Chargement</v>
      </c>
      <c r="EV98" s="323"/>
      <c r="EW98" s="312">
        <f>IFERROR(EV98/VLOOKUP($A98,Base!$A$3:$D$17,4,FALSE)/24,"")</f>
        <v>0</v>
      </c>
      <c r="EX98" s="110">
        <f>$HN$324</f>
        <v>0</v>
      </c>
      <c r="EY98" s="326">
        <f>IFERROR($EV98/VLOOKUP($A98,Base!$A$3:$D$17,4,FALSE)/24,"")</f>
        <v>0</v>
      </c>
      <c r="EZ98" s="315">
        <f t="shared" si="102"/>
        <v>0</v>
      </c>
      <c r="FA98" s="314"/>
      <c r="FB98" s="68"/>
      <c r="FC98" s="429">
        <f t="shared" si="103"/>
        <v>0</v>
      </c>
      <c r="FD98" s="430"/>
      <c r="FE98" s="110">
        <f>$GV$361+FC98</f>
        <v>0</v>
      </c>
      <c r="FF98" s="23"/>
      <c r="FG98" s="434"/>
      <c r="FH98" s="435"/>
      <c r="FI98" s="435"/>
      <c r="FJ98" s="435"/>
      <c r="FK98" s="435"/>
      <c r="FL98" s="436"/>
      <c r="FM98" s="97"/>
      <c r="FN98" s="97"/>
      <c r="FO98" s="97"/>
      <c r="FP98" s="97"/>
      <c r="FQ98" s="97"/>
      <c r="FR98" s="98"/>
      <c r="FS98" s="51"/>
      <c r="FU98" s="237"/>
      <c r="FW98" s="88"/>
      <c r="FY98" s="130"/>
    </row>
    <row r="99" spans="1:181" s="25" customFormat="1" x14ac:dyDescent="0.2">
      <c r="A99" s="350"/>
      <c r="B99" s="323"/>
      <c r="C99" s="312" t="str">
        <f>IFERROR(B99/VLOOKUP($A99,Base!$A$3:$D$17,4,FALSE)/24,"")</f>
        <v/>
      </c>
      <c r="D99" s="110">
        <f>HO$300</f>
        <v>0</v>
      </c>
      <c r="E99" s="310" t="str">
        <f>IFERROR($D99/VLOOKUP($A99,Base!$A$3:$D$17,4,FALSE)/24,"")</f>
        <v/>
      </c>
      <c r="F99" s="315"/>
      <c r="G99" s="314"/>
      <c r="H99" s="68"/>
      <c r="I99" s="440"/>
      <c r="J99" s="467"/>
      <c r="K99" s="110"/>
      <c r="L99" s="23"/>
      <c r="M99" s="434"/>
      <c r="N99" s="435"/>
      <c r="O99" s="435"/>
      <c r="P99" s="435"/>
      <c r="Q99" s="435"/>
      <c r="R99" s="436"/>
      <c r="S99" s="97"/>
      <c r="T99" s="97"/>
      <c r="U99" s="97"/>
      <c r="V99" s="97"/>
      <c r="W99" s="97"/>
      <c r="X99" s="98"/>
      <c r="Y99" s="51"/>
      <c r="Z99" s="350"/>
      <c r="AA99" s="366"/>
      <c r="AB99" s="369" t="str">
        <f>IFERROR(AA99/VLOOKUP($A99,Base!$A$3:$D$17,4,FALSE)/24,"")</f>
        <v/>
      </c>
      <c r="AC99" s="110">
        <f>HO$304</f>
        <v>0</v>
      </c>
      <c r="AD99" s="326" t="str">
        <f>IFERROR($AC99/VLOOKUP($A99,Base!$A$3:$D$17,4,FALSE)/24,"")</f>
        <v/>
      </c>
      <c r="AE99" s="315"/>
      <c r="AF99" s="314"/>
      <c r="AG99" s="68"/>
      <c r="AH99" s="440"/>
      <c r="AI99" s="441"/>
      <c r="AJ99" s="110"/>
      <c r="AK99" s="23"/>
      <c r="AL99" s="434"/>
      <c r="AM99" s="435"/>
      <c r="AN99" s="435"/>
      <c r="AO99" s="435"/>
      <c r="AP99" s="435"/>
      <c r="AQ99" s="436"/>
      <c r="AR99" s="97"/>
      <c r="AS99" s="97"/>
      <c r="AT99" s="97"/>
      <c r="AU99" s="97"/>
      <c r="AV99" s="97"/>
      <c r="AW99" s="98"/>
      <c r="AX99" s="51"/>
      <c r="AY99" s="350"/>
      <c r="AZ99" s="75"/>
      <c r="BA99" s="312" t="str">
        <f>IFERROR(AZ99/VLOOKUP($A99,Base!$A$3:$D$17,4,FALSE)/24,"")</f>
        <v/>
      </c>
      <c r="BB99" s="110">
        <f>HO$308</f>
        <v>0</v>
      </c>
      <c r="BC99" s="326" t="str">
        <f>IFERROR(BB99/VLOOKUP($A99,Base!$A$3:$D$17,4,FALSE)/24,"")</f>
        <v/>
      </c>
      <c r="BD99" s="315"/>
      <c r="BE99" s="314"/>
      <c r="BF99" s="68"/>
      <c r="BG99" s="440"/>
      <c r="BH99" s="441"/>
      <c r="BI99" s="110"/>
      <c r="BJ99" s="23"/>
      <c r="BK99" s="434"/>
      <c r="BL99" s="435"/>
      <c r="BM99" s="435"/>
      <c r="BN99" s="435"/>
      <c r="BO99" s="435"/>
      <c r="BP99" s="436"/>
      <c r="BQ99" s="97"/>
      <c r="BR99" s="97"/>
      <c r="BS99" s="97"/>
      <c r="BT99" s="97"/>
      <c r="BU99" s="97"/>
      <c r="BV99" s="98"/>
      <c r="BW99" s="51"/>
      <c r="BX99" s="350"/>
      <c r="BY99" s="75"/>
      <c r="BZ99" s="312" t="str">
        <f>IFERROR(BY99/VLOOKUP($A99,Base!$A$3:$D$17,4,FALSE)/24,"")</f>
        <v/>
      </c>
      <c r="CA99" s="110">
        <f>HO$312</f>
        <v>0</v>
      </c>
      <c r="CB99" s="326" t="str">
        <f>IFERROR($CA99/VLOOKUP($A99,Base!$A$3:$D$17,4,FALSE)/24,"")</f>
        <v/>
      </c>
      <c r="CC99" s="315"/>
      <c r="CD99" s="314"/>
      <c r="CE99" s="68"/>
      <c r="CF99" s="440"/>
      <c r="CG99" s="441"/>
      <c r="CH99" s="110"/>
      <c r="CI99" s="23"/>
      <c r="CJ99" s="434"/>
      <c r="CK99" s="435"/>
      <c r="CL99" s="435"/>
      <c r="CM99" s="435"/>
      <c r="CN99" s="435"/>
      <c r="CO99" s="436"/>
      <c r="CP99" s="97"/>
      <c r="CQ99" s="97"/>
      <c r="CR99" s="97"/>
      <c r="CS99" s="97"/>
      <c r="CT99" s="97"/>
      <c r="CU99" s="98"/>
      <c r="CV99" s="51"/>
      <c r="CW99" s="350"/>
      <c r="CX99" s="75"/>
      <c r="CY99" s="312" t="str">
        <f>IFERROR(CX99/VLOOKUP($A99,Base!$A$3:$D$17,4,FALSE)/24,"")</f>
        <v/>
      </c>
      <c r="CZ99" s="110">
        <f>HO$316</f>
        <v>0</v>
      </c>
      <c r="DA99" s="326" t="str">
        <f>IFERROR($CZ99/VLOOKUP($A99,Base!$A$3:$D$17,4,FALSE)/24,"")</f>
        <v/>
      </c>
      <c r="DB99" s="315"/>
      <c r="DC99" s="314"/>
      <c r="DD99" s="68"/>
      <c r="DE99" s="440"/>
      <c r="DF99" s="441"/>
      <c r="DG99" s="110"/>
      <c r="DH99" s="23"/>
      <c r="DI99" s="434"/>
      <c r="DJ99" s="435"/>
      <c r="DK99" s="435"/>
      <c r="DL99" s="435"/>
      <c r="DM99" s="435"/>
      <c r="DN99" s="436"/>
      <c r="DO99" s="97"/>
      <c r="DP99" s="97"/>
      <c r="DQ99" s="97"/>
      <c r="DR99" s="97"/>
      <c r="DS99" s="97"/>
      <c r="DT99" s="98"/>
      <c r="DU99" s="51"/>
      <c r="DV99" s="350"/>
      <c r="DW99" s="75"/>
      <c r="DX99" s="312" t="str">
        <f>IFERROR(DW99/VLOOKUP($A99,Base!$A$3:$D$17,4,FALSE)/24,"")</f>
        <v/>
      </c>
      <c r="DY99" s="110">
        <f>$HO$320</f>
        <v>0</v>
      </c>
      <c r="DZ99" s="326" t="str">
        <f>IFERROR($DY99/VLOOKUP($A99,Base!$A$3:$D$17,4,FALSE)/24,"")</f>
        <v/>
      </c>
      <c r="EA99" s="315"/>
      <c r="EB99" s="314"/>
      <c r="EC99" s="68"/>
      <c r="ED99" s="440"/>
      <c r="EE99" s="441"/>
      <c r="EF99" s="110"/>
      <c r="EG99" s="23"/>
      <c r="EH99" s="434"/>
      <c r="EI99" s="435"/>
      <c r="EJ99" s="435"/>
      <c r="EK99" s="435"/>
      <c r="EL99" s="435"/>
      <c r="EM99" s="436"/>
      <c r="EN99" s="97"/>
      <c r="EO99" s="97"/>
      <c r="EP99" s="97"/>
      <c r="EQ99" s="97"/>
      <c r="ER99" s="97"/>
      <c r="ES99" s="98"/>
      <c r="ET99" s="51"/>
      <c r="EU99" s="350"/>
      <c r="EV99" s="323"/>
      <c r="EW99" s="312" t="str">
        <f>IFERROR(EV99/VLOOKUP($A99,Base!$A$3:$D$17,4,FALSE)/24,"")</f>
        <v/>
      </c>
      <c r="EX99" s="110">
        <f>$HO$324</f>
        <v>0</v>
      </c>
      <c r="EY99" s="326" t="str">
        <f>IFERROR($EX99/VLOOKUP($A99,Base!$A$3:$D$17,4,FALSE)/24,"")</f>
        <v/>
      </c>
      <c r="EZ99" s="315"/>
      <c r="FA99" s="314"/>
      <c r="FB99" s="68"/>
      <c r="FC99" s="440"/>
      <c r="FD99" s="441"/>
      <c r="FE99" s="110"/>
      <c r="FF99" s="23"/>
      <c r="FG99" s="434"/>
      <c r="FH99" s="435"/>
      <c r="FI99" s="435"/>
      <c r="FJ99" s="435"/>
      <c r="FK99" s="435"/>
      <c r="FL99" s="436"/>
      <c r="FM99" s="97"/>
      <c r="FN99" s="97"/>
      <c r="FO99" s="97"/>
      <c r="FP99" s="97"/>
      <c r="FQ99" s="97"/>
      <c r="FR99" s="98"/>
      <c r="FS99" s="51"/>
      <c r="FU99" s="237"/>
      <c r="FW99" s="88"/>
      <c r="FY99" s="130"/>
    </row>
    <row r="100" spans="1:181" s="25" customFormat="1" x14ac:dyDescent="0.2">
      <c r="A100" s="350" t="str">
        <f>Base!$A$13</f>
        <v>Cariste M</v>
      </c>
      <c r="B100" s="324"/>
      <c r="C100" s="312">
        <f>IFERROR(B100/VLOOKUP($A100,Base!$A$3:$D$17,4,FALSE)/24,"")</f>
        <v>0</v>
      </c>
      <c r="D100" s="110"/>
      <c r="E100" s="310">
        <f>IFERROR($B100/VLOOKUP($A100,Base!$A$3:$D$17,4,FALSE)/24,"")</f>
        <v>0</v>
      </c>
      <c r="F100" s="315"/>
      <c r="G100" s="314" t="s">
        <v>10</v>
      </c>
      <c r="H100" s="84"/>
      <c r="I100" s="440"/>
      <c r="J100" s="467"/>
      <c r="K100" s="110" t="s">
        <v>10</v>
      </c>
      <c r="L100" s="23"/>
      <c r="M100" s="434"/>
      <c r="N100" s="435"/>
      <c r="O100" s="435"/>
      <c r="P100" s="435"/>
      <c r="Q100" s="435"/>
      <c r="R100" s="436"/>
      <c r="S100" s="97"/>
      <c r="T100" s="97"/>
      <c r="U100" s="97"/>
      <c r="V100" s="97"/>
      <c r="W100" s="97"/>
      <c r="X100" s="98"/>
      <c r="Y100" s="51"/>
      <c r="Z100" s="350" t="str">
        <f>Base!$A$13</f>
        <v>Cariste M</v>
      </c>
      <c r="AA100" s="367"/>
      <c r="AB100" s="369">
        <f>IFERROR(AA100/VLOOKUP($A100,Base!$A$3:$D$17,4,FALSE)/24,"")</f>
        <v>0</v>
      </c>
      <c r="AC100" s="110"/>
      <c r="AD100" s="326">
        <f>IFERROR($AA100/VLOOKUP($A100,Base!$A$3:$D$17,4,FALSE)/24,"")</f>
        <v>0</v>
      </c>
      <c r="AE100" s="315"/>
      <c r="AF100" s="314" t="s">
        <v>10</v>
      </c>
      <c r="AG100" s="84"/>
      <c r="AH100" s="440"/>
      <c r="AI100" s="441"/>
      <c r="AJ100" s="110" t="s">
        <v>10</v>
      </c>
      <c r="AK100" s="23"/>
      <c r="AL100" s="434"/>
      <c r="AM100" s="435"/>
      <c r="AN100" s="435"/>
      <c r="AO100" s="435"/>
      <c r="AP100" s="435"/>
      <c r="AQ100" s="436"/>
      <c r="AR100" s="97"/>
      <c r="AS100" s="97"/>
      <c r="AT100" s="97"/>
      <c r="AU100" s="97"/>
      <c r="AV100" s="97"/>
      <c r="AW100" s="98"/>
      <c r="AX100" s="51"/>
      <c r="AY100" s="350" t="str">
        <f>Base!$A$13</f>
        <v>Cariste M</v>
      </c>
      <c r="AZ100" s="77"/>
      <c r="BA100" s="312">
        <f>IFERROR(AZ100/VLOOKUP($A100,Base!$A$3:$D$17,4,FALSE)/24,"")</f>
        <v>0</v>
      </c>
      <c r="BB100" s="110"/>
      <c r="BC100" s="326">
        <f>IFERROR(AZ100/VLOOKUP($A100,Base!$A$3:$D$17,4,FALSE)/24,"")</f>
        <v>0</v>
      </c>
      <c r="BD100" s="315"/>
      <c r="BE100" s="314" t="s">
        <v>10</v>
      </c>
      <c r="BF100" s="84"/>
      <c r="BG100" s="440"/>
      <c r="BH100" s="441"/>
      <c r="BI100" s="110" t="s">
        <v>10</v>
      </c>
      <c r="BJ100" s="23"/>
      <c r="BK100" s="434"/>
      <c r="BL100" s="435"/>
      <c r="BM100" s="435"/>
      <c r="BN100" s="435"/>
      <c r="BO100" s="435"/>
      <c r="BP100" s="436"/>
      <c r="BQ100" s="97"/>
      <c r="BR100" s="97"/>
      <c r="BS100" s="97"/>
      <c r="BT100" s="97"/>
      <c r="BU100" s="97"/>
      <c r="BV100" s="98"/>
      <c r="BW100" s="51"/>
      <c r="BX100" s="350" t="str">
        <f>Base!$A$13</f>
        <v>Cariste M</v>
      </c>
      <c r="BY100" s="77"/>
      <c r="BZ100" s="312">
        <f>IFERROR(BY100/VLOOKUP($A100,Base!$A$3:$D$17,4,FALSE)/24,"")</f>
        <v>0</v>
      </c>
      <c r="CA100" s="110"/>
      <c r="CB100" s="326">
        <f>IFERROR($BY100/VLOOKUP($A100,Base!$A$3:$D$17,4,FALSE)/24,"")</f>
        <v>0</v>
      </c>
      <c r="CC100" s="315"/>
      <c r="CD100" s="314" t="s">
        <v>10</v>
      </c>
      <c r="CE100" s="84"/>
      <c r="CF100" s="440"/>
      <c r="CG100" s="441"/>
      <c r="CH100" s="110" t="s">
        <v>10</v>
      </c>
      <c r="CI100" s="23"/>
      <c r="CJ100" s="434"/>
      <c r="CK100" s="435"/>
      <c r="CL100" s="435"/>
      <c r="CM100" s="435"/>
      <c r="CN100" s="435"/>
      <c r="CO100" s="436"/>
      <c r="CP100" s="97"/>
      <c r="CQ100" s="97"/>
      <c r="CR100" s="97"/>
      <c r="CS100" s="97"/>
      <c r="CT100" s="97"/>
      <c r="CU100" s="98"/>
      <c r="CV100" s="51"/>
      <c r="CW100" s="350" t="str">
        <f>Base!$A$13</f>
        <v>Cariste M</v>
      </c>
      <c r="CX100" s="77"/>
      <c r="CY100" s="312">
        <f>IFERROR(CX100/VLOOKUP($A100,Base!$A$3:$D$17,4,FALSE)/24,"")</f>
        <v>0</v>
      </c>
      <c r="CZ100" s="110"/>
      <c r="DA100" s="326">
        <f>IFERROR($CX100/VLOOKUP($A100,Base!$A$3:$D$17,4,FALSE)/24,"")</f>
        <v>0</v>
      </c>
      <c r="DB100" s="315"/>
      <c r="DC100" s="314" t="s">
        <v>10</v>
      </c>
      <c r="DD100" s="84"/>
      <c r="DE100" s="440"/>
      <c r="DF100" s="441"/>
      <c r="DG100" s="110" t="s">
        <v>10</v>
      </c>
      <c r="DH100" s="23"/>
      <c r="DI100" s="434"/>
      <c r="DJ100" s="435"/>
      <c r="DK100" s="435"/>
      <c r="DL100" s="435"/>
      <c r="DM100" s="435"/>
      <c r="DN100" s="436"/>
      <c r="DO100" s="97"/>
      <c r="DP100" s="97"/>
      <c r="DQ100" s="97"/>
      <c r="DR100" s="97"/>
      <c r="DS100" s="97"/>
      <c r="DT100" s="98"/>
      <c r="DU100" s="51"/>
      <c r="DV100" s="350" t="str">
        <f>Base!$A$13</f>
        <v>Cariste M</v>
      </c>
      <c r="DW100" s="77">
        <f>DW97</f>
        <v>0</v>
      </c>
      <c r="DX100" s="312">
        <f>IFERROR(DW100/VLOOKUP($A100,Base!$A$3:$D$17,4,FALSE)/24,"")</f>
        <v>0</v>
      </c>
      <c r="DY100" s="110"/>
      <c r="DZ100" s="326">
        <f>IFERROR($DW100/VLOOKUP($A100,Base!$A$3:$D$17,4,FALSE)/24,"")</f>
        <v>0</v>
      </c>
      <c r="EA100" s="315">
        <f>EA97</f>
        <v>0</v>
      </c>
      <c r="EB100" s="314" t="s">
        <v>10</v>
      </c>
      <c r="EC100" s="84"/>
      <c r="ED100" s="440"/>
      <c r="EE100" s="441"/>
      <c r="EF100" s="110" t="s">
        <v>10</v>
      </c>
      <c r="EG100" s="23"/>
      <c r="EH100" s="434"/>
      <c r="EI100" s="435"/>
      <c r="EJ100" s="435"/>
      <c r="EK100" s="435"/>
      <c r="EL100" s="435"/>
      <c r="EM100" s="436"/>
      <c r="EN100" s="97"/>
      <c r="EO100" s="97"/>
      <c r="EP100" s="97"/>
      <c r="EQ100" s="97"/>
      <c r="ER100" s="97"/>
      <c r="ES100" s="98"/>
      <c r="ET100" s="51"/>
      <c r="EU100" s="350" t="str">
        <f>Base!$A$13</f>
        <v>Cariste M</v>
      </c>
      <c r="EV100" s="324">
        <f>EV97</f>
        <v>0</v>
      </c>
      <c r="EW100" s="312">
        <f>IFERROR(EV100/VLOOKUP($A100,Base!$A$3:$D$17,4,FALSE)/24,"")</f>
        <v>0</v>
      </c>
      <c r="EX100" s="110"/>
      <c r="EY100" s="326">
        <f>IFERROR($EV100/VLOOKUP($A100,Base!$A$3:$D$17,4,FALSE)/24,"")</f>
        <v>0</v>
      </c>
      <c r="EZ100" s="315">
        <f>EZ97</f>
        <v>0</v>
      </c>
      <c r="FA100" s="314" t="s">
        <v>10</v>
      </c>
      <c r="FB100" s="84">
        <f>EZ100/VLOOKUP($A100,Base!$A$3:$D$17,4,FALSE)/24</f>
        <v>0</v>
      </c>
      <c r="FC100" s="440"/>
      <c r="FD100" s="441"/>
      <c r="FE100" s="110" t="s">
        <v>10</v>
      </c>
      <c r="FF100" s="23"/>
      <c r="FG100" s="434"/>
      <c r="FH100" s="435"/>
      <c r="FI100" s="435"/>
      <c r="FJ100" s="435"/>
      <c r="FK100" s="435"/>
      <c r="FL100" s="436"/>
      <c r="FM100" s="97"/>
      <c r="FN100" s="97"/>
      <c r="FO100" s="97"/>
      <c r="FP100" s="97"/>
      <c r="FQ100" s="97"/>
      <c r="FR100" s="98"/>
      <c r="FS100" s="51"/>
      <c r="FU100" s="237"/>
      <c r="FW100" s="88"/>
      <c r="FY100" s="130"/>
    </row>
    <row r="101" spans="1:181" s="25" customFormat="1" x14ac:dyDescent="0.2">
      <c r="A101" s="350" t="str">
        <f>Base!$A$14</f>
        <v>Cariste D</v>
      </c>
      <c r="B101" s="324">
        <f>(B89+B90)/Base!$I$5+(B91+B92)/Base!$I$7+(B93+B94)/Base!$I$6</f>
        <v>0</v>
      </c>
      <c r="C101" s="312">
        <f>IFERROR(B101/VLOOKUP($A101,Base!$A$3:$D$17,4,FALSE)/24,"")</f>
        <v>0</v>
      </c>
      <c r="D101" s="316">
        <f>(D89+D90)/Base!$I$5+(D91+D92)/Base!$I$7+(D93+D94)/Base!$I$6</f>
        <v>0</v>
      </c>
      <c r="E101" s="310">
        <f>IFERROR($D101/VLOOKUP($A101,Base!$A$3:$D$17,4,FALSE)/24,"")</f>
        <v>0</v>
      </c>
      <c r="F101" s="317">
        <f>G89/Base!$I$5+G91/Base!$I$7+G93/Base!$I$6</f>
        <v>0</v>
      </c>
      <c r="G101" s="314" t="s">
        <v>10</v>
      </c>
      <c r="H101" s="84"/>
      <c r="I101" s="440"/>
      <c r="J101" s="467"/>
      <c r="K101" s="110" t="s">
        <v>10</v>
      </c>
      <c r="L101" s="23"/>
      <c r="M101" s="434"/>
      <c r="N101" s="435"/>
      <c r="O101" s="435"/>
      <c r="P101" s="435"/>
      <c r="Q101" s="435"/>
      <c r="R101" s="436"/>
      <c r="S101" s="97"/>
      <c r="T101" s="97"/>
      <c r="U101" s="97"/>
      <c r="V101" s="97"/>
      <c r="W101" s="97"/>
      <c r="X101" s="98"/>
      <c r="Y101" s="51"/>
      <c r="Z101" s="350" t="str">
        <f>Base!$A$14</f>
        <v>Cariste D</v>
      </c>
      <c r="AA101" s="367">
        <f>(AA89+AA90)/Base!$I$5+(AA91+AA92)/Base!$I$7+(AA93+AA94)/Base!$I$6</f>
        <v>0</v>
      </c>
      <c r="AB101" s="369">
        <f>IFERROR(AA101/VLOOKUP($A101,Base!$A$3:$D$17,4,FALSE)/24,"")</f>
        <v>0</v>
      </c>
      <c r="AC101" s="316">
        <f>(AC89+AC90)/Base!$I$5+(AC91+AC92)/Base!$I$7+(AC93+AC94)/Base!$I$6</f>
        <v>0</v>
      </c>
      <c r="AD101" s="326">
        <f>IFERROR($AC101/VLOOKUP($A101,Base!$A$3:$D$17,4,FALSE)/24,"")</f>
        <v>0</v>
      </c>
      <c r="AE101" s="317">
        <f>AF89/Base!$I$5+AF91/Base!$I$7+AF93/Base!$I$6</f>
        <v>0</v>
      </c>
      <c r="AF101" s="314" t="s">
        <v>10</v>
      </c>
      <c r="AG101" s="84"/>
      <c r="AH101" s="440"/>
      <c r="AI101" s="441"/>
      <c r="AJ101" s="110" t="s">
        <v>10</v>
      </c>
      <c r="AK101" s="23"/>
      <c r="AL101" s="434"/>
      <c r="AM101" s="435"/>
      <c r="AN101" s="435"/>
      <c r="AO101" s="435"/>
      <c r="AP101" s="435"/>
      <c r="AQ101" s="436"/>
      <c r="AR101" s="97"/>
      <c r="AS101" s="97"/>
      <c r="AT101" s="97"/>
      <c r="AU101" s="97"/>
      <c r="AV101" s="97"/>
      <c r="AW101" s="98"/>
      <c r="AX101" s="51"/>
      <c r="AY101" s="350" t="str">
        <f>Base!$A$14</f>
        <v>Cariste D</v>
      </c>
      <c r="AZ101" s="77">
        <f>(AZ89+AZ90)/Base!$I$5+(AZ91+AZ92)/Base!$I$7+(AZ93+AZ94)/Base!$I$6</f>
        <v>0</v>
      </c>
      <c r="BA101" s="312">
        <f>IFERROR(AZ101/VLOOKUP($A101,Base!$A$3:$D$17,4,FALSE)/24,"")</f>
        <v>0</v>
      </c>
      <c r="BB101" s="316">
        <f>(BB89+BB90)/Base!$I$5+(BB91+BB92)/Base!$I$7+(BB93+BB94)/Base!$I$6</f>
        <v>0</v>
      </c>
      <c r="BC101" s="326">
        <f>IFERROR(BB101/VLOOKUP($A101,Base!$A$3:$D$17,4,FALSE)/24,"")</f>
        <v>0</v>
      </c>
      <c r="BD101" s="317">
        <f>BE89/Base!$I$5+BE91/Base!$I$7+BE93/Base!$I$6</f>
        <v>0</v>
      </c>
      <c r="BE101" s="314" t="s">
        <v>10</v>
      </c>
      <c r="BF101" s="84"/>
      <c r="BG101" s="440"/>
      <c r="BH101" s="441"/>
      <c r="BI101" s="110" t="s">
        <v>10</v>
      </c>
      <c r="BJ101" s="23"/>
      <c r="BK101" s="434"/>
      <c r="BL101" s="435"/>
      <c r="BM101" s="435"/>
      <c r="BN101" s="435"/>
      <c r="BO101" s="435"/>
      <c r="BP101" s="436"/>
      <c r="BQ101" s="97"/>
      <c r="BR101" s="97"/>
      <c r="BS101" s="97"/>
      <c r="BT101" s="97"/>
      <c r="BU101" s="97"/>
      <c r="BV101" s="98"/>
      <c r="BW101" s="51"/>
      <c r="BX101" s="350" t="str">
        <f>Base!$A$14</f>
        <v>Cariste D</v>
      </c>
      <c r="BY101" s="77">
        <f>(BY89+BY90)/Base!$I$5+(BY91+BY92)/Base!$I$7+(BY93+BY94)/Base!$I$6</f>
        <v>0</v>
      </c>
      <c r="BZ101" s="312"/>
      <c r="CA101" s="316">
        <f>(CA89+CA90)/Base!$I$5+(CA91+CA92)/Base!$I$7+(CA93+CA94)/Base!$I$6</f>
        <v>0</v>
      </c>
      <c r="CB101" s="326">
        <f>IFERROR($CA101/VLOOKUP($A101,Base!$A$3:$D$17,4,FALSE)/24,"")</f>
        <v>0</v>
      </c>
      <c r="CC101" s="317">
        <f>CD89/Base!$I$5+CD91/Base!$I$7+CD93/Base!$I$6</f>
        <v>0</v>
      </c>
      <c r="CD101" s="314" t="s">
        <v>10</v>
      </c>
      <c r="CE101" s="84"/>
      <c r="CF101" s="440"/>
      <c r="CG101" s="441"/>
      <c r="CH101" s="110" t="s">
        <v>10</v>
      </c>
      <c r="CI101" s="23"/>
      <c r="CJ101" s="434"/>
      <c r="CK101" s="435"/>
      <c r="CL101" s="435"/>
      <c r="CM101" s="435"/>
      <c r="CN101" s="435"/>
      <c r="CO101" s="436"/>
      <c r="CP101" s="97"/>
      <c r="CQ101" s="97"/>
      <c r="CR101" s="97"/>
      <c r="CS101" s="97"/>
      <c r="CT101" s="97"/>
      <c r="CU101" s="98"/>
      <c r="CV101" s="51"/>
      <c r="CW101" s="350" t="str">
        <f>Base!$A$14</f>
        <v>Cariste D</v>
      </c>
      <c r="CX101" s="77">
        <f>(CX89+CX90)/Base!$I$5+(CX91+CX92)/Base!$I$7+(CX93+CX94)/Base!$I$6</f>
        <v>0</v>
      </c>
      <c r="CY101" s="312">
        <f>IFERROR(CX101/VLOOKUP($A101,Base!$A$3:$D$17,4,FALSE)/24,"")</f>
        <v>0</v>
      </c>
      <c r="CZ101" s="316">
        <f>(CZ89+CZ90)/Base!$I$5+(CZ91+CZ92)/Base!$I$7+(CZ93+CZ94)/Base!$I$6</f>
        <v>0</v>
      </c>
      <c r="DA101" s="326">
        <f>IFERROR($CZ101/VLOOKUP($A101,Base!$A$3:$D$17,4,FALSE)/24,"")</f>
        <v>0</v>
      </c>
      <c r="DB101" s="317">
        <f>DC89/Base!$I$5+DC91/Base!$I$7+DC93/Base!$I$6</f>
        <v>0</v>
      </c>
      <c r="DC101" s="314" t="s">
        <v>10</v>
      </c>
      <c r="DD101" s="84"/>
      <c r="DE101" s="440"/>
      <c r="DF101" s="441"/>
      <c r="DG101" s="110" t="s">
        <v>10</v>
      </c>
      <c r="DH101" s="23"/>
      <c r="DI101" s="434"/>
      <c r="DJ101" s="435"/>
      <c r="DK101" s="435"/>
      <c r="DL101" s="435"/>
      <c r="DM101" s="435"/>
      <c r="DN101" s="436"/>
      <c r="DO101" s="97"/>
      <c r="DP101" s="97"/>
      <c r="DQ101" s="97"/>
      <c r="DR101" s="97"/>
      <c r="DS101" s="97"/>
      <c r="DT101" s="98"/>
      <c r="DU101" s="51"/>
      <c r="DV101" s="350" t="str">
        <f>Base!$A$14</f>
        <v>Cariste D</v>
      </c>
      <c r="DW101" s="77">
        <f>(DW89+DW90)/Base!$I$5+(DW91+DW92)/Base!$I$7+(DW93+DW94)/Base!$I$6</f>
        <v>0</v>
      </c>
      <c r="DX101" s="312">
        <f>IFERROR(DW101/VLOOKUP($A101,Base!$A$3:$D$17,4,FALSE)/24,"")</f>
        <v>0</v>
      </c>
      <c r="DY101" s="316">
        <f>(DY89+DY90)/Base!$I$5+(DY91+DY92)/Base!$I$7+(DY93+DY94)/Base!$I$6</f>
        <v>0</v>
      </c>
      <c r="DZ101" s="326">
        <f>IFERROR($DY101/VLOOKUP($A101,Base!$A$3:$D$17,4,FALSE)/24,"")</f>
        <v>0</v>
      </c>
      <c r="EA101" s="317">
        <f>EB89/Base!$I$5+EB91/Base!$I$7+EB93/Base!$I$6</f>
        <v>0</v>
      </c>
      <c r="EB101" s="314" t="s">
        <v>10</v>
      </c>
      <c r="EC101" s="84"/>
      <c r="ED101" s="440"/>
      <c r="EE101" s="441"/>
      <c r="EF101" s="110" t="s">
        <v>10</v>
      </c>
      <c r="EG101" s="23"/>
      <c r="EH101" s="434"/>
      <c r="EI101" s="435"/>
      <c r="EJ101" s="435"/>
      <c r="EK101" s="435"/>
      <c r="EL101" s="435"/>
      <c r="EM101" s="436"/>
      <c r="EN101" s="97"/>
      <c r="EO101" s="97"/>
      <c r="EP101" s="97"/>
      <c r="EQ101" s="97"/>
      <c r="ER101" s="97"/>
      <c r="ES101" s="98"/>
      <c r="ET101" s="51"/>
      <c r="EU101" s="350" t="str">
        <f>Base!$A$14</f>
        <v>Cariste D</v>
      </c>
      <c r="EV101" s="324">
        <f>(EV89+EV90)/Base!$I$5+(EV91+EV92)/Base!$I$7+(EV93+EV94)/Base!$I$6</f>
        <v>0</v>
      </c>
      <c r="EW101" s="312">
        <f>IFERROR(EV101/VLOOKUP($A101,Base!$A$3:$D$17,4,FALSE)/24,"")</f>
        <v>0</v>
      </c>
      <c r="EX101" s="316">
        <f>(EX89+EX90)/Base!$I$5+(EX91+EX92)/Base!$I$7+(EX93+EX94)/Base!$I$6</f>
        <v>0</v>
      </c>
      <c r="EY101" s="326">
        <f>IFERROR($EX101/VLOOKUP($A101,Base!$A$3:$D$17,4,FALSE)/24,"")</f>
        <v>0</v>
      </c>
      <c r="EZ101" s="317">
        <f>FA89/Base!$I$5+FA91/Base!$I$7+FA93/Base!$I$6</f>
        <v>0</v>
      </c>
      <c r="FA101" s="314" t="s">
        <v>10</v>
      </c>
      <c r="FB101" s="84">
        <f>EZ101/VLOOKUP($A101,Base!$A$3:$D$17,4,FALSE)/24</f>
        <v>0</v>
      </c>
      <c r="FC101" s="440"/>
      <c r="FD101" s="441"/>
      <c r="FE101" s="110" t="s">
        <v>10</v>
      </c>
      <c r="FF101" s="23"/>
      <c r="FG101" s="434"/>
      <c r="FH101" s="435"/>
      <c r="FI101" s="435"/>
      <c r="FJ101" s="435"/>
      <c r="FK101" s="435"/>
      <c r="FL101" s="436"/>
      <c r="FM101" s="97"/>
      <c r="FN101" s="97"/>
      <c r="FO101" s="97"/>
      <c r="FP101" s="97"/>
      <c r="FQ101" s="97"/>
      <c r="FR101" s="98"/>
      <c r="FS101" s="51"/>
      <c r="FU101" s="237"/>
      <c r="FW101" s="88"/>
      <c r="FY101" s="130"/>
    </row>
    <row r="102" spans="1:181" s="25" customFormat="1" x14ac:dyDescent="0.2">
      <c r="A102" s="350" t="str">
        <f>Base!$A$15</f>
        <v>Hors production</v>
      </c>
      <c r="B102" s="323">
        <v>0</v>
      </c>
      <c r="C102" s="312">
        <f>IFERROR(B102/VLOOKUP($A102,Base!$A$3:$D$17,4,FALSE)/24,"")</f>
        <v>0</v>
      </c>
      <c r="D102" s="110"/>
      <c r="E102" s="310">
        <f>IFERROR($D102/VLOOKUP($A102,Base!$A$3:$D$17,4,FALSE)/24,"")</f>
        <v>0</v>
      </c>
      <c r="F102" s="315">
        <f>B102</f>
        <v>0</v>
      </c>
      <c r="G102" s="314"/>
      <c r="H102" s="84"/>
      <c r="I102" s="440"/>
      <c r="J102" s="467"/>
      <c r="K102" s="110"/>
      <c r="L102" s="23"/>
      <c r="M102" s="434"/>
      <c r="N102" s="435"/>
      <c r="O102" s="435"/>
      <c r="P102" s="435"/>
      <c r="Q102" s="435"/>
      <c r="R102" s="436"/>
      <c r="S102" s="97"/>
      <c r="T102" s="97"/>
      <c r="U102" s="97"/>
      <c r="V102" s="97"/>
      <c r="W102" s="97"/>
      <c r="X102" s="98"/>
      <c r="Y102" s="51"/>
      <c r="Z102" s="350" t="str">
        <f>Base!$A$15</f>
        <v>Hors production</v>
      </c>
      <c r="AA102" s="366">
        <v>0</v>
      </c>
      <c r="AB102" s="369">
        <f>IFERROR(AA102/VLOOKUP($A102,Base!$A$3:$D$17,4,FALSE)/24,"")</f>
        <v>0</v>
      </c>
      <c r="AC102" s="110"/>
      <c r="AD102" s="326">
        <f>IFERROR($AC102/VLOOKUP($A102,Base!$A$3:$D$17,4,FALSE)/24,"")</f>
        <v>0</v>
      </c>
      <c r="AE102" s="315">
        <f>AA102</f>
        <v>0</v>
      </c>
      <c r="AF102" s="314"/>
      <c r="AG102" s="84"/>
      <c r="AH102" s="440"/>
      <c r="AI102" s="441"/>
      <c r="AJ102" s="110"/>
      <c r="AK102" s="23"/>
      <c r="AL102" s="434"/>
      <c r="AM102" s="435"/>
      <c r="AN102" s="435"/>
      <c r="AO102" s="435"/>
      <c r="AP102" s="435"/>
      <c r="AQ102" s="436"/>
      <c r="AR102" s="97"/>
      <c r="AS102" s="97"/>
      <c r="AT102" s="97"/>
      <c r="AU102" s="97"/>
      <c r="AV102" s="97"/>
      <c r="AW102" s="98"/>
      <c r="AX102" s="51"/>
      <c r="AY102" s="350" t="str">
        <f>Base!$A$15</f>
        <v>Hors production</v>
      </c>
      <c r="AZ102" s="75">
        <v>0</v>
      </c>
      <c r="BA102" s="312">
        <f>IFERROR(AZ102/VLOOKUP($A102,Base!$A$3:$D$17,4,FALSE)/24,"")</f>
        <v>0</v>
      </c>
      <c r="BB102" s="110"/>
      <c r="BC102" s="326">
        <f>IFERROR(BB102/VLOOKUP($A102,Base!$A$3:$D$17,4,FALSE)/24,"")</f>
        <v>0</v>
      </c>
      <c r="BD102" s="315">
        <f>AZ102</f>
        <v>0</v>
      </c>
      <c r="BE102" s="314"/>
      <c r="BF102" s="84"/>
      <c r="BG102" s="440"/>
      <c r="BH102" s="441"/>
      <c r="BI102" s="110"/>
      <c r="BJ102" s="23"/>
      <c r="BK102" s="434"/>
      <c r="BL102" s="435"/>
      <c r="BM102" s="435"/>
      <c r="BN102" s="435"/>
      <c r="BO102" s="435"/>
      <c r="BP102" s="436"/>
      <c r="BQ102" s="97"/>
      <c r="BR102" s="97"/>
      <c r="BS102" s="97"/>
      <c r="BT102" s="97"/>
      <c r="BU102" s="97"/>
      <c r="BV102" s="98"/>
      <c r="BW102" s="51"/>
      <c r="BX102" s="350" t="str">
        <f>Base!$A$15</f>
        <v>Hors production</v>
      </c>
      <c r="BY102" s="75">
        <v>0</v>
      </c>
      <c r="BZ102" s="312">
        <f>IFERROR(BY102/VLOOKUP($A102,Base!$A$3:$D$17,4,FALSE)/24,"")</f>
        <v>0</v>
      </c>
      <c r="CA102" s="110"/>
      <c r="CB102" s="326">
        <f>IFERROR($CA102/VLOOKUP($A102,Base!$A$3:$D$17,4,FALSE)/24,"")</f>
        <v>0</v>
      </c>
      <c r="CC102" s="315">
        <f>BY102</f>
        <v>0</v>
      </c>
      <c r="CD102" s="314"/>
      <c r="CE102" s="84"/>
      <c r="CF102" s="440"/>
      <c r="CG102" s="441"/>
      <c r="CH102" s="110"/>
      <c r="CI102" s="23"/>
      <c r="CJ102" s="434"/>
      <c r="CK102" s="435"/>
      <c r="CL102" s="435"/>
      <c r="CM102" s="435"/>
      <c r="CN102" s="435"/>
      <c r="CO102" s="436"/>
      <c r="CP102" s="97"/>
      <c r="CQ102" s="97"/>
      <c r="CR102" s="97"/>
      <c r="CS102" s="97"/>
      <c r="CT102" s="97"/>
      <c r="CU102" s="98"/>
      <c r="CV102" s="51"/>
      <c r="CW102" s="350" t="str">
        <f>Base!$A$15</f>
        <v>Hors production</v>
      </c>
      <c r="CX102" s="75">
        <v>0</v>
      </c>
      <c r="CY102" s="312">
        <f>IFERROR(CX102/VLOOKUP($A102,Base!$A$3:$D$17,4,FALSE)/24,"")</f>
        <v>0</v>
      </c>
      <c r="CZ102" s="110"/>
      <c r="DA102" s="326">
        <f>IFERROR($CZ102/VLOOKUP($A102,Base!$A$3:$D$17,4,FALSE)/24,"")</f>
        <v>0</v>
      </c>
      <c r="DB102" s="315">
        <f>CX102</f>
        <v>0</v>
      </c>
      <c r="DC102" s="314"/>
      <c r="DD102" s="84"/>
      <c r="DE102" s="440"/>
      <c r="DF102" s="441"/>
      <c r="DG102" s="110"/>
      <c r="DH102" s="23"/>
      <c r="DI102" s="434"/>
      <c r="DJ102" s="435"/>
      <c r="DK102" s="435"/>
      <c r="DL102" s="435"/>
      <c r="DM102" s="435"/>
      <c r="DN102" s="436"/>
      <c r="DO102" s="97"/>
      <c r="DP102" s="97"/>
      <c r="DQ102" s="97"/>
      <c r="DR102" s="97"/>
      <c r="DS102" s="97"/>
      <c r="DT102" s="98"/>
      <c r="DU102" s="51"/>
      <c r="DV102" s="350" t="str">
        <f>Base!$A$15</f>
        <v>Hors production</v>
      </c>
      <c r="DW102" s="75">
        <v>0</v>
      </c>
      <c r="DX102" s="312">
        <f>IFERROR(DW102/VLOOKUP($A102,Base!$A$3:$D$17,4,FALSE)/24,"")</f>
        <v>0</v>
      </c>
      <c r="DY102" s="110"/>
      <c r="DZ102" s="326">
        <f>IFERROR($DY102/VLOOKUP($A102,Base!$A$3:$D$17,4,FALSE)/24,"")</f>
        <v>0</v>
      </c>
      <c r="EA102" s="315">
        <f>DW102</f>
        <v>0</v>
      </c>
      <c r="EB102" s="314"/>
      <c r="EC102" s="84"/>
      <c r="ED102" s="440"/>
      <c r="EE102" s="441"/>
      <c r="EF102" s="110"/>
      <c r="EG102" s="23"/>
      <c r="EH102" s="434"/>
      <c r="EI102" s="435"/>
      <c r="EJ102" s="435"/>
      <c r="EK102" s="435"/>
      <c r="EL102" s="435"/>
      <c r="EM102" s="436"/>
      <c r="EN102" s="97"/>
      <c r="EO102" s="97"/>
      <c r="EP102" s="97"/>
      <c r="EQ102" s="97"/>
      <c r="ER102" s="97"/>
      <c r="ES102" s="98"/>
      <c r="ET102" s="51"/>
      <c r="EU102" s="350" t="str">
        <f>Base!$A$15</f>
        <v>Hors production</v>
      </c>
      <c r="EV102" s="323"/>
      <c r="EW102" s="312">
        <f>IFERROR(EV102/VLOOKUP($A102,Base!$A$3:$D$17,4,FALSE)/24,"")</f>
        <v>0</v>
      </c>
      <c r="EX102" s="110"/>
      <c r="EY102" s="326">
        <f>IFERROR($EX102/VLOOKUP($A102,Base!$A$3:$D$17,4,FALSE)/24,"")</f>
        <v>0</v>
      </c>
      <c r="EZ102" s="315">
        <f>EV102</f>
        <v>0</v>
      </c>
      <c r="FA102" s="314"/>
      <c r="FB102" s="84"/>
      <c r="FC102" s="440"/>
      <c r="FD102" s="441"/>
      <c r="FE102" s="110"/>
      <c r="FF102" s="23"/>
      <c r="FG102" s="434"/>
      <c r="FH102" s="435"/>
      <c r="FI102" s="435"/>
      <c r="FJ102" s="435"/>
      <c r="FK102" s="435"/>
      <c r="FL102" s="436"/>
      <c r="FM102" s="97"/>
      <c r="FN102" s="97"/>
      <c r="FO102" s="97"/>
      <c r="FP102" s="97"/>
      <c r="FQ102" s="97"/>
      <c r="FR102" s="98"/>
      <c r="FS102" s="51"/>
      <c r="FU102" s="237"/>
      <c r="FW102" s="88"/>
      <c r="FY102" s="130"/>
    </row>
    <row r="103" spans="1:181" s="25" customFormat="1" x14ac:dyDescent="0.2">
      <c r="A103" s="350" t="str">
        <f>Base!$A$16</f>
        <v>Encadrement</v>
      </c>
      <c r="B103" s="323">
        <v>7</v>
      </c>
      <c r="C103" s="312">
        <f>IFERROR(B103/VLOOKUP($A103,Base!$A$3:$D$17,4,FALSE)/24,"")</f>
        <v>0.29166666666666669</v>
      </c>
      <c r="D103" s="110"/>
      <c r="E103" s="310">
        <f>IFERROR($D103/VLOOKUP($A103,Base!$A$3:$D$17,4,FALSE)/24,"")</f>
        <v>0</v>
      </c>
      <c r="F103" s="315">
        <f>B103</f>
        <v>7</v>
      </c>
      <c r="G103" s="318"/>
      <c r="H103" s="84">
        <f>F103/VLOOKUP($A103,Base!$A$3:$D$17,4,FALSE)/24</f>
        <v>0.29166666666666669</v>
      </c>
      <c r="I103" s="440"/>
      <c r="J103" s="467"/>
      <c r="K103" s="110"/>
      <c r="L103" s="23"/>
      <c r="M103" s="434"/>
      <c r="N103" s="435"/>
      <c r="O103" s="435"/>
      <c r="P103" s="435"/>
      <c r="Q103" s="435"/>
      <c r="R103" s="436"/>
      <c r="S103" s="97"/>
      <c r="T103" s="97"/>
      <c r="U103" s="97"/>
      <c r="V103" s="97"/>
      <c r="W103" s="97"/>
      <c r="X103" s="98"/>
      <c r="Y103" s="51"/>
      <c r="Z103" s="350" t="str">
        <f>Base!$A$16</f>
        <v>Encadrement</v>
      </c>
      <c r="AA103" s="366">
        <v>7</v>
      </c>
      <c r="AB103" s="369">
        <f>IFERROR(AA103/VLOOKUP($A103,Base!$A$3:$D$17,4,FALSE)/24,"")</f>
        <v>0.29166666666666669</v>
      </c>
      <c r="AC103" s="110"/>
      <c r="AD103" s="326">
        <f>IFERROR($AC103/VLOOKUP($A103,Base!$A$3:$D$17,4,FALSE)/24,"")</f>
        <v>0</v>
      </c>
      <c r="AE103" s="315">
        <f>AA103</f>
        <v>7</v>
      </c>
      <c r="AF103" s="314"/>
      <c r="AG103" s="84">
        <f>AE103/VLOOKUP($A103,Base!$A$3:$D$17,4,FALSE)/24</f>
        <v>0.29166666666666669</v>
      </c>
      <c r="AH103" s="440"/>
      <c r="AI103" s="441"/>
      <c r="AJ103" s="110"/>
      <c r="AK103" s="23"/>
      <c r="AL103" s="434"/>
      <c r="AM103" s="435"/>
      <c r="AN103" s="435"/>
      <c r="AO103" s="435"/>
      <c r="AP103" s="435"/>
      <c r="AQ103" s="436"/>
      <c r="AR103" s="97"/>
      <c r="AS103" s="97"/>
      <c r="AT103" s="97"/>
      <c r="AU103" s="97"/>
      <c r="AV103" s="97"/>
      <c r="AW103" s="98"/>
      <c r="AX103" s="51"/>
      <c r="AY103" s="350" t="str">
        <f>Base!$A$16</f>
        <v>Encadrement</v>
      </c>
      <c r="AZ103" s="75">
        <v>7</v>
      </c>
      <c r="BA103" s="312">
        <f>IFERROR(AZ103/VLOOKUP($A103,Base!$A$3:$D$17,4,FALSE)/24,"")</f>
        <v>0.29166666666666669</v>
      </c>
      <c r="BB103" s="110"/>
      <c r="BC103" s="326">
        <f>IFERROR(BB103/VLOOKUP($A103,Base!$A$3:$D$17,4,FALSE)/24,"")</f>
        <v>0</v>
      </c>
      <c r="BD103" s="315">
        <f>AZ103</f>
        <v>7</v>
      </c>
      <c r="BE103" s="314"/>
      <c r="BF103" s="84">
        <f>BD103/VLOOKUP($A103,Base!$A$3:$D$17,4,FALSE)/24</f>
        <v>0.29166666666666669</v>
      </c>
      <c r="BG103" s="440"/>
      <c r="BH103" s="441"/>
      <c r="BI103" s="110"/>
      <c r="BJ103" s="23"/>
      <c r="BK103" s="434"/>
      <c r="BL103" s="435"/>
      <c r="BM103" s="435"/>
      <c r="BN103" s="435"/>
      <c r="BO103" s="435"/>
      <c r="BP103" s="436"/>
      <c r="BQ103" s="97"/>
      <c r="BR103" s="97"/>
      <c r="BS103" s="97"/>
      <c r="BT103" s="97"/>
      <c r="BU103" s="97"/>
      <c r="BV103" s="98"/>
      <c r="BW103" s="51"/>
      <c r="BX103" s="350" t="str">
        <f>Base!$A$16</f>
        <v>Encadrement</v>
      </c>
      <c r="BY103" s="75">
        <v>7</v>
      </c>
      <c r="BZ103" s="312">
        <f>IFERROR(BY103/VLOOKUP($A103,Base!$A$3:$D$17,4,FALSE)/24,"")</f>
        <v>0.29166666666666669</v>
      </c>
      <c r="CA103" s="110"/>
      <c r="CB103" s="326">
        <f>IFERROR($CA103/VLOOKUP($A103,Base!$A$3:$D$17,4,FALSE)/24,"")</f>
        <v>0</v>
      </c>
      <c r="CC103" s="315">
        <f>BY103</f>
        <v>7</v>
      </c>
      <c r="CD103" s="314"/>
      <c r="CE103" s="84">
        <f>CC103/VLOOKUP($A103,Base!$A$3:$D$17,4,FALSE)/24</f>
        <v>0.29166666666666669</v>
      </c>
      <c r="CF103" s="440"/>
      <c r="CG103" s="441"/>
      <c r="CH103" s="110"/>
      <c r="CI103" s="23"/>
      <c r="CJ103" s="434"/>
      <c r="CK103" s="435"/>
      <c r="CL103" s="435"/>
      <c r="CM103" s="435"/>
      <c r="CN103" s="435"/>
      <c r="CO103" s="436"/>
      <c r="CP103" s="97"/>
      <c r="CQ103" s="97"/>
      <c r="CR103" s="97"/>
      <c r="CS103" s="97"/>
      <c r="CT103" s="97"/>
      <c r="CU103" s="98"/>
      <c r="CV103" s="51"/>
      <c r="CW103" s="350" t="str">
        <f>Base!$A$16</f>
        <v>Encadrement</v>
      </c>
      <c r="CX103" s="75">
        <v>7</v>
      </c>
      <c r="CY103" s="312">
        <f>IFERROR(CX103/VLOOKUP($A103,Base!$A$3:$D$17,4,FALSE)/24,"")</f>
        <v>0.29166666666666669</v>
      </c>
      <c r="CZ103" s="110"/>
      <c r="DA103" s="326">
        <f>IFERROR($CZ103/VLOOKUP($A103,Base!$A$3:$D$17,4,FALSE)/24,"")</f>
        <v>0</v>
      </c>
      <c r="DB103" s="315">
        <f>CX103</f>
        <v>7</v>
      </c>
      <c r="DC103" s="314"/>
      <c r="DD103" s="84">
        <f>DB103/VLOOKUP($A103,Base!$A$3:$D$17,4,FALSE)/24</f>
        <v>0.29166666666666669</v>
      </c>
      <c r="DE103" s="440"/>
      <c r="DF103" s="441"/>
      <c r="DG103" s="110"/>
      <c r="DH103" s="23"/>
      <c r="DI103" s="434"/>
      <c r="DJ103" s="435"/>
      <c r="DK103" s="435"/>
      <c r="DL103" s="435"/>
      <c r="DM103" s="435"/>
      <c r="DN103" s="436"/>
      <c r="DO103" s="97"/>
      <c r="DP103" s="97"/>
      <c r="DQ103" s="97"/>
      <c r="DR103" s="97"/>
      <c r="DS103" s="97"/>
      <c r="DT103" s="98"/>
      <c r="DU103" s="51"/>
      <c r="DV103" s="350" t="str">
        <f>Base!$A$16</f>
        <v>Encadrement</v>
      </c>
      <c r="DW103" s="75">
        <v>0</v>
      </c>
      <c r="DX103" s="312">
        <f>IFERROR(DW103/VLOOKUP($A103,Base!$A$3:$D$17,4,FALSE)/24,"")</f>
        <v>0</v>
      </c>
      <c r="DY103" s="110"/>
      <c r="DZ103" s="326">
        <f>IFERROR($DY103/VLOOKUP($A103,Base!$A$3:$D$17,4,FALSE)/24,"")</f>
        <v>0</v>
      </c>
      <c r="EA103" s="315">
        <f>DW103</f>
        <v>0</v>
      </c>
      <c r="EB103" s="314"/>
      <c r="EC103" s="84">
        <f>EA103/VLOOKUP($A103,Base!$A$3:$D$17,4,FALSE)/24</f>
        <v>0</v>
      </c>
      <c r="ED103" s="440"/>
      <c r="EE103" s="441"/>
      <c r="EF103" s="110"/>
      <c r="EG103" s="23"/>
      <c r="EH103" s="434"/>
      <c r="EI103" s="435"/>
      <c r="EJ103" s="435"/>
      <c r="EK103" s="435"/>
      <c r="EL103" s="435"/>
      <c r="EM103" s="436"/>
      <c r="EN103" s="97"/>
      <c r="EO103" s="97"/>
      <c r="EP103" s="97"/>
      <c r="EQ103" s="97"/>
      <c r="ER103" s="97"/>
      <c r="ES103" s="98"/>
      <c r="ET103" s="51"/>
      <c r="EU103" s="350" t="str">
        <f>Base!$A$16</f>
        <v>Encadrement</v>
      </c>
      <c r="EV103" s="323"/>
      <c r="EW103" s="312">
        <f>IFERROR(EV103/VLOOKUP($A103,Base!$A$3:$D$17,4,FALSE)/24,"")</f>
        <v>0</v>
      </c>
      <c r="EX103" s="110"/>
      <c r="EY103" s="326">
        <f>IFERROR($EX103/VLOOKUP($A103,Base!$A$3:$D$17,4,FALSE)/24,"")</f>
        <v>0</v>
      </c>
      <c r="EZ103" s="315">
        <f>EV103</f>
        <v>0</v>
      </c>
      <c r="FA103" s="314"/>
      <c r="FB103" s="84">
        <f>EZ103/VLOOKUP($A103,Base!$A$3:$D$17,4,FALSE)/24</f>
        <v>0</v>
      </c>
      <c r="FC103" s="440"/>
      <c r="FD103" s="441"/>
      <c r="FE103" s="110"/>
      <c r="FF103" s="23"/>
      <c r="FG103" s="434"/>
      <c r="FH103" s="435"/>
      <c r="FI103" s="435"/>
      <c r="FJ103" s="435"/>
      <c r="FK103" s="435"/>
      <c r="FL103" s="436"/>
      <c r="FM103" s="97"/>
      <c r="FN103" s="97"/>
      <c r="FO103" s="97"/>
      <c r="FP103" s="97"/>
      <c r="FQ103" s="97"/>
      <c r="FR103" s="98"/>
      <c r="FS103" s="51"/>
      <c r="FU103" s="237"/>
      <c r="FW103" s="88"/>
      <c r="FY103" s="130"/>
    </row>
    <row r="104" spans="1:181" s="25" customFormat="1" ht="12.75" thickBot="1" x14ac:dyDescent="0.25">
      <c r="A104" s="350" t="str">
        <f>Base!$A$17</f>
        <v>Inventaire</v>
      </c>
      <c r="B104" s="323">
        <v>0</v>
      </c>
      <c r="C104" s="312">
        <f>IFERROR(B104/VLOOKUP($A104,Base!$A$3:$D$17,4,FALSE)/24,"")</f>
        <v>0</v>
      </c>
      <c r="D104" s="110"/>
      <c r="E104" s="310">
        <f>IFERROR($D104/VLOOKUP($A104,Base!$A$3:$D$17,4,FALSE)/24,"")</f>
        <v>0</v>
      </c>
      <c r="F104" s="315">
        <f>B104</f>
        <v>0</v>
      </c>
      <c r="G104" s="318"/>
      <c r="H104" s="84">
        <f>F104/VLOOKUP($A104,Base!$A$3:$D$17,4,FALSE)/24</f>
        <v>0</v>
      </c>
      <c r="I104" s="440"/>
      <c r="J104" s="467"/>
      <c r="K104" s="110"/>
      <c r="L104" s="23"/>
      <c r="M104" s="437"/>
      <c r="N104" s="438"/>
      <c r="O104" s="438"/>
      <c r="P104" s="438"/>
      <c r="Q104" s="438"/>
      <c r="R104" s="439"/>
      <c r="S104" s="99"/>
      <c r="T104" s="99"/>
      <c r="U104" s="99"/>
      <c r="V104" s="99"/>
      <c r="W104" s="99"/>
      <c r="X104" s="100"/>
      <c r="Y104" s="51"/>
      <c r="Z104" s="350" t="str">
        <f>Base!$A$17</f>
        <v>Inventaire</v>
      </c>
      <c r="AA104" s="366">
        <v>0</v>
      </c>
      <c r="AB104" s="369">
        <f>IFERROR(AA104/VLOOKUP($A104,Base!$A$3:$D$17,4,FALSE)/24,"")</f>
        <v>0</v>
      </c>
      <c r="AC104" s="110"/>
      <c r="AD104" s="326">
        <f>IFERROR($AC104/VLOOKUP($A104,Base!$A$3:$D$17,4,FALSE)/24,"")</f>
        <v>0</v>
      </c>
      <c r="AE104" s="315">
        <f>AA104</f>
        <v>0</v>
      </c>
      <c r="AF104" s="314"/>
      <c r="AG104" s="84">
        <f>AE104/VLOOKUP($A104,Base!$A$3:$D$17,4,FALSE)/24</f>
        <v>0</v>
      </c>
      <c r="AH104" s="440"/>
      <c r="AI104" s="441"/>
      <c r="AJ104" s="110"/>
      <c r="AK104" s="23"/>
      <c r="AL104" s="437"/>
      <c r="AM104" s="438"/>
      <c r="AN104" s="438"/>
      <c r="AO104" s="438"/>
      <c r="AP104" s="438"/>
      <c r="AQ104" s="439"/>
      <c r="AR104" s="99"/>
      <c r="AS104" s="99"/>
      <c r="AT104" s="99"/>
      <c r="AU104" s="99"/>
      <c r="AV104" s="99"/>
      <c r="AW104" s="100"/>
      <c r="AX104" s="51"/>
      <c r="AY104" s="526" t="str">
        <f>Base!$A$17</f>
        <v>Inventaire</v>
      </c>
      <c r="AZ104" s="80">
        <v>0</v>
      </c>
      <c r="BA104" s="319">
        <f>IFERROR(AZ104/VLOOKUP($A104,Base!$A$3:$D$17,4,FALSE)/24,"")</f>
        <v>0</v>
      </c>
      <c r="BB104" s="321"/>
      <c r="BC104" s="361">
        <f>IFERROR(BB104/VLOOKUP($A104,Base!$A$3:$D$17,4,FALSE)/24,"")</f>
        <v>0</v>
      </c>
      <c r="BD104" s="362">
        <f>AZ104</f>
        <v>0</v>
      </c>
      <c r="BE104" s="320"/>
      <c r="BF104" s="363">
        <f>BD104/VLOOKUP($A104,Base!$A$3:$D$17,4,FALSE)/24</f>
        <v>0</v>
      </c>
      <c r="BG104" s="451"/>
      <c r="BH104" s="452"/>
      <c r="BI104" s="321"/>
      <c r="BJ104" s="23"/>
      <c r="BK104" s="437"/>
      <c r="BL104" s="438"/>
      <c r="BM104" s="438"/>
      <c r="BN104" s="438"/>
      <c r="BO104" s="438"/>
      <c r="BP104" s="439"/>
      <c r="BQ104" s="99"/>
      <c r="BR104" s="99"/>
      <c r="BS104" s="99"/>
      <c r="BT104" s="99"/>
      <c r="BU104" s="99"/>
      <c r="BV104" s="100"/>
      <c r="BW104" s="51"/>
      <c r="BX104" s="350" t="str">
        <f>Base!$A$17</f>
        <v>Inventaire</v>
      </c>
      <c r="BY104" s="75">
        <v>0</v>
      </c>
      <c r="BZ104" s="312">
        <f>IFERROR(BY104/VLOOKUP($A104,Base!$A$3:$D$17,4,FALSE)/24,"")</f>
        <v>0</v>
      </c>
      <c r="CA104" s="110"/>
      <c r="CB104" s="326">
        <f>IFERROR($CA104/VLOOKUP($A104,Base!$A$3:$D$17,4,FALSE)/24,"")</f>
        <v>0</v>
      </c>
      <c r="CC104" s="315">
        <f>BY104</f>
        <v>0</v>
      </c>
      <c r="CD104" s="314"/>
      <c r="CE104" s="84">
        <f>CC104/VLOOKUP($A104,Base!$A$3:$D$17,4,FALSE)/24</f>
        <v>0</v>
      </c>
      <c r="CF104" s="440"/>
      <c r="CG104" s="441"/>
      <c r="CH104" s="110"/>
      <c r="CI104" s="23"/>
      <c r="CJ104" s="437"/>
      <c r="CK104" s="438"/>
      <c r="CL104" s="438"/>
      <c r="CM104" s="438"/>
      <c r="CN104" s="438"/>
      <c r="CO104" s="439"/>
      <c r="CP104" s="99"/>
      <c r="CQ104" s="99"/>
      <c r="CR104" s="99"/>
      <c r="CS104" s="99"/>
      <c r="CT104" s="99"/>
      <c r="CU104" s="100"/>
      <c r="CV104" s="51"/>
      <c r="CW104" s="350" t="str">
        <f>Base!$A$17</f>
        <v>Inventaire</v>
      </c>
      <c r="CX104" s="75">
        <v>0</v>
      </c>
      <c r="CY104" s="312">
        <f>IFERROR(CX104/VLOOKUP($A104,Base!$A$3:$D$17,4,FALSE)/24,"")</f>
        <v>0</v>
      </c>
      <c r="CZ104" s="110"/>
      <c r="DA104" s="326">
        <f>IFERROR($CZ104/VLOOKUP($A104,Base!$A$3:$D$17,4,FALSE)/24,"")</f>
        <v>0</v>
      </c>
      <c r="DB104" s="315">
        <f>CX104</f>
        <v>0</v>
      </c>
      <c r="DC104" s="314"/>
      <c r="DD104" s="84">
        <f>DB104/VLOOKUP($A104,Base!$A$3:$D$17,4,FALSE)/24</f>
        <v>0</v>
      </c>
      <c r="DE104" s="440"/>
      <c r="DF104" s="441"/>
      <c r="DG104" s="110"/>
      <c r="DH104" s="23"/>
      <c r="DI104" s="437"/>
      <c r="DJ104" s="438"/>
      <c r="DK104" s="438"/>
      <c r="DL104" s="438"/>
      <c r="DM104" s="438"/>
      <c r="DN104" s="439"/>
      <c r="DO104" s="99"/>
      <c r="DP104" s="99"/>
      <c r="DQ104" s="99"/>
      <c r="DR104" s="99"/>
      <c r="DS104" s="99"/>
      <c r="DT104" s="100"/>
      <c r="DU104" s="51"/>
      <c r="DV104" s="350" t="str">
        <f>Base!$A$17</f>
        <v>Inventaire</v>
      </c>
      <c r="DW104" s="75">
        <v>0</v>
      </c>
      <c r="DX104" s="312">
        <f>IFERROR(DW104/VLOOKUP($A104,Base!$A$3:$D$17,4,FALSE)/24,"")</f>
        <v>0</v>
      </c>
      <c r="DY104" s="110"/>
      <c r="DZ104" s="326">
        <f>IFERROR($DY104/VLOOKUP($A104,Base!$A$3:$D$17,4,FALSE)/24,"")</f>
        <v>0</v>
      </c>
      <c r="EA104" s="315">
        <f>DW104</f>
        <v>0</v>
      </c>
      <c r="EB104" s="314"/>
      <c r="EC104" s="84">
        <f>EA104/VLOOKUP($A104,Base!$A$3:$D$17,4,FALSE)/24</f>
        <v>0</v>
      </c>
      <c r="ED104" s="440"/>
      <c r="EE104" s="441"/>
      <c r="EF104" s="110"/>
      <c r="EG104" s="23"/>
      <c r="EH104" s="437"/>
      <c r="EI104" s="438"/>
      <c r="EJ104" s="438"/>
      <c r="EK104" s="438"/>
      <c r="EL104" s="438"/>
      <c r="EM104" s="439"/>
      <c r="EN104" s="99"/>
      <c r="EO104" s="99"/>
      <c r="EP104" s="99"/>
      <c r="EQ104" s="99"/>
      <c r="ER104" s="99"/>
      <c r="ES104" s="100"/>
      <c r="ET104" s="51"/>
      <c r="EU104" s="350" t="str">
        <f>Base!$A$17</f>
        <v>Inventaire</v>
      </c>
      <c r="EV104" s="323"/>
      <c r="EW104" s="312">
        <f>IFERROR(EV104/VLOOKUP($A104,Base!$A$3:$D$17,4,FALSE)/24,"")</f>
        <v>0</v>
      </c>
      <c r="EX104" s="110"/>
      <c r="EY104" s="326">
        <f>IFERROR($EX104/VLOOKUP($A104,Base!$A$3:$D$17,4,FALSE)/24,"")</f>
        <v>0</v>
      </c>
      <c r="EZ104" s="315">
        <f>EV104</f>
        <v>0</v>
      </c>
      <c r="FA104" s="314"/>
      <c r="FB104" s="84">
        <f>EZ104/VLOOKUP($A104,Base!$A$3:$D$17,4,FALSE)/24</f>
        <v>0</v>
      </c>
      <c r="FC104" s="440"/>
      <c r="FD104" s="441"/>
      <c r="FE104" s="110"/>
      <c r="FF104" s="23"/>
      <c r="FG104" s="437"/>
      <c r="FH104" s="438"/>
      <c r="FI104" s="438"/>
      <c r="FJ104" s="438"/>
      <c r="FK104" s="438"/>
      <c r="FL104" s="439"/>
      <c r="FM104" s="99"/>
      <c r="FN104" s="99"/>
      <c r="FO104" s="99"/>
      <c r="FP104" s="99"/>
      <c r="FQ104" s="99"/>
      <c r="FR104" s="100"/>
      <c r="FS104" s="51"/>
      <c r="FU104" s="237"/>
      <c r="FW104" s="88"/>
      <c r="FY104" s="130"/>
    </row>
    <row r="105" spans="1:181" s="25" customFormat="1" ht="12.75" thickBot="1" x14ac:dyDescent="0.25">
      <c r="A105" s="333" t="s">
        <v>103</v>
      </c>
      <c r="B105" s="334"/>
      <c r="C105" s="335">
        <f>SUM(C89:C104)</f>
        <v>1.1558641975308641</v>
      </c>
      <c r="D105" s="336"/>
      <c r="E105" s="337">
        <f>SUM(E89:E104,H102:H104)</f>
        <v>1.1558641975308641</v>
      </c>
      <c r="F105" s="338"/>
      <c r="G105" s="339"/>
      <c r="H105" s="340"/>
      <c r="I105" s="442"/>
      <c r="J105" s="455"/>
      <c r="K105" s="341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X105" s="24"/>
      <c r="Y105" s="51"/>
      <c r="Z105" s="333" t="s">
        <v>103</v>
      </c>
      <c r="AA105" s="370"/>
      <c r="AB105" s="371">
        <f>SUM(AB89:AB104)</f>
        <v>0.96512345679012346</v>
      </c>
      <c r="AC105" s="336"/>
      <c r="AD105" s="345">
        <f>SUM(AD89:AD104,AG102:AG104)</f>
        <v>0.96512345679012346</v>
      </c>
      <c r="AE105" s="338"/>
      <c r="AF105" s="339"/>
      <c r="AG105" s="346"/>
      <c r="AH105" s="442"/>
      <c r="AI105" s="443"/>
      <c r="AJ105" s="341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W105" s="24"/>
      <c r="AX105" s="51"/>
      <c r="AY105" s="354" t="s">
        <v>103</v>
      </c>
      <c r="AZ105" s="355"/>
      <c r="BA105" s="356">
        <f>SUM(BA89:BA104)</f>
        <v>1.2570987654320989</v>
      </c>
      <c r="BB105" s="357"/>
      <c r="BC105" s="337">
        <f>SUM(BC89:BC104,BF102:BF104)</f>
        <v>1.2570987654320989</v>
      </c>
      <c r="BD105" s="358"/>
      <c r="BE105" s="359"/>
      <c r="BF105" s="340"/>
      <c r="BG105" s="453"/>
      <c r="BH105" s="454"/>
      <c r="BI105" s="360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V105" s="24"/>
      <c r="BW105" s="51"/>
      <c r="BX105" s="333" t="s">
        <v>103</v>
      </c>
      <c r="BY105" s="334"/>
      <c r="BZ105" s="335">
        <f>SUM(BZ89:BZ104)</f>
        <v>1.4197530864197532</v>
      </c>
      <c r="CA105" s="336"/>
      <c r="CB105" s="337">
        <f>SUM(CB89:CB104,CE102:CE104)</f>
        <v>1.4197530864197532</v>
      </c>
      <c r="CC105" s="338"/>
      <c r="CD105" s="339"/>
      <c r="CE105" s="340"/>
      <c r="CF105" s="442"/>
      <c r="CG105" s="443"/>
      <c r="CH105" s="341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U105" s="24"/>
      <c r="CV105" s="51"/>
      <c r="CW105" s="333" t="s">
        <v>103</v>
      </c>
      <c r="CX105" s="334"/>
      <c r="CY105" s="335">
        <f>SUM(CY89:CY104)</f>
        <v>1.1799382716049382</v>
      </c>
      <c r="CZ105" s="336"/>
      <c r="DA105" s="337">
        <f>SUM(DA89:DA104,DD102:DD104)</f>
        <v>1.1799382716049382</v>
      </c>
      <c r="DB105" s="338"/>
      <c r="DC105" s="339"/>
      <c r="DD105" s="340"/>
      <c r="DE105" s="442"/>
      <c r="DF105" s="443"/>
      <c r="DG105" s="341"/>
      <c r="DH105" s="23"/>
      <c r="DI105" s="23"/>
      <c r="DJ105" s="23"/>
      <c r="DK105" s="23"/>
      <c r="DL105" s="23"/>
      <c r="DM105" s="23"/>
      <c r="DN105" s="23"/>
      <c r="DO105" s="23"/>
      <c r="DP105" s="23"/>
      <c r="DQ105" s="23"/>
      <c r="DR105" s="23"/>
      <c r="DT105" s="24"/>
      <c r="DU105" s="51"/>
      <c r="DV105" s="333" t="s">
        <v>103</v>
      </c>
      <c r="DW105" s="334"/>
      <c r="DX105" s="335">
        <f>SUM(DX89:DX104)</f>
        <v>0</v>
      </c>
      <c r="DY105" s="336"/>
      <c r="DZ105" s="337">
        <f>SUM(DZ89:DZ104,EC102:EC104)</f>
        <v>0</v>
      </c>
      <c r="EA105" s="338"/>
      <c r="EB105" s="339"/>
      <c r="EC105" s="340"/>
      <c r="ED105" s="442"/>
      <c r="EE105" s="443"/>
      <c r="EF105" s="341"/>
      <c r="EG105" s="23"/>
      <c r="EH105" s="23"/>
      <c r="EI105" s="23"/>
      <c r="EJ105" s="23"/>
      <c r="EK105" s="23"/>
      <c r="EL105" s="23"/>
      <c r="EM105" s="23"/>
      <c r="EN105" s="23"/>
      <c r="EO105" s="23"/>
      <c r="EP105" s="23"/>
      <c r="EQ105" s="23"/>
      <c r="ES105" s="24"/>
      <c r="ET105" s="51"/>
      <c r="EU105" s="333" t="s">
        <v>103</v>
      </c>
      <c r="EV105" s="334"/>
      <c r="EW105" s="335">
        <f>SUM(EW89:EW104)</f>
        <v>0</v>
      </c>
      <c r="EX105" s="336"/>
      <c r="EY105" s="337">
        <f>SUM(EY89:EY104,FB102:FB104)</f>
        <v>0</v>
      </c>
      <c r="EZ105" s="338"/>
      <c r="FA105" s="339"/>
      <c r="FB105" s="340"/>
      <c r="FC105" s="442"/>
      <c r="FD105" s="443"/>
      <c r="FE105" s="341"/>
      <c r="FF105" s="23"/>
      <c r="FG105" s="23"/>
      <c r="FH105" s="23"/>
      <c r="FI105" s="23"/>
      <c r="FJ105" s="23"/>
      <c r="FK105" s="23"/>
      <c r="FL105" s="23"/>
      <c r="FM105" s="23"/>
      <c r="FN105" s="23"/>
      <c r="FO105" s="23"/>
      <c r="FP105" s="23"/>
      <c r="FR105" s="24"/>
      <c r="FS105" s="51"/>
      <c r="FU105" s="237"/>
      <c r="FW105" s="88"/>
      <c r="FY105" s="130"/>
    </row>
    <row r="106" spans="1:181" s="25" customFormat="1" ht="6" customHeight="1" thickBot="1" x14ac:dyDescent="0.25">
      <c r="A106" s="91"/>
      <c r="B106" s="92"/>
      <c r="C106" s="92"/>
      <c r="D106" s="92"/>
      <c r="E106" s="92"/>
      <c r="F106" s="92"/>
      <c r="G106" s="92"/>
      <c r="H106" s="92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4"/>
      <c r="Y106" s="95"/>
      <c r="Z106" s="91"/>
      <c r="AA106" s="92"/>
      <c r="AB106" s="92"/>
      <c r="AC106" s="92"/>
      <c r="AD106" s="92"/>
      <c r="AE106" s="92"/>
      <c r="AF106" s="92"/>
      <c r="AG106" s="92"/>
      <c r="AH106" s="93"/>
      <c r="AI106" s="93"/>
      <c r="AJ106" s="93"/>
      <c r="AK106" s="93"/>
      <c r="AL106" s="93"/>
      <c r="AM106" s="93"/>
      <c r="AN106" s="93"/>
      <c r="AO106" s="93"/>
      <c r="AP106" s="93"/>
      <c r="AQ106" s="93"/>
      <c r="AR106" s="93"/>
      <c r="AS106" s="93"/>
      <c r="AT106" s="93"/>
      <c r="AU106" s="93"/>
      <c r="AV106" s="93"/>
      <c r="AW106" s="94"/>
      <c r="AX106" s="95"/>
      <c r="AY106" s="91"/>
      <c r="AZ106" s="92"/>
      <c r="BA106" s="92"/>
      <c r="BB106" s="92"/>
      <c r="BC106" s="92"/>
      <c r="BD106" s="92"/>
      <c r="BE106" s="92"/>
      <c r="BF106" s="92"/>
      <c r="BG106" s="93"/>
      <c r="BH106" s="93"/>
      <c r="BI106" s="93"/>
      <c r="BJ106" s="93"/>
      <c r="BK106" s="93"/>
      <c r="BL106" s="93"/>
      <c r="BM106" s="93"/>
      <c r="BN106" s="93"/>
      <c r="BO106" s="93"/>
      <c r="BP106" s="93"/>
      <c r="BQ106" s="93"/>
      <c r="BR106" s="93"/>
      <c r="BS106" s="93"/>
      <c r="BT106" s="93"/>
      <c r="BU106" s="93"/>
      <c r="BV106" s="94"/>
      <c r="BW106" s="95"/>
      <c r="BX106" s="91"/>
      <c r="BY106" s="92"/>
      <c r="BZ106" s="92"/>
      <c r="CA106" s="92"/>
      <c r="CB106" s="92"/>
      <c r="CC106" s="92"/>
      <c r="CD106" s="92"/>
      <c r="CE106" s="92"/>
      <c r="CF106" s="93"/>
      <c r="CG106" s="93"/>
      <c r="CH106" s="93"/>
      <c r="CI106" s="93"/>
      <c r="CJ106" s="93"/>
      <c r="CK106" s="93"/>
      <c r="CL106" s="93"/>
      <c r="CM106" s="93"/>
      <c r="CN106" s="93"/>
      <c r="CO106" s="93"/>
      <c r="CP106" s="93"/>
      <c r="CQ106" s="93"/>
      <c r="CR106" s="93"/>
      <c r="CS106" s="93"/>
      <c r="CT106" s="93"/>
      <c r="CU106" s="94"/>
      <c r="CV106" s="95"/>
      <c r="CW106" s="91"/>
      <c r="CX106" s="92"/>
      <c r="CY106" s="92"/>
      <c r="CZ106" s="92"/>
      <c r="DA106" s="92"/>
      <c r="DB106" s="92"/>
      <c r="DC106" s="92"/>
      <c r="DD106" s="92"/>
      <c r="DE106" s="93"/>
      <c r="DF106" s="93"/>
      <c r="DG106" s="93"/>
      <c r="DH106" s="93"/>
      <c r="DI106" s="93"/>
      <c r="DJ106" s="93"/>
      <c r="DK106" s="93"/>
      <c r="DL106" s="93"/>
      <c r="DM106" s="93"/>
      <c r="DN106" s="93"/>
      <c r="DO106" s="93"/>
      <c r="DP106" s="93"/>
      <c r="DQ106" s="93"/>
      <c r="DR106" s="93"/>
      <c r="DS106" s="93"/>
      <c r="DT106" s="94"/>
      <c r="DU106" s="95"/>
      <c r="DV106" s="91"/>
      <c r="DW106" s="92"/>
      <c r="DX106" s="92"/>
      <c r="DY106" s="92"/>
      <c r="DZ106" s="92"/>
      <c r="EA106" s="92"/>
      <c r="EB106" s="92"/>
      <c r="EC106" s="92"/>
      <c r="ED106" s="93"/>
      <c r="EE106" s="93"/>
      <c r="EF106" s="93"/>
      <c r="EG106" s="93"/>
      <c r="EH106" s="93"/>
      <c r="EI106" s="93"/>
      <c r="EJ106" s="93"/>
      <c r="EK106" s="93"/>
      <c r="EL106" s="93"/>
      <c r="EM106" s="93"/>
      <c r="EN106" s="93"/>
      <c r="EO106" s="93"/>
      <c r="EP106" s="93"/>
      <c r="EQ106" s="93"/>
      <c r="ER106" s="93"/>
      <c r="ES106" s="94"/>
      <c r="ET106" s="95"/>
      <c r="EU106" s="91"/>
      <c r="EV106" s="92"/>
      <c r="EW106" s="92"/>
      <c r="EX106" s="92"/>
      <c r="EY106" s="92"/>
      <c r="EZ106" s="92"/>
      <c r="FA106" s="92"/>
      <c r="FB106" s="92"/>
      <c r="FC106" s="93"/>
      <c r="FD106" s="93"/>
      <c r="FE106" s="93"/>
      <c r="FF106" s="93"/>
      <c r="FG106" s="93"/>
      <c r="FH106" s="93"/>
      <c r="FI106" s="93"/>
      <c r="FJ106" s="93"/>
      <c r="FK106" s="93"/>
      <c r="FL106" s="93"/>
      <c r="FM106" s="93"/>
      <c r="FN106" s="93"/>
      <c r="FO106" s="93"/>
      <c r="FP106" s="93"/>
      <c r="FQ106" s="93"/>
      <c r="FR106" s="94"/>
      <c r="FS106" s="95"/>
      <c r="FU106" s="237"/>
      <c r="FW106" s="88"/>
      <c r="FY106" s="130"/>
    </row>
    <row r="107" spans="1:181" s="25" customFormat="1" ht="12.75" thickBot="1" x14ac:dyDescent="0.25">
      <c r="A107" s="55">
        <f>A1</f>
        <v>42786</v>
      </c>
      <c r="B107" s="57" t="str">
        <f>TEXT(A107,"jjjj")</f>
        <v>lundi</v>
      </c>
      <c r="C107" s="47"/>
      <c r="D107" s="47"/>
      <c r="E107" s="47"/>
      <c r="F107" s="47"/>
      <c r="G107" s="47"/>
      <c r="H107" s="47"/>
      <c r="I107" s="81"/>
      <c r="J107" s="81"/>
      <c r="K107" s="81"/>
      <c r="L107" s="81"/>
      <c r="M107" s="81"/>
      <c r="N107" s="81"/>
      <c r="O107" s="81"/>
      <c r="P107" s="81"/>
      <c r="Q107" s="81"/>
      <c r="R107" s="81"/>
      <c r="S107" s="81"/>
      <c r="T107" s="81"/>
      <c r="U107" s="81"/>
      <c r="V107" s="81"/>
      <c r="W107" s="81"/>
      <c r="X107" s="48"/>
      <c r="Y107" s="51"/>
      <c r="Z107" s="55">
        <f>Z1</f>
        <v>42787</v>
      </c>
      <c r="AA107" s="57" t="str">
        <f>TEXT(Z107,"jjjj")</f>
        <v>mardi</v>
      </c>
      <c r="AB107" s="47"/>
      <c r="AC107" s="47"/>
      <c r="AD107" s="47"/>
      <c r="AE107" s="47"/>
      <c r="AF107" s="47"/>
      <c r="AG107" s="47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1"/>
      <c r="AT107" s="81"/>
      <c r="AU107" s="81"/>
      <c r="AV107" s="81"/>
      <c r="AW107" s="48"/>
      <c r="AX107" s="51"/>
      <c r="AY107" s="55">
        <f>AY1</f>
        <v>42788</v>
      </c>
      <c r="AZ107" s="57" t="str">
        <f>TEXT(AY107,"jjjj")</f>
        <v>mercredi</v>
      </c>
      <c r="BA107" s="47"/>
      <c r="BB107" s="47"/>
      <c r="BC107" s="47"/>
      <c r="BD107" s="47"/>
      <c r="BE107" s="47"/>
      <c r="BF107" s="47"/>
      <c r="BG107" s="81"/>
      <c r="BH107" s="81"/>
      <c r="BI107" s="81"/>
      <c r="BJ107" s="81"/>
      <c r="BK107" s="81"/>
      <c r="BL107" s="81"/>
      <c r="BM107" s="81"/>
      <c r="BN107" s="81"/>
      <c r="BO107" s="81"/>
      <c r="BP107" s="81"/>
      <c r="BQ107" s="81"/>
      <c r="BR107" s="81"/>
      <c r="BS107" s="81"/>
      <c r="BT107" s="81"/>
      <c r="BU107" s="81"/>
      <c r="BV107" s="48"/>
      <c r="BW107" s="51"/>
      <c r="BX107" s="55">
        <f>BX1</f>
        <v>42789</v>
      </c>
      <c r="BY107" s="57" t="str">
        <f>TEXT(BX107,"jjjj")</f>
        <v>jeudi</v>
      </c>
      <c r="BZ107" s="47"/>
      <c r="CA107" s="47"/>
      <c r="CB107" s="47"/>
      <c r="CC107" s="47"/>
      <c r="CD107" s="47"/>
      <c r="CE107" s="47"/>
      <c r="CF107" s="81"/>
      <c r="CG107" s="81"/>
      <c r="CH107" s="81"/>
      <c r="CI107" s="81"/>
      <c r="CJ107" s="81"/>
      <c r="CK107" s="81"/>
      <c r="CL107" s="81"/>
      <c r="CM107" s="81"/>
      <c r="CN107" s="81"/>
      <c r="CO107" s="81"/>
      <c r="CP107" s="81"/>
      <c r="CQ107" s="81"/>
      <c r="CR107" s="81"/>
      <c r="CS107" s="81"/>
      <c r="CT107" s="81"/>
      <c r="CU107" s="48"/>
      <c r="CV107" s="51"/>
      <c r="CW107" s="55">
        <f>CW1</f>
        <v>42790</v>
      </c>
      <c r="CX107" s="57" t="str">
        <f>TEXT(CW107,"jjjj")</f>
        <v>vendredi</v>
      </c>
      <c r="CY107" s="47"/>
      <c r="CZ107" s="47"/>
      <c r="DA107" s="47"/>
      <c r="DB107" s="47"/>
      <c r="DC107" s="47"/>
      <c r="DD107" s="47"/>
      <c r="DE107" s="81"/>
      <c r="DF107" s="81"/>
      <c r="DG107" s="81"/>
      <c r="DH107" s="81"/>
      <c r="DI107" s="81"/>
      <c r="DJ107" s="81"/>
      <c r="DK107" s="81"/>
      <c r="DL107" s="81"/>
      <c r="DM107" s="81"/>
      <c r="DN107" s="81"/>
      <c r="DO107" s="81"/>
      <c r="DP107" s="81"/>
      <c r="DQ107" s="81"/>
      <c r="DR107" s="81"/>
      <c r="DS107" s="81"/>
      <c r="DT107" s="48"/>
      <c r="DU107" s="51"/>
      <c r="DV107" s="55">
        <f>DV1</f>
        <v>42791</v>
      </c>
      <c r="DW107" s="57" t="str">
        <f>TEXT(DV107,"jjjj")</f>
        <v>samedi</v>
      </c>
      <c r="DX107" s="47"/>
      <c r="DY107" s="47"/>
      <c r="DZ107" s="47"/>
      <c r="EA107" s="47"/>
      <c r="EB107" s="47"/>
      <c r="EC107" s="47"/>
      <c r="ED107" s="81"/>
      <c r="EE107" s="81"/>
      <c r="EF107" s="81"/>
      <c r="EG107" s="81"/>
      <c r="EH107" s="81"/>
      <c r="EI107" s="81"/>
      <c r="EJ107" s="81"/>
      <c r="EK107" s="81"/>
      <c r="EL107" s="81"/>
      <c r="EM107" s="81"/>
      <c r="EN107" s="81"/>
      <c r="EO107" s="81"/>
      <c r="EP107" s="81"/>
      <c r="EQ107" s="81"/>
      <c r="ER107" s="81"/>
      <c r="ES107" s="48"/>
      <c r="ET107" s="51"/>
      <c r="EU107" s="55">
        <f>EU1</f>
        <v>42792</v>
      </c>
      <c r="EV107" s="57" t="str">
        <f>TEXT(EU107,"jjjj")</f>
        <v>dimanche</v>
      </c>
      <c r="EW107" s="47"/>
      <c r="EX107" s="47"/>
      <c r="EY107" s="47"/>
      <c r="EZ107" s="47"/>
      <c r="FA107" s="47"/>
      <c r="FB107" s="47"/>
      <c r="FC107" s="81"/>
      <c r="FD107" s="81"/>
      <c r="FE107" s="81"/>
      <c r="FF107" s="81"/>
      <c r="FG107" s="81"/>
      <c r="FH107" s="81"/>
      <c r="FI107" s="81"/>
      <c r="FJ107" s="81"/>
      <c r="FK107" s="81"/>
      <c r="FL107" s="81"/>
      <c r="FM107" s="81"/>
      <c r="FN107" s="81"/>
      <c r="FO107" s="81"/>
      <c r="FP107" s="81"/>
      <c r="FQ107" s="81"/>
      <c r="FR107" s="48"/>
      <c r="FS107" s="51"/>
      <c r="FU107" s="237"/>
      <c r="FV107" s="23"/>
      <c r="FW107" s="88"/>
      <c r="FX107" s="23"/>
      <c r="FY107" s="126"/>
    </row>
    <row r="108" spans="1:181" s="62" customFormat="1" ht="12" customHeight="1" thickBot="1" x14ac:dyDescent="0.25">
      <c r="A108" s="418" t="s">
        <v>0</v>
      </c>
      <c r="B108" s="445" t="s">
        <v>88</v>
      </c>
      <c r="C108" s="89" t="s">
        <v>118</v>
      </c>
      <c r="D108" s="90"/>
      <c r="E108" s="120" t="s">
        <v>112</v>
      </c>
      <c r="F108" s="418" t="s">
        <v>117</v>
      </c>
      <c r="G108" s="419"/>
      <c r="H108" s="118" t="s">
        <v>112</v>
      </c>
      <c r="I108" s="447" t="s">
        <v>98</v>
      </c>
      <c r="J108" s="447" t="s">
        <v>113</v>
      </c>
      <c r="K108" s="418" t="s">
        <v>99</v>
      </c>
      <c r="L108" s="419" t="s">
        <v>113</v>
      </c>
      <c r="M108" s="447" t="s">
        <v>100</v>
      </c>
      <c r="N108" s="447" t="s">
        <v>113</v>
      </c>
      <c r="O108" s="418" t="s">
        <v>101</v>
      </c>
      <c r="P108" s="419" t="s">
        <v>113</v>
      </c>
      <c r="Q108" s="447" t="s">
        <v>102</v>
      </c>
      <c r="R108" s="447" t="s">
        <v>113</v>
      </c>
      <c r="S108" s="409" t="s">
        <v>114</v>
      </c>
      <c r="T108" s="407" t="s">
        <v>114</v>
      </c>
      <c r="U108" s="409" t="s">
        <v>114</v>
      </c>
      <c r="V108" s="407" t="s">
        <v>114</v>
      </c>
      <c r="W108" s="409" t="s">
        <v>114</v>
      </c>
      <c r="X108" s="120" t="s">
        <v>112</v>
      </c>
      <c r="Y108" s="51"/>
      <c r="Z108" s="418" t="s">
        <v>0</v>
      </c>
      <c r="AA108" s="445" t="s">
        <v>88</v>
      </c>
      <c r="AB108" s="89" t="s">
        <v>118</v>
      </c>
      <c r="AC108" s="90"/>
      <c r="AD108" s="120" t="s">
        <v>112</v>
      </c>
      <c r="AE108" s="418" t="s">
        <v>117</v>
      </c>
      <c r="AF108" s="419"/>
      <c r="AG108" s="118" t="s">
        <v>112</v>
      </c>
      <c r="AH108" s="447" t="s">
        <v>98</v>
      </c>
      <c r="AI108" s="447" t="s">
        <v>113</v>
      </c>
      <c r="AJ108" s="418" t="s">
        <v>99</v>
      </c>
      <c r="AK108" s="419" t="s">
        <v>113</v>
      </c>
      <c r="AL108" s="447" t="s">
        <v>100</v>
      </c>
      <c r="AM108" s="447" t="s">
        <v>113</v>
      </c>
      <c r="AN108" s="418" t="s">
        <v>101</v>
      </c>
      <c r="AO108" s="419" t="s">
        <v>113</v>
      </c>
      <c r="AP108" s="447" t="s">
        <v>102</v>
      </c>
      <c r="AQ108" s="447" t="s">
        <v>113</v>
      </c>
      <c r="AR108" s="409" t="s">
        <v>114</v>
      </c>
      <c r="AS108" s="407" t="s">
        <v>114</v>
      </c>
      <c r="AT108" s="409" t="s">
        <v>114</v>
      </c>
      <c r="AU108" s="407" t="s">
        <v>114</v>
      </c>
      <c r="AV108" s="409" t="s">
        <v>114</v>
      </c>
      <c r="AW108" s="120" t="s">
        <v>112</v>
      </c>
      <c r="AX108" s="51"/>
      <c r="AY108" s="418" t="s">
        <v>0</v>
      </c>
      <c r="AZ108" s="445" t="s">
        <v>88</v>
      </c>
      <c r="BA108" s="89" t="s">
        <v>118</v>
      </c>
      <c r="BB108" s="90"/>
      <c r="BC108" s="120" t="s">
        <v>112</v>
      </c>
      <c r="BD108" s="418" t="s">
        <v>117</v>
      </c>
      <c r="BE108" s="419"/>
      <c r="BF108" s="118" t="s">
        <v>112</v>
      </c>
      <c r="BG108" s="447" t="s">
        <v>98</v>
      </c>
      <c r="BH108" s="447" t="s">
        <v>113</v>
      </c>
      <c r="BI108" s="418" t="s">
        <v>99</v>
      </c>
      <c r="BJ108" s="419" t="s">
        <v>113</v>
      </c>
      <c r="BK108" s="447" t="s">
        <v>100</v>
      </c>
      <c r="BL108" s="447" t="s">
        <v>113</v>
      </c>
      <c r="BM108" s="418" t="s">
        <v>101</v>
      </c>
      <c r="BN108" s="419" t="s">
        <v>113</v>
      </c>
      <c r="BO108" s="447" t="s">
        <v>102</v>
      </c>
      <c r="BP108" s="447" t="s">
        <v>113</v>
      </c>
      <c r="BQ108" s="409" t="s">
        <v>114</v>
      </c>
      <c r="BR108" s="407" t="s">
        <v>114</v>
      </c>
      <c r="BS108" s="409" t="s">
        <v>114</v>
      </c>
      <c r="BT108" s="407" t="s">
        <v>114</v>
      </c>
      <c r="BU108" s="409" t="s">
        <v>114</v>
      </c>
      <c r="BV108" s="120" t="s">
        <v>112</v>
      </c>
      <c r="BW108" s="51"/>
      <c r="BX108" s="418" t="s">
        <v>0</v>
      </c>
      <c r="BY108" s="445" t="s">
        <v>88</v>
      </c>
      <c r="BZ108" s="89" t="s">
        <v>118</v>
      </c>
      <c r="CA108" s="90"/>
      <c r="CB108" s="120" t="s">
        <v>112</v>
      </c>
      <c r="CC108" s="418" t="s">
        <v>117</v>
      </c>
      <c r="CD108" s="419"/>
      <c r="CE108" s="118" t="s">
        <v>112</v>
      </c>
      <c r="CF108" s="447" t="s">
        <v>98</v>
      </c>
      <c r="CG108" s="447" t="s">
        <v>113</v>
      </c>
      <c r="CH108" s="418" t="s">
        <v>99</v>
      </c>
      <c r="CI108" s="419" t="s">
        <v>113</v>
      </c>
      <c r="CJ108" s="447" t="s">
        <v>100</v>
      </c>
      <c r="CK108" s="447" t="s">
        <v>113</v>
      </c>
      <c r="CL108" s="418" t="s">
        <v>101</v>
      </c>
      <c r="CM108" s="419" t="s">
        <v>113</v>
      </c>
      <c r="CN108" s="447" t="s">
        <v>102</v>
      </c>
      <c r="CO108" s="447" t="s">
        <v>113</v>
      </c>
      <c r="CP108" s="409" t="s">
        <v>114</v>
      </c>
      <c r="CQ108" s="407" t="s">
        <v>114</v>
      </c>
      <c r="CR108" s="409" t="s">
        <v>114</v>
      </c>
      <c r="CS108" s="407" t="s">
        <v>114</v>
      </c>
      <c r="CT108" s="409" t="s">
        <v>114</v>
      </c>
      <c r="CU108" s="120" t="s">
        <v>112</v>
      </c>
      <c r="CV108" s="51"/>
      <c r="CW108" s="418" t="s">
        <v>0</v>
      </c>
      <c r="CX108" s="445" t="s">
        <v>88</v>
      </c>
      <c r="CY108" s="89" t="s">
        <v>118</v>
      </c>
      <c r="CZ108" s="90"/>
      <c r="DA108" s="120" t="s">
        <v>112</v>
      </c>
      <c r="DB108" s="418" t="s">
        <v>117</v>
      </c>
      <c r="DC108" s="419"/>
      <c r="DD108" s="118" t="s">
        <v>112</v>
      </c>
      <c r="DE108" s="447" t="s">
        <v>98</v>
      </c>
      <c r="DF108" s="447" t="s">
        <v>113</v>
      </c>
      <c r="DG108" s="418" t="s">
        <v>99</v>
      </c>
      <c r="DH108" s="419" t="s">
        <v>113</v>
      </c>
      <c r="DI108" s="447" t="s">
        <v>100</v>
      </c>
      <c r="DJ108" s="447" t="s">
        <v>113</v>
      </c>
      <c r="DK108" s="418" t="s">
        <v>101</v>
      </c>
      <c r="DL108" s="419" t="s">
        <v>113</v>
      </c>
      <c r="DM108" s="447" t="s">
        <v>102</v>
      </c>
      <c r="DN108" s="447" t="s">
        <v>113</v>
      </c>
      <c r="DO108" s="409" t="s">
        <v>114</v>
      </c>
      <c r="DP108" s="407" t="s">
        <v>114</v>
      </c>
      <c r="DQ108" s="409" t="s">
        <v>114</v>
      </c>
      <c r="DR108" s="407" t="s">
        <v>114</v>
      </c>
      <c r="DS108" s="409" t="s">
        <v>114</v>
      </c>
      <c r="DT108" s="120" t="s">
        <v>112</v>
      </c>
      <c r="DU108" s="51"/>
      <c r="DV108" s="418" t="s">
        <v>0</v>
      </c>
      <c r="DW108" s="445" t="s">
        <v>88</v>
      </c>
      <c r="DX108" s="89" t="s">
        <v>118</v>
      </c>
      <c r="DY108" s="90"/>
      <c r="DZ108" s="120" t="s">
        <v>112</v>
      </c>
      <c r="EA108" s="418" t="s">
        <v>117</v>
      </c>
      <c r="EB108" s="419"/>
      <c r="EC108" s="118" t="s">
        <v>112</v>
      </c>
      <c r="ED108" s="447" t="s">
        <v>98</v>
      </c>
      <c r="EE108" s="447" t="s">
        <v>113</v>
      </c>
      <c r="EF108" s="418" t="s">
        <v>99</v>
      </c>
      <c r="EG108" s="419" t="s">
        <v>113</v>
      </c>
      <c r="EH108" s="447" t="s">
        <v>100</v>
      </c>
      <c r="EI108" s="447" t="s">
        <v>113</v>
      </c>
      <c r="EJ108" s="418" t="s">
        <v>101</v>
      </c>
      <c r="EK108" s="419" t="s">
        <v>113</v>
      </c>
      <c r="EL108" s="447" t="s">
        <v>102</v>
      </c>
      <c r="EM108" s="447" t="s">
        <v>113</v>
      </c>
      <c r="EN108" s="409" t="s">
        <v>114</v>
      </c>
      <c r="EO108" s="407" t="s">
        <v>114</v>
      </c>
      <c r="EP108" s="409" t="s">
        <v>114</v>
      </c>
      <c r="EQ108" s="407" t="s">
        <v>114</v>
      </c>
      <c r="ER108" s="409" t="s">
        <v>114</v>
      </c>
      <c r="ES108" s="120" t="s">
        <v>112</v>
      </c>
      <c r="ET108" s="51"/>
      <c r="EU108" s="418" t="s">
        <v>0</v>
      </c>
      <c r="EV108" s="445" t="s">
        <v>88</v>
      </c>
      <c r="EW108" s="89" t="s">
        <v>118</v>
      </c>
      <c r="EX108" s="90"/>
      <c r="EY108" s="120" t="s">
        <v>112</v>
      </c>
      <c r="EZ108" s="418" t="s">
        <v>117</v>
      </c>
      <c r="FA108" s="419"/>
      <c r="FB108" s="118" t="s">
        <v>112</v>
      </c>
      <c r="FC108" s="447" t="s">
        <v>98</v>
      </c>
      <c r="FD108" s="447" t="s">
        <v>113</v>
      </c>
      <c r="FE108" s="418" t="s">
        <v>99</v>
      </c>
      <c r="FF108" s="419" t="s">
        <v>113</v>
      </c>
      <c r="FG108" s="447" t="s">
        <v>100</v>
      </c>
      <c r="FH108" s="447" t="s">
        <v>113</v>
      </c>
      <c r="FI108" s="418" t="s">
        <v>101</v>
      </c>
      <c r="FJ108" s="419" t="s">
        <v>113</v>
      </c>
      <c r="FK108" s="447" t="s">
        <v>102</v>
      </c>
      <c r="FL108" s="447" t="s">
        <v>113</v>
      </c>
      <c r="FM108" s="409" t="s">
        <v>114</v>
      </c>
      <c r="FN108" s="407" t="s">
        <v>114</v>
      </c>
      <c r="FO108" s="409" t="s">
        <v>114</v>
      </c>
      <c r="FP108" s="407" t="s">
        <v>114</v>
      </c>
      <c r="FQ108" s="409" t="s">
        <v>114</v>
      </c>
      <c r="FR108" s="120" t="s">
        <v>112</v>
      </c>
      <c r="FS108" s="51"/>
      <c r="FU108" s="237"/>
      <c r="FV108" s="23"/>
      <c r="FW108" s="88"/>
      <c r="FX108" s="23"/>
      <c r="FY108" s="126"/>
    </row>
    <row r="109" spans="1:181" s="25" customFormat="1" ht="12.75" thickBot="1" x14ac:dyDescent="0.25">
      <c r="A109" s="444"/>
      <c r="B109" s="446"/>
      <c r="C109" s="122" t="s">
        <v>121</v>
      </c>
      <c r="D109" s="119" t="s">
        <v>122</v>
      </c>
      <c r="E109" s="121" t="s">
        <v>120</v>
      </c>
      <c r="F109" s="122" t="s">
        <v>121</v>
      </c>
      <c r="G109" s="123" t="s">
        <v>122</v>
      </c>
      <c r="H109" s="119" t="s">
        <v>124</v>
      </c>
      <c r="I109" s="448"/>
      <c r="J109" s="448"/>
      <c r="K109" s="449"/>
      <c r="L109" s="450"/>
      <c r="M109" s="448"/>
      <c r="N109" s="448"/>
      <c r="O109" s="449"/>
      <c r="P109" s="450"/>
      <c r="Q109" s="448"/>
      <c r="R109" s="448"/>
      <c r="S109" s="410"/>
      <c r="T109" s="408"/>
      <c r="U109" s="410"/>
      <c r="V109" s="408"/>
      <c r="W109" s="410"/>
      <c r="X109" s="121" t="s">
        <v>160</v>
      </c>
      <c r="Y109" s="28"/>
      <c r="Z109" s="444"/>
      <c r="AA109" s="446"/>
      <c r="AB109" s="122" t="s">
        <v>121</v>
      </c>
      <c r="AC109" s="119" t="s">
        <v>122</v>
      </c>
      <c r="AD109" s="121" t="s">
        <v>120</v>
      </c>
      <c r="AE109" s="122" t="s">
        <v>121</v>
      </c>
      <c r="AF109" s="123" t="s">
        <v>122</v>
      </c>
      <c r="AG109" s="119" t="s">
        <v>124</v>
      </c>
      <c r="AH109" s="448"/>
      <c r="AI109" s="448"/>
      <c r="AJ109" s="449"/>
      <c r="AK109" s="450"/>
      <c r="AL109" s="448"/>
      <c r="AM109" s="448"/>
      <c r="AN109" s="449"/>
      <c r="AO109" s="450"/>
      <c r="AP109" s="448"/>
      <c r="AQ109" s="448"/>
      <c r="AR109" s="410"/>
      <c r="AS109" s="408"/>
      <c r="AT109" s="410"/>
      <c r="AU109" s="408"/>
      <c r="AV109" s="410"/>
      <c r="AW109" s="121" t="s">
        <v>160</v>
      </c>
      <c r="AX109" s="28"/>
      <c r="AY109" s="444"/>
      <c r="AZ109" s="446"/>
      <c r="BA109" s="122" t="s">
        <v>121</v>
      </c>
      <c r="BB109" s="119" t="s">
        <v>122</v>
      </c>
      <c r="BC109" s="121" t="s">
        <v>120</v>
      </c>
      <c r="BD109" s="122" t="s">
        <v>121</v>
      </c>
      <c r="BE109" s="123" t="s">
        <v>122</v>
      </c>
      <c r="BF109" s="119" t="s">
        <v>124</v>
      </c>
      <c r="BG109" s="448"/>
      <c r="BH109" s="448"/>
      <c r="BI109" s="449"/>
      <c r="BJ109" s="450"/>
      <c r="BK109" s="448"/>
      <c r="BL109" s="448"/>
      <c r="BM109" s="449"/>
      <c r="BN109" s="450"/>
      <c r="BO109" s="448"/>
      <c r="BP109" s="448"/>
      <c r="BQ109" s="410"/>
      <c r="BR109" s="408"/>
      <c r="BS109" s="410"/>
      <c r="BT109" s="408"/>
      <c r="BU109" s="410"/>
      <c r="BV109" s="121" t="s">
        <v>160</v>
      </c>
      <c r="BW109" s="28"/>
      <c r="BX109" s="444"/>
      <c r="BY109" s="446"/>
      <c r="BZ109" s="122" t="s">
        <v>121</v>
      </c>
      <c r="CA109" s="119" t="s">
        <v>122</v>
      </c>
      <c r="CB109" s="121" t="s">
        <v>120</v>
      </c>
      <c r="CC109" s="122" t="s">
        <v>121</v>
      </c>
      <c r="CD109" s="123" t="s">
        <v>122</v>
      </c>
      <c r="CE109" s="119" t="s">
        <v>124</v>
      </c>
      <c r="CF109" s="448"/>
      <c r="CG109" s="448"/>
      <c r="CH109" s="449"/>
      <c r="CI109" s="450"/>
      <c r="CJ109" s="448"/>
      <c r="CK109" s="448"/>
      <c r="CL109" s="449"/>
      <c r="CM109" s="450"/>
      <c r="CN109" s="448"/>
      <c r="CO109" s="448"/>
      <c r="CP109" s="410"/>
      <c r="CQ109" s="408"/>
      <c r="CR109" s="410"/>
      <c r="CS109" s="408"/>
      <c r="CT109" s="410"/>
      <c r="CU109" s="121" t="s">
        <v>160</v>
      </c>
      <c r="CV109" s="28"/>
      <c r="CW109" s="444"/>
      <c r="CX109" s="446"/>
      <c r="CY109" s="122" t="s">
        <v>121</v>
      </c>
      <c r="CZ109" s="119" t="s">
        <v>122</v>
      </c>
      <c r="DA109" s="121" t="s">
        <v>120</v>
      </c>
      <c r="DB109" s="122" t="s">
        <v>121</v>
      </c>
      <c r="DC109" s="123" t="s">
        <v>122</v>
      </c>
      <c r="DD109" s="119" t="s">
        <v>124</v>
      </c>
      <c r="DE109" s="448"/>
      <c r="DF109" s="448"/>
      <c r="DG109" s="449"/>
      <c r="DH109" s="450"/>
      <c r="DI109" s="448"/>
      <c r="DJ109" s="448"/>
      <c r="DK109" s="449"/>
      <c r="DL109" s="450"/>
      <c r="DM109" s="448"/>
      <c r="DN109" s="448"/>
      <c r="DO109" s="410"/>
      <c r="DP109" s="408"/>
      <c r="DQ109" s="410"/>
      <c r="DR109" s="408"/>
      <c r="DS109" s="410"/>
      <c r="DT109" s="121" t="s">
        <v>160</v>
      </c>
      <c r="DU109" s="28"/>
      <c r="DV109" s="444"/>
      <c r="DW109" s="446"/>
      <c r="DX109" s="122" t="s">
        <v>121</v>
      </c>
      <c r="DY109" s="119" t="s">
        <v>122</v>
      </c>
      <c r="DZ109" s="121" t="s">
        <v>120</v>
      </c>
      <c r="EA109" s="122" t="s">
        <v>121</v>
      </c>
      <c r="EB109" s="123" t="s">
        <v>122</v>
      </c>
      <c r="EC109" s="119" t="s">
        <v>124</v>
      </c>
      <c r="ED109" s="448"/>
      <c r="EE109" s="448"/>
      <c r="EF109" s="449"/>
      <c r="EG109" s="450"/>
      <c r="EH109" s="448"/>
      <c r="EI109" s="448"/>
      <c r="EJ109" s="449"/>
      <c r="EK109" s="450"/>
      <c r="EL109" s="448"/>
      <c r="EM109" s="448"/>
      <c r="EN109" s="410"/>
      <c r="EO109" s="408"/>
      <c r="EP109" s="410"/>
      <c r="EQ109" s="408"/>
      <c r="ER109" s="410"/>
      <c r="ES109" s="121" t="s">
        <v>160</v>
      </c>
      <c r="ET109" s="28"/>
      <c r="EU109" s="444"/>
      <c r="EV109" s="446"/>
      <c r="EW109" s="122" t="s">
        <v>121</v>
      </c>
      <c r="EX109" s="119" t="s">
        <v>122</v>
      </c>
      <c r="EY109" s="121" t="s">
        <v>120</v>
      </c>
      <c r="EZ109" s="122" t="s">
        <v>121</v>
      </c>
      <c r="FA109" s="123" t="s">
        <v>122</v>
      </c>
      <c r="FB109" s="119" t="s">
        <v>124</v>
      </c>
      <c r="FC109" s="448"/>
      <c r="FD109" s="448"/>
      <c r="FE109" s="449"/>
      <c r="FF109" s="450"/>
      <c r="FG109" s="448"/>
      <c r="FH109" s="448"/>
      <c r="FI109" s="449"/>
      <c r="FJ109" s="450"/>
      <c r="FK109" s="448"/>
      <c r="FL109" s="448"/>
      <c r="FM109" s="410"/>
      <c r="FN109" s="408"/>
      <c r="FO109" s="410"/>
      <c r="FP109" s="408"/>
      <c r="FQ109" s="410"/>
      <c r="FR109" s="121" t="s">
        <v>160</v>
      </c>
      <c r="FS109" s="28"/>
      <c r="FU109" s="253" t="s">
        <v>167</v>
      </c>
      <c r="FV109" s="254" t="s">
        <v>202</v>
      </c>
      <c r="FW109" s="267" t="s">
        <v>205</v>
      </c>
      <c r="FX109" s="23"/>
      <c r="FY109" s="126"/>
    </row>
    <row r="110" spans="1:181" s="25" customFormat="1" x14ac:dyDescent="0.2">
      <c r="A110" s="17" t="s">
        <v>163</v>
      </c>
      <c r="B110" s="18"/>
      <c r="C110" s="19">
        <v>0.54166666666666663</v>
      </c>
      <c r="D110" s="290">
        <f>IF(B110&lt;&gt;"Présent",0,C110+(7.4/24))</f>
        <v>0</v>
      </c>
      <c r="E110" s="291">
        <f>IF(OR(B110&lt;&gt;"Présent",C110="",D110-C110-0.4/24&lt;0),0,D110-C110-0.4/24)</f>
        <v>0</v>
      </c>
      <c r="F110" s="19">
        <f>IF(B110&lt;&gt;"Présent",0,C110)</f>
        <v>0</v>
      </c>
      <c r="G110" s="20">
        <v>0.85</v>
      </c>
      <c r="H110" s="292">
        <f t="shared" ref="H110:H138" si="111">IF(F110="","",IF(B110&lt;&gt;"Présent",0,G110-F110+IF(F110&gt;G110,1)-0.4/24))</f>
        <v>0</v>
      </c>
      <c r="I110" s="63"/>
      <c r="J110" s="64"/>
      <c r="K110" s="63"/>
      <c r="L110" s="65"/>
      <c r="M110" s="66"/>
      <c r="N110" s="64"/>
      <c r="O110" s="63"/>
      <c r="P110" s="65"/>
      <c r="Q110" s="66"/>
      <c r="R110" s="64"/>
      <c r="S110" s="56" t="str">
        <f>IFERROR(IF($B110="Présent",J110/VLOOKUP(I110,Base!$A$3:$E$17,2,FALSE)/24,""),"")</f>
        <v/>
      </c>
      <c r="T110" s="56" t="str">
        <f>IFERROR(IF($B110="Présent",L110/VLOOKUP(K110,Base!$A$3:$E$17,2,FALSE)/24,""),"")</f>
        <v/>
      </c>
      <c r="U110" s="56" t="str">
        <f>IFERROR(IF($B110="Présent",N110/VLOOKUP(M110,Base!$A$3:$E$17,2,FALSE)/24,""),"")</f>
        <v/>
      </c>
      <c r="V110" s="56" t="str">
        <f>IFERROR(IF($B110="Présent",P110/VLOOKUP(O110,Base!$A$3:$E$17,2,FALSE)/24,""),"")</f>
        <v/>
      </c>
      <c r="W110" s="56" t="str">
        <f>IFERROR(IF($B110="Présent",R110/VLOOKUP(Q110,Base!$A$3:$E$17,2,FALSE)/24,""),"")</f>
        <v/>
      </c>
      <c r="X110" s="293" t="str">
        <f>IF(B110="Présent",SUM(S110:W110)/H110,"")</f>
        <v/>
      </c>
      <c r="Y110" s="54"/>
      <c r="Z110" s="17" t="s">
        <v>163</v>
      </c>
      <c r="AA110" s="18"/>
      <c r="AB110" s="19">
        <v>0.54166666666666663</v>
      </c>
      <c r="AC110" s="290">
        <f>IF(AA110&lt;&gt;"Présent",0,AB110+(7.4/24))</f>
        <v>0</v>
      </c>
      <c r="AD110" s="291">
        <f>IF(OR(AA110&lt;&gt;"Présent",AB110="",AC110-AB110-0.4/24&lt;0),0,AC110-AB110-0.4/24)</f>
        <v>0</v>
      </c>
      <c r="AE110" s="19">
        <f>IF(AA110&lt;&gt;"Présent",0,AB110)</f>
        <v>0</v>
      </c>
      <c r="AF110" s="20">
        <v>0.85</v>
      </c>
      <c r="AG110" s="292">
        <f t="shared" ref="AG110:AG138" si="112">IF(AE110="","",IF(AA110&lt;&gt;"Présent",0,AF110-AE110+IF(AE110&gt;AF110,1)-0.4/24))</f>
        <v>0</v>
      </c>
      <c r="AH110" s="63"/>
      <c r="AI110" s="64"/>
      <c r="AJ110" s="63"/>
      <c r="AK110" s="65"/>
      <c r="AL110" s="66"/>
      <c r="AM110" s="64"/>
      <c r="AN110" s="63"/>
      <c r="AO110" s="65"/>
      <c r="AP110" s="66"/>
      <c r="AQ110" s="64"/>
      <c r="AR110" s="56" t="str">
        <f>IFERROR(IF($AA110="Présent",AI110/VLOOKUP(AH110,Base!$A$3:$E$17,2,FALSE)/24,""),"")</f>
        <v/>
      </c>
      <c r="AS110" s="56" t="str">
        <f>IFERROR(IF($AA110="Présent",AK110/VLOOKUP(AJ110,Base!$A$3:$E$17,2,FALSE)/24,""),"")</f>
        <v/>
      </c>
      <c r="AT110" s="56" t="str">
        <f>IFERROR(IF($AA110="Présent",AM110/VLOOKUP(AL110,Base!$A$3:$E$17,2,FALSE)/24,""),"")</f>
        <v/>
      </c>
      <c r="AU110" s="56" t="str">
        <f>IFERROR(IF($AA110="Présent",AO110/VLOOKUP(AN110,Base!$A$3:$E$17,2,FALSE)/24,""),"")</f>
        <v/>
      </c>
      <c r="AV110" s="56" t="str">
        <f>IFERROR(IF($AA110="Présent",AQ110/VLOOKUP(AP110,Base!$A$3:$E$17,2,FALSE)/24,""),"")</f>
        <v/>
      </c>
      <c r="AW110" s="293" t="str">
        <f>IF(AA110="Présent",SUM(AR110:AV110)/AG110,"")</f>
        <v/>
      </c>
      <c r="AX110" s="54"/>
      <c r="AY110" s="17" t="s">
        <v>163</v>
      </c>
      <c r="AZ110" s="18"/>
      <c r="BA110" s="19">
        <v>0.54166666666666663</v>
      </c>
      <c r="BB110" s="290">
        <f>IF(AZ110&lt;&gt;"Présent",0,BA110+(7.4/24))</f>
        <v>0</v>
      </c>
      <c r="BC110" s="291">
        <f>IF(OR(AZ110&lt;&gt;"Présent",BA110="",BB110-BA110-0.4/24&lt;0),0,BB110-BA110-0.4/24)</f>
        <v>0</v>
      </c>
      <c r="BD110" s="19">
        <f>IF(AZ110&lt;&gt;"Présent",0,BA110)</f>
        <v>0</v>
      </c>
      <c r="BE110" s="20">
        <v>0.85</v>
      </c>
      <c r="BF110" s="292">
        <f t="shared" ref="BF110:BF138" si="113">IF(BD110="","",IF(AZ110&lt;&gt;"Présent",0,BE110-BD110+IF(BD110&gt;BE110,1)-0.4/24))</f>
        <v>0</v>
      </c>
      <c r="BG110" s="63"/>
      <c r="BH110" s="64"/>
      <c r="BI110" s="63"/>
      <c r="BJ110" s="65"/>
      <c r="BK110" s="66"/>
      <c r="BL110" s="64"/>
      <c r="BM110" s="63"/>
      <c r="BN110" s="65"/>
      <c r="BO110" s="66"/>
      <c r="BP110" s="64"/>
      <c r="BQ110" s="56" t="str">
        <f>IFERROR(IF($AZ110="Présent",BH110/VLOOKUP(BG110,Base!$A$3:$E$17,2,FALSE)/24,""),"")</f>
        <v/>
      </c>
      <c r="BR110" s="56" t="str">
        <f>IFERROR(IF($AZ110="Présent",BJ110/VLOOKUP(BI110,Base!$A$3:$E$17,2,FALSE)/24,""),"")</f>
        <v/>
      </c>
      <c r="BS110" s="56" t="str">
        <f>IFERROR(IF($AZ110="Présent",BL110/VLOOKUP(BK110,Base!$A$3:$E$17,2,FALSE)/24,""),"")</f>
        <v/>
      </c>
      <c r="BT110" s="56" t="str">
        <f>IFERROR(IF($AZ110="Présent",BN110/VLOOKUP(BM110,Base!$A$3:$E$17,2,FALSE)/24,""),"")</f>
        <v/>
      </c>
      <c r="BU110" s="56" t="str">
        <f>IFERROR(IF($AZ110="Présent",BP110/VLOOKUP(BO110,Base!$A$3:$E$17,2,FALSE)/24,""),"")</f>
        <v/>
      </c>
      <c r="BV110" s="293" t="str">
        <f>IF(AZ110="Présent",SUM(BQ110:BU110)/BF110,"")</f>
        <v/>
      </c>
      <c r="BW110" s="54"/>
      <c r="BX110" s="17" t="s">
        <v>163</v>
      </c>
      <c r="BY110" s="18"/>
      <c r="BZ110" s="19">
        <v>0.54166666666666663</v>
      </c>
      <c r="CA110" s="290">
        <f>IF(BY110&lt;&gt;"Présent",0,BZ110+(7.4/24))</f>
        <v>0</v>
      </c>
      <c r="CB110" s="291">
        <f>IF(OR(BY110&lt;&gt;"Présent",BZ110="",CA110-BZ110-0.4/24&lt;0),0,CA110-BZ110-0.4/24)</f>
        <v>0</v>
      </c>
      <c r="CC110" s="19">
        <f>IF(BY110&lt;&gt;"Présent",0,BZ110)</f>
        <v>0</v>
      </c>
      <c r="CD110" s="20">
        <v>0.85</v>
      </c>
      <c r="CE110" s="292">
        <f t="shared" ref="CE110:CE138" si="114">IF(CC110="","",IF(BY110&lt;&gt;"Présent",0,CD110-CC110+IF(CC110&gt;CD110,1)-0.4/24))</f>
        <v>0</v>
      </c>
      <c r="CF110" s="63"/>
      <c r="CG110" s="64"/>
      <c r="CH110" s="63"/>
      <c r="CI110" s="65"/>
      <c r="CJ110" s="66"/>
      <c r="CK110" s="64"/>
      <c r="CL110" s="63"/>
      <c r="CM110" s="65"/>
      <c r="CN110" s="66"/>
      <c r="CO110" s="64"/>
      <c r="CP110" s="56" t="str">
        <f>IFERROR(IF($BY110="Présent",CG110/VLOOKUP(CF110,Base!$A$3:$E$17,2,FALSE)/24,""),"")</f>
        <v/>
      </c>
      <c r="CQ110" s="56" t="str">
        <f>IFERROR(IF($BY110="Présent",CI110/VLOOKUP(CH110,Base!$A$3:$E$17,2,FALSE)/24,""),"")</f>
        <v/>
      </c>
      <c r="CR110" s="56" t="str">
        <f>IFERROR(IF($BY110="Présent",CK110/VLOOKUP(CJ110,Base!$A$3:$E$17,2,FALSE)/24,""),"")</f>
        <v/>
      </c>
      <c r="CS110" s="56" t="str">
        <f>IFERROR(IF($BY110="Présent",CM110/VLOOKUP(CL110,Base!$A$3:$E$17,2,FALSE)/24,""),"")</f>
        <v/>
      </c>
      <c r="CT110" s="56" t="str">
        <f>IFERROR(IF($BY110="Présent",CO110/VLOOKUP(CN110,Base!$A$3:$E$17,2,FALSE)/24,""),"")</f>
        <v/>
      </c>
      <c r="CU110" s="293" t="str">
        <f>IF(BY110="Présent",SUM(CP110:CT110)/CE110,"")</f>
        <v/>
      </c>
      <c r="CV110" s="54"/>
      <c r="CW110" s="17" t="s">
        <v>163</v>
      </c>
      <c r="CX110" s="18"/>
      <c r="CY110" s="19">
        <v>0.54166666666666663</v>
      </c>
      <c r="CZ110" s="290">
        <f>IF(CX110&lt;&gt;"Présent",0,CY110+(7.4/24))</f>
        <v>0</v>
      </c>
      <c r="DA110" s="291">
        <f>IF(OR(CX110&lt;&gt;"Présent",CY110="",CZ110-CY110-0.4/24&lt;0),0,CZ110-CY110-0.4/24)</f>
        <v>0</v>
      </c>
      <c r="DB110" s="19">
        <f>IF(CX110&lt;&gt;"Présent",0,CY110)</f>
        <v>0</v>
      </c>
      <c r="DC110" s="20">
        <v>0.85</v>
      </c>
      <c r="DD110" s="292">
        <f t="shared" ref="DD110:DD138" si="115">IF(DB110="","",IF(CX110&lt;&gt;"Présent",0,DC110-DB110+IF(DB110&gt;DC110,1)-0.4/24))</f>
        <v>0</v>
      </c>
      <c r="DE110" s="63"/>
      <c r="DF110" s="64"/>
      <c r="DG110" s="63"/>
      <c r="DH110" s="65"/>
      <c r="DI110" s="66"/>
      <c r="DJ110" s="64"/>
      <c r="DK110" s="63"/>
      <c r="DL110" s="65"/>
      <c r="DM110" s="66"/>
      <c r="DN110" s="64"/>
      <c r="DO110" s="56" t="str">
        <f>IFERROR(IF($CX110="Présent",DF110/VLOOKUP(DE110,Base!$A$3:$E$17,2,FALSE)/24,""),"")</f>
        <v/>
      </c>
      <c r="DP110" s="56" t="str">
        <f>IFERROR(IF($CX110="Présent",DH110/VLOOKUP(DG110,Base!$A$3:$E$17,2,FALSE)/24,""),"")</f>
        <v/>
      </c>
      <c r="DQ110" s="56" t="str">
        <f>IFERROR(IF($CX110="Présent",DJ110/VLOOKUP(DI110,Base!$A$3:$E$17,2,FALSE)/24,""),"")</f>
        <v/>
      </c>
      <c r="DR110" s="56" t="str">
        <f>IFERROR(IF($CX110="Présent",DL110/VLOOKUP(DK110,Base!$A$3:$E$17,2,FALSE)/24,""),"")</f>
        <v/>
      </c>
      <c r="DS110" s="56" t="str">
        <f>IFERROR(IF($CX110="Présent",DN110/VLOOKUP(DM110,Base!$A$3:$E$17,2,FALSE)/24,""),"")</f>
        <v/>
      </c>
      <c r="DT110" s="293" t="str">
        <f>IF(CX110="Présent",SUM(DO110:DS110)/DD110,"")</f>
        <v/>
      </c>
      <c r="DU110" s="54"/>
      <c r="DV110" s="17" t="s">
        <v>163</v>
      </c>
      <c r="DW110" s="18"/>
      <c r="DX110" s="19">
        <v>0.54166666666666663</v>
      </c>
      <c r="DY110" s="290">
        <f>IF(DW110&lt;&gt;"Présent",0,DX110+(7.4/24))</f>
        <v>0</v>
      </c>
      <c r="DZ110" s="291">
        <f>IF(OR(DW110&lt;&gt;"Présent",DX110="",DY110-DX110-0.4/24&lt;0),0,DY110-DX110-0.4/24)</f>
        <v>0</v>
      </c>
      <c r="EA110" s="19">
        <f>IF(DW110&lt;&gt;"Présent",0,DX110)</f>
        <v>0</v>
      </c>
      <c r="EB110" s="20">
        <v>0.85</v>
      </c>
      <c r="EC110" s="292">
        <f t="shared" ref="EC110:EC138" si="116">IF(EA110="","",IF(DW110&lt;&gt;"Présent",0,EB110-EA110+IF(EA110&gt;EB110,1)-0.4/24))</f>
        <v>0</v>
      </c>
      <c r="ED110" s="63"/>
      <c r="EE110" s="64"/>
      <c r="EF110" s="63"/>
      <c r="EG110" s="65"/>
      <c r="EH110" s="66"/>
      <c r="EI110" s="64"/>
      <c r="EJ110" s="63"/>
      <c r="EK110" s="65"/>
      <c r="EL110" s="66"/>
      <c r="EM110" s="64"/>
      <c r="EN110" s="56" t="str">
        <f>IFERROR(IF($DW110="Présent",EE110/VLOOKUP(ED110,Base!$A$3:$E$17,2,FALSE)/24,""),"")</f>
        <v/>
      </c>
      <c r="EO110" s="56" t="str">
        <f>IFERROR(IF($DW110="Présent",EG110/VLOOKUP(EF110,Base!$A$3:$E$17,2,FALSE)/24,""),"")</f>
        <v/>
      </c>
      <c r="EP110" s="56" t="str">
        <f>IFERROR(IF($DW110="Présent",EI110/VLOOKUP(EH110,Base!$A$3:$E$17,2,FALSE)/24,""),"")</f>
        <v/>
      </c>
      <c r="EQ110" s="56" t="str">
        <f>IFERROR(IF($DW110="Présent",EK110/VLOOKUP(EJ110,Base!$A$3:$E$17,2,FALSE)/24,""),"")</f>
        <v/>
      </c>
      <c r="ER110" s="56" t="str">
        <f>IFERROR(IF($DW110="Présent",EM110/VLOOKUP(EL110,Base!$A$3:$E$17,2,FALSE)/24,""),"")</f>
        <v/>
      </c>
      <c r="ES110" s="293" t="str">
        <f>IF(DW110="Présent",SUM(EN110:ER110)/EC110,"")</f>
        <v/>
      </c>
      <c r="ET110" s="54"/>
      <c r="EU110" s="17"/>
      <c r="EV110" s="18"/>
      <c r="EW110" s="19">
        <v>0.54166666666666663</v>
      </c>
      <c r="EX110" s="290">
        <f>IF(EV110&lt;&gt;"Présent",0,EW110+(7.4/24))</f>
        <v>0</v>
      </c>
      <c r="EY110" s="291">
        <f>IF(OR(EV110&lt;&gt;"Présent",EW110="",EX110-EW110-0.4/24&lt;0),0,EX110-EW110-0.4/24)</f>
        <v>0</v>
      </c>
      <c r="EZ110" s="19">
        <f>IF(EV110&lt;&gt;"Présent",0,EW110)</f>
        <v>0</v>
      </c>
      <c r="FA110" s="20">
        <v>0.85</v>
      </c>
      <c r="FB110" s="292">
        <f t="shared" ref="FB110:FB138" si="117">IF(EZ110="","",IF(EV110&lt;&gt;"Présent",0,FA110-EZ110+IF(EZ110&gt;FA110,1)-0.4/24))</f>
        <v>0</v>
      </c>
      <c r="FC110" s="63"/>
      <c r="FD110" s="64"/>
      <c r="FE110" s="63"/>
      <c r="FF110" s="65"/>
      <c r="FG110" s="66"/>
      <c r="FH110" s="64"/>
      <c r="FI110" s="63"/>
      <c r="FJ110" s="65"/>
      <c r="FK110" s="66"/>
      <c r="FL110" s="64"/>
      <c r="FM110" s="56" t="str">
        <f>IFERROR(IF($EV110="Présent",FD110/VLOOKUP(FC110,Base!$A$3:$E$17,2,FALSE)/24,""),"")</f>
        <v/>
      </c>
      <c r="FN110" s="56" t="str">
        <f>IFERROR(IF($EV110="Présent",FF110/VLOOKUP(FE110,Base!$A$3:$E$17,2,FALSE)/24,""),"")</f>
        <v/>
      </c>
      <c r="FO110" s="56" t="str">
        <f>IFERROR(IF($EV110="Présent",FH110/VLOOKUP(FG110,Base!$A$3:$E$17,2,FALSE)/24,""),"")</f>
        <v/>
      </c>
      <c r="FP110" s="56" t="str">
        <f>IFERROR(IF($EV110="Présent",FJ110/VLOOKUP(FI110,Base!$A$3:$E$17,2,FALSE)/24,""),"")</f>
        <v/>
      </c>
      <c r="FQ110" s="56" t="str">
        <f>IFERROR(IF($EV110="Présent",FL110/VLOOKUP(FK110,Base!$A$3:$E$17,2,FALSE)/24,""),"")</f>
        <v/>
      </c>
      <c r="FR110" s="293" t="str">
        <f>IF(EV110="Présent",SUM(FM110:FQ110)/FB110,"")</f>
        <v/>
      </c>
      <c r="FS110" s="54"/>
      <c r="FU110" s="270" t="str">
        <f t="shared" si="95"/>
        <v>RENOUT. F</v>
      </c>
      <c r="FV110" s="271">
        <f t="shared" ref="FV110:FV138" si="118">IF(FU110=0,"",7-COUNTIF(B110:FR110,$FZ$3))</f>
        <v>7</v>
      </c>
      <c r="FW110" s="272">
        <f>SUM(E110,AD110,BC110,CB110,DA110,DZ110,EY110)+(COUNTIF(B110:FR110,$FZ$3)*(0.4/24))</f>
        <v>0</v>
      </c>
      <c r="FX110" s="23"/>
      <c r="FY110" s="88"/>
    </row>
    <row r="111" spans="1:181" s="25" customFormat="1" x14ac:dyDescent="0.2">
      <c r="A111" s="17" t="s">
        <v>26</v>
      </c>
      <c r="B111" s="18"/>
      <c r="C111" s="19">
        <v>0.54166666666666663</v>
      </c>
      <c r="D111" s="290">
        <f t="shared" ref="D111:D138" si="119">IF(B111&lt;&gt;"Présent",0,C111+(7.4/24))</f>
        <v>0</v>
      </c>
      <c r="E111" s="291">
        <f t="shared" ref="E111:E138" si="120">IF(OR(B111&lt;&gt;"Présent",C111="",D111-C111-0.4/24&lt;0),0,D111-C111-0.4/24)</f>
        <v>0</v>
      </c>
      <c r="F111" s="19">
        <f t="shared" ref="F111:F138" si="121">IF(B111&lt;&gt;"Présent",0,C111)</f>
        <v>0</v>
      </c>
      <c r="G111" s="20">
        <v>0.85</v>
      </c>
      <c r="H111" s="292">
        <f t="shared" si="111"/>
        <v>0</v>
      </c>
      <c r="I111" s="63"/>
      <c r="J111" s="64"/>
      <c r="K111" s="63"/>
      <c r="L111" s="65"/>
      <c r="M111" s="66"/>
      <c r="N111" s="64"/>
      <c r="O111" s="63"/>
      <c r="P111" s="65"/>
      <c r="Q111" s="66"/>
      <c r="R111" s="64"/>
      <c r="S111" s="56" t="str">
        <f>IFERROR(IF($B111="Présent",J111/VLOOKUP(I111,Base!$A$3:$E$17,2,FALSE)/24,""),"")</f>
        <v/>
      </c>
      <c r="T111" s="56" t="str">
        <f>IFERROR(IF($B111="Présent",L111/VLOOKUP(K111,Base!$A$3:$E$17,2,FALSE)/24,""),"")</f>
        <v/>
      </c>
      <c r="U111" s="56" t="str">
        <f>IFERROR(IF($B111="Présent",N111/VLOOKUP(M111,Base!$A$3:$E$17,2,FALSE)/24,""),"")</f>
        <v/>
      </c>
      <c r="V111" s="56" t="str">
        <f>IFERROR(IF($B111="Présent",P111/VLOOKUP(O111,Base!$A$3:$E$17,2,FALSE)/24,""),"")</f>
        <v/>
      </c>
      <c r="W111" s="56" t="str">
        <f>IFERROR(IF($B111="Présent",R111/VLOOKUP(Q111,Base!$A$3:$E$17,2,FALSE)/24,""),"")</f>
        <v/>
      </c>
      <c r="X111" s="293" t="str">
        <f t="shared" ref="X111:X138" si="122">IF(B111="Présent",SUM(S111:W111)/H111,"")</f>
        <v/>
      </c>
      <c r="Y111" s="54"/>
      <c r="Z111" s="17" t="s">
        <v>26</v>
      </c>
      <c r="AA111" s="18"/>
      <c r="AB111" s="19">
        <v>0.54166666666666663</v>
      </c>
      <c r="AC111" s="290">
        <f t="shared" ref="AC111:AC138" si="123">IF(AA111&lt;&gt;"Présent",0,AB111+(7.4/24))</f>
        <v>0</v>
      </c>
      <c r="AD111" s="291">
        <f t="shared" ref="AD111:AD138" si="124">IF(OR(AA111&lt;&gt;"Présent",AB111="",AC111-AB111-0.4/24&lt;0),0,AC111-AB111-0.4/24)</f>
        <v>0</v>
      </c>
      <c r="AE111" s="19">
        <f t="shared" ref="AE111:AE138" si="125">IF(AA111&lt;&gt;"Présent",0,AB111)</f>
        <v>0</v>
      </c>
      <c r="AF111" s="20">
        <v>0.85</v>
      </c>
      <c r="AG111" s="292">
        <f t="shared" si="112"/>
        <v>0</v>
      </c>
      <c r="AH111" s="63"/>
      <c r="AI111" s="64"/>
      <c r="AJ111" s="63"/>
      <c r="AK111" s="65"/>
      <c r="AL111" s="66"/>
      <c r="AM111" s="64"/>
      <c r="AN111" s="63"/>
      <c r="AO111" s="65"/>
      <c r="AP111" s="66"/>
      <c r="AQ111" s="64"/>
      <c r="AR111" s="56" t="str">
        <f>IFERROR(IF($AA111="Présent",AI111/VLOOKUP(AH111,Base!$A$3:$E$17,2,FALSE)/24,""),"")</f>
        <v/>
      </c>
      <c r="AS111" s="56" t="str">
        <f>IFERROR(IF($AA111="Présent",AK111/VLOOKUP(AJ111,Base!$A$3:$E$17,2,FALSE)/24,""),"")</f>
        <v/>
      </c>
      <c r="AT111" s="56" t="str">
        <f>IFERROR(IF($AA111="Présent",AM111/VLOOKUP(AL111,Base!$A$3:$E$17,2,FALSE)/24,""),"")</f>
        <v/>
      </c>
      <c r="AU111" s="56" t="str">
        <f>IFERROR(IF($AA111="Présent",AO111/VLOOKUP(AN111,Base!$A$3:$E$17,2,FALSE)/24,""),"")</f>
        <v/>
      </c>
      <c r="AV111" s="56" t="str">
        <f>IFERROR(IF($AA111="Présent",AQ111/VLOOKUP(AP111,Base!$A$3:$E$17,2,FALSE)/24,""),"")</f>
        <v/>
      </c>
      <c r="AW111" s="293" t="str">
        <f t="shared" ref="AW111:AW138" si="126">IF(AA111="Présent",SUM(AR111:AV111)/AG111,"")</f>
        <v/>
      </c>
      <c r="AX111" s="54"/>
      <c r="AY111" s="17" t="s">
        <v>26</v>
      </c>
      <c r="AZ111" s="18"/>
      <c r="BA111" s="19">
        <v>0.54166666666666663</v>
      </c>
      <c r="BB111" s="290">
        <f t="shared" ref="BB111:BB138" si="127">IF(AZ111&lt;&gt;"Présent",0,BA111+(7.4/24))</f>
        <v>0</v>
      </c>
      <c r="BC111" s="291">
        <f t="shared" ref="BC111:BC138" si="128">IF(OR(AZ111&lt;&gt;"Présent",BA111="",BB111-BA111-0.4/24&lt;0),0,BB111-BA111-0.4/24)</f>
        <v>0</v>
      </c>
      <c r="BD111" s="19">
        <f t="shared" ref="BD111:BD138" si="129">IF(AZ111&lt;&gt;"Présent",0,BA111)</f>
        <v>0</v>
      </c>
      <c r="BE111" s="20">
        <v>0.85</v>
      </c>
      <c r="BF111" s="292">
        <f t="shared" si="113"/>
        <v>0</v>
      </c>
      <c r="BG111" s="63"/>
      <c r="BH111" s="64"/>
      <c r="BI111" s="63"/>
      <c r="BJ111" s="65"/>
      <c r="BK111" s="66"/>
      <c r="BL111" s="64"/>
      <c r="BM111" s="63"/>
      <c r="BN111" s="65"/>
      <c r="BO111" s="66"/>
      <c r="BP111" s="64"/>
      <c r="BQ111" s="56" t="str">
        <f>IFERROR(IF($AZ111="Présent",BH111/VLOOKUP(BG111,Base!$A$3:$E$17,2,FALSE)/24,""),"")</f>
        <v/>
      </c>
      <c r="BR111" s="56" t="str">
        <f>IFERROR(IF($AZ111="Présent",BJ111/VLOOKUP(BI111,Base!$A$3:$E$17,2,FALSE)/24,""),"")</f>
        <v/>
      </c>
      <c r="BS111" s="56" t="str">
        <f>IFERROR(IF($AZ111="Présent",BL111/VLOOKUP(BK111,Base!$A$3:$E$17,2,FALSE)/24,""),"")</f>
        <v/>
      </c>
      <c r="BT111" s="56" t="str">
        <f>IFERROR(IF($AZ111="Présent",BN111/VLOOKUP(BM111,Base!$A$3:$E$17,2,FALSE)/24,""),"")</f>
        <v/>
      </c>
      <c r="BU111" s="56" t="str">
        <f>IFERROR(IF($AZ111="Présent",BP111/VLOOKUP(BO111,Base!$A$3:$E$17,2,FALSE)/24,""),"")</f>
        <v/>
      </c>
      <c r="BV111" s="293" t="str">
        <f t="shared" ref="BV111:BV138" si="130">IF(AZ111="Présent",SUM(BQ111:BU111)/BF111,"")</f>
        <v/>
      </c>
      <c r="BW111" s="54"/>
      <c r="BX111" s="17" t="s">
        <v>26</v>
      </c>
      <c r="BY111" s="18"/>
      <c r="BZ111" s="19">
        <v>0.54166666666666663</v>
      </c>
      <c r="CA111" s="290">
        <f t="shared" ref="CA111:CA138" si="131">IF(BY111&lt;&gt;"Présent",0,BZ111+(7.4/24))</f>
        <v>0</v>
      </c>
      <c r="CB111" s="291">
        <f t="shared" ref="CB111:CB138" si="132">IF(OR(BY111&lt;&gt;"Présent",BZ111="",CA111-BZ111-0.4/24&lt;0),0,CA111-BZ111-0.4/24)</f>
        <v>0</v>
      </c>
      <c r="CC111" s="19">
        <f t="shared" ref="CC111:CC138" si="133">IF(BY111&lt;&gt;"Présent",0,BZ111)</f>
        <v>0</v>
      </c>
      <c r="CD111" s="20">
        <v>0.85</v>
      </c>
      <c r="CE111" s="292">
        <f t="shared" si="114"/>
        <v>0</v>
      </c>
      <c r="CF111" s="63"/>
      <c r="CG111" s="64"/>
      <c r="CH111" s="63"/>
      <c r="CI111" s="65"/>
      <c r="CJ111" s="66"/>
      <c r="CK111" s="64"/>
      <c r="CL111" s="63"/>
      <c r="CM111" s="65"/>
      <c r="CN111" s="66"/>
      <c r="CO111" s="64"/>
      <c r="CP111" s="56" t="str">
        <f>IFERROR(IF($BY111="Présent",CG111/VLOOKUP(CF111,Base!$A$3:$E$17,2,FALSE)/24,""),"")</f>
        <v/>
      </c>
      <c r="CQ111" s="56" t="str">
        <f>IFERROR(IF($BY111="Présent",CI111/VLOOKUP(CH111,Base!$A$3:$E$17,2,FALSE)/24,""),"")</f>
        <v/>
      </c>
      <c r="CR111" s="56" t="str">
        <f>IFERROR(IF($BY111="Présent",CK111/VLOOKUP(CJ111,Base!$A$3:$E$17,2,FALSE)/24,""),"")</f>
        <v/>
      </c>
      <c r="CS111" s="56" t="str">
        <f>IFERROR(IF($BY111="Présent",CM111/VLOOKUP(CL111,Base!$A$3:$E$17,2,FALSE)/24,""),"")</f>
        <v/>
      </c>
      <c r="CT111" s="56" t="str">
        <f>IFERROR(IF($BY111="Présent",CO111/VLOOKUP(CN111,Base!$A$3:$E$17,2,FALSE)/24,""),"")</f>
        <v/>
      </c>
      <c r="CU111" s="293" t="str">
        <f t="shared" ref="CU111:CU138" si="134">IF(BY111="Présent",SUM(CP111:CT111)/CE111,"")</f>
        <v/>
      </c>
      <c r="CV111" s="54"/>
      <c r="CW111" s="17" t="s">
        <v>26</v>
      </c>
      <c r="CX111" s="18"/>
      <c r="CY111" s="19">
        <v>0.54166666666666663</v>
      </c>
      <c r="CZ111" s="290">
        <f t="shared" ref="CZ111:CZ138" si="135">IF(CX111&lt;&gt;"Présent",0,CY111+(7.4/24))</f>
        <v>0</v>
      </c>
      <c r="DA111" s="291">
        <f t="shared" ref="DA111:DA138" si="136">IF(OR(CX111&lt;&gt;"Présent",CY111="",CZ111-CY111-0.4/24&lt;0),0,CZ111-CY111-0.4/24)</f>
        <v>0</v>
      </c>
      <c r="DB111" s="19">
        <f t="shared" ref="DB111:DB138" si="137">IF(CX111&lt;&gt;"Présent",0,CY111)</f>
        <v>0</v>
      </c>
      <c r="DC111" s="20">
        <v>0.85</v>
      </c>
      <c r="DD111" s="292">
        <f t="shared" si="115"/>
        <v>0</v>
      </c>
      <c r="DE111" s="63"/>
      <c r="DF111" s="64"/>
      <c r="DG111" s="63"/>
      <c r="DH111" s="65"/>
      <c r="DI111" s="66"/>
      <c r="DJ111" s="64"/>
      <c r="DK111" s="63"/>
      <c r="DL111" s="65"/>
      <c r="DM111" s="66"/>
      <c r="DN111" s="64"/>
      <c r="DO111" s="56" t="str">
        <f>IFERROR(IF($CX111="Présent",DF111/VLOOKUP(DE111,Base!$A$3:$E$17,2,FALSE)/24,""),"")</f>
        <v/>
      </c>
      <c r="DP111" s="56" t="str">
        <f>IFERROR(IF($CX111="Présent",DH111/VLOOKUP(DG111,Base!$A$3:$E$17,2,FALSE)/24,""),"")</f>
        <v/>
      </c>
      <c r="DQ111" s="56" t="str">
        <f>IFERROR(IF($CX111="Présent",DJ111/VLOOKUP(DI111,Base!$A$3:$E$17,2,FALSE)/24,""),"")</f>
        <v/>
      </c>
      <c r="DR111" s="56" t="str">
        <f>IFERROR(IF($CX111="Présent",DL111/VLOOKUP(DK111,Base!$A$3:$E$17,2,FALSE)/24,""),"")</f>
        <v/>
      </c>
      <c r="DS111" s="56" t="str">
        <f>IFERROR(IF($CX111="Présent",DN111/VLOOKUP(DM111,Base!$A$3:$E$17,2,FALSE)/24,""),"")</f>
        <v/>
      </c>
      <c r="DT111" s="293" t="str">
        <f t="shared" ref="DT111:DT138" si="138">IF(CX111="Présent",SUM(DO111:DS111)/DD111,"")</f>
        <v/>
      </c>
      <c r="DU111" s="54"/>
      <c r="DV111" s="17" t="s">
        <v>26</v>
      </c>
      <c r="DW111" s="18"/>
      <c r="DX111" s="19">
        <v>0.54166666666666663</v>
      </c>
      <c r="DY111" s="290">
        <f t="shared" ref="DY111:DY138" si="139">IF(DW111&lt;&gt;"Présent",0,DX111+(7.4/24))</f>
        <v>0</v>
      </c>
      <c r="DZ111" s="291">
        <f t="shared" ref="DZ111:DZ138" si="140">IF(OR(DW111&lt;&gt;"Présent",DX111="",DY111-DX111-0.4/24&lt;0),0,DY111-DX111-0.4/24)</f>
        <v>0</v>
      </c>
      <c r="EA111" s="19">
        <f t="shared" ref="EA111:EA138" si="141">IF(DW111&lt;&gt;"Présent",0,DX111)</f>
        <v>0</v>
      </c>
      <c r="EB111" s="20">
        <v>0.85</v>
      </c>
      <c r="EC111" s="292">
        <f t="shared" si="116"/>
        <v>0</v>
      </c>
      <c r="ED111" s="63"/>
      <c r="EE111" s="64"/>
      <c r="EF111" s="63"/>
      <c r="EG111" s="65"/>
      <c r="EH111" s="66"/>
      <c r="EI111" s="64"/>
      <c r="EJ111" s="63"/>
      <c r="EK111" s="65"/>
      <c r="EL111" s="66"/>
      <c r="EM111" s="64"/>
      <c r="EN111" s="56" t="str">
        <f>IFERROR(IF($DW111="Présent",EE111/VLOOKUP(ED111,Base!$A$3:$E$17,2,FALSE)/24,""),"")</f>
        <v/>
      </c>
      <c r="EO111" s="56" t="str">
        <f>IFERROR(IF($DW111="Présent",EG111/VLOOKUP(EF111,Base!$A$3:$E$17,2,FALSE)/24,""),"")</f>
        <v/>
      </c>
      <c r="EP111" s="56" t="str">
        <f>IFERROR(IF($DW111="Présent",EI111/VLOOKUP(EH111,Base!$A$3:$E$17,2,FALSE)/24,""),"")</f>
        <v/>
      </c>
      <c r="EQ111" s="56" t="str">
        <f>IFERROR(IF($DW111="Présent",EK111/VLOOKUP(EJ111,Base!$A$3:$E$17,2,FALSE)/24,""),"")</f>
        <v/>
      </c>
      <c r="ER111" s="56" t="str">
        <f>IFERROR(IF($DW111="Présent",EM111/VLOOKUP(EL111,Base!$A$3:$E$17,2,FALSE)/24,""),"")</f>
        <v/>
      </c>
      <c r="ES111" s="293" t="str">
        <f t="shared" ref="ES111:ES138" si="142">IF(DW111="Présent",SUM(EN111:ER111)/EC111,"")</f>
        <v/>
      </c>
      <c r="ET111" s="54"/>
      <c r="EU111" s="17"/>
      <c r="EV111" s="18"/>
      <c r="EW111" s="19">
        <v>0.54166666666666663</v>
      </c>
      <c r="EX111" s="290">
        <f t="shared" ref="EX111:EX138" si="143">IF(EV111&lt;&gt;"Présent",0,EW111+(7.4/24))</f>
        <v>0</v>
      </c>
      <c r="EY111" s="291">
        <f t="shared" ref="EY111:EY138" si="144">IF(OR(EV111&lt;&gt;"Présent",EW111="",EX111-EW111-0.4/24&lt;0),0,EX111-EW111-0.4/24)</f>
        <v>0</v>
      </c>
      <c r="EZ111" s="19">
        <f t="shared" ref="EZ111:EZ138" si="145">IF(EV111&lt;&gt;"Présent",0,EW111)</f>
        <v>0</v>
      </c>
      <c r="FA111" s="20">
        <v>0.85</v>
      </c>
      <c r="FB111" s="292">
        <f t="shared" si="117"/>
        <v>0</v>
      </c>
      <c r="FC111" s="63"/>
      <c r="FD111" s="64"/>
      <c r="FE111" s="63"/>
      <c r="FF111" s="65"/>
      <c r="FG111" s="66"/>
      <c r="FH111" s="64"/>
      <c r="FI111" s="63"/>
      <c r="FJ111" s="65"/>
      <c r="FK111" s="66"/>
      <c r="FL111" s="64"/>
      <c r="FM111" s="56" t="str">
        <f>IFERROR(IF($EV111="Présent",FD111/VLOOKUP(FC111,Base!$A$3:$E$17,2,FALSE)/24,""),"")</f>
        <v/>
      </c>
      <c r="FN111" s="56" t="str">
        <f>IFERROR(IF($EV111="Présent",FF111/VLOOKUP(FE111,Base!$A$3:$E$17,2,FALSE)/24,""),"")</f>
        <v/>
      </c>
      <c r="FO111" s="56" t="str">
        <f>IFERROR(IF($EV111="Présent",FH111/VLOOKUP(FG111,Base!$A$3:$E$17,2,FALSE)/24,""),"")</f>
        <v/>
      </c>
      <c r="FP111" s="56" t="str">
        <f>IFERROR(IF($EV111="Présent",FJ111/VLOOKUP(FI111,Base!$A$3:$E$17,2,FALSE)/24,""),"")</f>
        <v/>
      </c>
      <c r="FQ111" s="56" t="str">
        <f>IFERROR(IF($EV111="Présent",FL111/VLOOKUP(FK111,Base!$A$3:$E$17,2,FALSE)/24,""),"")</f>
        <v/>
      </c>
      <c r="FR111" s="293" t="str">
        <f t="shared" ref="FR111:FR138" si="146">IF(EV111="Présent",SUM(FM111:FQ111)/FB111,"")</f>
        <v/>
      </c>
      <c r="FS111" s="54"/>
      <c r="FU111" s="262" t="str">
        <f t="shared" si="95"/>
        <v>BENABDESLAM.S</v>
      </c>
      <c r="FV111" s="261">
        <f t="shared" si="118"/>
        <v>7</v>
      </c>
      <c r="FW111" s="263">
        <f t="shared" ref="FW111:FW138" si="147">SUM(E111,AD111,BC111,CB111,DA111,DZ111,EY111)+(COUNTIF(B111:FR111,$FZ$3)*(0.4/24))</f>
        <v>0</v>
      </c>
      <c r="FX111" s="23"/>
      <c r="FY111" s="88"/>
    </row>
    <row r="112" spans="1:181" s="25" customFormat="1" x14ac:dyDescent="0.2">
      <c r="A112" s="17" t="s">
        <v>24</v>
      </c>
      <c r="B112" s="18"/>
      <c r="C112" s="19">
        <v>0.54166666666666663</v>
      </c>
      <c r="D112" s="290">
        <f t="shared" si="119"/>
        <v>0</v>
      </c>
      <c r="E112" s="291">
        <f t="shared" si="120"/>
        <v>0</v>
      </c>
      <c r="F112" s="19">
        <f t="shared" si="121"/>
        <v>0</v>
      </c>
      <c r="G112" s="20">
        <v>0.85</v>
      </c>
      <c r="H112" s="292">
        <f t="shared" si="111"/>
        <v>0</v>
      </c>
      <c r="I112" s="63"/>
      <c r="J112" s="64"/>
      <c r="K112" s="63"/>
      <c r="L112" s="65"/>
      <c r="M112" s="66"/>
      <c r="N112" s="64"/>
      <c r="O112" s="63"/>
      <c r="P112" s="65"/>
      <c r="Q112" s="66"/>
      <c r="R112" s="64"/>
      <c r="S112" s="56" t="str">
        <f>IFERROR(IF($B112="Présent",J112/VLOOKUP(I112,Base!$A$3:$E$17,2,FALSE)/24,""),"")</f>
        <v/>
      </c>
      <c r="T112" s="56" t="str">
        <f>IFERROR(IF($B112="Présent",L112/VLOOKUP(K112,Base!$A$3:$E$17,2,FALSE)/24,""),"")</f>
        <v/>
      </c>
      <c r="U112" s="56" t="str">
        <f>IFERROR(IF($B112="Présent",N112/VLOOKUP(M112,Base!$A$3:$E$17,2,FALSE)/24,""),"")</f>
        <v/>
      </c>
      <c r="V112" s="56" t="str">
        <f>IFERROR(IF($B112="Présent",P112/VLOOKUP(O112,Base!$A$3:$E$17,2,FALSE)/24,""),"")</f>
        <v/>
      </c>
      <c r="W112" s="56" t="str">
        <f>IFERROR(IF($B112="Présent",R112/VLOOKUP(Q112,Base!$A$3:$E$17,2,FALSE)/24,""),"")</f>
        <v/>
      </c>
      <c r="X112" s="293" t="str">
        <f t="shared" si="122"/>
        <v/>
      </c>
      <c r="Y112" s="54"/>
      <c r="Z112" s="17" t="s">
        <v>24</v>
      </c>
      <c r="AA112" s="18"/>
      <c r="AB112" s="19">
        <v>0.54166666666666663</v>
      </c>
      <c r="AC112" s="290">
        <f t="shared" si="123"/>
        <v>0</v>
      </c>
      <c r="AD112" s="291">
        <f t="shared" si="124"/>
        <v>0</v>
      </c>
      <c r="AE112" s="19">
        <f t="shared" si="125"/>
        <v>0</v>
      </c>
      <c r="AF112" s="20">
        <v>0.85</v>
      </c>
      <c r="AG112" s="292">
        <f t="shared" si="112"/>
        <v>0</v>
      </c>
      <c r="AH112" s="63"/>
      <c r="AI112" s="64"/>
      <c r="AJ112" s="63"/>
      <c r="AK112" s="65"/>
      <c r="AL112" s="66"/>
      <c r="AM112" s="64"/>
      <c r="AN112" s="63"/>
      <c r="AO112" s="65"/>
      <c r="AP112" s="66"/>
      <c r="AQ112" s="64"/>
      <c r="AR112" s="56" t="str">
        <f>IFERROR(IF($AA112="Présent",AI112/VLOOKUP(AH112,Base!$A$3:$E$17,2,FALSE)/24,""),"")</f>
        <v/>
      </c>
      <c r="AS112" s="56" t="str">
        <f>IFERROR(IF($AA112="Présent",AK112/VLOOKUP(AJ112,Base!$A$3:$E$17,2,FALSE)/24,""),"")</f>
        <v/>
      </c>
      <c r="AT112" s="56" t="str">
        <f>IFERROR(IF($AA112="Présent",AM112/VLOOKUP(AL112,Base!$A$3:$E$17,2,FALSE)/24,""),"")</f>
        <v/>
      </c>
      <c r="AU112" s="56" t="str">
        <f>IFERROR(IF($AA112="Présent",AO112/VLOOKUP(AN112,Base!$A$3:$E$17,2,FALSE)/24,""),"")</f>
        <v/>
      </c>
      <c r="AV112" s="56" t="str">
        <f>IFERROR(IF($AA112="Présent",AQ112/VLOOKUP(AP112,Base!$A$3:$E$17,2,FALSE)/24,""),"")</f>
        <v/>
      </c>
      <c r="AW112" s="293" t="str">
        <f t="shared" si="126"/>
        <v/>
      </c>
      <c r="AX112" s="54"/>
      <c r="AY112" s="17" t="s">
        <v>24</v>
      </c>
      <c r="AZ112" s="18"/>
      <c r="BA112" s="19">
        <v>0.54166666666666663</v>
      </c>
      <c r="BB112" s="290">
        <f t="shared" si="127"/>
        <v>0</v>
      </c>
      <c r="BC112" s="291">
        <f t="shared" si="128"/>
        <v>0</v>
      </c>
      <c r="BD112" s="19">
        <f t="shared" si="129"/>
        <v>0</v>
      </c>
      <c r="BE112" s="20">
        <v>0.85</v>
      </c>
      <c r="BF112" s="292">
        <f t="shared" si="113"/>
        <v>0</v>
      </c>
      <c r="BG112" s="63"/>
      <c r="BH112" s="64"/>
      <c r="BI112" s="63"/>
      <c r="BJ112" s="65"/>
      <c r="BK112" s="66"/>
      <c r="BL112" s="64"/>
      <c r="BM112" s="63"/>
      <c r="BN112" s="65"/>
      <c r="BO112" s="66"/>
      <c r="BP112" s="64"/>
      <c r="BQ112" s="56" t="str">
        <f>IFERROR(IF($AZ112="Présent",BH112/VLOOKUP(BG112,Base!$A$3:$E$17,2,FALSE)/24,""),"")</f>
        <v/>
      </c>
      <c r="BR112" s="56" t="str">
        <f>IFERROR(IF($AZ112="Présent",BJ112/VLOOKUP(BI112,Base!$A$3:$E$17,2,FALSE)/24,""),"")</f>
        <v/>
      </c>
      <c r="BS112" s="56" t="str">
        <f>IFERROR(IF($AZ112="Présent",BL112/VLOOKUP(BK112,Base!$A$3:$E$17,2,FALSE)/24,""),"")</f>
        <v/>
      </c>
      <c r="BT112" s="56" t="str">
        <f>IFERROR(IF($AZ112="Présent",BN112/VLOOKUP(BM112,Base!$A$3:$E$17,2,FALSE)/24,""),"")</f>
        <v/>
      </c>
      <c r="BU112" s="56" t="str">
        <f>IFERROR(IF($AZ112="Présent",BP112/VLOOKUP(BO112,Base!$A$3:$E$17,2,FALSE)/24,""),"")</f>
        <v/>
      </c>
      <c r="BV112" s="293" t="str">
        <f t="shared" si="130"/>
        <v/>
      </c>
      <c r="BW112" s="54"/>
      <c r="BX112" s="17" t="s">
        <v>24</v>
      </c>
      <c r="BY112" s="18"/>
      <c r="BZ112" s="19">
        <v>0.54166666666666663</v>
      </c>
      <c r="CA112" s="290">
        <f t="shared" si="131"/>
        <v>0</v>
      </c>
      <c r="CB112" s="291">
        <f t="shared" si="132"/>
        <v>0</v>
      </c>
      <c r="CC112" s="19">
        <f t="shared" si="133"/>
        <v>0</v>
      </c>
      <c r="CD112" s="20">
        <v>0.85</v>
      </c>
      <c r="CE112" s="292">
        <f t="shared" si="114"/>
        <v>0</v>
      </c>
      <c r="CF112" s="63"/>
      <c r="CG112" s="64"/>
      <c r="CH112" s="63"/>
      <c r="CI112" s="65"/>
      <c r="CJ112" s="66"/>
      <c r="CK112" s="64"/>
      <c r="CL112" s="63"/>
      <c r="CM112" s="65"/>
      <c r="CN112" s="66"/>
      <c r="CO112" s="64"/>
      <c r="CP112" s="56" t="str">
        <f>IFERROR(IF($BY112="Présent",CG112/VLOOKUP(CF112,Base!$A$3:$E$17,2,FALSE)/24,""),"")</f>
        <v/>
      </c>
      <c r="CQ112" s="56" t="str">
        <f>IFERROR(IF($BY112="Présent",CI112/VLOOKUP(CH112,Base!$A$3:$E$17,2,FALSE)/24,""),"")</f>
        <v/>
      </c>
      <c r="CR112" s="56" t="str">
        <f>IFERROR(IF($BY112="Présent",CK112/VLOOKUP(CJ112,Base!$A$3:$E$17,2,FALSE)/24,""),"")</f>
        <v/>
      </c>
      <c r="CS112" s="56" t="str">
        <f>IFERROR(IF($BY112="Présent",CM112/VLOOKUP(CL112,Base!$A$3:$E$17,2,FALSE)/24,""),"")</f>
        <v/>
      </c>
      <c r="CT112" s="56" t="str">
        <f>IFERROR(IF($BY112="Présent",CO112/VLOOKUP(CN112,Base!$A$3:$E$17,2,FALSE)/24,""),"")</f>
        <v/>
      </c>
      <c r="CU112" s="293" t="str">
        <f t="shared" si="134"/>
        <v/>
      </c>
      <c r="CV112" s="54"/>
      <c r="CW112" s="17" t="s">
        <v>24</v>
      </c>
      <c r="CX112" s="18"/>
      <c r="CY112" s="19">
        <v>0.54166666666666663</v>
      </c>
      <c r="CZ112" s="290">
        <f t="shared" si="135"/>
        <v>0</v>
      </c>
      <c r="DA112" s="291">
        <f t="shared" si="136"/>
        <v>0</v>
      </c>
      <c r="DB112" s="19">
        <f t="shared" si="137"/>
        <v>0</v>
      </c>
      <c r="DC112" s="20">
        <v>0.85</v>
      </c>
      <c r="DD112" s="292">
        <f t="shared" si="115"/>
        <v>0</v>
      </c>
      <c r="DE112" s="63"/>
      <c r="DF112" s="64"/>
      <c r="DG112" s="63"/>
      <c r="DH112" s="65"/>
      <c r="DI112" s="66"/>
      <c r="DJ112" s="64"/>
      <c r="DK112" s="63"/>
      <c r="DL112" s="65"/>
      <c r="DM112" s="66"/>
      <c r="DN112" s="64"/>
      <c r="DO112" s="56" t="str">
        <f>IFERROR(IF($CX112="Présent",DF112/VLOOKUP(DE112,Base!$A$3:$E$17,2,FALSE)/24,""),"")</f>
        <v/>
      </c>
      <c r="DP112" s="56" t="str">
        <f>IFERROR(IF($CX112="Présent",DH112/VLOOKUP(DG112,Base!$A$3:$E$17,2,FALSE)/24,""),"")</f>
        <v/>
      </c>
      <c r="DQ112" s="56" t="str">
        <f>IFERROR(IF($CX112="Présent",DJ112/VLOOKUP(DI112,Base!$A$3:$E$17,2,FALSE)/24,""),"")</f>
        <v/>
      </c>
      <c r="DR112" s="56" t="str">
        <f>IFERROR(IF($CX112="Présent",DL112/VLOOKUP(DK112,Base!$A$3:$E$17,2,FALSE)/24,""),"")</f>
        <v/>
      </c>
      <c r="DS112" s="56" t="str">
        <f>IFERROR(IF($CX112="Présent",DN112/VLOOKUP(DM112,Base!$A$3:$E$17,2,FALSE)/24,""),"")</f>
        <v/>
      </c>
      <c r="DT112" s="293" t="str">
        <f t="shared" si="138"/>
        <v/>
      </c>
      <c r="DU112" s="54"/>
      <c r="DV112" s="17" t="s">
        <v>24</v>
      </c>
      <c r="DW112" s="18"/>
      <c r="DX112" s="19">
        <v>0.54166666666666663</v>
      </c>
      <c r="DY112" s="290">
        <f t="shared" si="139"/>
        <v>0</v>
      </c>
      <c r="DZ112" s="291">
        <f t="shared" si="140"/>
        <v>0</v>
      </c>
      <c r="EA112" s="19">
        <f t="shared" si="141"/>
        <v>0</v>
      </c>
      <c r="EB112" s="20">
        <v>0.85</v>
      </c>
      <c r="EC112" s="292">
        <f t="shared" si="116"/>
        <v>0</v>
      </c>
      <c r="ED112" s="63"/>
      <c r="EE112" s="64"/>
      <c r="EF112" s="63"/>
      <c r="EG112" s="65"/>
      <c r="EH112" s="66"/>
      <c r="EI112" s="64"/>
      <c r="EJ112" s="63"/>
      <c r="EK112" s="65"/>
      <c r="EL112" s="66"/>
      <c r="EM112" s="64"/>
      <c r="EN112" s="56" t="str">
        <f>IFERROR(IF($DW112="Présent",EE112/VLOOKUP(ED112,Base!$A$3:$E$17,2,FALSE)/24,""),"")</f>
        <v/>
      </c>
      <c r="EO112" s="56" t="str">
        <f>IFERROR(IF($DW112="Présent",EG112/VLOOKUP(EF112,Base!$A$3:$E$17,2,FALSE)/24,""),"")</f>
        <v/>
      </c>
      <c r="EP112" s="56" t="str">
        <f>IFERROR(IF($DW112="Présent",EI112/VLOOKUP(EH112,Base!$A$3:$E$17,2,FALSE)/24,""),"")</f>
        <v/>
      </c>
      <c r="EQ112" s="56" t="str">
        <f>IFERROR(IF($DW112="Présent",EK112/VLOOKUP(EJ112,Base!$A$3:$E$17,2,FALSE)/24,""),"")</f>
        <v/>
      </c>
      <c r="ER112" s="56" t="str">
        <f>IFERROR(IF($DW112="Présent",EM112/VLOOKUP(EL112,Base!$A$3:$E$17,2,FALSE)/24,""),"")</f>
        <v/>
      </c>
      <c r="ES112" s="293" t="str">
        <f t="shared" si="142"/>
        <v/>
      </c>
      <c r="ET112" s="54"/>
      <c r="EU112" s="17"/>
      <c r="EV112" s="18"/>
      <c r="EW112" s="19">
        <v>0.54166666666666663</v>
      </c>
      <c r="EX112" s="290">
        <f t="shared" si="143"/>
        <v>0</v>
      </c>
      <c r="EY112" s="291">
        <f t="shared" si="144"/>
        <v>0</v>
      </c>
      <c r="EZ112" s="19">
        <f t="shared" si="145"/>
        <v>0</v>
      </c>
      <c r="FA112" s="20">
        <v>0.85</v>
      </c>
      <c r="FB112" s="292">
        <f t="shared" si="117"/>
        <v>0</v>
      </c>
      <c r="FC112" s="63"/>
      <c r="FD112" s="64"/>
      <c r="FE112" s="63"/>
      <c r="FF112" s="65"/>
      <c r="FG112" s="66"/>
      <c r="FH112" s="64"/>
      <c r="FI112" s="63"/>
      <c r="FJ112" s="65"/>
      <c r="FK112" s="66"/>
      <c r="FL112" s="64"/>
      <c r="FM112" s="56" t="str">
        <f>IFERROR(IF($EV112="Présent",FD112/VLOOKUP(FC112,Base!$A$3:$E$17,2,FALSE)/24,""),"")</f>
        <v/>
      </c>
      <c r="FN112" s="56" t="str">
        <f>IFERROR(IF($EV112="Présent",FF112/VLOOKUP(FE112,Base!$A$3:$E$17,2,FALSE)/24,""),"")</f>
        <v/>
      </c>
      <c r="FO112" s="56" t="str">
        <f>IFERROR(IF($EV112="Présent",FH112/VLOOKUP(FG112,Base!$A$3:$E$17,2,FALSE)/24,""),"")</f>
        <v/>
      </c>
      <c r="FP112" s="56" t="str">
        <f>IFERROR(IF($EV112="Présent",FJ112/VLOOKUP(FI112,Base!$A$3:$E$17,2,FALSE)/24,""),"")</f>
        <v/>
      </c>
      <c r="FQ112" s="56" t="str">
        <f>IFERROR(IF($EV112="Présent",FL112/VLOOKUP(FK112,Base!$A$3:$E$17,2,FALSE)/24,""),"")</f>
        <v/>
      </c>
      <c r="FR112" s="293" t="str">
        <f t="shared" si="146"/>
        <v/>
      </c>
      <c r="FS112" s="54"/>
      <c r="FU112" s="262" t="str">
        <f t="shared" si="95"/>
        <v>TAHAR BERRADIA.N</v>
      </c>
      <c r="FV112" s="261">
        <f t="shared" si="118"/>
        <v>7</v>
      </c>
      <c r="FW112" s="263">
        <f t="shared" si="147"/>
        <v>0</v>
      </c>
      <c r="FX112" s="23"/>
      <c r="FY112" s="88"/>
    </row>
    <row r="113" spans="1:181" s="25" customFormat="1" x14ac:dyDescent="0.2">
      <c r="A113" s="17" t="s">
        <v>187</v>
      </c>
      <c r="B113" s="18"/>
      <c r="C113" s="19">
        <v>0.54166666666666663</v>
      </c>
      <c r="D113" s="290">
        <f t="shared" si="119"/>
        <v>0</v>
      </c>
      <c r="E113" s="291">
        <f t="shared" si="120"/>
        <v>0</v>
      </c>
      <c r="F113" s="19">
        <f t="shared" si="121"/>
        <v>0</v>
      </c>
      <c r="G113" s="20">
        <v>0.85</v>
      </c>
      <c r="H113" s="292">
        <f t="shared" si="111"/>
        <v>0</v>
      </c>
      <c r="I113" s="63"/>
      <c r="J113" s="64"/>
      <c r="K113" s="63"/>
      <c r="L113" s="65"/>
      <c r="M113" s="66"/>
      <c r="N113" s="64"/>
      <c r="O113" s="63"/>
      <c r="P113" s="65"/>
      <c r="Q113" s="66"/>
      <c r="R113" s="64"/>
      <c r="S113" s="56" t="str">
        <f>IFERROR(IF($B113="Présent",J113/VLOOKUP(I113,Base!$A$3:$E$17,2,FALSE)/24,""),"")</f>
        <v/>
      </c>
      <c r="T113" s="56" t="str">
        <f>IFERROR(IF($B113="Présent",L113/VLOOKUP(K113,Base!$A$3:$E$17,2,FALSE)/24,""),"")</f>
        <v/>
      </c>
      <c r="U113" s="56" t="str">
        <f>IFERROR(IF($B113="Présent",N113/VLOOKUP(M113,Base!$A$3:$E$17,2,FALSE)/24,""),"")</f>
        <v/>
      </c>
      <c r="V113" s="56" t="str">
        <f>IFERROR(IF($B113="Présent",P113/VLOOKUP(O113,Base!$A$3:$E$17,2,FALSE)/24,""),"")</f>
        <v/>
      </c>
      <c r="W113" s="56" t="str">
        <f>IFERROR(IF($B113="Présent",R113/VLOOKUP(Q113,Base!$A$3:$E$17,2,FALSE)/24,""),"")</f>
        <v/>
      </c>
      <c r="X113" s="293" t="str">
        <f t="shared" si="122"/>
        <v/>
      </c>
      <c r="Y113" s="54"/>
      <c r="Z113" s="17" t="s">
        <v>187</v>
      </c>
      <c r="AA113" s="18"/>
      <c r="AB113" s="19">
        <v>0.54166666666666663</v>
      </c>
      <c r="AC113" s="290">
        <f t="shared" si="123"/>
        <v>0</v>
      </c>
      <c r="AD113" s="291">
        <f t="shared" si="124"/>
        <v>0</v>
      </c>
      <c r="AE113" s="19">
        <f t="shared" si="125"/>
        <v>0</v>
      </c>
      <c r="AF113" s="20">
        <v>0.85</v>
      </c>
      <c r="AG113" s="292">
        <f t="shared" si="112"/>
        <v>0</v>
      </c>
      <c r="AH113" s="63"/>
      <c r="AI113" s="64"/>
      <c r="AJ113" s="63"/>
      <c r="AK113" s="65"/>
      <c r="AL113" s="66"/>
      <c r="AM113" s="64"/>
      <c r="AN113" s="63"/>
      <c r="AO113" s="65"/>
      <c r="AP113" s="66"/>
      <c r="AQ113" s="64"/>
      <c r="AR113" s="56" t="str">
        <f>IFERROR(IF($AA113="Présent",AI113/VLOOKUP(AH113,Base!$A$3:$E$17,2,FALSE)/24,""),"")</f>
        <v/>
      </c>
      <c r="AS113" s="56" t="str">
        <f>IFERROR(IF($AA113="Présent",AK113/VLOOKUP(AJ113,Base!$A$3:$E$17,2,FALSE)/24,""),"")</f>
        <v/>
      </c>
      <c r="AT113" s="56" t="str">
        <f>IFERROR(IF($AA113="Présent",AM113/VLOOKUP(AL113,Base!$A$3:$E$17,2,FALSE)/24,""),"")</f>
        <v/>
      </c>
      <c r="AU113" s="56" t="str">
        <f>IFERROR(IF($AA113="Présent",AO113/VLOOKUP(AN113,Base!$A$3:$E$17,2,FALSE)/24,""),"")</f>
        <v/>
      </c>
      <c r="AV113" s="56" t="str">
        <f>IFERROR(IF($AA113="Présent",AQ113/VLOOKUP(AP113,Base!$A$3:$E$17,2,FALSE)/24,""),"")</f>
        <v/>
      </c>
      <c r="AW113" s="293" t="str">
        <f t="shared" si="126"/>
        <v/>
      </c>
      <c r="AX113" s="54"/>
      <c r="AY113" s="17" t="s">
        <v>187</v>
      </c>
      <c r="AZ113" s="18"/>
      <c r="BA113" s="19">
        <v>0.54166666666666663</v>
      </c>
      <c r="BB113" s="290">
        <f t="shared" si="127"/>
        <v>0</v>
      </c>
      <c r="BC113" s="291">
        <f t="shared" si="128"/>
        <v>0</v>
      </c>
      <c r="BD113" s="19">
        <f t="shared" si="129"/>
        <v>0</v>
      </c>
      <c r="BE113" s="20">
        <v>0.85</v>
      </c>
      <c r="BF113" s="292">
        <f t="shared" si="113"/>
        <v>0</v>
      </c>
      <c r="BG113" s="63"/>
      <c r="BH113" s="64"/>
      <c r="BI113" s="63"/>
      <c r="BJ113" s="65"/>
      <c r="BK113" s="66"/>
      <c r="BL113" s="64"/>
      <c r="BM113" s="63"/>
      <c r="BN113" s="65"/>
      <c r="BO113" s="66"/>
      <c r="BP113" s="64"/>
      <c r="BQ113" s="56" t="str">
        <f>IFERROR(IF($AZ113="Présent",BH113/VLOOKUP(BG113,Base!$A$3:$E$17,2,FALSE)/24,""),"")</f>
        <v/>
      </c>
      <c r="BR113" s="56" t="str">
        <f>IFERROR(IF($AZ113="Présent",BJ113/VLOOKUP(BI113,Base!$A$3:$E$17,2,FALSE)/24,""),"")</f>
        <v/>
      </c>
      <c r="BS113" s="56" t="str">
        <f>IFERROR(IF($AZ113="Présent",BL113/VLOOKUP(BK113,Base!$A$3:$E$17,2,FALSE)/24,""),"")</f>
        <v/>
      </c>
      <c r="BT113" s="56" t="str">
        <f>IFERROR(IF($AZ113="Présent",BN113/VLOOKUP(BM113,Base!$A$3:$E$17,2,FALSE)/24,""),"")</f>
        <v/>
      </c>
      <c r="BU113" s="56" t="str">
        <f>IFERROR(IF($AZ113="Présent",BP113/VLOOKUP(BO113,Base!$A$3:$E$17,2,FALSE)/24,""),"")</f>
        <v/>
      </c>
      <c r="BV113" s="293" t="str">
        <f t="shared" si="130"/>
        <v/>
      </c>
      <c r="BW113" s="54"/>
      <c r="BX113" s="17" t="s">
        <v>195</v>
      </c>
      <c r="BY113" s="18"/>
      <c r="BZ113" s="19">
        <v>0.54166666666666663</v>
      </c>
      <c r="CA113" s="290">
        <f t="shared" si="131"/>
        <v>0</v>
      </c>
      <c r="CB113" s="291">
        <f t="shared" si="132"/>
        <v>0</v>
      </c>
      <c r="CC113" s="19">
        <f t="shared" si="133"/>
        <v>0</v>
      </c>
      <c r="CD113" s="20">
        <v>0.85</v>
      </c>
      <c r="CE113" s="292">
        <f t="shared" si="114"/>
        <v>0</v>
      </c>
      <c r="CF113" s="63"/>
      <c r="CG113" s="64"/>
      <c r="CH113" s="63"/>
      <c r="CI113" s="65"/>
      <c r="CJ113" s="66"/>
      <c r="CK113" s="64"/>
      <c r="CL113" s="63"/>
      <c r="CM113" s="65"/>
      <c r="CN113" s="66"/>
      <c r="CO113" s="64"/>
      <c r="CP113" s="56" t="str">
        <f>IFERROR(IF($BY113="Présent",CG113/VLOOKUP(CF113,Base!$A$3:$E$17,2,FALSE)/24,""),"")</f>
        <v/>
      </c>
      <c r="CQ113" s="56" t="str">
        <f>IFERROR(IF($BY113="Présent",CI113/VLOOKUP(CH113,Base!$A$3:$E$17,2,FALSE)/24,""),"")</f>
        <v/>
      </c>
      <c r="CR113" s="56" t="str">
        <f>IFERROR(IF($BY113="Présent",CK113/VLOOKUP(CJ113,Base!$A$3:$E$17,2,FALSE)/24,""),"")</f>
        <v/>
      </c>
      <c r="CS113" s="56" t="str">
        <f>IFERROR(IF($BY113="Présent",CM113/VLOOKUP(CL113,Base!$A$3:$E$17,2,FALSE)/24,""),"")</f>
        <v/>
      </c>
      <c r="CT113" s="56" t="str">
        <f>IFERROR(IF($BY113="Présent",CO113/VLOOKUP(CN113,Base!$A$3:$E$17,2,FALSE)/24,""),"")</f>
        <v/>
      </c>
      <c r="CU113" s="293" t="str">
        <f t="shared" si="134"/>
        <v/>
      </c>
      <c r="CV113" s="54"/>
      <c r="CW113" s="111" t="s">
        <v>192</v>
      </c>
      <c r="CX113" s="18"/>
      <c r="CY113" s="19">
        <v>0.54166666666666663</v>
      </c>
      <c r="CZ113" s="290">
        <f t="shared" si="135"/>
        <v>0</v>
      </c>
      <c r="DA113" s="291">
        <f t="shared" si="136"/>
        <v>0</v>
      </c>
      <c r="DB113" s="19">
        <f t="shared" si="137"/>
        <v>0</v>
      </c>
      <c r="DC113" s="20">
        <v>0.85</v>
      </c>
      <c r="DD113" s="292">
        <f t="shared" si="115"/>
        <v>0</v>
      </c>
      <c r="DE113" s="63"/>
      <c r="DF113" s="64"/>
      <c r="DG113" s="63"/>
      <c r="DH113" s="65"/>
      <c r="DI113" s="66"/>
      <c r="DJ113" s="64"/>
      <c r="DK113" s="63"/>
      <c r="DL113" s="65"/>
      <c r="DM113" s="66"/>
      <c r="DN113" s="64"/>
      <c r="DO113" s="56" t="str">
        <f>IFERROR(IF($CX113="Présent",DF113/VLOOKUP(DE113,Base!$A$3:$E$17,2,FALSE)/24,""),"")</f>
        <v/>
      </c>
      <c r="DP113" s="56" t="str">
        <f>IFERROR(IF($CX113="Présent",DH113/VLOOKUP(DG113,Base!$A$3:$E$17,2,FALSE)/24,""),"")</f>
        <v/>
      </c>
      <c r="DQ113" s="56" t="str">
        <f>IFERROR(IF($CX113="Présent",DJ113/VLOOKUP(DI113,Base!$A$3:$E$17,2,FALSE)/24,""),"")</f>
        <v/>
      </c>
      <c r="DR113" s="56" t="str">
        <f>IFERROR(IF($CX113="Présent",DL113/VLOOKUP(DK113,Base!$A$3:$E$17,2,FALSE)/24,""),"")</f>
        <v/>
      </c>
      <c r="DS113" s="56" t="str">
        <f>IFERROR(IF($CX113="Présent",DN113/VLOOKUP(DM113,Base!$A$3:$E$17,2,FALSE)/24,""),"")</f>
        <v/>
      </c>
      <c r="DT113" s="293" t="str">
        <f t="shared" si="138"/>
        <v/>
      </c>
      <c r="DU113" s="54"/>
      <c r="DV113" s="17" t="s">
        <v>203</v>
      </c>
      <c r="DW113" s="18"/>
      <c r="DX113" s="19">
        <v>0.54166666666666663</v>
      </c>
      <c r="DY113" s="290">
        <f t="shared" si="139"/>
        <v>0</v>
      </c>
      <c r="DZ113" s="291">
        <f t="shared" si="140"/>
        <v>0</v>
      </c>
      <c r="EA113" s="19">
        <f t="shared" si="141"/>
        <v>0</v>
      </c>
      <c r="EB113" s="20">
        <v>0.85</v>
      </c>
      <c r="EC113" s="292">
        <f t="shared" si="116"/>
        <v>0</v>
      </c>
      <c r="ED113" s="63"/>
      <c r="EE113" s="64"/>
      <c r="EF113" s="63"/>
      <c r="EG113" s="65"/>
      <c r="EH113" s="66"/>
      <c r="EI113" s="64"/>
      <c r="EJ113" s="63"/>
      <c r="EK113" s="65"/>
      <c r="EL113" s="66"/>
      <c r="EM113" s="64"/>
      <c r="EN113" s="56" t="str">
        <f>IFERROR(IF($DW113="Présent",EE113/VLOOKUP(ED113,Base!$A$3:$E$17,2,FALSE)/24,""),"")</f>
        <v/>
      </c>
      <c r="EO113" s="56" t="str">
        <f>IFERROR(IF($DW113="Présent",EG113/VLOOKUP(EF113,Base!$A$3:$E$17,2,FALSE)/24,""),"")</f>
        <v/>
      </c>
      <c r="EP113" s="56" t="str">
        <f>IFERROR(IF($DW113="Présent",EI113/VLOOKUP(EH113,Base!$A$3:$E$17,2,FALSE)/24,""),"")</f>
        <v/>
      </c>
      <c r="EQ113" s="56" t="str">
        <f>IFERROR(IF($DW113="Présent",EK113/VLOOKUP(EJ113,Base!$A$3:$E$17,2,FALSE)/24,""),"")</f>
        <v/>
      </c>
      <c r="ER113" s="56" t="str">
        <f>IFERROR(IF($DW113="Présent",EM113/VLOOKUP(EL113,Base!$A$3:$E$17,2,FALSE)/24,""),"")</f>
        <v/>
      </c>
      <c r="ES113" s="293" t="str">
        <f t="shared" si="142"/>
        <v/>
      </c>
      <c r="ET113" s="54"/>
      <c r="EU113" s="17"/>
      <c r="EV113" s="18"/>
      <c r="EW113" s="19">
        <v>0.54166666666666663</v>
      </c>
      <c r="EX113" s="290">
        <f t="shared" si="143"/>
        <v>0</v>
      </c>
      <c r="EY113" s="291">
        <f t="shared" si="144"/>
        <v>0</v>
      </c>
      <c r="EZ113" s="19">
        <f t="shared" si="145"/>
        <v>0</v>
      </c>
      <c r="FA113" s="20">
        <v>0.85</v>
      </c>
      <c r="FB113" s="292">
        <f t="shared" si="117"/>
        <v>0</v>
      </c>
      <c r="FC113" s="63"/>
      <c r="FD113" s="64"/>
      <c r="FE113" s="63"/>
      <c r="FF113" s="65"/>
      <c r="FG113" s="66"/>
      <c r="FH113" s="64"/>
      <c r="FI113" s="63"/>
      <c r="FJ113" s="65"/>
      <c r="FK113" s="66"/>
      <c r="FL113" s="64"/>
      <c r="FM113" s="56" t="str">
        <f>IFERROR(IF($EV113="Présent",FD113/VLOOKUP(FC113,Base!$A$3:$E$17,2,FALSE)/24,""),"")</f>
        <v/>
      </c>
      <c r="FN113" s="56" t="str">
        <f>IFERROR(IF($EV113="Présent",FF113/VLOOKUP(FE113,Base!$A$3:$E$17,2,FALSE)/24,""),"")</f>
        <v/>
      </c>
      <c r="FO113" s="56" t="str">
        <f>IFERROR(IF($EV113="Présent",FH113/VLOOKUP(FG113,Base!$A$3:$E$17,2,FALSE)/24,""),"")</f>
        <v/>
      </c>
      <c r="FP113" s="56" t="str">
        <f>IFERROR(IF($EV113="Présent",FJ113/VLOOKUP(FI113,Base!$A$3:$E$17,2,FALSE)/24,""),"")</f>
        <v/>
      </c>
      <c r="FQ113" s="56" t="str">
        <f>IFERROR(IF($EV113="Présent",FL113/VLOOKUP(FK113,Base!$A$3:$E$17,2,FALSE)/24,""),"")</f>
        <v/>
      </c>
      <c r="FR113" s="293" t="str">
        <f t="shared" si="146"/>
        <v/>
      </c>
      <c r="FS113" s="54"/>
      <c r="FU113" s="262" t="str">
        <f t="shared" si="95"/>
        <v>BANAOUADI.S</v>
      </c>
      <c r="FV113" s="261">
        <f t="shared" si="118"/>
        <v>7</v>
      </c>
      <c r="FW113" s="263">
        <f t="shared" si="147"/>
        <v>0</v>
      </c>
      <c r="FX113" s="23"/>
      <c r="FY113" s="88"/>
    </row>
    <row r="114" spans="1:181" s="25" customFormat="1" x14ac:dyDescent="0.2">
      <c r="A114" s="17" t="s">
        <v>27</v>
      </c>
      <c r="B114" s="18"/>
      <c r="C114" s="19">
        <v>0.54166666666666663</v>
      </c>
      <c r="D114" s="290">
        <f t="shared" si="119"/>
        <v>0</v>
      </c>
      <c r="E114" s="291">
        <f t="shared" si="120"/>
        <v>0</v>
      </c>
      <c r="F114" s="19">
        <f t="shared" si="121"/>
        <v>0</v>
      </c>
      <c r="G114" s="20">
        <v>0.85</v>
      </c>
      <c r="H114" s="292">
        <f t="shared" si="111"/>
        <v>0</v>
      </c>
      <c r="I114" s="63"/>
      <c r="J114" s="64"/>
      <c r="K114" s="63"/>
      <c r="L114" s="65"/>
      <c r="M114" s="66"/>
      <c r="N114" s="64"/>
      <c r="O114" s="63"/>
      <c r="P114" s="65"/>
      <c r="Q114" s="66"/>
      <c r="R114" s="64"/>
      <c r="S114" s="56" t="str">
        <f>IFERROR(IF($B114="Présent",J114/VLOOKUP(I114,Base!$A$3:$E$17,2,FALSE)/24,""),"")</f>
        <v/>
      </c>
      <c r="T114" s="56" t="str">
        <f>IFERROR(IF($B114="Présent",L114/VLOOKUP(K114,Base!$A$3:$E$17,2,FALSE)/24,""),"")</f>
        <v/>
      </c>
      <c r="U114" s="56" t="str">
        <f>IFERROR(IF($B114="Présent",N114/VLOOKUP(M114,Base!$A$3:$E$17,2,FALSE)/24,""),"")</f>
        <v/>
      </c>
      <c r="V114" s="56" t="str">
        <f>IFERROR(IF($B114="Présent",P114/VLOOKUP(O114,Base!$A$3:$E$17,2,FALSE)/24,""),"")</f>
        <v/>
      </c>
      <c r="W114" s="56" t="str">
        <f>IFERROR(IF($B114="Présent",R114/VLOOKUP(Q114,Base!$A$3:$E$17,2,FALSE)/24,""),"")</f>
        <v/>
      </c>
      <c r="X114" s="293" t="str">
        <f t="shared" si="122"/>
        <v/>
      </c>
      <c r="Y114" s="54"/>
      <c r="Z114" s="17" t="s">
        <v>27</v>
      </c>
      <c r="AA114" s="18"/>
      <c r="AB114" s="19">
        <v>0.54166666666666663</v>
      </c>
      <c r="AC114" s="290">
        <f t="shared" si="123"/>
        <v>0</v>
      </c>
      <c r="AD114" s="291">
        <f t="shared" si="124"/>
        <v>0</v>
      </c>
      <c r="AE114" s="19">
        <f t="shared" si="125"/>
        <v>0</v>
      </c>
      <c r="AF114" s="20">
        <v>0.85</v>
      </c>
      <c r="AG114" s="292">
        <f t="shared" si="112"/>
        <v>0</v>
      </c>
      <c r="AH114" s="63"/>
      <c r="AI114" s="64"/>
      <c r="AJ114" s="63"/>
      <c r="AK114" s="65"/>
      <c r="AL114" s="66"/>
      <c r="AM114" s="64"/>
      <c r="AN114" s="63"/>
      <c r="AO114" s="65"/>
      <c r="AP114" s="66"/>
      <c r="AQ114" s="64"/>
      <c r="AR114" s="56" t="str">
        <f>IFERROR(IF($AA114="Présent",AI114/VLOOKUP(AH114,Base!$A$3:$E$17,2,FALSE)/24,""),"")</f>
        <v/>
      </c>
      <c r="AS114" s="56" t="str">
        <f>IFERROR(IF($AA114="Présent",AK114/VLOOKUP(AJ114,Base!$A$3:$E$17,2,FALSE)/24,""),"")</f>
        <v/>
      </c>
      <c r="AT114" s="56" t="str">
        <f>IFERROR(IF($AA114="Présent",AM114/VLOOKUP(AL114,Base!$A$3:$E$17,2,FALSE)/24,""),"")</f>
        <v/>
      </c>
      <c r="AU114" s="56" t="str">
        <f>IFERROR(IF($AA114="Présent",AO114/VLOOKUP(AN114,Base!$A$3:$E$17,2,FALSE)/24,""),"")</f>
        <v/>
      </c>
      <c r="AV114" s="56" t="str">
        <f>IFERROR(IF($AA114="Présent",AQ114/VLOOKUP(AP114,Base!$A$3:$E$17,2,FALSE)/24,""),"")</f>
        <v/>
      </c>
      <c r="AW114" s="293" t="str">
        <f t="shared" si="126"/>
        <v/>
      </c>
      <c r="AX114" s="54"/>
      <c r="AY114" s="17" t="s">
        <v>27</v>
      </c>
      <c r="AZ114" s="18"/>
      <c r="BA114" s="19">
        <v>0.54166666666666663</v>
      </c>
      <c r="BB114" s="290">
        <f t="shared" si="127"/>
        <v>0</v>
      </c>
      <c r="BC114" s="291">
        <f t="shared" si="128"/>
        <v>0</v>
      </c>
      <c r="BD114" s="19">
        <f t="shared" si="129"/>
        <v>0</v>
      </c>
      <c r="BE114" s="20">
        <v>0.85</v>
      </c>
      <c r="BF114" s="292">
        <f t="shared" si="113"/>
        <v>0</v>
      </c>
      <c r="BG114" s="63"/>
      <c r="BH114" s="64"/>
      <c r="BI114" s="63"/>
      <c r="BJ114" s="65"/>
      <c r="BK114" s="66"/>
      <c r="BL114" s="64"/>
      <c r="BM114" s="63"/>
      <c r="BN114" s="65"/>
      <c r="BO114" s="66"/>
      <c r="BP114" s="64"/>
      <c r="BQ114" s="56" t="str">
        <f>IFERROR(IF($AZ114="Présent",BH114/VLOOKUP(BG114,Base!$A$3:$E$17,2,FALSE)/24,""),"")</f>
        <v/>
      </c>
      <c r="BR114" s="56" t="str">
        <f>IFERROR(IF($AZ114="Présent",BJ114/VLOOKUP(BI114,Base!$A$3:$E$17,2,FALSE)/24,""),"")</f>
        <v/>
      </c>
      <c r="BS114" s="56" t="str">
        <f>IFERROR(IF($AZ114="Présent",BL114/VLOOKUP(BK114,Base!$A$3:$E$17,2,FALSE)/24,""),"")</f>
        <v/>
      </c>
      <c r="BT114" s="56" t="str">
        <f>IFERROR(IF($AZ114="Présent",BN114/VLOOKUP(BM114,Base!$A$3:$E$17,2,FALSE)/24,""),"")</f>
        <v/>
      </c>
      <c r="BU114" s="56" t="str">
        <f>IFERROR(IF($AZ114="Présent",BP114/VLOOKUP(BO114,Base!$A$3:$E$17,2,FALSE)/24,""),"")</f>
        <v/>
      </c>
      <c r="BV114" s="293" t="str">
        <f t="shared" si="130"/>
        <v/>
      </c>
      <c r="BW114" s="54"/>
      <c r="BX114" s="17" t="s">
        <v>27</v>
      </c>
      <c r="BY114" s="18"/>
      <c r="BZ114" s="19">
        <v>0.54166666666666663</v>
      </c>
      <c r="CA114" s="290">
        <f t="shared" si="131"/>
        <v>0</v>
      </c>
      <c r="CB114" s="291">
        <f t="shared" si="132"/>
        <v>0</v>
      </c>
      <c r="CC114" s="19">
        <f t="shared" si="133"/>
        <v>0</v>
      </c>
      <c r="CD114" s="20">
        <v>0.85</v>
      </c>
      <c r="CE114" s="292">
        <f t="shared" si="114"/>
        <v>0</v>
      </c>
      <c r="CF114" s="63"/>
      <c r="CG114" s="64"/>
      <c r="CH114" s="63"/>
      <c r="CI114" s="65"/>
      <c r="CJ114" s="66"/>
      <c r="CK114" s="64"/>
      <c r="CL114" s="63"/>
      <c r="CM114" s="65"/>
      <c r="CN114" s="66"/>
      <c r="CO114" s="64"/>
      <c r="CP114" s="56" t="str">
        <f>IFERROR(IF($BY114="Présent",CG114/VLOOKUP(CF114,Base!$A$3:$E$17,2,FALSE)/24,""),"")</f>
        <v/>
      </c>
      <c r="CQ114" s="56" t="str">
        <f>IFERROR(IF($BY114="Présent",CI114/VLOOKUP(CH114,Base!$A$3:$E$17,2,FALSE)/24,""),"")</f>
        <v/>
      </c>
      <c r="CR114" s="56" t="str">
        <f>IFERROR(IF($BY114="Présent",CK114/VLOOKUP(CJ114,Base!$A$3:$E$17,2,FALSE)/24,""),"")</f>
        <v/>
      </c>
      <c r="CS114" s="56" t="str">
        <f>IFERROR(IF($BY114="Présent",CM114/VLOOKUP(CL114,Base!$A$3:$E$17,2,FALSE)/24,""),"")</f>
        <v/>
      </c>
      <c r="CT114" s="56" t="str">
        <f>IFERROR(IF($BY114="Présent",CO114/VLOOKUP(CN114,Base!$A$3:$E$17,2,FALSE)/24,""),"")</f>
        <v/>
      </c>
      <c r="CU114" s="293" t="str">
        <f t="shared" si="134"/>
        <v/>
      </c>
      <c r="CV114" s="54"/>
      <c r="CW114" s="17" t="s">
        <v>27</v>
      </c>
      <c r="CX114" s="18"/>
      <c r="CY114" s="19">
        <v>0.54166666666666663</v>
      </c>
      <c r="CZ114" s="290">
        <f t="shared" si="135"/>
        <v>0</v>
      </c>
      <c r="DA114" s="291">
        <f t="shared" si="136"/>
        <v>0</v>
      </c>
      <c r="DB114" s="19">
        <f t="shared" si="137"/>
        <v>0</v>
      </c>
      <c r="DC114" s="20">
        <v>0.85</v>
      </c>
      <c r="DD114" s="292">
        <f t="shared" si="115"/>
        <v>0</v>
      </c>
      <c r="DE114" s="63"/>
      <c r="DF114" s="64"/>
      <c r="DG114" s="63"/>
      <c r="DH114" s="65"/>
      <c r="DI114" s="66"/>
      <c r="DJ114" s="64"/>
      <c r="DK114" s="63"/>
      <c r="DL114" s="65"/>
      <c r="DM114" s="66"/>
      <c r="DN114" s="64"/>
      <c r="DO114" s="56" t="str">
        <f>IFERROR(IF($CX114="Présent",DF114/VLOOKUP(DE114,Base!$A$3:$E$17,2,FALSE)/24,""),"")</f>
        <v/>
      </c>
      <c r="DP114" s="56" t="str">
        <f>IFERROR(IF($CX114="Présent",DH114/VLOOKUP(DG114,Base!$A$3:$E$17,2,FALSE)/24,""),"")</f>
        <v/>
      </c>
      <c r="DQ114" s="56" t="str">
        <f>IFERROR(IF($CX114="Présent",DJ114/VLOOKUP(DI114,Base!$A$3:$E$17,2,FALSE)/24,""),"")</f>
        <v/>
      </c>
      <c r="DR114" s="56" t="str">
        <f>IFERROR(IF($CX114="Présent",DL114/VLOOKUP(DK114,Base!$A$3:$E$17,2,FALSE)/24,""),"")</f>
        <v/>
      </c>
      <c r="DS114" s="56" t="str">
        <f>IFERROR(IF($CX114="Présent",DN114/VLOOKUP(DM114,Base!$A$3:$E$17,2,FALSE)/24,""),"")</f>
        <v/>
      </c>
      <c r="DT114" s="293" t="str">
        <f t="shared" si="138"/>
        <v/>
      </c>
      <c r="DU114" s="54"/>
      <c r="DV114" s="17" t="s">
        <v>27</v>
      </c>
      <c r="DW114" s="18"/>
      <c r="DX114" s="19">
        <v>0.54166666666666663</v>
      </c>
      <c r="DY114" s="290">
        <f t="shared" si="139"/>
        <v>0</v>
      </c>
      <c r="DZ114" s="291">
        <f t="shared" si="140"/>
        <v>0</v>
      </c>
      <c r="EA114" s="19">
        <f t="shared" si="141"/>
        <v>0</v>
      </c>
      <c r="EB114" s="20">
        <v>0.85</v>
      </c>
      <c r="EC114" s="292">
        <f t="shared" si="116"/>
        <v>0</v>
      </c>
      <c r="ED114" s="63"/>
      <c r="EE114" s="64"/>
      <c r="EF114" s="63"/>
      <c r="EG114" s="65"/>
      <c r="EH114" s="66"/>
      <c r="EI114" s="64"/>
      <c r="EJ114" s="63"/>
      <c r="EK114" s="65"/>
      <c r="EL114" s="66"/>
      <c r="EM114" s="64"/>
      <c r="EN114" s="56" t="str">
        <f>IFERROR(IF($DW114="Présent",EE114/VLOOKUP(ED114,Base!$A$3:$E$17,2,FALSE)/24,""),"")</f>
        <v/>
      </c>
      <c r="EO114" s="56" t="str">
        <f>IFERROR(IF($DW114="Présent",EG114/VLOOKUP(EF114,Base!$A$3:$E$17,2,FALSE)/24,""),"")</f>
        <v/>
      </c>
      <c r="EP114" s="56" t="str">
        <f>IFERROR(IF($DW114="Présent",EI114/VLOOKUP(EH114,Base!$A$3:$E$17,2,FALSE)/24,""),"")</f>
        <v/>
      </c>
      <c r="EQ114" s="56" t="str">
        <f>IFERROR(IF($DW114="Présent",EK114/VLOOKUP(EJ114,Base!$A$3:$E$17,2,FALSE)/24,""),"")</f>
        <v/>
      </c>
      <c r="ER114" s="56" t="str">
        <f>IFERROR(IF($DW114="Présent",EM114/VLOOKUP(EL114,Base!$A$3:$E$17,2,FALSE)/24,""),"")</f>
        <v/>
      </c>
      <c r="ES114" s="293" t="str">
        <f t="shared" si="142"/>
        <v/>
      </c>
      <c r="ET114" s="54"/>
      <c r="EU114" s="17"/>
      <c r="EV114" s="18"/>
      <c r="EW114" s="19">
        <v>0.54166666666666663</v>
      </c>
      <c r="EX114" s="290">
        <f t="shared" si="143"/>
        <v>0</v>
      </c>
      <c r="EY114" s="291">
        <f t="shared" si="144"/>
        <v>0</v>
      </c>
      <c r="EZ114" s="19">
        <f t="shared" si="145"/>
        <v>0</v>
      </c>
      <c r="FA114" s="20">
        <v>0.85</v>
      </c>
      <c r="FB114" s="292">
        <f t="shared" si="117"/>
        <v>0</v>
      </c>
      <c r="FC114" s="63"/>
      <c r="FD114" s="64"/>
      <c r="FE114" s="63"/>
      <c r="FF114" s="65"/>
      <c r="FG114" s="66"/>
      <c r="FH114" s="64"/>
      <c r="FI114" s="63"/>
      <c r="FJ114" s="65"/>
      <c r="FK114" s="66"/>
      <c r="FL114" s="64"/>
      <c r="FM114" s="56" t="str">
        <f>IFERROR(IF($EV114="Présent",FD114/VLOOKUP(FC114,Base!$A$3:$E$17,2,FALSE)/24,""),"")</f>
        <v/>
      </c>
      <c r="FN114" s="56" t="str">
        <f>IFERROR(IF($EV114="Présent",FF114/VLOOKUP(FE114,Base!$A$3:$E$17,2,FALSE)/24,""),"")</f>
        <v/>
      </c>
      <c r="FO114" s="56" t="str">
        <f>IFERROR(IF($EV114="Présent",FH114/VLOOKUP(FG114,Base!$A$3:$E$17,2,FALSE)/24,""),"")</f>
        <v/>
      </c>
      <c r="FP114" s="56" t="str">
        <f>IFERROR(IF($EV114="Présent",FJ114/VLOOKUP(FI114,Base!$A$3:$E$17,2,FALSE)/24,""),"")</f>
        <v/>
      </c>
      <c r="FQ114" s="56" t="str">
        <f>IFERROR(IF($EV114="Présent",FL114/VLOOKUP(FK114,Base!$A$3:$E$17,2,FALSE)/24,""),"")</f>
        <v/>
      </c>
      <c r="FR114" s="293" t="str">
        <f t="shared" si="146"/>
        <v/>
      </c>
      <c r="FS114" s="54"/>
      <c r="FU114" s="262" t="str">
        <f t="shared" si="95"/>
        <v>CARRAS.L</v>
      </c>
      <c r="FV114" s="261">
        <f t="shared" si="118"/>
        <v>7</v>
      </c>
      <c r="FW114" s="263">
        <f t="shared" si="147"/>
        <v>0</v>
      </c>
      <c r="FX114" s="23"/>
      <c r="FY114" s="88"/>
    </row>
    <row r="115" spans="1:181" s="25" customFormat="1" x14ac:dyDescent="0.2">
      <c r="A115" s="17" t="s">
        <v>30</v>
      </c>
      <c r="B115" s="18"/>
      <c r="C115" s="19">
        <v>0.54166666666666663</v>
      </c>
      <c r="D115" s="290">
        <f t="shared" si="119"/>
        <v>0</v>
      </c>
      <c r="E115" s="291">
        <f t="shared" si="120"/>
        <v>0</v>
      </c>
      <c r="F115" s="19">
        <f t="shared" si="121"/>
        <v>0</v>
      </c>
      <c r="G115" s="20">
        <v>0.85</v>
      </c>
      <c r="H115" s="292">
        <f t="shared" si="111"/>
        <v>0</v>
      </c>
      <c r="I115" s="63"/>
      <c r="J115" s="64"/>
      <c r="K115" s="63"/>
      <c r="L115" s="65"/>
      <c r="M115" s="66"/>
      <c r="N115" s="64"/>
      <c r="O115" s="63"/>
      <c r="P115" s="65"/>
      <c r="Q115" s="66"/>
      <c r="R115" s="64"/>
      <c r="S115" s="56" t="str">
        <f>IFERROR(IF($B115="Présent",J115/VLOOKUP(I115,Base!$A$3:$E$17,2,FALSE)/24,""),"")</f>
        <v/>
      </c>
      <c r="T115" s="56" t="str">
        <f>IFERROR(IF($B115="Présent",L115/VLOOKUP(K115,Base!$A$3:$E$17,2,FALSE)/24,""),"")</f>
        <v/>
      </c>
      <c r="U115" s="56" t="str">
        <f>IFERROR(IF($B115="Présent",N115/VLOOKUP(M115,Base!$A$3:$E$17,2,FALSE)/24,""),"")</f>
        <v/>
      </c>
      <c r="V115" s="56" t="str">
        <f>IFERROR(IF($B115="Présent",P115/VLOOKUP(O115,Base!$A$3:$E$17,2,FALSE)/24,""),"")</f>
        <v/>
      </c>
      <c r="W115" s="56" t="str">
        <f>IFERROR(IF($B115="Présent",R115/VLOOKUP(Q115,Base!$A$3:$E$17,2,FALSE)/24,""),"")</f>
        <v/>
      </c>
      <c r="X115" s="293" t="str">
        <f t="shared" si="122"/>
        <v/>
      </c>
      <c r="Y115" s="54"/>
      <c r="Z115" s="17" t="s">
        <v>30</v>
      </c>
      <c r="AA115" s="18"/>
      <c r="AB115" s="19">
        <v>0.54166666666666663</v>
      </c>
      <c r="AC115" s="290">
        <f t="shared" si="123"/>
        <v>0</v>
      </c>
      <c r="AD115" s="291">
        <f t="shared" si="124"/>
        <v>0</v>
      </c>
      <c r="AE115" s="19">
        <f t="shared" si="125"/>
        <v>0</v>
      </c>
      <c r="AF115" s="20">
        <v>0.85</v>
      </c>
      <c r="AG115" s="292">
        <f t="shared" si="112"/>
        <v>0</v>
      </c>
      <c r="AH115" s="63"/>
      <c r="AI115" s="64"/>
      <c r="AJ115" s="63"/>
      <c r="AK115" s="65"/>
      <c r="AL115" s="66"/>
      <c r="AM115" s="64"/>
      <c r="AN115" s="63"/>
      <c r="AO115" s="65"/>
      <c r="AP115" s="66"/>
      <c r="AQ115" s="64"/>
      <c r="AR115" s="56" t="str">
        <f>IFERROR(IF($AA115="Présent",AI115/VLOOKUP(AH115,Base!$A$3:$E$17,2,FALSE)/24,""),"")</f>
        <v/>
      </c>
      <c r="AS115" s="56" t="str">
        <f>IFERROR(IF($AA115="Présent",AK115/VLOOKUP(AJ115,Base!$A$3:$E$17,2,FALSE)/24,""),"")</f>
        <v/>
      </c>
      <c r="AT115" s="56" t="str">
        <f>IFERROR(IF($AA115="Présent",AM115/VLOOKUP(AL115,Base!$A$3:$E$17,2,FALSE)/24,""),"")</f>
        <v/>
      </c>
      <c r="AU115" s="56" t="str">
        <f>IFERROR(IF($AA115="Présent",AO115/VLOOKUP(AN115,Base!$A$3:$E$17,2,FALSE)/24,""),"")</f>
        <v/>
      </c>
      <c r="AV115" s="56" t="str">
        <f>IFERROR(IF($AA115="Présent",AQ115/VLOOKUP(AP115,Base!$A$3:$E$17,2,FALSE)/24,""),"")</f>
        <v/>
      </c>
      <c r="AW115" s="293" t="str">
        <f t="shared" si="126"/>
        <v/>
      </c>
      <c r="AX115" s="54"/>
      <c r="AY115" s="17" t="s">
        <v>30</v>
      </c>
      <c r="AZ115" s="18"/>
      <c r="BA115" s="19">
        <v>0.54166666666666663</v>
      </c>
      <c r="BB115" s="290">
        <f t="shared" si="127"/>
        <v>0</v>
      </c>
      <c r="BC115" s="291">
        <f t="shared" si="128"/>
        <v>0</v>
      </c>
      <c r="BD115" s="19">
        <f t="shared" si="129"/>
        <v>0</v>
      </c>
      <c r="BE115" s="20">
        <v>0.85</v>
      </c>
      <c r="BF115" s="292">
        <f t="shared" si="113"/>
        <v>0</v>
      </c>
      <c r="BG115" s="63"/>
      <c r="BH115" s="64"/>
      <c r="BI115" s="63"/>
      <c r="BJ115" s="65"/>
      <c r="BK115" s="66"/>
      <c r="BL115" s="64"/>
      <c r="BM115" s="63"/>
      <c r="BN115" s="65"/>
      <c r="BO115" s="66"/>
      <c r="BP115" s="64"/>
      <c r="BQ115" s="56" t="str">
        <f>IFERROR(IF($AZ115="Présent",BH115/VLOOKUP(BG115,Base!$A$3:$E$17,2,FALSE)/24,""),"")</f>
        <v/>
      </c>
      <c r="BR115" s="56" t="str">
        <f>IFERROR(IF($AZ115="Présent",BJ115/VLOOKUP(BI115,Base!$A$3:$E$17,2,FALSE)/24,""),"")</f>
        <v/>
      </c>
      <c r="BS115" s="56" t="str">
        <f>IFERROR(IF($AZ115="Présent",BL115/VLOOKUP(BK115,Base!$A$3:$E$17,2,FALSE)/24,""),"")</f>
        <v/>
      </c>
      <c r="BT115" s="56" t="str">
        <f>IFERROR(IF($AZ115="Présent",BN115/VLOOKUP(BM115,Base!$A$3:$E$17,2,FALSE)/24,""),"")</f>
        <v/>
      </c>
      <c r="BU115" s="56" t="str">
        <f>IFERROR(IF($AZ115="Présent",BP115/VLOOKUP(BO115,Base!$A$3:$E$17,2,FALSE)/24,""),"")</f>
        <v/>
      </c>
      <c r="BV115" s="293" t="str">
        <f t="shared" si="130"/>
        <v/>
      </c>
      <c r="BW115" s="54"/>
      <c r="BX115" s="17" t="s">
        <v>30</v>
      </c>
      <c r="BY115" s="18"/>
      <c r="BZ115" s="19">
        <v>0.54166666666666663</v>
      </c>
      <c r="CA115" s="290">
        <f t="shared" si="131"/>
        <v>0</v>
      </c>
      <c r="CB115" s="291">
        <f t="shared" si="132"/>
        <v>0</v>
      </c>
      <c r="CC115" s="19">
        <f t="shared" si="133"/>
        <v>0</v>
      </c>
      <c r="CD115" s="20">
        <v>0.85</v>
      </c>
      <c r="CE115" s="292">
        <f t="shared" si="114"/>
        <v>0</v>
      </c>
      <c r="CF115" s="63"/>
      <c r="CG115" s="64"/>
      <c r="CH115" s="63"/>
      <c r="CI115" s="65"/>
      <c r="CJ115" s="66"/>
      <c r="CK115" s="64"/>
      <c r="CL115" s="63"/>
      <c r="CM115" s="65"/>
      <c r="CN115" s="66"/>
      <c r="CO115" s="64"/>
      <c r="CP115" s="56" t="str">
        <f>IFERROR(IF($BY115="Présent",CG115/VLOOKUP(CF115,Base!$A$3:$E$17,2,FALSE)/24,""),"")</f>
        <v/>
      </c>
      <c r="CQ115" s="56" t="str">
        <f>IFERROR(IF($BY115="Présent",CI115/VLOOKUP(CH115,Base!$A$3:$E$17,2,FALSE)/24,""),"")</f>
        <v/>
      </c>
      <c r="CR115" s="56" t="str">
        <f>IFERROR(IF($BY115="Présent",CK115/VLOOKUP(CJ115,Base!$A$3:$E$17,2,FALSE)/24,""),"")</f>
        <v/>
      </c>
      <c r="CS115" s="56" t="str">
        <f>IFERROR(IF($BY115="Présent",CM115/VLOOKUP(CL115,Base!$A$3:$E$17,2,FALSE)/24,""),"")</f>
        <v/>
      </c>
      <c r="CT115" s="56" t="str">
        <f>IFERROR(IF($BY115="Présent",CO115/VLOOKUP(CN115,Base!$A$3:$E$17,2,FALSE)/24,""),"")</f>
        <v/>
      </c>
      <c r="CU115" s="293" t="str">
        <f t="shared" si="134"/>
        <v/>
      </c>
      <c r="CV115" s="54"/>
      <c r="CW115" s="17" t="s">
        <v>30</v>
      </c>
      <c r="CX115" s="18"/>
      <c r="CY115" s="19">
        <v>0.54166666666666663</v>
      </c>
      <c r="CZ115" s="290">
        <f t="shared" si="135"/>
        <v>0</v>
      </c>
      <c r="DA115" s="291">
        <f t="shared" si="136"/>
        <v>0</v>
      </c>
      <c r="DB115" s="19">
        <f t="shared" si="137"/>
        <v>0</v>
      </c>
      <c r="DC115" s="20">
        <v>0.85</v>
      </c>
      <c r="DD115" s="292">
        <f t="shared" si="115"/>
        <v>0</v>
      </c>
      <c r="DE115" s="63"/>
      <c r="DF115" s="64"/>
      <c r="DG115" s="63"/>
      <c r="DH115" s="65"/>
      <c r="DI115" s="66"/>
      <c r="DJ115" s="64"/>
      <c r="DK115" s="63"/>
      <c r="DL115" s="65"/>
      <c r="DM115" s="66"/>
      <c r="DN115" s="64"/>
      <c r="DO115" s="56" t="str">
        <f>IFERROR(IF($CX115="Présent",DF115/VLOOKUP(DE115,Base!$A$3:$E$17,2,FALSE)/24,""),"")</f>
        <v/>
      </c>
      <c r="DP115" s="56" t="str">
        <f>IFERROR(IF($CX115="Présent",DH115/VLOOKUP(DG115,Base!$A$3:$E$17,2,FALSE)/24,""),"")</f>
        <v/>
      </c>
      <c r="DQ115" s="56" t="str">
        <f>IFERROR(IF($CX115="Présent",DJ115/VLOOKUP(DI115,Base!$A$3:$E$17,2,FALSE)/24,""),"")</f>
        <v/>
      </c>
      <c r="DR115" s="56" t="str">
        <f>IFERROR(IF($CX115="Présent",DL115/VLOOKUP(DK115,Base!$A$3:$E$17,2,FALSE)/24,""),"")</f>
        <v/>
      </c>
      <c r="DS115" s="56" t="str">
        <f>IFERROR(IF($CX115="Présent",DN115/VLOOKUP(DM115,Base!$A$3:$E$17,2,FALSE)/24,""),"")</f>
        <v/>
      </c>
      <c r="DT115" s="293" t="str">
        <f t="shared" si="138"/>
        <v/>
      </c>
      <c r="DU115" s="54"/>
      <c r="DV115" s="17" t="s">
        <v>30</v>
      </c>
      <c r="DW115" s="18"/>
      <c r="DX115" s="19">
        <v>0.54166666666666663</v>
      </c>
      <c r="DY115" s="290">
        <f t="shared" si="139"/>
        <v>0</v>
      </c>
      <c r="DZ115" s="291">
        <f t="shared" si="140"/>
        <v>0</v>
      </c>
      <c r="EA115" s="19">
        <f t="shared" si="141"/>
        <v>0</v>
      </c>
      <c r="EB115" s="20">
        <v>0.85</v>
      </c>
      <c r="EC115" s="292">
        <f t="shared" si="116"/>
        <v>0</v>
      </c>
      <c r="ED115" s="63"/>
      <c r="EE115" s="64"/>
      <c r="EF115" s="63"/>
      <c r="EG115" s="65"/>
      <c r="EH115" s="66"/>
      <c r="EI115" s="64"/>
      <c r="EJ115" s="63"/>
      <c r="EK115" s="65"/>
      <c r="EL115" s="66"/>
      <c r="EM115" s="64"/>
      <c r="EN115" s="56" t="str">
        <f>IFERROR(IF($DW115="Présent",EE115/VLOOKUP(ED115,Base!$A$3:$E$17,2,FALSE)/24,""),"")</f>
        <v/>
      </c>
      <c r="EO115" s="56" t="str">
        <f>IFERROR(IF($DW115="Présent",EG115/VLOOKUP(EF115,Base!$A$3:$E$17,2,FALSE)/24,""),"")</f>
        <v/>
      </c>
      <c r="EP115" s="56" t="str">
        <f>IFERROR(IF($DW115="Présent",EI115/VLOOKUP(EH115,Base!$A$3:$E$17,2,FALSE)/24,""),"")</f>
        <v/>
      </c>
      <c r="EQ115" s="56" t="str">
        <f>IFERROR(IF($DW115="Présent",EK115/VLOOKUP(EJ115,Base!$A$3:$E$17,2,FALSE)/24,""),"")</f>
        <v/>
      </c>
      <c r="ER115" s="56" t="str">
        <f>IFERROR(IF($DW115="Présent",EM115/VLOOKUP(EL115,Base!$A$3:$E$17,2,FALSE)/24,""),"")</f>
        <v/>
      </c>
      <c r="ES115" s="293" t="str">
        <f t="shared" si="142"/>
        <v/>
      </c>
      <c r="ET115" s="54"/>
      <c r="EU115" s="17"/>
      <c r="EV115" s="18"/>
      <c r="EW115" s="19">
        <v>0.54166666666666663</v>
      </c>
      <c r="EX115" s="290">
        <f t="shared" si="143"/>
        <v>0</v>
      </c>
      <c r="EY115" s="291">
        <f t="shared" si="144"/>
        <v>0</v>
      </c>
      <c r="EZ115" s="19">
        <f t="shared" si="145"/>
        <v>0</v>
      </c>
      <c r="FA115" s="20">
        <v>0.85</v>
      </c>
      <c r="FB115" s="292">
        <f t="shared" si="117"/>
        <v>0</v>
      </c>
      <c r="FC115" s="63"/>
      <c r="FD115" s="64"/>
      <c r="FE115" s="63"/>
      <c r="FF115" s="65"/>
      <c r="FG115" s="66"/>
      <c r="FH115" s="64"/>
      <c r="FI115" s="63"/>
      <c r="FJ115" s="65"/>
      <c r="FK115" s="66"/>
      <c r="FL115" s="64"/>
      <c r="FM115" s="56" t="str">
        <f>IFERROR(IF($EV115="Présent",FD115/VLOOKUP(FC115,Base!$A$3:$E$17,2,FALSE)/24,""),"")</f>
        <v/>
      </c>
      <c r="FN115" s="56" t="str">
        <f>IFERROR(IF($EV115="Présent",FF115/VLOOKUP(FE115,Base!$A$3:$E$17,2,FALSE)/24,""),"")</f>
        <v/>
      </c>
      <c r="FO115" s="56" t="str">
        <f>IFERROR(IF($EV115="Présent",FH115/VLOOKUP(FG115,Base!$A$3:$E$17,2,FALSE)/24,""),"")</f>
        <v/>
      </c>
      <c r="FP115" s="56" t="str">
        <f>IFERROR(IF($EV115="Présent",FJ115/VLOOKUP(FI115,Base!$A$3:$E$17,2,FALSE)/24,""),"")</f>
        <v/>
      </c>
      <c r="FQ115" s="56" t="str">
        <f>IFERROR(IF($EV115="Présent",FL115/VLOOKUP(FK115,Base!$A$3:$E$17,2,FALSE)/24,""),"")</f>
        <v/>
      </c>
      <c r="FR115" s="293" t="str">
        <f t="shared" si="146"/>
        <v/>
      </c>
      <c r="FS115" s="54"/>
      <c r="FU115" s="262" t="str">
        <f t="shared" si="95"/>
        <v>HOCINI.R</v>
      </c>
      <c r="FV115" s="261">
        <f t="shared" si="118"/>
        <v>7</v>
      </c>
      <c r="FW115" s="263">
        <f t="shared" si="147"/>
        <v>0</v>
      </c>
      <c r="FX115" s="23"/>
      <c r="FY115" s="88"/>
    </row>
    <row r="116" spans="1:181" s="25" customFormat="1" x14ac:dyDescent="0.2">
      <c r="A116" s="17" t="s">
        <v>40</v>
      </c>
      <c r="B116" s="18"/>
      <c r="C116" s="19">
        <v>0.54166666666666663</v>
      </c>
      <c r="D116" s="290">
        <f t="shared" si="119"/>
        <v>0</v>
      </c>
      <c r="E116" s="291">
        <f t="shared" si="120"/>
        <v>0</v>
      </c>
      <c r="F116" s="19">
        <f t="shared" si="121"/>
        <v>0</v>
      </c>
      <c r="G116" s="20">
        <v>0.85</v>
      </c>
      <c r="H116" s="292">
        <f t="shared" si="111"/>
        <v>0</v>
      </c>
      <c r="I116" s="63"/>
      <c r="J116" s="64"/>
      <c r="K116" s="63"/>
      <c r="L116" s="65"/>
      <c r="M116" s="66"/>
      <c r="N116" s="64"/>
      <c r="O116" s="63"/>
      <c r="P116" s="65"/>
      <c r="Q116" s="66"/>
      <c r="R116" s="64"/>
      <c r="S116" s="56" t="str">
        <f>IFERROR(IF($B116="Présent",J116/VLOOKUP(I116,Base!$A$3:$E$17,2,FALSE)/24,""),"")</f>
        <v/>
      </c>
      <c r="T116" s="56" t="str">
        <f>IFERROR(IF($B116="Présent",L116/VLOOKUP(K116,Base!$A$3:$E$17,2,FALSE)/24,""),"")</f>
        <v/>
      </c>
      <c r="U116" s="56" t="str">
        <f>IFERROR(IF($B116="Présent",N116/VLOOKUP(M116,Base!$A$3:$E$17,2,FALSE)/24,""),"")</f>
        <v/>
      </c>
      <c r="V116" s="56" t="str">
        <f>IFERROR(IF($B116="Présent",P116/VLOOKUP(O116,Base!$A$3:$E$17,2,FALSE)/24,""),"")</f>
        <v/>
      </c>
      <c r="W116" s="56" t="str">
        <f>IFERROR(IF($B116="Présent",R116/VLOOKUP(Q116,Base!$A$3:$E$17,2,FALSE)/24,""),"")</f>
        <v/>
      </c>
      <c r="X116" s="293" t="str">
        <f t="shared" si="122"/>
        <v/>
      </c>
      <c r="Y116" s="54"/>
      <c r="Z116" s="17" t="s">
        <v>40</v>
      </c>
      <c r="AA116" s="18"/>
      <c r="AB116" s="19">
        <v>0.54166666666666663</v>
      </c>
      <c r="AC116" s="290">
        <f t="shared" si="123"/>
        <v>0</v>
      </c>
      <c r="AD116" s="291">
        <f t="shared" si="124"/>
        <v>0</v>
      </c>
      <c r="AE116" s="19">
        <f t="shared" si="125"/>
        <v>0</v>
      </c>
      <c r="AF116" s="20">
        <v>0.85</v>
      </c>
      <c r="AG116" s="292">
        <f t="shared" si="112"/>
        <v>0</v>
      </c>
      <c r="AH116" s="63"/>
      <c r="AI116" s="64"/>
      <c r="AJ116" s="63"/>
      <c r="AK116" s="65"/>
      <c r="AL116" s="66"/>
      <c r="AM116" s="64"/>
      <c r="AN116" s="63"/>
      <c r="AO116" s="65"/>
      <c r="AP116" s="66"/>
      <c r="AQ116" s="64"/>
      <c r="AR116" s="56" t="str">
        <f>IFERROR(IF($AA116="Présent",AI116/VLOOKUP(AH116,Base!$A$3:$E$17,2,FALSE)/24,""),"")</f>
        <v/>
      </c>
      <c r="AS116" s="56" t="str">
        <f>IFERROR(IF($AA116="Présent",AK116/VLOOKUP(AJ116,Base!$A$3:$E$17,2,FALSE)/24,""),"")</f>
        <v/>
      </c>
      <c r="AT116" s="56" t="str">
        <f>IFERROR(IF($AA116="Présent",AM116/VLOOKUP(AL116,Base!$A$3:$E$17,2,FALSE)/24,""),"")</f>
        <v/>
      </c>
      <c r="AU116" s="56" t="str">
        <f>IFERROR(IF($AA116="Présent",AO116/VLOOKUP(AN116,Base!$A$3:$E$17,2,FALSE)/24,""),"")</f>
        <v/>
      </c>
      <c r="AV116" s="56" t="str">
        <f>IFERROR(IF($AA116="Présent",AQ116/VLOOKUP(AP116,Base!$A$3:$E$17,2,FALSE)/24,""),"")</f>
        <v/>
      </c>
      <c r="AW116" s="293" t="str">
        <f t="shared" si="126"/>
        <v/>
      </c>
      <c r="AX116" s="54"/>
      <c r="AY116" s="17" t="s">
        <v>40</v>
      </c>
      <c r="AZ116" s="18"/>
      <c r="BA116" s="19">
        <v>0.54166666666666663</v>
      </c>
      <c r="BB116" s="290">
        <f t="shared" si="127"/>
        <v>0</v>
      </c>
      <c r="BC116" s="291">
        <f t="shared" si="128"/>
        <v>0</v>
      </c>
      <c r="BD116" s="19">
        <f t="shared" si="129"/>
        <v>0</v>
      </c>
      <c r="BE116" s="20">
        <v>0.85</v>
      </c>
      <c r="BF116" s="292">
        <f t="shared" si="113"/>
        <v>0</v>
      </c>
      <c r="BG116" s="63"/>
      <c r="BH116" s="64"/>
      <c r="BI116" s="63"/>
      <c r="BJ116" s="65"/>
      <c r="BK116" s="66"/>
      <c r="BL116" s="64"/>
      <c r="BM116" s="63"/>
      <c r="BN116" s="65"/>
      <c r="BO116" s="66"/>
      <c r="BP116" s="64"/>
      <c r="BQ116" s="56" t="str">
        <f>IFERROR(IF($AZ116="Présent",BH116/VLOOKUP(BG116,Base!$A$3:$E$17,2,FALSE)/24,""),"")</f>
        <v/>
      </c>
      <c r="BR116" s="56" t="str">
        <f>IFERROR(IF($AZ116="Présent",BJ116/VLOOKUP(BI116,Base!$A$3:$E$17,2,FALSE)/24,""),"")</f>
        <v/>
      </c>
      <c r="BS116" s="56" t="str">
        <f>IFERROR(IF($AZ116="Présent",BL116/VLOOKUP(BK116,Base!$A$3:$E$17,2,FALSE)/24,""),"")</f>
        <v/>
      </c>
      <c r="BT116" s="56" t="str">
        <f>IFERROR(IF($AZ116="Présent",BN116/VLOOKUP(BM116,Base!$A$3:$E$17,2,FALSE)/24,""),"")</f>
        <v/>
      </c>
      <c r="BU116" s="56" t="str">
        <f>IFERROR(IF($AZ116="Présent",BP116/VLOOKUP(BO116,Base!$A$3:$E$17,2,FALSE)/24,""),"")</f>
        <v/>
      </c>
      <c r="BV116" s="293" t="str">
        <f t="shared" si="130"/>
        <v/>
      </c>
      <c r="BW116" s="54"/>
      <c r="BX116" s="17" t="s">
        <v>40</v>
      </c>
      <c r="BY116" s="18"/>
      <c r="BZ116" s="19">
        <v>0.54166666666666663</v>
      </c>
      <c r="CA116" s="290">
        <f t="shared" si="131"/>
        <v>0</v>
      </c>
      <c r="CB116" s="291">
        <f t="shared" si="132"/>
        <v>0</v>
      </c>
      <c r="CC116" s="19">
        <f t="shared" si="133"/>
        <v>0</v>
      </c>
      <c r="CD116" s="20">
        <v>0.85</v>
      </c>
      <c r="CE116" s="292">
        <f t="shared" si="114"/>
        <v>0</v>
      </c>
      <c r="CF116" s="63"/>
      <c r="CG116" s="64"/>
      <c r="CH116" s="63"/>
      <c r="CI116" s="65"/>
      <c r="CJ116" s="66"/>
      <c r="CK116" s="64"/>
      <c r="CL116" s="63"/>
      <c r="CM116" s="65"/>
      <c r="CN116" s="66"/>
      <c r="CO116" s="64"/>
      <c r="CP116" s="56" t="str">
        <f>IFERROR(IF($BY116="Présent",CG116/VLOOKUP(CF116,Base!$A$3:$E$17,2,FALSE)/24,""),"")</f>
        <v/>
      </c>
      <c r="CQ116" s="56" t="str">
        <f>IFERROR(IF($BY116="Présent",CI116/VLOOKUP(CH116,Base!$A$3:$E$17,2,FALSE)/24,""),"")</f>
        <v/>
      </c>
      <c r="CR116" s="56" t="str">
        <f>IFERROR(IF($BY116="Présent",CK116/VLOOKUP(CJ116,Base!$A$3:$E$17,2,FALSE)/24,""),"")</f>
        <v/>
      </c>
      <c r="CS116" s="56" t="str">
        <f>IFERROR(IF($BY116="Présent",CM116/VLOOKUP(CL116,Base!$A$3:$E$17,2,FALSE)/24,""),"")</f>
        <v/>
      </c>
      <c r="CT116" s="56" t="str">
        <f>IFERROR(IF($BY116="Présent",CO116/VLOOKUP(CN116,Base!$A$3:$E$17,2,FALSE)/24,""),"")</f>
        <v/>
      </c>
      <c r="CU116" s="293" t="str">
        <f t="shared" si="134"/>
        <v/>
      </c>
      <c r="CV116" s="54"/>
      <c r="CW116" s="17" t="s">
        <v>40</v>
      </c>
      <c r="CX116" s="18"/>
      <c r="CY116" s="19">
        <v>0.54166666666666663</v>
      </c>
      <c r="CZ116" s="290">
        <f t="shared" si="135"/>
        <v>0</v>
      </c>
      <c r="DA116" s="291">
        <f t="shared" si="136"/>
        <v>0</v>
      </c>
      <c r="DB116" s="19">
        <f t="shared" si="137"/>
        <v>0</v>
      </c>
      <c r="DC116" s="20">
        <v>0.85</v>
      </c>
      <c r="DD116" s="292">
        <f t="shared" si="115"/>
        <v>0</v>
      </c>
      <c r="DE116" s="63"/>
      <c r="DF116" s="64"/>
      <c r="DG116" s="63"/>
      <c r="DH116" s="65"/>
      <c r="DI116" s="66"/>
      <c r="DJ116" s="64"/>
      <c r="DK116" s="63"/>
      <c r="DL116" s="65"/>
      <c r="DM116" s="66"/>
      <c r="DN116" s="64"/>
      <c r="DO116" s="56" t="str">
        <f>IFERROR(IF($CX116="Présent",DF116/VLOOKUP(DE116,Base!$A$3:$E$17,2,FALSE)/24,""),"")</f>
        <v/>
      </c>
      <c r="DP116" s="56" t="str">
        <f>IFERROR(IF($CX116="Présent",DH116/VLOOKUP(DG116,Base!$A$3:$E$17,2,FALSE)/24,""),"")</f>
        <v/>
      </c>
      <c r="DQ116" s="56" t="str">
        <f>IFERROR(IF($CX116="Présent",DJ116/VLOOKUP(DI116,Base!$A$3:$E$17,2,FALSE)/24,""),"")</f>
        <v/>
      </c>
      <c r="DR116" s="56" t="str">
        <f>IFERROR(IF($CX116="Présent",DL116/VLOOKUP(DK116,Base!$A$3:$E$17,2,FALSE)/24,""),"")</f>
        <v/>
      </c>
      <c r="DS116" s="56" t="str">
        <f>IFERROR(IF($CX116="Présent",DN116/VLOOKUP(DM116,Base!$A$3:$E$17,2,FALSE)/24,""),"")</f>
        <v/>
      </c>
      <c r="DT116" s="293" t="str">
        <f t="shared" si="138"/>
        <v/>
      </c>
      <c r="DU116" s="54"/>
      <c r="DV116" s="17" t="s">
        <v>40</v>
      </c>
      <c r="DW116" s="18"/>
      <c r="DX116" s="19">
        <v>0.54166666666666663</v>
      </c>
      <c r="DY116" s="290">
        <f t="shared" si="139"/>
        <v>0</v>
      </c>
      <c r="DZ116" s="291">
        <f t="shared" si="140"/>
        <v>0</v>
      </c>
      <c r="EA116" s="19">
        <f t="shared" si="141"/>
        <v>0</v>
      </c>
      <c r="EB116" s="20">
        <v>0.85</v>
      </c>
      <c r="EC116" s="292">
        <f t="shared" si="116"/>
        <v>0</v>
      </c>
      <c r="ED116" s="63"/>
      <c r="EE116" s="64"/>
      <c r="EF116" s="63"/>
      <c r="EG116" s="65"/>
      <c r="EH116" s="66"/>
      <c r="EI116" s="64"/>
      <c r="EJ116" s="63"/>
      <c r="EK116" s="65"/>
      <c r="EL116" s="66"/>
      <c r="EM116" s="64"/>
      <c r="EN116" s="56" t="str">
        <f>IFERROR(IF($DW116="Présent",EE116/VLOOKUP(ED116,Base!$A$3:$E$17,2,FALSE)/24,""),"")</f>
        <v/>
      </c>
      <c r="EO116" s="56" t="str">
        <f>IFERROR(IF($DW116="Présent",EG116/VLOOKUP(EF116,Base!$A$3:$E$17,2,FALSE)/24,""),"")</f>
        <v/>
      </c>
      <c r="EP116" s="56" t="str">
        <f>IFERROR(IF($DW116="Présent",EI116/VLOOKUP(EH116,Base!$A$3:$E$17,2,FALSE)/24,""),"")</f>
        <v/>
      </c>
      <c r="EQ116" s="56" t="str">
        <f>IFERROR(IF($DW116="Présent",EK116/VLOOKUP(EJ116,Base!$A$3:$E$17,2,FALSE)/24,""),"")</f>
        <v/>
      </c>
      <c r="ER116" s="56" t="str">
        <f>IFERROR(IF($DW116="Présent",EM116/VLOOKUP(EL116,Base!$A$3:$E$17,2,FALSE)/24,""),"")</f>
        <v/>
      </c>
      <c r="ES116" s="293" t="str">
        <f t="shared" si="142"/>
        <v/>
      </c>
      <c r="ET116" s="54"/>
      <c r="EU116" s="17"/>
      <c r="EV116" s="18"/>
      <c r="EW116" s="19">
        <v>0.54166666666666663</v>
      </c>
      <c r="EX116" s="290">
        <f t="shared" si="143"/>
        <v>0</v>
      </c>
      <c r="EY116" s="291">
        <f t="shared" si="144"/>
        <v>0</v>
      </c>
      <c r="EZ116" s="19">
        <f t="shared" si="145"/>
        <v>0</v>
      </c>
      <c r="FA116" s="20">
        <v>0.85</v>
      </c>
      <c r="FB116" s="292">
        <f t="shared" si="117"/>
        <v>0</v>
      </c>
      <c r="FC116" s="63"/>
      <c r="FD116" s="64"/>
      <c r="FE116" s="63"/>
      <c r="FF116" s="65"/>
      <c r="FG116" s="66"/>
      <c r="FH116" s="64"/>
      <c r="FI116" s="63"/>
      <c r="FJ116" s="65"/>
      <c r="FK116" s="66"/>
      <c r="FL116" s="64"/>
      <c r="FM116" s="56" t="str">
        <f>IFERROR(IF($EV116="Présent",FD116/VLOOKUP(FC116,Base!$A$3:$E$17,2,FALSE)/24,""),"")</f>
        <v/>
      </c>
      <c r="FN116" s="56" t="str">
        <f>IFERROR(IF($EV116="Présent",FF116/VLOOKUP(FE116,Base!$A$3:$E$17,2,FALSE)/24,""),"")</f>
        <v/>
      </c>
      <c r="FO116" s="56" t="str">
        <f>IFERROR(IF($EV116="Présent",FH116/VLOOKUP(FG116,Base!$A$3:$E$17,2,FALSE)/24,""),"")</f>
        <v/>
      </c>
      <c r="FP116" s="56" t="str">
        <f>IFERROR(IF($EV116="Présent",FJ116/VLOOKUP(FI116,Base!$A$3:$E$17,2,FALSE)/24,""),"")</f>
        <v/>
      </c>
      <c r="FQ116" s="56" t="str">
        <f>IFERROR(IF($EV116="Présent",FL116/VLOOKUP(FK116,Base!$A$3:$E$17,2,FALSE)/24,""),"")</f>
        <v/>
      </c>
      <c r="FR116" s="293" t="str">
        <f t="shared" si="146"/>
        <v/>
      </c>
      <c r="FS116" s="54"/>
      <c r="FU116" s="262" t="str">
        <f t="shared" si="95"/>
        <v>OLIVEIRA.A</v>
      </c>
      <c r="FV116" s="261">
        <f t="shared" si="118"/>
        <v>7</v>
      </c>
      <c r="FW116" s="263">
        <f t="shared" si="147"/>
        <v>0</v>
      </c>
      <c r="FX116" s="23"/>
      <c r="FY116" s="88"/>
    </row>
    <row r="117" spans="1:181" s="25" customFormat="1" x14ac:dyDescent="0.2">
      <c r="A117" s="17" t="s">
        <v>58</v>
      </c>
      <c r="B117" s="18"/>
      <c r="C117" s="19">
        <v>0.54166666666666663</v>
      </c>
      <c r="D117" s="290">
        <f t="shared" si="119"/>
        <v>0</v>
      </c>
      <c r="E117" s="291">
        <f t="shared" si="120"/>
        <v>0</v>
      </c>
      <c r="F117" s="19">
        <f t="shared" si="121"/>
        <v>0</v>
      </c>
      <c r="G117" s="20">
        <v>0.85</v>
      </c>
      <c r="H117" s="292">
        <f t="shared" si="111"/>
        <v>0</v>
      </c>
      <c r="I117" s="63"/>
      <c r="J117" s="64"/>
      <c r="K117" s="63"/>
      <c r="L117" s="65"/>
      <c r="M117" s="66"/>
      <c r="N117" s="64"/>
      <c r="O117" s="63"/>
      <c r="P117" s="65"/>
      <c r="Q117" s="66"/>
      <c r="R117" s="64"/>
      <c r="S117" s="56" t="str">
        <f>IFERROR(IF($B117="Présent",J117/VLOOKUP(I117,Base!$A$3:$E$17,2,FALSE)/24,""),"")</f>
        <v/>
      </c>
      <c r="T117" s="56" t="str">
        <f>IFERROR(IF($B117="Présent",L117/VLOOKUP(K117,Base!$A$3:$E$17,2,FALSE)/24,""),"")</f>
        <v/>
      </c>
      <c r="U117" s="56" t="str">
        <f>IFERROR(IF($B117="Présent",N117/VLOOKUP(M117,Base!$A$3:$E$17,2,FALSE)/24,""),"")</f>
        <v/>
      </c>
      <c r="V117" s="56" t="str">
        <f>IFERROR(IF($B117="Présent",P117/VLOOKUP(O117,Base!$A$3:$E$17,2,FALSE)/24,""),"")</f>
        <v/>
      </c>
      <c r="W117" s="56" t="str">
        <f>IFERROR(IF($B117="Présent",R117/VLOOKUP(Q117,Base!$A$3:$E$17,2,FALSE)/24,""),"")</f>
        <v/>
      </c>
      <c r="X117" s="293" t="str">
        <f t="shared" si="122"/>
        <v/>
      </c>
      <c r="Y117" s="54"/>
      <c r="Z117" s="17" t="s">
        <v>58</v>
      </c>
      <c r="AA117" s="18"/>
      <c r="AB117" s="19">
        <v>0.54166666666666663</v>
      </c>
      <c r="AC117" s="290">
        <f t="shared" si="123"/>
        <v>0</v>
      </c>
      <c r="AD117" s="291">
        <f t="shared" si="124"/>
        <v>0</v>
      </c>
      <c r="AE117" s="19">
        <f t="shared" si="125"/>
        <v>0</v>
      </c>
      <c r="AF117" s="20">
        <v>0.85</v>
      </c>
      <c r="AG117" s="292">
        <f t="shared" si="112"/>
        <v>0</v>
      </c>
      <c r="AH117" s="63"/>
      <c r="AI117" s="64"/>
      <c r="AJ117" s="63"/>
      <c r="AK117" s="65"/>
      <c r="AL117" s="66"/>
      <c r="AM117" s="64"/>
      <c r="AN117" s="63"/>
      <c r="AO117" s="65"/>
      <c r="AP117" s="66"/>
      <c r="AQ117" s="64"/>
      <c r="AR117" s="56" t="str">
        <f>IFERROR(IF($AA117="Présent",AI117/VLOOKUP(AH117,Base!$A$3:$E$17,2,FALSE)/24,""),"")</f>
        <v/>
      </c>
      <c r="AS117" s="56" t="str">
        <f>IFERROR(IF($AA117="Présent",AK117/VLOOKUP(AJ117,Base!$A$3:$E$17,2,FALSE)/24,""),"")</f>
        <v/>
      </c>
      <c r="AT117" s="56" t="str">
        <f>IFERROR(IF($AA117="Présent",AM117/VLOOKUP(AL117,Base!$A$3:$E$17,2,FALSE)/24,""),"")</f>
        <v/>
      </c>
      <c r="AU117" s="56" t="str">
        <f>IFERROR(IF($AA117="Présent",AO117/VLOOKUP(AN117,Base!$A$3:$E$17,2,FALSE)/24,""),"")</f>
        <v/>
      </c>
      <c r="AV117" s="56" t="str">
        <f>IFERROR(IF($AA117="Présent",AQ117/VLOOKUP(AP117,Base!$A$3:$E$17,2,FALSE)/24,""),"")</f>
        <v/>
      </c>
      <c r="AW117" s="293" t="str">
        <f t="shared" si="126"/>
        <v/>
      </c>
      <c r="AX117" s="54"/>
      <c r="AY117" s="17" t="s">
        <v>58</v>
      </c>
      <c r="AZ117" s="18"/>
      <c r="BA117" s="19">
        <v>0.54166666666666663</v>
      </c>
      <c r="BB117" s="290">
        <f t="shared" si="127"/>
        <v>0</v>
      </c>
      <c r="BC117" s="291">
        <f t="shared" si="128"/>
        <v>0</v>
      </c>
      <c r="BD117" s="19">
        <f t="shared" si="129"/>
        <v>0</v>
      </c>
      <c r="BE117" s="20">
        <v>0.85</v>
      </c>
      <c r="BF117" s="292">
        <f t="shared" si="113"/>
        <v>0</v>
      </c>
      <c r="BG117" s="63"/>
      <c r="BH117" s="64"/>
      <c r="BI117" s="63"/>
      <c r="BJ117" s="65"/>
      <c r="BK117" s="66"/>
      <c r="BL117" s="64"/>
      <c r="BM117" s="63"/>
      <c r="BN117" s="65"/>
      <c r="BO117" s="66"/>
      <c r="BP117" s="64"/>
      <c r="BQ117" s="56" t="str">
        <f>IFERROR(IF($AZ117="Présent",BH117/VLOOKUP(BG117,Base!$A$3:$E$17,2,FALSE)/24,""),"")</f>
        <v/>
      </c>
      <c r="BR117" s="56" t="str">
        <f>IFERROR(IF($AZ117="Présent",BJ117/VLOOKUP(BI117,Base!$A$3:$E$17,2,FALSE)/24,""),"")</f>
        <v/>
      </c>
      <c r="BS117" s="56" t="str">
        <f>IFERROR(IF($AZ117="Présent",BL117/VLOOKUP(BK117,Base!$A$3:$E$17,2,FALSE)/24,""),"")</f>
        <v/>
      </c>
      <c r="BT117" s="56" t="str">
        <f>IFERROR(IF($AZ117="Présent",BN117/VLOOKUP(BM117,Base!$A$3:$E$17,2,FALSE)/24,""),"")</f>
        <v/>
      </c>
      <c r="BU117" s="56" t="str">
        <f>IFERROR(IF($AZ117="Présent",BP117/VLOOKUP(BO117,Base!$A$3:$E$17,2,FALSE)/24,""),"")</f>
        <v/>
      </c>
      <c r="BV117" s="293" t="str">
        <f t="shared" si="130"/>
        <v/>
      </c>
      <c r="BW117" s="54"/>
      <c r="BX117" s="17" t="s">
        <v>58</v>
      </c>
      <c r="BY117" s="18"/>
      <c r="BZ117" s="19">
        <v>0.54166666666666663</v>
      </c>
      <c r="CA117" s="290">
        <f t="shared" si="131"/>
        <v>0</v>
      </c>
      <c r="CB117" s="291">
        <f t="shared" si="132"/>
        <v>0</v>
      </c>
      <c r="CC117" s="19">
        <f t="shared" si="133"/>
        <v>0</v>
      </c>
      <c r="CD117" s="20">
        <v>0.85</v>
      </c>
      <c r="CE117" s="292">
        <f t="shared" si="114"/>
        <v>0</v>
      </c>
      <c r="CF117" s="63"/>
      <c r="CG117" s="64"/>
      <c r="CH117" s="63"/>
      <c r="CI117" s="65"/>
      <c r="CJ117" s="66"/>
      <c r="CK117" s="64"/>
      <c r="CL117" s="63"/>
      <c r="CM117" s="65"/>
      <c r="CN117" s="66"/>
      <c r="CO117" s="64"/>
      <c r="CP117" s="56" t="str">
        <f>IFERROR(IF($BY117="Présent",CG117/VLOOKUP(CF117,Base!$A$3:$E$17,2,FALSE)/24,""),"")</f>
        <v/>
      </c>
      <c r="CQ117" s="56" t="str">
        <f>IFERROR(IF($BY117="Présent",CI117/VLOOKUP(CH117,Base!$A$3:$E$17,2,FALSE)/24,""),"")</f>
        <v/>
      </c>
      <c r="CR117" s="56" t="str">
        <f>IFERROR(IF($BY117="Présent",CK117/VLOOKUP(CJ117,Base!$A$3:$E$17,2,FALSE)/24,""),"")</f>
        <v/>
      </c>
      <c r="CS117" s="56" t="str">
        <f>IFERROR(IF($BY117="Présent",CM117/VLOOKUP(CL117,Base!$A$3:$E$17,2,FALSE)/24,""),"")</f>
        <v/>
      </c>
      <c r="CT117" s="56" t="str">
        <f>IFERROR(IF($BY117="Présent",CO117/VLOOKUP(CN117,Base!$A$3:$E$17,2,FALSE)/24,""),"")</f>
        <v/>
      </c>
      <c r="CU117" s="293" t="str">
        <f t="shared" si="134"/>
        <v/>
      </c>
      <c r="CV117" s="54"/>
      <c r="CW117" s="17" t="s">
        <v>58</v>
      </c>
      <c r="CX117" s="18"/>
      <c r="CY117" s="19">
        <v>0.54166666666666663</v>
      </c>
      <c r="CZ117" s="290">
        <f t="shared" si="135"/>
        <v>0</v>
      </c>
      <c r="DA117" s="291">
        <f t="shared" si="136"/>
        <v>0</v>
      </c>
      <c r="DB117" s="19">
        <f t="shared" si="137"/>
        <v>0</v>
      </c>
      <c r="DC117" s="20">
        <v>0.85</v>
      </c>
      <c r="DD117" s="292">
        <f t="shared" si="115"/>
        <v>0</v>
      </c>
      <c r="DE117" s="63"/>
      <c r="DF117" s="64"/>
      <c r="DG117" s="63"/>
      <c r="DH117" s="65"/>
      <c r="DI117" s="66"/>
      <c r="DJ117" s="64"/>
      <c r="DK117" s="63"/>
      <c r="DL117" s="65"/>
      <c r="DM117" s="66"/>
      <c r="DN117" s="64"/>
      <c r="DO117" s="56" t="str">
        <f>IFERROR(IF($CX117="Présent",DF117/VLOOKUP(DE117,Base!$A$3:$E$17,2,FALSE)/24,""),"")</f>
        <v/>
      </c>
      <c r="DP117" s="56" t="str">
        <f>IFERROR(IF($CX117="Présent",DH117/VLOOKUP(DG117,Base!$A$3:$E$17,2,FALSE)/24,""),"")</f>
        <v/>
      </c>
      <c r="DQ117" s="56" t="str">
        <f>IFERROR(IF($CX117="Présent",DJ117/VLOOKUP(DI117,Base!$A$3:$E$17,2,FALSE)/24,""),"")</f>
        <v/>
      </c>
      <c r="DR117" s="56" t="str">
        <f>IFERROR(IF($CX117="Présent",DL117/VLOOKUP(DK117,Base!$A$3:$E$17,2,FALSE)/24,""),"")</f>
        <v/>
      </c>
      <c r="DS117" s="56" t="str">
        <f>IFERROR(IF($CX117="Présent",DN117/VLOOKUP(DM117,Base!$A$3:$E$17,2,FALSE)/24,""),"")</f>
        <v/>
      </c>
      <c r="DT117" s="293" t="str">
        <f t="shared" si="138"/>
        <v/>
      </c>
      <c r="DU117" s="54"/>
      <c r="DV117" s="17" t="s">
        <v>58</v>
      </c>
      <c r="DW117" s="18"/>
      <c r="DX117" s="19">
        <v>0.54166666666666663</v>
      </c>
      <c r="DY117" s="290">
        <f t="shared" si="139"/>
        <v>0</v>
      </c>
      <c r="DZ117" s="291">
        <f t="shared" si="140"/>
        <v>0</v>
      </c>
      <c r="EA117" s="19">
        <f t="shared" si="141"/>
        <v>0</v>
      </c>
      <c r="EB117" s="20">
        <v>0.85</v>
      </c>
      <c r="EC117" s="292">
        <f t="shared" si="116"/>
        <v>0</v>
      </c>
      <c r="ED117" s="63"/>
      <c r="EE117" s="64"/>
      <c r="EF117" s="63"/>
      <c r="EG117" s="65"/>
      <c r="EH117" s="66"/>
      <c r="EI117" s="64"/>
      <c r="EJ117" s="63"/>
      <c r="EK117" s="65"/>
      <c r="EL117" s="66"/>
      <c r="EM117" s="64"/>
      <c r="EN117" s="56" t="str">
        <f>IFERROR(IF($DW117="Présent",EE117/VLOOKUP(ED117,Base!$A$3:$E$17,2,FALSE)/24,""),"")</f>
        <v/>
      </c>
      <c r="EO117" s="56" t="str">
        <f>IFERROR(IF($DW117="Présent",EG117/VLOOKUP(EF117,Base!$A$3:$E$17,2,FALSE)/24,""),"")</f>
        <v/>
      </c>
      <c r="EP117" s="56" t="str">
        <f>IFERROR(IF($DW117="Présent",EI117/VLOOKUP(EH117,Base!$A$3:$E$17,2,FALSE)/24,""),"")</f>
        <v/>
      </c>
      <c r="EQ117" s="56" t="str">
        <f>IFERROR(IF($DW117="Présent",EK117/VLOOKUP(EJ117,Base!$A$3:$E$17,2,FALSE)/24,""),"")</f>
        <v/>
      </c>
      <c r="ER117" s="56" t="str">
        <f>IFERROR(IF($DW117="Présent",EM117/VLOOKUP(EL117,Base!$A$3:$E$17,2,FALSE)/24,""),"")</f>
        <v/>
      </c>
      <c r="ES117" s="293" t="str">
        <f t="shared" si="142"/>
        <v/>
      </c>
      <c r="ET117" s="54"/>
      <c r="EU117" s="17"/>
      <c r="EV117" s="18"/>
      <c r="EW117" s="19">
        <v>0.54166666666666663</v>
      </c>
      <c r="EX117" s="290">
        <f t="shared" si="143"/>
        <v>0</v>
      </c>
      <c r="EY117" s="291">
        <f t="shared" si="144"/>
        <v>0</v>
      </c>
      <c r="EZ117" s="19">
        <f t="shared" si="145"/>
        <v>0</v>
      </c>
      <c r="FA117" s="20">
        <v>0.85</v>
      </c>
      <c r="FB117" s="292">
        <f t="shared" si="117"/>
        <v>0</v>
      </c>
      <c r="FC117" s="63"/>
      <c r="FD117" s="64"/>
      <c r="FE117" s="63"/>
      <c r="FF117" s="65"/>
      <c r="FG117" s="66"/>
      <c r="FH117" s="64"/>
      <c r="FI117" s="63"/>
      <c r="FJ117" s="65"/>
      <c r="FK117" s="66"/>
      <c r="FL117" s="64"/>
      <c r="FM117" s="56" t="str">
        <f>IFERROR(IF($EV117="Présent",FD117/VLOOKUP(FC117,Base!$A$3:$E$17,2,FALSE)/24,""),"")</f>
        <v/>
      </c>
      <c r="FN117" s="56" t="str">
        <f>IFERROR(IF($EV117="Présent",FF117/VLOOKUP(FE117,Base!$A$3:$E$17,2,FALSE)/24,""),"")</f>
        <v/>
      </c>
      <c r="FO117" s="56" t="str">
        <f>IFERROR(IF($EV117="Présent",FH117/VLOOKUP(FG117,Base!$A$3:$E$17,2,FALSE)/24,""),"")</f>
        <v/>
      </c>
      <c r="FP117" s="56" t="str">
        <f>IFERROR(IF($EV117="Présent",FJ117/VLOOKUP(FI117,Base!$A$3:$E$17,2,FALSE)/24,""),"")</f>
        <v/>
      </c>
      <c r="FQ117" s="56" t="str">
        <f>IFERROR(IF($EV117="Présent",FL117/VLOOKUP(FK117,Base!$A$3:$E$17,2,FALSE)/24,""),"")</f>
        <v/>
      </c>
      <c r="FR117" s="293" t="str">
        <f t="shared" si="146"/>
        <v/>
      </c>
      <c r="FS117" s="54"/>
      <c r="FU117" s="262" t="str">
        <f t="shared" si="95"/>
        <v>CHAMSEDDINE.C</v>
      </c>
      <c r="FV117" s="261">
        <f t="shared" si="118"/>
        <v>7</v>
      </c>
      <c r="FW117" s="263">
        <f t="shared" si="147"/>
        <v>0</v>
      </c>
      <c r="FX117" s="23"/>
      <c r="FY117" s="88"/>
    </row>
    <row r="118" spans="1:181" s="25" customFormat="1" x14ac:dyDescent="0.2">
      <c r="A118" s="17" t="s">
        <v>21</v>
      </c>
      <c r="B118" s="18"/>
      <c r="C118" s="19">
        <v>0.54166666666666663</v>
      </c>
      <c r="D118" s="290">
        <f t="shared" si="119"/>
        <v>0</v>
      </c>
      <c r="E118" s="291">
        <f t="shared" si="120"/>
        <v>0</v>
      </c>
      <c r="F118" s="19">
        <f t="shared" si="121"/>
        <v>0</v>
      </c>
      <c r="G118" s="20">
        <v>0.85</v>
      </c>
      <c r="H118" s="292">
        <f t="shared" si="111"/>
        <v>0</v>
      </c>
      <c r="I118" s="63"/>
      <c r="J118" s="64"/>
      <c r="K118" s="63"/>
      <c r="L118" s="65"/>
      <c r="M118" s="66"/>
      <c r="N118" s="64"/>
      <c r="O118" s="63"/>
      <c r="P118" s="65"/>
      <c r="Q118" s="66"/>
      <c r="R118" s="64"/>
      <c r="S118" s="56" t="str">
        <f>IFERROR(IF($B118="Présent",J118/VLOOKUP(I118,Base!$A$3:$E$17,2,FALSE)/24,""),"")</f>
        <v/>
      </c>
      <c r="T118" s="56" t="str">
        <f>IFERROR(IF($B118="Présent",L118/VLOOKUP(K118,Base!$A$3:$E$17,2,FALSE)/24,""),"")</f>
        <v/>
      </c>
      <c r="U118" s="56" t="str">
        <f>IFERROR(IF($B118="Présent",N118/VLOOKUP(M118,Base!$A$3:$E$17,2,FALSE)/24,""),"")</f>
        <v/>
      </c>
      <c r="V118" s="56" t="str">
        <f>IFERROR(IF($B118="Présent",P118/VLOOKUP(O118,Base!$A$3:$E$17,2,FALSE)/24,""),"")</f>
        <v/>
      </c>
      <c r="W118" s="56" t="str">
        <f>IFERROR(IF($B118="Présent",R118/VLOOKUP(Q118,Base!$A$3:$E$17,2,FALSE)/24,""),"")</f>
        <v/>
      </c>
      <c r="X118" s="293" t="str">
        <f t="shared" si="122"/>
        <v/>
      </c>
      <c r="Y118" s="54"/>
      <c r="Z118" s="17" t="s">
        <v>21</v>
      </c>
      <c r="AA118" s="18"/>
      <c r="AB118" s="19">
        <v>0.54166666666666663</v>
      </c>
      <c r="AC118" s="290">
        <f t="shared" si="123"/>
        <v>0</v>
      </c>
      <c r="AD118" s="291">
        <f t="shared" si="124"/>
        <v>0</v>
      </c>
      <c r="AE118" s="19">
        <f t="shared" si="125"/>
        <v>0</v>
      </c>
      <c r="AF118" s="20">
        <v>0.85</v>
      </c>
      <c r="AG118" s="292">
        <f t="shared" si="112"/>
        <v>0</v>
      </c>
      <c r="AH118" s="63"/>
      <c r="AI118" s="64"/>
      <c r="AJ118" s="63"/>
      <c r="AK118" s="65"/>
      <c r="AL118" s="66"/>
      <c r="AM118" s="64"/>
      <c r="AN118" s="63"/>
      <c r="AO118" s="65"/>
      <c r="AP118" s="66"/>
      <c r="AQ118" s="64"/>
      <c r="AR118" s="56" t="str">
        <f>IFERROR(IF($AA118="Présent",AI118/VLOOKUP(AH118,Base!$A$3:$E$17,2,FALSE)/24,""),"")</f>
        <v/>
      </c>
      <c r="AS118" s="56" t="str">
        <f>IFERROR(IF($AA118="Présent",AK118/VLOOKUP(AJ118,Base!$A$3:$E$17,2,FALSE)/24,""),"")</f>
        <v/>
      </c>
      <c r="AT118" s="56" t="str">
        <f>IFERROR(IF($AA118="Présent",AM118/VLOOKUP(AL118,Base!$A$3:$E$17,2,FALSE)/24,""),"")</f>
        <v/>
      </c>
      <c r="AU118" s="56" t="str">
        <f>IFERROR(IF($AA118="Présent",AO118/VLOOKUP(AN118,Base!$A$3:$E$17,2,FALSE)/24,""),"")</f>
        <v/>
      </c>
      <c r="AV118" s="56" t="str">
        <f>IFERROR(IF($AA118="Présent",AQ118/VLOOKUP(AP118,Base!$A$3:$E$17,2,FALSE)/24,""),"")</f>
        <v/>
      </c>
      <c r="AW118" s="293" t="str">
        <f t="shared" si="126"/>
        <v/>
      </c>
      <c r="AX118" s="54"/>
      <c r="AY118" s="17" t="s">
        <v>21</v>
      </c>
      <c r="AZ118" s="18"/>
      <c r="BA118" s="19">
        <v>0.54166666666666663</v>
      </c>
      <c r="BB118" s="290">
        <f t="shared" si="127"/>
        <v>0</v>
      </c>
      <c r="BC118" s="291">
        <f t="shared" si="128"/>
        <v>0</v>
      </c>
      <c r="BD118" s="19">
        <f t="shared" si="129"/>
        <v>0</v>
      </c>
      <c r="BE118" s="20">
        <v>0.85</v>
      </c>
      <c r="BF118" s="292">
        <f t="shared" si="113"/>
        <v>0</v>
      </c>
      <c r="BG118" s="63"/>
      <c r="BH118" s="64"/>
      <c r="BI118" s="63"/>
      <c r="BJ118" s="65"/>
      <c r="BK118" s="66"/>
      <c r="BL118" s="64"/>
      <c r="BM118" s="63"/>
      <c r="BN118" s="65"/>
      <c r="BO118" s="66"/>
      <c r="BP118" s="64"/>
      <c r="BQ118" s="56" t="str">
        <f>IFERROR(IF($AZ118="Présent",BH118/VLOOKUP(BG118,Base!$A$3:$E$17,2,FALSE)/24,""),"")</f>
        <v/>
      </c>
      <c r="BR118" s="56" t="str">
        <f>IFERROR(IF($AZ118="Présent",BJ118/VLOOKUP(BI118,Base!$A$3:$E$17,2,FALSE)/24,""),"")</f>
        <v/>
      </c>
      <c r="BS118" s="56" t="str">
        <f>IFERROR(IF($AZ118="Présent",BL118/VLOOKUP(BK118,Base!$A$3:$E$17,2,FALSE)/24,""),"")</f>
        <v/>
      </c>
      <c r="BT118" s="56" t="str">
        <f>IFERROR(IF($AZ118="Présent",BN118/VLOOKUP(BM118,Base!$A$3:$E$17,2,FALSE)/24,""),"")</f>
        <v/>
      </c>
      <c r="BU118" s="56" t="str">
        <f>IFERROR(IF($AZ118="Présent",BP118/VLOOKUP(BO118,Base!$A$3:$E$17,2,FALSE)/24,""),"")</f>
        <v/>
      </c>
      <c r="BV118" s="293" t="str">
        <f t="shared" si="130"/>
        <v/>
      </c>
      <c r="BW118" s="54"/>
      <c r="BX118" s="17" t="s">
        <v>21</v>
      </c>
      <c r="BY118" s="18"/>
      <c r="BZ118" s="19">
        <v>0.54166666666666663</v>
      </c>
      <c r="CA118" s="290">
        <f t="shared" si="131"/>
        <v>0</v>
      </c>
      <c r="CB118" s="291">
        <f t="shared" si="132"/>
        <v>0</v>
      </c>
      <c r="CC118" s="19">
        <f t="shared" si="133"/>
        <v>0</v>
      </c>
      <c r="CD118" s="20">
        <v>0.85</v>
      </c>
      <c r="CE118" s="292">
        <f t="shared" si="114"/>
        <v>0</v>
      </c>
      <c r="CF118" s="63"/>
      <c r="CG118" s="64"/>
      <c r="CH118" s="63"/>
      <c r="CI118" s="65"/>
      <c r="CJ118" s="66"/>
      <c r="CK118" s="64"/>
      <c r="CL118" s="63"/>
      <c r="CM118" s="65"/>
      <c r="CN118" s="66"/>
      <c r="CO118" s="64"/>
      <c r="CP118" s="56" t="str">
        <f>IFERROR(IF($BY118="Présent",CG118/VLOOKUP(CF118,Base!$A$3:$E$17,2,FALSE)/24,""),"")</f>
        <v/>
      </c>
      <c r="CQ118" s="56" t="str">
        <f>IFERROR(IF($BY118="Présent",CI118/VLOOKUP(CH118,Base!$A$3:$E$17,2,FALSE)/24,""),"")</f>
        <v/>
      </c>
      <c r="CR118" s="56" t="str">
        <f>IFERROR(IF($BY118="Présent",CK118/VLOOKUP(CJ118,Base!$A$3:$E$17,2,FALSE)/24,""),"")</f>
        <v/>
      </c>
      <c r="CS118" s="56" t="str">
        <f>IFERROR(IF($BY118="Présent",CM118/VLOOKUP(CL118,Base!$A$3:$E$17,2,FALSE)/24,""),"")</f>
        <v/>
      </c>
      <c r="CT118" s="56" t="str">
        <f>IFERROR(IF($BY118="Présent",CO118/VLOOKUP(CN118,Base!$A$3:$E$17,2,FALSE)/24,""),"")</f>
        <v/>
      </c>
      <c r="CU118" s="293" t="str">
        <f t="shared" si="134"/>
        <v/>
      </c>
      <c r="CV118" s="54"/>
      <c r="CW118" s="17" t="s">
        <v>21</v>
      </c>
      <c r="CX118" s="18"/>
      <c r="CY118" s="19">
        <v>0.54166666666666663</v>
      </c>
      <c r="CZ118" s="290">
        <f t="shared" si="135"/>
        <v>0</v>
      </c>
      <c r="DA118" s="291">
        <f t="shared" si="136"/>
        <v>0</v>
      </c>
      <c r="DB118" s="19">
        <f t="shared" si="137"/>
        <v>0</v>
      </c>
      <c r="DC118" s="20">
        <v>0.85</v>
      </c>
      <c r="DD118" s="292">
        <f t="shared" si="115"/>
        <v>0</v>
      </c>
      <c r="DE118" s="63"/>
      <c r="DF118" s="64"/>
      <c r="DG118" s="63"/>
      <c r="DH118" s="65"/>
      <c r="DI118" s="66"/>
      <c r="DJ118" s="64"/>
      <c r="DK118" s="63"/>
      <c r="DL118" s="65"/>
      <c r="DM118" s="66"/>
      <c r="DN118" s="64"/>
      <c r="DO118" s="56" t="str">
        <f>IFERROR(IF($CX118="Présent",DF118/VLOOKUP(DE118,Base!$A$3:$E$17,2,FALSE)/24,""),"")</f>
        <v/>
      </c>
      <c r="DP118" s="56" t="str">
        <f>IFERROR(IF($CX118="Présent",DH118/VLOOKUP(DG118,Base!$A$3:$E$17,2,FALSE)/24,""),"")</f>
        <v/>
      </c>
      <c r="DQ118" s="56" t="str">
        <f>IFERROR(IF($CX118="Présent",DJ118/VLOOKUP(DI118,Base!$A$3:$E$17,2,FALSE)/24,""),"")</f>
        <v/>
      </c>
      <c r="DR118" s="56" t="str">
        <f>IFERROR(IF($CX118="Présent",DL118/VLOOKUP(DK118,Base!$A$3:$E$17,2,FALSE)/24,""),"")</f>
        <v/>
      </c>
      <c r="DS118" s="56" t="str">
        <f>IFERROR(IF($CX118="Présent",DN118/VLOOKUP(DM118,Base!$A$3:$E$17,2,FALSE)/24,""),"")</f>
        <v/>
      </c>
      <c r="DT118" s="293" t="str">
        <f t="shared" si="138"/>
        <v/>
      </c>
      <c r="DU118" s="54"/>
      <c r="DV118" s="17" t="s">
        <v>21</v>
      </c>
      <c r="DW118" s="18"/>
      <c r="DX118" s="19">
        <v>0.54166666666666663</v>
      </c>
      <c r="DY118" s="290">
        <f t="shared" si="139"/>
        <v>0</v>
      </c>
      <c r="DZ118" s="291">
        <f t="shared" si="140"/>
        <v>0</v>
      </c>
      <c r="EA118" s="19">
        <f t="shared" si="141"/>
        <v>0</v>
      </c>
      <c r="EB118" s="20">
        <v>0.85</v>
      </c>
      <c r="EC118" s="292">
        <f t="shared" si="116"/>
        <v>0</v>
      </c>
      <c r="ED118" s="63"/>
      <c r="EE118" s="64"/>
      <c r="EF118" s="63"/>
      <c r="EG118" s="65"/>
      <c r="EH118" s="66"/>
      <c r="EI118" s="64"/>
      <c r="EJ118" s="63"/>
      <c r="EK118" s="65"/>
      <c r="EL118" s="66"/>
      <c r="EM118" s="64"/>
      <c r="EN118" s="56" t="str">
        <f>IFERROR(IF($DW118="Présent",EE118/VLOOKUP(ED118,Base!$A$3:$E$17,2,FALSE)/24,""),"")</f>
        <v/>
      </c>
      <c r="EO118" s="56" t="str">
        <f>IFERROR(IF($DW118="Présent",EG118/VLOOKUP(EF118,Base!$A$3:$E$17,2,FALSE)/24,""),"")</f>
        <v/>
      </c>
      <c r="EP118" s="56" t="str">
        <f>IFERROR(IF($DW118="Présent",EI118/VLOOKUP(EH118,Base!$A$3:$E$17,2,FALSE)/24,""),"")</f>
        <v/>
      </c>
      <c r="EQ118" s="56" t="str">
        <f>IFERROR(IF($DW118="Présent",EK118/VLOOKUP(EJ118,Base!$A$3:$E$17,2,FALSE)/24,""),"")</f>
        <v/>
      </c>
      <c r="ER118" s="56" t="str">
        <f>IFERROR(IF($DW118="Présent",EM118/VLOOKUP(EL118,Base!$A$3:$E$17,2,FALSE)/24,""),"")</f>
        <v/>
      </c>
      <c r="ES118" s="293" t="str">
        <f t="shared" si="142"/>
        <v/>
      </c>
      <c r="ET118" s="54"/>
      <c r="EU118" s="17"/>
      <c r="EV118" s="18"/>
      <c r="EW118" s="19">
        <v>0.54166666666666663</v>
      </c>
      <c r="EX118" s="290">
        <f t="shared" si="143"/>
        <v>0</v>
      </c>
      <c r="EY118" s="291">
        <f t="shared" si="144"/>
        <v>0</v>
      </c>
      <c r="EZ118" s="19">
        <f t="shared" si="145"/>
        <v>0</v>
      </c>
      <c r="FA118" s="20">
        <v>0.85</v>
      </c>
      <c r="FB118" s="292">
        <f t="shared" si="117"/>
        <v>0</v>
      </c>
      <c r="FC118" s="63"/>
      <c r="FD118" s="64"/>
      <c r="FE118" s="63"/>
      <c r="FF118" s="65"/>
      <c r="FG118" s="66"/>
      <c r="FH118" s="64"/>
      <c r="FI118" s="63"/>
      <c r="FJ118" s="65"/>
      <c r="FK118" s="66"/>
      <c r="FL118" s="64"/>
      <c r="FM118" s="56" t="str">
        <f>IFERROR(IF($EV118="Présent",FD118/VLOOKUP(FC118,Base!$A$3:$E$17,2,FALSE)/24,""),"")</f>
        <v/>
      </c>
      <c r="FN118" s="56" t="str">
        <f>IFERROR(IF($EV118="Présent",FF118/VLOOKUP(FE118,Base!$A$3:$E$17,2,FALSE)/24,""),"")</f>
        <v/>
      </c>
      <c r="FO118" s="56" t="str">
        <f>IFERROR(IF($EV118="Présent",FH118/VLOOKUP(FG118,Base!$A$3:$E$17,2,FALSE)/24,""),"")</f>
        <v/>
      </c>
      <c r="FP118" s="56" t="str">
        <f>IFERROR(IF($EV118="Présent",FJ118/VLOOKUP(FI118,Base!$A$3:$E$17,2,FALSE)/24,""),"")</f>
        <v/>
      </c>
      <c r="FQ118" s="56" t="str">
        <f>IFERROR(IF($EV118="Présent",FL118/VLOOKUP(FK118,Base!$A$3:$E$17,2,FALSE)/24,""),"")</f>
        <v/>
      </c>
      <c r="FR118" s="293" t="str">
        <f t="shared" si="146"/>
        <v/>
      </c>
      <c r="FS118" s="54"/>
      <c r="FU118" s="262" t="str">
        <f t="shared" si="95"/>
        <v>BENAISSA.Y</v>
      </c>
      <c r="FV118" s="261">
        <f t="shared" si="118"/>
        <v>7</v>
      </c>
      <c r="FW118" s="263">
        <f t="shared" si="147"/>
        <v>0</v>
      </c>
      <c r="FX118" s="23"/>
      <c r="FY118" s="88"/>
    </row>
    <row r="119" spans="1:181" s="25" customFormat="1" x14ac:dyDescent="0.2">
      <c r="A119" s="17" t="s">
        <v>46</v>
      </c>
      <c r="B119" s="18"/>
      <c r="C119" s="19">
        <v>0.54166666666666663</v>
      </c>
      <c r="D119" s="290">
        <f t="shared" si="119"/>
        <v>0</v>
      </c>
      <c r="E119" s="291">
        <f t="shared" si="120"/>
        <v>0</v>
      </c>
      <c r="F119" s="19">
        <f t="shared" si="121"/>
        <v>0</v>
      </c>
      <c r="G119" s="20">
        <v>0.85</v>
      </c>
      <c r="H119" s="292">
        <f t="shared" si="111"/>
        <v>0</v>
      </c>
      <c r="I119" s="63"/>
      <c r="J119" s="64"/>
      <c r="K119" s="63"/>
      <c r="L119" s="65"/>
      <c r="M119" s="66"/>
      <c r="N119" s="64"/>
      <c r="O119" s="63"/>
      <c r="P119" s="65"/>
      <c r="Q119" s="66"/>
      <c r="R119" s="64"/>
      <c r="S119" s="56" t="str">
        <f>IFERROR(IF($B119="Présent",J119/VLOOKUP(I119,Base!$A$3:$E$17,2,FALSE)/24,""),"")</f>
        <v/>
      </c>
      <c r="T119" s="56" t="str">
        <f>IFERROR(IF($B119="Présent",L119/VLOOKUP(K119,Base!$A$3:$E$17,2,FALSE)/24,""),"")</f>
        <v/>
      </c>
      <c r="U119" s="56" t="str">
        <f>IFERROR(IF($B119="Présent",N119/VLOOKUP(M119,Base!$A$3:$E$17,2,FALSE)/24,""),"")</f>
        <v/>
      </c>
      <c r="V119" s="56" t="str">
        <f>IFERROR(IF($B119="Présent",P119/VLOOKUP(O119,Base!$A$3:$E$17,2,FALSE)/24,""),"")</f>
        <v/>
      </c>
      <c r="W119" s="56" t="str">
        <f>IFERROR(IF($B119="Présent",R119/VLOOKUP(Q119,Base!$A$3:$E$17,2,FALSE)/24,""),"")</f>
        <v/>
      </c>
      <c r="X119" s="293" t="str">
        <f t="shared" si="122"/>
        <v/>
      </c>
      <c r="Y119" s="52"/>
      <c r="Z119" s="17" t="s">
        <v>46</v>
      </c>
      <c r="AA119" s="18"/>
      <c r="AB119" s="19">
        <v>0.54166666666666663</v>
      </c>
      <c r="AC119" s="290">
        <f t="shared" si="123"/>
        <v>0</v>
      </c>
      <c r="AD119" s="291">
        <f t="shared" si="124"/>
        <v>0</v>
      </c>
      <c r="AE119" s="19">
        <f t="shared" si="125"/>
        <v>0</v>
      </c>
      <c r="AF119" s="20">
        <v>0.85</v>
      </c>
      <c r="AG119" s="292">
        <f t="shared" si="112"/>
        <v>0</v>
      </c>
      <c r="AH119" s="63"/>
      <c r="AI119" s="64"/>
      <c r="AJ119" s="63"/>
      <c r="AK119" s="65"/>
      <c r="AL119" s="66"/>
      <c r="AM119" s="64"/>
      <c r="AN119" s="63"/>
      <c r="AO119" s="65"/>
      <c r="AP119" s="66"/>
      <c r="AQ119" s="64"/>
      <c r="AR119" s="56" t="str">
        <f>IFERROR(IF($AA119="Présent",AI119/VLOOKUP(AH119,Base!$A$3:$E$17,2,FALSE)/24,""),"")</f>
        <v/>
      </c>
      <c r="AS119" s="56" t="str">
        <f>IFERROR(IF($AA119="Présent",AK119/VLOOKUP(AJ119,Base!$A$3:$E$17,2,FALSE)/24,""),"")</f>
        <v/>
      </c>
      <c r="AT119" s="56" t="str">
        <f>IFERROR(IF($AA119="Présent",AM119/VLOOKUP(AL119,Base!$A$3:$E$17,2,FALSE)/24,""),"")</f>
        <v/>
      </c>
      <c r="AU119" s="56" t="str">
        <f>IFERROR(IF($AA119="Présent",AO119/VLOOKUP(AN119,Base!$A$3:$E$17,2,FALSE)/24,""),"")</f>
        <v/>
      </c>
      <c r="AV119" s="56" t="str">
        <f>IFERROR(IF($AA119="Présent",AQ119/VLOOKUP(AP119,Base!$A$3:$E$17,2,FALSE)/24,""),"")</f>
        <v/>
      </c>
      <c r="AW119" s="293" t="str">
        <f t="shared" si="126"/>
        <v/>
      </c>
      <c r="AX119" s="52"/>
      <c r="AY119" s="17" t="s">
        <v>46</v>
      </c>
      <c r="AZ119" s="18"/>
      <c r="BA119" s="19">
        <v>0.54166666666666663</v>
      </c>
      <c r="BB119" s="290">
        <f t="shared" si="127"/>
        <v>0</v>
      </c>
      <c r="BC119" s="291">
        <f t="shared" si="128"/>
        <v>0</v>
      </c>
      <c r="BD119" s="19">
        <f t="shared" si="129"/>
        <v>0</v>
      </c>
      <c r="BE119" s="20">
        <v>0.85</v>
      </c>
      <c r="BF119" s="292">
        <f t="shared" si="113"/>
        <v>0</v>
      </c>
      <c r="BG119" s="63"/>
      <c r="BH119" s="64"/>
      <c r="BI119" s="63"/>
      <c r="BJ119" s="65"/>
      <c r="BK119" s="66"/>
      <c r="BL119" s="64"/>
      <c r="BM119" s="63"/>
      <c r="BN119" s="65"/>
      <c r="BO119" s="66"/>
      <c r="BP119" s="64"/>
      <c r="BQ119" s="56" t="str">
        <f>IFERROR(IF($AZ119="Présent",BH119/VLOOKUP(BG119,Base!$A$3:$E$17,2,FALSE)/24,""),"")</f>
        <v/>
      </c>
      <c r="BR119" s="56" t="str">
        <f>IFERROR(IF($AZ119="Présent",BJ119/VLOOKUP(BI119,Base!$A$3:$E$17,2,FALSE)/24,""),"")</f>
        <v/>
      </c>
      <c r="BS119" s="56" t="str">
        <f>IFERROR(IF($AZ119="Présent",BL119/VLOOKUP(BK119,Base!$A$3:$E$17,2,FALSE)/24,""),"")</f>
        <v/>
      </c>
      <c r="BT119" s="56" t="str">
        <f>IFERROR(IF($AZ119="Présent",BN119/VLOOKUP(BM119,Base!$A$3:$E$17,2,FALSE)/24,""),"")</f>
        <v/>
      </c>
      <c r="BU119" s="56" t="str">
        <f>IFERROR(IF($AZ119="Présent",BP119/VLOOKUP(BO119,Base!$A$3:$E$17,2,FALSE)/24,""),"")</f>
        <v/>
      </c>
      <c r="BV119" s="293" t="str">
        <f t="shared" si="130"/>
        <v/>
      </c>
      <c r="BW119" s="52"/>
      <c r="BX119" s="17" t="s">
        <v>46</v>
      </c>
      <c r="BY119" s="18"/>
      <c r="BZ119" s="19">
        <v>0.54166666666666663</v>
      </c>
      <c r="CA119" s="290">
        <f t="shared" si="131"/>
        <v>0</v>
      </c>
      <c r="CB119" s="291">
        <f t="shared" si="132"/>
        <v>0</v>
      </c>
      <c r="CC119" s="19">
        <f t="shared" si="133"/>
        <v>0</v>
      </c>
      <c r="CD119" s="20">
        <v>0.85</v>
      </c>
      <c r="CE119" s="292">
        <f t="shared" si="114"/>
        <v>0</v>
      </c>
      <c r="CF119" s="63"/>
      <c r="CG119" s="64"/>
      <c r="CH119" s="63"/>
      <c r="CI119" s="65"/>
      <c r="CJ119" s="66"/>
      <c r="CK119" s="64"/>
      <c r="CL119" s="63"/>
      <c r="CM119" s="65"/>
      <c r="CN119" s="66"/>
      <c r="CO119" s="64"/>
      <c r="CP119" s="56" t="str">
        <f>IFERROR(IF($BY119="Présent",CG119/VLOOKUP(CF119,Base!$A$3:$E$17,2,FALSE)/24,""),"")</f>
        <v/>
      </c>
      <c r="CQ119" s="56" t="str">
        <f>IFERROR(IF($BY119="Présent",CI119/VLOOKUP(CH119,Base!$A$3:$E$17,2,FALSE)/24,""),"")</f>
        <v/>
      </c>
      <c r="CR119" s="56" t="str">
        <f>IFERROR(IF($BY119="Présent",CK119/VLOOKUP(CJ119,Base!$A$3:$E$17,2,FALSE)/24,""),"")</f>
        <v/>
      </c>
      <c r="CS119" s="56" t="str">
        <f>IFERROR(IF($BY119="Présent",CM119/VLOOKUP(CL119,Base!$A$3:$E$17,2,FALSE)/24,""),"")</f>
        <v/>
      </c>
      <c r="CT119" s="56" t="str">
        <f>IFERROR(IF($BY119="Présent",CO119/VLOOKUP(CN119,Base!$A$3:$E$17,2,FALSE)/24,""),"")</f>
        <v/>
      </c>
      <c r="CU119" s="293" t="str">
        <f t="shared" si="134"/>
        <v/>
      </c>
      <c r="CV119" s="52"/>
      <c r="CW119" s="17" t="s">
        <v>46</v>
      </c>
      <c r="CX119" s="18"/>
      <c r="CY119" s="19">
        <v>0.54166666666666663</v>
      </c>
      <c r="CZ119" s="290">
        <f t="shared" si="135"/>
        <v>0</v>
      </c>
      <c r="DA119" s="291">
        <f t="shared" si="136"/>
        <v>0</v>
      </c>
      <c r="DB119" s="19">
        <f t="shared" si="137"/>
        <v>0</v>
      </c>
      <c r="DC119" s="20">
        <v>0.85</v>
      </c>
      <c r="DD119" s="292">
        <f t="shared" si="115"/>
        <v>0</v>
      </c>
      <c r="DE119" s="63"/>
      <c r="DF119" s="64"/>
      <c r="DG119" s="63"/>
      <c r="DH119" s="65"/>
      <c r="DI119" s="66"/>
      <c r="DJ119" s="64"/>
      <c r="DK119" s="63"/>
      <c r="DL119" s="65"/>
      <c r="DM119" s="66"/>
      <c r="DN119" s="64"/>
      <c r="DO119" s="56" t="str">
        <f>IFERROR(IF($CX119="Présent",DF119/VLOOKUP(DE119,Base!$A$3:$E$17,2,FALSE)/24,""),"")</f>
        <v/>
      </c>
      <c r="DP119" s="56" t="str">
        <f>IFERROR(IF($CX119="Présent",DH119/VLOOKUP(DG119,Base!$A$3:$E$17,2,FALSE)/24,""),"")</f>
        <v/>
      </c>
      <c r="DQ119" s="56" t="str">
        <f>IFERROR(IF($CX119="Présent",DJ119/VLOOKUP(DI119,Base!$A$3:$E$17,2,FALSE)/24,""),"")</f>
        <v/>
      </c>
      <c r="DR119" s="56" t="str">
        <f>IFERROR(IF($CX119="Présent",DL119/VLOOKUP(DK119,Base!$A$3:$E$17,2,FALSE)/24,""),"")</f>
        <v/>
      </c>
      <c r="DS119" s="56" t="str">
        <f>IFERROR(IF($CX119="Présent",DN119/VLOOKUP(DM119,Base!$A$3:$E$17,2,FALSE)/24,""),"")</f>
        <v/>
      </c>
      <c r="DT119" s="293" t="str">
        <f t="shared" si="138"/>
        <v/>
      </c>
      <c r="DU119" s="52"/>
      <c r="DV119" s="17" t="s">
        <v>46</v>
      </c>
      <c r="DW119" s="18"/>
      <c r="DX119" s="19">
        <v>0.54166666666666663</v>
      </c>
      <c r="DY119" s="290">
        <f t="shared" si="139"/>
        <v>0</v>
      </c>
      <c r="DZ119" s="291">
        <f t="shared" si="140"/>
        <v>0</v>
      </c>
      <c r="EA119" s="19">
        <f t="shared" si="141"/>
        <v>0</v>
      </c>
      <c r="EB119" s="20">
        <v>0.85</v>
      </c>
      <c r="EC119" s="292">
        <f t="shared" si="116"/>
        <v>0</v>
      </c>
      <c r="ED119" s="63"/>
      <c r="EE119" s="64"/>
      <c r="EF119" s="63"/>
      <c r="EG119" s="65"/>
      <c r="EH119" s="66"/>
      <c r="EI119" s="64"/>
      <c r="EJ119" s="63"/>
      <c r="EK119" s="65"/>
      <c r="EL119" s="66"/>
      <c r="EM119" s="64"/>
      <c r="EN119" s="56" t="str">
        <f>IFERROR(IF($DW119="Présent",EE119/VLOOKUP(ED119,Base!$A$3:$E$17,2,FALSE)/24,""),"")</f>
        <v/>
      </c>
      <c r="EO119" s="56" t="str">
        <f>IFERROR(IF($DW119="Présent",EG119/VLOOKUP(EF119,Base!$A$3:$E$17,2,FALSE)/24,""),"")</f>
        <v/>
      </c>
      <c r="EP119" s="56" t="str">
        <f>IFERROR(IF($DW119="Présent",EI119/VLOOKUP(EH119,Base!$A$3:$E$17,2,FALSE)/24,""),"")</f>
        <v/>
      </c>
      <c r="EQ119" s="56" t="str">
        <f>IFERROR(IF($DW119="Présent",EK119/VLOOKUP(EJ119,Base!$A$3:$E$17,2,FALSE)/24,""),"")</f>
        <v/>
      </c>
      <c r="ER119" s="56" t="str">
        <f>IFERROR(IF($DW119="Présent",EM119/VLOOKUP(EL119,Base!$A$3:$E$17,2,FALSE)/24,""),"")</f>
        <v/>
      </c>
      <c r="ES119" s="293" t="str">
        <f t="shared" si="142"/>
        <v/>
      </c>
      <c r="ET119" s="52"/>
      <c r="EU119" s="17"/>
      <c r="EV119" s="18"/>
      <c r="EW119" s="19">
        <v>0.54166666666666663</v>
      </c>
      <c r="EX119" s="290">
        <f t="shared" si="143"/>
        <v>0</v>
      </c>
      <c r="EY119" s="291">
        <f t="shared" si="144"/>
        <v>0</v>
      </c>
      <c r="EZ119" s="19">
        <f t="shared" si="145"/>
        <v>0</v>
      </c>
      <c r="FA119" s="20">
        <v>0.85</v>
      </c>
      <c r="FB119" s="292">
        <f t="shared" si="117"/>
        <v>0</v>
      </c>
      <c r="FC119" s="63"/>
      <c r="FD119" s="64"/>
      <c r="FE119" s="63"/>
      <c r="FF119" s="65"/>
      <c r="FG119" s="66"/>
      <c r="FH119" s="64"/>
      <c r="FI119" s="63"/>
      <c r="FJ119" s="65"/>
      <c r="FK119" s="66"/>
      <c r="FL119" s="64"/>
      <c r="FM119" s="56" t="str">
        <f>IFERROR(IF($EV119="Présent",FD119/VLOOKUP(FC119,Base!$A$3:$E$17,2,FALSE)/24,""),"")</f>
        <v/>
      </c>
      <c r="FN119" s="56" t="str">
        <f>IFERROR(IF($EV119="Présent",FF119/VLOOKUP(FE119,Base!$A$3:$E$17,2,FALSE)/24,""),"")</f>
        <v/>
      </c>
      <c r="FO119" s="56" t="str">
        <f>IFERROR(IF($EV119="Présent",FH119/VLOOKUP(FG119,Base!$A$3:$E$17,2,FALSE)/24,""),"")</f>
        <v/>
      </c>
      <c r="FP119" s="56" t="str">
        <f>IFERROR(IF($EV119="Présent",FJ119/VLOOKUP(FI119,Base!$A$3:$E$17,2,FALSE)/24,""),"")</f>
        <v/>
      </c>
      <c r="FQ119" s="56" t="str">
        <f>IFERROR(IF($EV119="Présent",FL119/VLOOKUP(FK119,Base!$A$3:$E$17,2,FALSE)/24,""),"")</f>
        <v/>
      </c>
      <c r="FR119" s="293" t="str">
        <f t="shared" si="146"/>
        <v/>
      </c>
      <c r="FS119" s="52"/>
      <c r="FU119" s="262" t="str">
        <f t="shared" si="95"/>
        <v>MONGO OVIENA.E</v>
      </c>
      <c r="FV119" s="261">
        <f t="shared" si="118"/>
        <v>7</v>
      </c>
      <c r="FW119" s="263">
        <f t="shared" si="147"/>
        <v>0</v>
      </c>
      <c r="FX119" s="23"/>
      <c r="FY119" s="88"/>
    </row>
    <row r="120" spans="1:181" s="25" customFormat="1" x14ac:dyDescent="0.2">
      <c r="A120" s="17" t="s">
        <v>62</v>
      </c>
      <c r="B120" s="18"/>
      <c r="C120" s="19">
        <v>0.54166666666666663</v>
      </c>
      <c r="D120" s="290">
        <f t="shared" si="119"/>
        <v>0</v>
      </c>
      <c r="E120" s="291">
        <f t="shared" si="120"/>
        <v>0</v>
      </c>
      <c r="F120" s="19">
        <f t="shared" si="121"/>
        <v>0</v>
      </c>
      <c r="G120" s="20">
        <v>0.85</v>
      </c>
      <c r="H120" s="292">
        <f t="shared" si="111"/>
        <v>0</v>
      </c>
      <c r="I120" s="63"/>
      <c r="J120" s="64"/>
      <c r="K120" s="63"/>
      <c r="L120" s="65"/>
      <c r="M120" s="66"/>
      <c r="N120" s="64"/>
      <c r="O120" s="63"/>
      <c r="P120" s="65"/>
      <c r="Q120" s="66"/>
      <c r="R120" s="64"/>
      <c r="S120" s="56" t="str">
        <f>IFERROR(IF($B120="Présent",J120/VLOOKUP(I120,Base!$A$3:$E$17,2,FALSE)/24,""),"")</f>
        <v/>
      </c>
      <c r="T120" s="56" t="str">
        <f>IFERROR(IF($B120="Présent",L120/VLOOKUP(K120,Base!$A$3:$E$17,2,FALSE)/24,""),"")</f>
        <v/>
      </c>
      <c r="U120" s="56" t="str">
        <f>IFERROR(IF($B120="Présent",N120/VLOOKUP(M120,Base!$A$3:$E$17,2,FALSE)/24,""),"")</f>
        <v/>
      </c>
      <c r="V120" s="56" t="str">
        <f>IFERROR(IF($B120="Présent",P120/VLOOKUP(O120,Base!$A$3:$E$17,2,FALSE)/24,""),"")</f>
        <v/>
      </c>
      <c r="W120" s="56" t="str">
        <f>IFERROR(IF($B120="Présent",R120/VLOOKUP(Q120,Base!$A$3:$E$17,2,FALSE)/24,""),"")</f>
        <v/>
      </c>
      <c r="X120" s="293" t="str">
        <f t="shared" si="122"/>
        <v/>
      </c>
      <c r="Y120" s="52"/>
      <c r="Z120" s="17" t="s">
        <v>62</v>
      </c>
      <c r="AA120" s="18"/>
      <c r="AB120" s="19">
        <v>0.54166666666666663</v>
      </c>
      <c r="AC120" s="290">
        <f t="shared" si="123"/>
        <v>0</v>
      </c>
      <c r="AD120" s="291">
        <f t="shared" si="124"/>
        <v>0</v>
      </c>
      <c r="AE120" s="19">
        <f t="shared" si="125"/>
        <v>0</v>
      </c>
      <c r="AF120" s="20">
        <v>0.85</v>
      </c>
      <c r="AG120" s="292">
        <f t="shared" si="112"/>
        <v>0</v>
      </c>
      <c r="AH120" s="63"/>
      <c r="AI120" s="64"/>
      <c r="AJ120" s="63"/>
      <c r="AK120" s="65"/>
      <c r="AL120" s="66"/>
      <c r="AM120" s="64"/>
      <c r="AN120" s="63"/>
      <c r="AO120" s="65"/>
      <c r="AP120" s="66"/>
      <c r="AQ120" s="64"/>
      <c r="AR120" s="56" t="str">
        <f>IFERROR(IF($AA120="Présent",AI120/VLOOKUP(AH120,Base!$A$3:$E$17,2,FALSE)/24,""),"")</f>
        <v/>
      </c>
      <c r="AS120" s="56" t="str">
        <f>IFERROR(IF($AA120="Présent",AK120/VLOOKUP(AJ120,Base!$A$3:$E$17,2,FALSE)/24,""),"")</f>
        <v/>
      </c>
      <c r="AT120" s="56" t="str">
        <f>IFERROR(IF($AA120="Présent",AM120/VLOOKUP(AL120,Base!$A$3:$E$17,2,FALSE)/24,""),"")</f>
        <v/>
      </c>
      <c r="AU120" s="56" t="str">
        <f>IFERROR(IF($AA120="Présent",AO120/VLOOKUP(AN120,Base!$A$3:$E$17,2,FALSE)/24,""),"")</f>
        <v/>
      </c>
      <c r="AV120" s="56" t="str">
        <f>IFERROR(IF($AA120="Présent",AQ120/VLOOKUP(AP120,Base!$A$3:$E$17,2,FALSE)/24,""),"")</f>
        <v/>
      </c>
      <c r="AW120" s="293" t="str">
        <f t="shared" si="126"/>
        <v/>
      </c>
      <c r="AX120" s="52"/>
      <c r="AY120" s="17" t="s">
        <v>62</v>
      </c>
      <c r="AZ120" s="18"/>
      <c r="BA120" s="19">
        <v>0.54166666666666663</v>
      </c>
      <c r="BB120" s="290">
        <f t="shared" si="127"/>
        <v>0</v>
      </c>
      <c r="BC120" s="291">
        <f t="shared" si="128"/>
        <v>0</v>
      </c>
      <c r="BD120" s="19">
        <f t="shared" si="129"/>
        <v>0</v>
      </c>
      <c r="BE120" s="20">
        <v>0.85</v>
      </c>
      <c r="BF120" s="292">
        <f t="shared" si="113"/>
        <v>0</v>
      </c>
      <c r="BG120" s="63"/>
      <c r="BH120" s="64"/>
      <c r="BI120" s="63"/>
      <c r="BJ120" s="65"/>
      <c r="BK120" s="66"/>
      <c r="BL120" s="64"/>
      <c r="BM120" s="63"/>
      <c r="BN120" s="65"/>
      <c r="BO120" s="66"/>
      <c r="BP120" s="64"/>
      <c r="BQ120" s="56" t="str">
        <f>IFERROR(IF($AZ120="Présent",BH120/VLOOKUP(BG120,Base!$A$3:$E$17,2,FALSE)/24,""),"")</f>
        <v/>
      </c>
      <c r="BR120" s="56" t="str">
        <f>IFERROR(IF($AZ120="Présent",BJ120/VLOOKUP(BI120,Base!$A$3:$E$17,2,FALSE)/24,""),"")</f>
        <v/>
      </c>
      <c r="BS120" s="56" t="str">
        <f>IFERROR(IF($AZ120="Présent",BL120/VLOOKUP(BK120,Base!$A$3:$E$17,2,FALSE)/24,""),"")</f>
        <v/>
      </c>
      <c r="BT120" s="56" t="str">
        <f>IFERROR(IF($AZ120="Présent",BN120/VLOOKUP(BM120,Base!$A$3:$E$17,2,FALSE)/24,""),"")</f>
        <v/>
      </c>
      <c r="BU120" s="56" t="str">
        <f>IFERROR(IF($AZ120="Présent",BP120/VLOOKUP(BO120,Base!$A$3:$E$17,2,FALSE)/24,""),"")</f>
        <v/>
      </c>
      <c r="BV120" s="293" t="str">
        <f t="shared" si="130"/>
        <v/>
      </c>
      <c r="BW120" s="52"/>
      <c r="BX120" s="17" t="s">
        <v>62</v>
      </c>
      <c r="BY120" s="18"/>
      <c r="BZ120" s="19">
        <v>0.54166666666666663</v>
      </c>
      <c r="CA120" s="290">
        <f t="shared" si="131"/>
        <v>0</v>
      </c>
      <c r="CB120" s="291">
        <f t="shared" si="132"/>
        <v>0</v>
      </c>
      <c r="CC120" s="19">
        <f t="shared" si="133"/>
        <v>0</v>
      </c>
      <c r="CD120" s="20">
        <v>0.85</v>
      </c>
      <c r="CE120" s="292">
        <f t="shared" si="114"/>
        <v>0</v>
      </c>
      <c r="CF120" s="63"/>
      <c r="CG120" s="64"/>
      <c r="CH120" s="63"/>
      <c r="CI120" s="65"/>
      <c r="CJ120" s="66"/>
      <c r="CK120" s="64"/>
      <c r="CL120" s="63"/>
      <c r="CM120" s="65"/>
      <c r="CN120" s="66"/>
      <c r="CO120" s="64"/>
      <c r="CP120" s="56" t="str">
        <f>IFERROR(IF($BY120="Présent",CG120/VLOOKUP(CF120,Base!$A$3:$E$17,2,FALSE)/24,""),"")</f>
        <v/>
      </c>
      <c r="CQ120" s="56" t="str">
        <f>IFERROR(IF($BY120="Présent",CI120/VLOOKUP(CH120,Base!$A$3:$E$17,2,FALSE)/24,""),"")</f>
        <v/>
      </c>
      <c r="CR120" s="56" t="str">
        <f>IFERROR(IF($BY120="Présent",CK120/VLOOKUP(CJ120,Base!$A$3:$E$17,2,FALSE)/24,""),"")</f>
        <v/>
      </c>
      <c r="CS120" s="56" t="str">
        <f>IFERROR(IF($BY120="Présent",CM120/VLOOKUP(CL120,Base!$A$3:$E$17,2,FALSE)/24,""),"")</f>
        <v/>
      </c>
      <c r="CT120" s="56" t="str">
        <f>IFERROR(IF($BY120="Présent",CO120/VLOOKUP(CN120,Base!$A$3:$E$17,2,FALSE)/24,""),"")</f>
        <v/>
      </c>
      <c r="CU120" s="293" t="str">
        <f t="shared" si="134"/>
        <v/>
      </c>
      <c r="CV120" s="52"/>
      <c r="CW120" s="17" t="s">
        <v>62</v>
      </c>
      <c r="CX120" s="18"/>
      <c r="CY120" s="19">
        <v>0.54166666666666663</v>
      </c>
      <c r="CZ120" s="290">
        <f t="shared" si="135"/>
        <v>0</v>
      </c>
      <c r="DA120" s="291">
        <f t="shared" si="136"/>
        <v>0</v>
      </c>
      <c r="DB120" s="19">
        <f t="shared" si="137"/>
        <v>0</v>
      </c>
      <c r="DC120" s="20">
        <v>0.85</v>
      </c>
      <c r="DD120" s="292">
        <f t="shared" si="115"/>
        <v>0</v>
      </c>
      <c r="DE120" s="63"/>
      <c r="DF120" s="64"/>
      <c r="DG120" s="63"/>
      <c r="DH120" s="65"/>
      <c r="DI120" s="66"/>
      <c r="DJ120" s="64"/>
      <c r="DK120" s="63"/>
      <c r="DL120" s="65"/>
      <c r="DM120" s="66"/>
      <c r="DN120" s="64"/>
      <c r="DO120" s="56" t="str">
        <f>IFERROR(IF($CX120="Présent",DF120/VLOOKUP(DE120,Base!$A$3:$E$17,2,FALSE)/24,""),"")</f>
        <v/>
      </c>
      <c r="DP120" s="56" t="str">
        <f>IFERROR(IF($CX120="Présent",DH120/VLOOKUP(DG120,Base!$A$3:$E$17,2,FALSE)/24,""),"")</f>
        <v/>
      </c>
      <c r="DQ120" s="56" t="str">
        <f>IFERROR(IF($CX120="Présent",DJ120/VLOOKUP(DI120,Base!$A$3:$E$17,2,FALSE)/24,""),"")</f>
        <v/>
      </c>
      <c r="DR120" s="56" t="str">
        <f>IFERROR(IF($CX120="Présent",DL120/VLOOKUP(DK120,Base!$A$3:$E$17,2,FALSE)/24,""),"")</f>
        <v/>
      </c>
      <c r="DS120" s="56" t="str">
        <f>IFERROR(IF($CX120="Présent",DN120/VLOOKUP(DM120,Base!$A$3:$E$17,2,FALSE)/24,""),"")</f>
        <v/>
      </c>
      <c r="DT120" s="293" t="str">
        <f t="shared" si="138"/>
        <v/>
      </c>
      <c r="DU120" s="52"/>
      <c r="DV120" s="17" t="s">
        <v>62</v>
      </c>
      <c r="DW120" s="18"/>
      <c r="DX120" s="19">
        <v>0.54166666666666663</v>
      </c>
      <c r="DY120" s="290">
        <f t="shared" si="139"/>
        <v>0</v>
      </c>
      <c r="DZ120" s="291">
        <f t="shared" si="140"/>
        <v>0</v>
      </c>
      <c r="EA120" s="19">
        <f t="shared" si="141"/>
        <v>0</v>
      </c>
      <c r="EB120" s="20">
        <v>0.85</v>
      </c>
      <c r="EC120" s="292">
        <f t="shared" si="116"/>
        <v>0</v>
      </c>
      <c r="ED120" s="63"/>
      <c r="EE120" s="64"/>
      <c r="EF120" s="63"/>
      <c r="EG120" s="65"/>
      <c r="EH120" s="66"/>
      <c r="EI120" s="64"/>
      <c r="EJ120" s="63"/>
      <c r="EK120" s="65"/>
      <c r="EL120" s="66"/>
      <c r="EM120" s="64"/>
      <c r="EN120" s="56" t="str">
        <f>IFERROR(IF($DW120="Présent",EE120/VLOOKUP(ED120,Base!$A$3:$E$17,2,FALSE)/24,""),"")</f>
        <v/>
      </c>
      <c r="EO120" s="56" t="str">
        <f>IFERROR(IF($DW120="Présent",EG120/VLOOKUP(EF120,Base!$A$3:$E$17,2,FALSE)/24,""),"")</f>
        <v/>
      </c>
      <c r="EP120" s="56" t="str">
        <f>IFERROR(IF($DW120="Présent",EI120/VLOOKUP(EH120,Base!$A$3:$E$17,2,FALSE)/24,""),"")</f>
        <v/>
      </c>
      <c r="EQ120" s="56" t="str">
        <f>IFERROR(IF($DW120="Présent",EK120/VLOOKUP(EJ120,Base!$A$3:$E$17,2,FALSE)/24,""),"")</f>
        <v/>
      </c>
      <c r="ER120" s="56" t="str">
        <f>IFERROR(IF($DW120="Présent",EM120/VLOOKUP(EL120,Base!$A$3:$E$17,2,FALSE)/24,""),"")</f>
        <v/>
      </c>
      <c r="ES120" s="293" t="str">
        <f t="shared" si="142"/>
        <v/>
      </c>
      <c r="ET120" s="52"/>
      <c r="EU120" s="17"/>
      <c r="EV120" s="18"/>
      <c r="EW120" s="19">
        <v>0.54166666666666663</v>
      </c>
      <c r="EX120" s="290">
        <f t="shared" si="143"/>
        <v>0</v>
      </c>
      <c r="EY120" s="291">
        <f t="shared" si="144"/>
        <v>0</v>
      </c>
      <c r="EZ120" s="19">
        <f t="shared" si="145"/>
        <v>0</v>
      </c>
      <c r="FA120" s="20">
        <v>0.85</v>
      </c>
      <c r="FB120" s="292">
        <f t="shared" si="117"/>
        <v>0</v>
      </c>
      <c r="FC120" s="63"/>
      <c r="FD120" s="64"/>
      <c r="FE120" s="63"/>
      <c r="FF120" s="65"/>
      <c r="FG120" s="66"/>
      <c r="FH120" s="64"/>
      <c r="FI120" s="63"/>
      <c r="FJ120" s="65"/>
      <c r="FK120" s="66"/>
      <c r="FL120" s="64"/>
      <c r="FM120" s="56" t="str">
        <f>IFERROR(IF($EV120="Présent",FD120/VLOOKUP(FC120,Base!$A$3:$E$17,2,FALSE)/24,""),"")</f>
        <v/>
      </c>
      <c r="FN120" s="56" t="str">
        <f>IFERROR(IF($EV120="Présent",FF120/VLOOKUP(FE120,Base!$A$3:$E$17,2,FALSE)/24,""),"")</f>
        <v/>
      </c>
      <c r="FO120" s="56" t="str">
        <f>IFERROR(IF($EV120="Présent",FH120/VLOOKUP(FG120,Base!$A$3:$E$17,2,FALSE)/24,""),"")</f>
        <v/>
      </c>
      <c r="FP120" s="56" t="str">
        <f>IFERROR(IF($EV120="Présent",FJ120/VLOOKUP(FI120,Base!$A$3:$E$17,2,FALSE)/24,""),"")</f>
        <v/>
      </c>
      <c r="FQ120" s="56" t="str">
        <f>IFERROR(IF($EV120="Présent",FL120/VLOOKUP(FK120,Base!$A$3:$E$17,2,FALSE)/24,""),"")</f>
        <v/>
      </c>
      <c r="FR120" s="293" t="str">
        <f t="shared" si="146"/>
        <v/>
      </c>
      <c r="FS120" s="52"/>
      <c r="FU120" s="262" t="str">
        <f t="shared" si="95"/>
        <v>LOUHICHI.A</v>
      </c>
      <c r="FV120" s="261">
        <f t="shared" si="118"/>
        <v>7</v>
      </c>
      <c r="FW120" s="263">
        <f t="shared" si="147"/>
        <v>0</v>
      </c>
      <c r="FX120" s="23"/>
      <c r="FY120" s="88"/>
    </row>
    <row r="121" spans="1:181" s="25" customFormat="1" x14ac:dyDescent="0.2">
      <c r="A121" s="17" t="s">
        <v>188</v>
      </c>
      <c r="B121" s="18"/>
      <c r="C121" s="19">
        <v>0.54166666666666663</v>
      </c>
      <c r="D121" s="290">
        <f t="shared" si="119"/>
        <v>0</v>
      </c>
      <c r="E121" s="291">
        <f t="shared" si="120"/>
        <v>0</v>
      </c>
      <c r="F121" s="19">
        <f t="shared" si="121"/>
        <v>0</v>
      </c>
      <c r="G121" s="20">
        <v>0.85</v>
      </c>
      <c r="H121" s="292">
        <f t="shared" si="111"/>
        <v>0</v>
      </c>
      <c r="I121" s="63"/>
      <c r="J121" s="64"/>
      <c r="K121" s="63"/>
      <c r="L121" s="65"/>
      <c r="M121" s="66"/>
      <c r="N121" s="64"/>
      <c r="O121" s="63"/>
      <c r="P121" s="65"/>
      <c r="Q121" s="66"/>
      <c r="R121" s="64"/>
      <c r="S121" s="56" t="str">
        <f>IFERROR(IF($B121="Présent",J121/VLOOKUP(I121,Base!$A$3:$E$17,2,FALSE)/24,""),"")</f>
        <v/>
      </c>
      <c r="T121" s="56" t="str">
        <f>IFERROR(IF($B121="Présent",L121/VLOOKUP(K121,Base!$A$3:$E$17,2,FALSE)/24,""),"")</f>
        <v/>
      </c>
      <c r="U121" s="56" t="str">
        <f>IFERROR(IF($B121="Présent",N121/VLOOKUP(M121,Base!$A$3:$E$17,2,FALSE)/24,""),"")</f>
        <v/>
      </c>
      <c r="V121" s="56" t="str">
        <f>IFERROR(IF($B121="Présent",P121/VLOOKUP(O121,Base!$A$3:$E$17,2,FALSE)/24,""),"")</f>
        <v/>
      </c>
      <c r="W121" s="56" t="str">
        <f>IFERROR(IF($B121="Présent",R121/VLOOKUP(Q121,Base!$A$3:$E$17,2,FALSE)/24,""),"")</f>
        <v/>
      </c>
      <c r="X121" s="293" t="str">
        <f t="shared" si="122"/>
        <v/>
      </c>
      <c r="Y121" s="52"/>
      <c r="Z121" s="17" t="s">
        <v>188</v>
      </c>
      <c r="AA121" s="18"/>
      <c r="AB121" s="19">
        <v>0.54166666666666663</v>
      </c>
      <c r="AC121" s="290">
        <f t="shared" si="123"/>
        <v>0</v>
      </c>
      <c r="AD121" s="291">
        <f t="shared" si="124"/>
        <v>0</v>
      </c>
      <c r="AE121" s="19">
        <f t="shared" si="125"/>
        <v>0</v>
      </c>
      <c r="AF121" s="20">
        <v>0.85</v>
      </c>
      <c r="AG121" s="292">
        <f t="shared" si="112"/>
        <v>0</v>
      </c>
      <c r="AH121" s="63"/>
      <c r="AI121" s="64"/>
      <c r="AJ121" s="63"/>
      <c r="AK121" s="65"/>
      <c r="AL121" s="66"/>
      <c r="AM121" s="64"/>
      <c r="AN121" s="63"/>
      <c r="AO121" s="65"/>
      <c r="AP121" s="66"/>
      <c r="AQ121" s="64"/>
      <c r="AR121" s="56" t="str">
        <f>IFERROR(IF($AA121="Présent",AI121/VLOOKUP(AH121,Base!$A$3:$E$17,2,FALSE)/24,""),"")</f>
        <v/>
      </c>
      <c r="AS121" s="56" t="str">
        <f>IFERROR(IF($AA121="Présent",AK121/VLOOKUP(AJ121,Base!$A$3:$E$17,2,FALSE)/24,""),"")</f>
        <v/>
      </c>
      <c r="AT121" s="56" t="str">
        <f>IFERROR(IF($AA121="Présent",AM121/VLOOKUP(AL121,Base!$A$3:$E$17,2,FALSE)/24,""),"")</f>
        <v/>
      </c>
      <c r="AU121" s="56" t="str">
        <f>IFERROR(IF($AA121="Présent",AO121/VLOOKUP(AN121,Base!$A$3:$E$17,2,FALSE)/24,""),"")</f>
        <v/>
      </c>
      <c r="AV121" s="56" t="str">
        <f>IFERROR(IF($AA121="Présent",AQ121/VLOOKUP(AP121,Base!$A$3:$E$17,2,FALSE)/24,""),"")</f>
        <v/>
      </c>
      <c r="AW121" s="293" t="str">
        <f t="shared" si="126"/>
        <v/>
      </c>
      <c r="AX121" s="52"/>
      <c r="AY121" s="17" t="s">
        <v>188</v>
      </c>
      <c r="AZ121" s="18"/>
      <c r="BA121" s="19">
        <v>0.54166666666666663</v>
      </c>
      <c r="BB121" s="290">
        <f t="shared" si="127"/>
        <v>0</v>
      </c>
      <c r="BC121" s="291">
        <f t="shared" si="128"/>
        <v>0</v>
      </c>
      <c r="BD121" s="19">
        <f t="shared" si="129"/>
        <v>0</v>
      </c>
      <c r="BE121" s="20">
        <v>0.85</v>
      </c>
      <c r="BF121" s="292">
        <f t="shared" si="113"/>
        <v>0</v>
      </c>
      <c r="BG121" s="63"/>
      <c r="BH121" s="64"/>
      <c r="BI121" s="63"/>
      <c r="BJ121" s="65"/>
      <c r="BK121" s="66"/>
      <c r="BL121" s="64"/>
      <c r="BM121" s="63"/>
      <c r="BN121" s="65"/>
      <c r="BO121" s="66"/>
      <c r="BP121" s="64"/>
      <c r="BQ121" s="56" t="str">
        <f>IFERROR(IF($AZ121="Présent",BH121/VLOOKUP(BG121,Base!$A$3:$E$17,2,FALSE)/24,""),"")</f>
        <v/>
      </c>
      <c r="BR121" s="56" t="str">
        <f>IFERROR(IF($AZ121="Présent",BJ121/VLOOKUP(BI121,Base!$A$3:$E$17,2,FALSE)/24,""),"")</f>
        <v/>
      </c>
      <c r="BS121" s="56" t="str">
        <f>IFERROR(IF($AZ121="Présent",BL121/VLOOKUP(BK121,Base!$A$3:$E$17,2,FALSE)/24,""),"")</f>
        <v/>
      </c>
      <c r="BT121" s="56" t="str">
        <f>IFERROR(IF($AZ121="Présent",BN121/VLOOKUP(BM121,Base!$A$3:$E$17,2,FALSE)/24,""),"")</f>
        <v/>
      </c>
      <c r="BU121" s="56" t="str">
        <f>IFERROR(IF($AZ121="Présent",BP121/VLOOKUP(BO121,Base!$A$3:$E$17,2,FALSE)/24,""),"")</f>
        <v/>
      </c>
      <c r="BV121" s="293" t="str">
        <f t="shared" si="130"/>
        <v/>
      </c>
      <c r="BW121" s="52"/>
      <c r="BX121" s="17" t="s">
        <v>64</v>
      </c>
      <c r="BY121" s="18"/>
      <c r="BZ121" s="19">
        <v>0.54166666666666663</v>
      </c>
      <c r="CA121" s="290">
        <f t="shared" si="131"/>
        <v>0</v>
      </c>
      <c r="CB121" s="291">
        <f t="shared" si="132"/>
        <v>0</v>
      </c>
      <c r="CC121" s="19">
        <f t="shared" si="133"/>
        <v>0</v>
      </c>
      <c r="CD121" s="20">
        <v>0.85</v>
      </c>
      <c r="CE121" s="292">
        <f t="shared" si="114"/>
        <v>0</v>
      </c>
      <c r="CF121" s="63"/>
      <c r="CG121" s="64"/>
      <c r="CH121" s="63"/>
      <c r="CI121" s="65"/>
      <c r="CJ121" s="66"/>
      <c r="CK121" s="64"/>
      <c r="CL121" s="63"/>
      <c r="CM121" s="65"/>
      <c r="CN121" s="66"/>
      <c r="CO121" s="64"/>
      <c r="CP121" s="56" t="str">
        <f>IFERROR(IF($BY121="Présent",CG121/VLOOKUP(CF121,Base!$A$3:$E$17,2,FALSE)/24,""),"")</f>
        <v/>
      </c>
      <c r="CQ121" s="56" t="str">
        <f>IFERROR(IF($BY121="Présent",CI121/VLOOKUP(CH121,Base!$A$3:$E$17,2,FALSE)/24,""),"")</f>
        <v/>
      </c>
      <c r="CR121" s="56" t="str">
        <f>IFERROR(IF($BY121="Présent",CK121/VLOOKUP(CJ121,Base!$A$3:$E$17,2,FALSE)/24,""),"")</f>
        <v/>
      </c>
      <c r="CS121" s="56" t="str">
        <f>IFERROR(IF($BY121="Présent",CM121/VLOOKUP(CL121,Base!$A$3:$E$17,2,FALSE)/24,""),"")</f>
        <v/>
      </c>
      <c r="CT121" s="56" t="str">
        <f>IFERROR(IF($BY121="Présent",CO121/VLOOKUP(CN121,Base!$A$3:$E$17,2,FALSE)/24,""),"")</f>
        <v/>
      </c>
      <c r="CU121" s="293" t="str">
        <f t="shared" si="134"/>
        <v/>
      </c>
      <c r="CV121" s="52"/>
      <c r="CW121" s="17" t="s">
        <v>64</v>
      </c>
      <c r="CX121" s="18"/>
      <c r="CY121" s="19">
        <v>0.54166666666666663</v>
      </c>
      <c r="CZ121" s="290">
        <f t="shared" si="135"/>
        <v>0</v>
      </c>
      <c r="DA121" s="291">
        <f t="shared" si="136"/>
        <v>0</v>
      </c>
      <c r="DB121" s="19">
        <f t="shared" si="137"/>
        <v>0</v>
      </c>
      <c r="DC121" s="20">
        <v>0.85</v>
      </c>
      <c r="DD121" s="292">
        <f t="shared" si="115"/>
        <v>0</v>
      </c>
      <c r="DE121" s="63"/>
      <c r="DF121" s="64"/>
      <c r="DG121" s="63"/>
      <c r="DH121" s="65"/>
      <c r="DI121" s="66"/>
      <c r="DJ121" s="64"/>
      <c r="DK121" s="63"/>
      <c r="DL121" s="65"/>
      <c r="DM121" s="66"/>
      <c r="DN121" s="64"/>
      <c r="DO121" s="56" t="str">
        <f>IFERROR(IF($CX121="Présent",DF121/VLOOKUP(DE121,Base!$A$3:$E$17,2,FALSE)/24,""),"")</f>
        <v/>
      </c>
      <c r="DP121" s="56" t="str">
        <f>IFERROR(IF($CX121="Présent",DH121/VLOOKUP(DG121,Base!$A$3:$E$17,2,FALSE)/24,""),"")</f>
        <v/>
      </c>
      <c r="DQ121" s="56" t="str">
        <f>IFERROR(IF($CX121="Présent",DJ121/VLOOKUP(DI121,Base!$A$3:$E$17,2,FALSE)/24,""),"")</f>
        <v/>
      </c>
      <c r="DR121" s="56" t="str">
        <f>IFERROR(IF($CX121="Présent",DL121/VLOOKUP(DK121,Base!$A$3:$E$17,2,FALSE)/24,""),"")</f>
        <v/>
      </c>
      <c r="DS121" s="56" t="str">
        <f>IFERROR(IF($CX121="Présent",DN121/VLOOKUP(DM121,Base!$A$3:$E$17,2,FALSE)/24,""),"")</f>
        <v/>
      </c>
      <c r="DT121" s="293" t="str">
        <f t="shared" si="138"/>
        <v/>
      </c>
      <c r="DU121" s="52"/>
      <c r="DV121" s="17" t="s">
        <v>64</v>
      </c>
      <c r="DW121" s="18"/>
      <c r="DX121" s="19">
        <v>0.54166666666666663</v>
      </c>
      <c r="DY121" s="290">
        <f t="shared" si="139"/>
        <v>0</v>
      </c>
      <c r="DZ121" s="291">
        <f t="shared" si="140"/>
        <v>0</v>
      </c>
      <c r="EA121" s="19">
        <f t="shared" si="141"/>
        <v>0</v>
      </c>
      <c r="EB121" s="20">
        <v>0.85</v>
      </c>
      <c r="EC121" s="292">
        <f t="shared" si="116"/>
        <v>0</v>
      </c>
      <c r="ED121" s="63"/>
      <c r="EE121" s="64"/>
      <c r="EF121" s="63"/>
      <c r="EG121" s="65"/>
      <c r="EH121" s="66"/>
      <c r="EI121" s="64"/>
      <c r="EJ121" s="63"/>
      <c r="EK121" s="65"/>
      <c r="EL121" s="66"/>
      <c r="EM121" s="64"/>
      <c r="EN121" s="56" t="str">
        <f>IFERROR(IF($DW121="Présent",EE121/VLOOKUP(ED121,Base!$A$3:$E$17,2,FALSE)/24,""),"")</f>
        <v/>
      </c>
      <c r="EO121" s="56" t="str">
        <f>IFERROR(IF($DW121="Présent",EG121/VLOOKUP(EF121,Base!$A$3:$E$17,2,FALSE)/24,""),"")</f>
        <v/>
      </c>
      <c r="EP121" s="56" t="str">
        <f>IFERROR(IF($DW121="Présent",EI121/VLOOKUP(EH121,Base!$A$3:$E$17,2,FALSE)/24,""),"")</f>
        <v/>
      </c>
      <c r="EQ121" s="56" t="str">
        <f>IFERROR(IF($DW121="Présent",EK121/VLOOKUP(EJ121,Base!$A$3:$E$17,2,FALSE)/24,""),"")</f>
        <v/>
      </c>
      <c r="ER121" s="56" t="str">
        <f>IFERROR(IF($DW121="Présent",EM121/VLOOKUP(EL121,Base!$A$3:$E$17,2,FALSE)/24,""),"")</f>
        <v/>
      </c>
      <c r="ES121" s="293" t="str">
        <f t="shared" si="142"/>
        <v/>
      </c>
      <c r="ET121" s="52"/>
      <c r="EU121" s="17"/>
      <c r="EV121" s="18"/>
      <c r="EW121" s="19">
        <v>0.54166666666666663</v>
      </c>
      <c r="EX121" s="290">
        <f t="shared" si="143"/>
        <v>0</v>
      </c>
      <c r="EY121" s="291">
        <f t="shared" si="144"/>
        <v>0</v>
      </c>
      <c r="EZ121" s="19">
        <f t="shared" si="145"/>
        <v>0</v>
      </c>
      <c r="FA121" s="20">
        <v>0.85</v>
      </c>
      <c r="FB121" s="292">
        <f t="shared" si="117"/>
        <v>0</v>
      </c>
      <c r="FC121" s="63"/>
      <c r="FD121" s="64"/>
      <c r="FE121" s="63"/>
      <c r="FF121" s="65"/>
      <c r="FG121" s="66"/>
      <c r="FH121" s="64"/>
      <c r="FI121" s="63"/>
      <c r="FJ121" s="65"/>
      <c r="FK121" s="66"/>
      <c r="FL121" s="64"/>
      <c r="FM121" s="56" t="str">
        <f>IFERROR(IF($EV121="Présent",FD121/VLOOKUP(FC121,Base!$A$3:$E$17,2,FALSE)/24,""),"")</f>
        <v/>
      </c>
      <c r="FN121" s="56" t="str">
        <f>IFERROR(IF($EV121="Présent",FF121/VLOOKUP(FE121,Base!$A$3:$E$17,2,FALSE)/24,""),"")</f>
        <v/>
      </c>
      <c r="FO121" s="56" t="str">
        <f>IFERROR(IF($EV121="Présent",FH121/VLOOKUP(FG121,Base!$A$3:$E$17,2,FALSE)/24,""),"")</f>
        <v/>
      </c>
      <c r="FP121" s="56" t="str">
        <f>IFERROR(IF($EV121="Présent",FJ121/VLOOKUP(FI121,Base!$A$3:$E$17,2,FALSE)/24,""),"")</f>
        <v/>
      </c>
      <c r="FQ121" s="56" t="str">
        <f>IFERROR(IF($EV121="Présent",FL121/VLOOKUP(FK121,Base!$A$3:$E$17,2,FALSE)/24,""),"")</f>
        <v/>
      </c>
      <c r="FR121" s="293" t="str">
        <f t="shared" si="146"/>
        <v/>
      </c>
      <c r="FS121" s="52"/>
      <c r="FU121" s="262" t="str">
        <f>IF(EU121="",IF(DV121="",IF(CW121="",IF(BX121="",IF(AY129="",IF(Z121="",A121,Z121),AY129),BX121),CW121),DV121),EU121)</f>
        <v>DEMIDOV.V</v>
      </c>
      <c r="FV121" s="261">
        <f t="shared" si="118"/>
        <v>7</v>
      </c>
      <c r="FW121" s="263">
        <f t="shared" si="147"/>
        <v>0</v>
      </c>
      <c r="FX121" s="23"/>
      <c r="FY121" s="88"/>
    </row>
    <row r="122" spans="1:181" s="25" customFormat="1" x14ac:dyDescent="0.2">
      <c r="A122" s="17" t="s">
        <v>59</v>
      </c>
      <c r="B122" s="18"/>
      <c r="C122" s="19">
        <v>0.54166666666666663</v>
      </c>
      <c r="D122" s="290">
        <f t="shared" si="119"/>
        <v>0</v>
      </c>
      <c r="E122" s="291">
        <f t="shared" si="120"/>
        <v>0</v>
      </c>
      <c r="F122" s="19">
        <f t="shared" si="121"/>
        <v>0</v>
      </c>
      <c r="G122" s="20">
        <v>0.85</v>
      </c>
      <c r="H122" s="292">
        <f t="shared" si="111"/>
        <v>0</v>
      </c>
      <c r="I122" s="63"/>
      <c r="J122" s="64"/>
      <c r="K122" s="63"/>
      <c r="L122" s="65"/>
      <c r="M122" s="66"/>
      <c r="N122" s="64"/>
      <c r="O122" s="63"/>
      <c r="P122" s="65"/>
      <c r="Q122" s="66"/>
      <c r="R122" s="64"/>
      <c r="S122" s="56" t="str">
        <f>IFERROR(IF($B122="Présent",J122/VLOOKUP(I122,Base!$A$3:$E$17,2,FALSE)/24,""),"")</f>
        <v/>
      </c>
      <c r="T122" s="56" t="str">
        <f>IFERROR(IF($B122="Présent",L122/VLOOKUP(K122,Base!$A$3:$E$17,2,FALSE)/24,""),"")</f>
        <v/>
      </c>
      <c r="U122" s="56" t="str">
        <f>IFERROR(IF($B122="Présent",N122/VLOOKUP(M122,Base!$A$3:$E$17,2,FALSE)/24,""),"")</f>
        <v/>
      </c>
      <c r="V122" s="56" t="str">
        <f>IFERROR(IF($B122="Présent",P122/VLOOKUP(O122,Base!$A$3:$E$17,2,FALSE)/24,""),"")</f>
        <v/>
      </c>
      <c r="W122" s="56" t="str">
        <f>IFERROR(IF($B122="Présent",R122/VLOOKUP(Q122,Base!$A$3:$E$17,2,FALSE)/24,""),"")</f>
        <v/>
      </c>
      <c r="X122" s="293" t="str">
        <f t="shared" si="122"/>
        <v/>
      </c>
      <c r="Y122" s="52"/>
      <c r="Z122" s="17" t="s">
        <v>59</v>
      </c>
      <c r="AA122" s="18"/>
      <c r="AB122" s="19">
        <v>0.54166666666666663</v>
      </c>
      <c r="AC122" s="290">
        <f t="shared" si="123"/>
        <v>0</v>
      </c>
      <c r="AD122" s="291">
        <f t="shared" si="124"/>
        <v>0</v>
      </c>
      <c r="AE122" s="19">
        <f t="shared" si="125"/>
        <v>0</v>
      </c>
      <c r="AF122" s="20">
        <v>0.85</v>
      </c>
      <c r="AG122" s="292">
        <f t="shared" si="112"/>
        <v>0</v>
      </c>
      <c r="AH122" s="63"/>
      <c r="AI122" s="64"/>
      <c r="AJ122" s="63"/>
      <c r="AK122" s="65"/>
      <c r="AL122" s="66"/>
      <c r="AM122" s="64"/>
      <c r="AN122" s="63"/>
      <c r="AO122" s="65"/>
      <c r="AP122" s="66"/>
      <c r="AQ122" s="64"/>
      <c r="AR122" s="56" t="str">
        <f>IFERROR(IF($AA122="Présent",AI122/VLOOKUP(AH122,Base!$A$3:$E$17,2,FALSE)/24,""),"")</f>
        <v/>
      </c>
      <c r="AS122" s="56" t="str">
        <f>IFERROR(IF($AA122="Présent",AK122/VLOOKUP(AJ122,Base!$A$3:$E$17,2,FALSE)/24,""),"")</f>
        <v/>
      </c>
      <c r="AT122" s="56" t="str">
        <f>IFERROR(IF($AA122="Présent",AM122/VLOOKUP(AL122,Base!$A$3:$E$17,2,FALSE)/24,""),"")</f>
        <v/>
      </c>
      <c r="AU122" s="56" t="str">
        <f>IFERROR(IF($AA122="Présent",AO122/VLOOKUP(AN122,Base!$A$3:$E$17,2,FALSE)/24,""),"")</f>
        <v/>
      </c>
      <c r="AV122" s="56" t="str">
        <f>IFERROR(IF($AA122="Présent",AQ122/VLOOKUP(AP122,Base!$A$3:$E$17,2,FALSE)/24,""),"")</f>
        <v/>
      </c>
      <c r="AW122" s="293" t="str">
        <f t="shared" si="126"/>
        <v/>
      </c>
      <c r="AX122" s="52"/>
      <c r="AY122" s="17" t="s">
        <v>59</v>
      </c>
      <c r="AZ122" s="18"/>
      <c r="BA122" s="19">
        <v>0.54166666666666663</v>
      </c>
      <c r="BB122" s="290">
        <f t="shared" si="127"/>
        <v>0</v>
      </c>
      <c r="BC122" s="291">
        <f t="shared" si="128"/>
        <v>0</v>
      </c>
      <c r="BD122" s="19">
        <f t="shared" si="129"/>
        <v>0</v>
      </c>
      <c r="BE122" s="20">
        <v>0.85</v>
      </c>
      <c r="BF122" s="292">
        <f t="shared" si="113"/>
        <v>0</v>
      </c>
      <c r="BG122" s="63"/>
      <c r="BH122" s="64"/>
      <c r="BI122" s="63"/>
      <c r="BJ122" s="65"/>
      <c r="BK122" s="66"/>
      <c r="BL122" s="64"/>
      <c r="BM122" s="63"/>
      <c r="BN122" s="65"/>
      <c r="BO122" s="66"/>
      <c r="BP122" s="64"/>
      <c r="BQ122" s="56" t="str">
        <f>IFERROR(IF($AZ122="Présent",BH122/VLOOKUP(BG122,Base!$A$3:$E$17,2,FALSE)/24,""),"")</f>
        <v/>
      </c>
      <c r="BR122" s="56" t="str">
        <f>IFERROR(IF($AZ122="Présent",BJ122/VLOOKUP(BI122,Base!$A$3:$E$17,2,FALSE)/24,""),"")</f>
        <v/>
      </c>
      <c r="BS122" s="56" t="str">
        <f>IFERROR(IF($AZ122="Présent",BL122/VLOOKUP(BK122,Base!$A$3:$E$17,2,FALSE)/24,""),"")</f>
        <v/>
      </c>
      <c r="BT122" s="56" t="str">
        <f>IFERROR(IF($AZ122="Présent",BN122/VLOOKUP(BM122,Base!$A$3:$E$17,2,FALSE)/24,""),"")</f>
        <v/>
      </c>
      <c r="BU122" s="56" t="str">
        <f>IFERROR(IF($AZ122="Présent",BP122/VLOOKUP(BO122,Base!$A$3:$E$17,2,FALSE)/24,""),"")</f>
        <v/>
      </c>
      <c r="BV122" s="293" t="str">
        <f t="shared" si="130"/>
        <v/>
      </c>
      <c r="BW122" s="52"/>
      <c r="BX122" s="17" t="s">
        <v>59</v>
      </c>
      <c r="BY122" s="18"/>
      <c r="BZ122" s="19">
        <v>0.54166666666666663</v>
      </c>
      <c r="CA122" s="290">
        <f t="shared" si="131"/>
        <v>0</v>
      </c>
      <c r="CB122" s="291">
        <f t="shared" si="132"/>
        <v>0</v>
      </c>
      <c r="CC122" s="19">
        <f t="shared" si="133"/>
        <v>0</v>
      </c>
      <c r="CD122" s="20">
        <v>0.85</v>
      </c>
      <c r="CE122" s="292">
        <f t="shared" si="114"/>
        <v>0</v>
      </c>
      <c r="CF122" s="63"/>
      <c r="CG122" s="64"/>
      <c r="CH122" s="63"/>
      <c r="CI122" s="65"/>
      <c r="CJ122" s="66"/>
      <c r="CK122" s="64"/>
      <c r="CL122" s="63"/>
      <c r="CM122" s="65"/>
      <c r="CN122" s="66"/>
      <c r="CO122" s="64"/>
      <c r="CP122" s="56" t="str">
        <f>IFERROR(IF($BY122="Présent",CG122/VLOOKUP(CF122,Base!$A$3:$E$17,2,FALSE)/24,""),"")</f>
        <v/>
      </c>
      <c r="CQ122" s="56" t="str">
        <f>IFERROR(IF($BY122="Présent",CI122/VLOOKUP(CH122,Base!$A$3:$E$17,2,FALSE)/24,""),"")</f>
        <v/>
      </c>
      <c r="CR122" s="56" t="str">
        <f>IFERROR(IF($BY122="Présent",CK122/VLOOKUP(CJ122,Base!$A$3:$E$17,2,FALSE)/24,""),"")</f>
        <v/>
      </c>
      <c r="CS122" s="56" t="str">
        <f>IFERROR(IF($BY122="Présent",CM122/VLOOKUP(CL122,Base!$A$3:$E$17,2,FALSE)/24,""),"")</f>
        <v/>
      </c>
      <c r="CT122" s="56" t="str">
        <f>IFERROR(IF($BY122="Présent",CO122/VLOOKUP(CN122,Base!$A$3:$E$17,2,FALSE)/24,""),"")</f>
        <v/>
      </c>
      <c r="CU122" s="293" t="str">
        <f t="shared" si="134"/>
        <v/>
      </c>
      <c r="CV122" s="52"/>
      <c r="CW122" s="17" t="s">
        <v>59</v>
      </c>
      <c r="CX122" s="18"/>
      <c r="CY122" s="19">
        <v>0.54166666666666663</v>
      </c>
      <c r="CZ122" s="290">
        <f t="shared" si="135"/>
        <v>0</v>
      </c>
      <c r="DA122" s="291">
        <f t="shared" si="136"/>
        <v>0</v>
      </c>
      <c r="DB122" s="19">
        <f t="shared" si="137"/>
        <v>0</v>
      </c>
      <c r="DC122" s="20">
        <v>0.85</v>
      </c>
      <c r="DD122" s="292">
        <f t="shared" si="115"/>
        <v>0</v>
      </c>
      <c r="DE122" s="63"/>
      <c r="DF122" s="64"/>
      <c r="DG122" s="63"/>
      <c r="DH122" s="65"/>
      <c r="DI122" s="66"/>
      <c r="DJ122" s="64"/>
      <c r="DK122" s="63"/>
      <c r="DL122" s="65"/>
      <c r="DM122" s="66"/>
      <c r="DN122" s="64"/>
      <c r="DO122" s="56" t="str">
        <f>IFERROR(IF($CX122="Présent",DF122/VLOOKUP(DE122,Base!$A$3:$E$17,2,FALSE)/24,""),"")</f>
        <v/>
      </c>
      <c r="DP122" s="56" t="str">
        <f>IFERROR(IF($CX122="Présent",DH122/VLOOKUP(DG122,Base!$A$3:$E$17,2,FALSE)/24,""),"")</f>
        <v/>
      </c>
      <c r="DQ122" s="56" t="str">
        <f>IFERROR(IF($CX122="Présent",DJ122/VLOOKUP(DI122,Base!$A$3:$E$17,2,FALSE)/24,""),"")</f>
        <v/>
      </c>
      <c r="DR122" s="56" t="str">
        <f>IFERROR(IF($CX122="Présent",DL122/VLOOKUP(DK122,Base!$A$3:$E$17,2,FALSE)/24,""),"")</f>
        <v/>
      </c>
      <c r="DS122" s="56" t="str">
        <f>IFERROR(IF($CX122="Présent",DN122/VLOOKUP(DM122,Base!$A$3:$E$17,2,FALSE)/24,""),"")</f>
        <v/>
      </c>
      <c r="DT122" s="293" t="str">
        <f t="shared" si="138"/>
        <v/>
      </c>
      <c r="DU122" s="52"/>
      <c r="DV122" s="17" t="s">
        <v>59</v>
      </c>
      <c r="DW122" s="18"/>
      <c r="DX122" s="19">
        <v>0.54166666666666663</v>
      </c>
      <c r="DY122" s="290">
        <f t="shared" si="139"/>
        <v>0</v>
      </c>
      <c r="DZ122" s="291">
        <f t="shared" si="140"/>
        <v>0</v>
      </c>
      <c r="EA122" s="19">
        <f t="shared" si="141"/>
        <v>0</v>
      </c>
      <c r="EB122" s="20">
        <v>0.85</v>
      </c>
      <c r="EC122" s="292">
        <f t="shared" si="116"/>
        <v>0</v>
      </c>
      <c r="ED122" s="63"/>
      <c r="EE122" s="64"/>
      <c r="EF122" s="63"/>
      <c r="EG122" s="65"/>
      <c r="EH122" s="66"/>
      <c r="EI122" s="64"/>
      <c r="EJ122" s="63"/>
      <c r="EK122" s="65"/>
      <c r="EL122" s="66"/>
      <c r="EM122" s="64"/>
      <c r="EN122" s="56" t="str">
        <f>IFERROR(IF($DW122="Présent",EE122/VLOOKUP(ED122,Base!$A$3:$E$17,2,FALSE)/24,""),"")</f>
        <v/>
      </c>
      <c r="EO122" s="56" t="str">
        <f>IFERROR(IF($DW122="Présent",EG122/VLOOKUP(EF122,Base!$A$3:$E$17,2,FALSE)/24,""),"")</f>
        <v/>
      </c>
      <c r="EP122" s="56" t="str">
        <f>IFERROR(IF($DW122="Présent",EI122/VLOOKUP(EH122,Base!$A$3:$E$17,2,FALSE)/24,""),"")</f>
        <v/>
      </c>
      <c r="EQ122" s="56" t="str">
        <f>IFERROR(IF($DW122="Présent",EK122/VLOOKUP(EJ122,Base!$A$3:$E$17,2,FALSE)/24,""),"")</f>
        <v/>
      </c>
      <c r="ER122" s="56" t="str">
        <f>IFERROR(IF($DW122="Présent",EM122/VLOOKUP(EL122,Base!$A$3:$E$17,2,FALSE)/24,""),"")</f>
        <v/>
      </c>
      <c r="ES122" s="293" t="str">
        <f t="shared" si="142"/>
        <v/>
      </c>
      <c r="ET122" s="52"/>
      <c r="EU122" s="17"/>
      <c r="EV122" s="18"/>
      <c r="EW122" s="19">
        <v>0.54166666666666663</v>
      </c>
      <c r="EX122" s="290">
        <f t="shared" si="143"/>
        <v>0</v>
      </c>
      <c r="EY122" s="291">
        <f t="shared" si="144"/>
        <v>0</v>
      </c>
      <c r="EZ122" s="19">
        <f t="shared" si="145"/>
        <v>0</v>
      </c>
      <c r="FA122" s="20">
        <v>0.85</v>
      </c>
      <c r="FB122" s="292">
        <f t="shared" si="117"/>
        <v>0</v>
      </c>
      <c r="FC122" s="63"/>
      <c r="FD122" s="64"/>
      <c r="FE122" s="63"/>
      <c r="FF122" s="65"/>
      <c r="FG122" s="66"/>
      <c r="FH122" s="64"/>
      <c r="FI122" s="63"/>
      <c r="FJ122" s="65"/>
      <c r="FK122" s="66"/>
      <c r="FL122" s="64"/>
      <c r="FM122" s="56" t="str">
        <f>IFERROR(IF($EV122="Présent",FD122/VLOOKUP(FC122,Base!$A$3:$E$17,2,FALSE)/24,""),"")</f>
        <v/>
      </c>
      <c r="FN122" s="56" t="str">
        <f>IFERROR(IF($EV122="Présent",FF122/VLOOKUP(FE122,Base!$A$3:$E$17,2,FALSE)/24,""),"")</f>
        <v/>
      </c>
      <c r="FO122" s="56" t="str">
        <f>IFERROR(IF($EV122="Présent",FH122/VLOOKUP(FG122,Base!$A$3:$E$17,2,FALSE)/24,""),"")</f>
        <v/>
      </c>
      <c r="FP122" s="56" t="str">
        <f>IFERROR(IF($EV122="Présent",FJ122/VLOOKUP(FI122,Base!$A$3:$E$17,2,FALSE)/24,""),"")</f>
        <v/>
      </c>
      <c r="FQ122" s="56" t="str">
        <f>IFERROR(IF($EV122="Présent",FL122/VLOOKUP(FK122,Base!$A$3:$E$17,2,FALSE)/24,""),"")</f>
        <v/>
      </c>
      <c r="FR122" s="293" t="str">
        <f t="shared" si="146"/>
        <v/>
      </c>
      <c r="FS122" s="52"/>
      <c r="FU122" s="262" t="str">
        <f t="shared" si="95"/>
        <v>BELGACEM.R</v>
      </c>
      <c r="FV122" s="261">
        <f t="shared" si="118"/>
        <v>7</v>
      </c>
      <c r="FW122" s="263">
        <f t="shared" si="147"/>
        <v>0</v>
      </c>
      <c r="FX122" s="23"/>
      <c r="FY122" s="88"/>
    </row>
    <row r="123" spans="1:181" s="25" customFormat="1" x14ac:dyDescent="0.2">
      <c r="A123" s="17" t="s">
        <v>32</v>
      </c>
      <c r="B123" s="18"/>
      <c r="C123" s="19">
        <v>0.54166666666666663</v>
      </c>
      <c r="D123" s="290">
        <f t="shared" si="119"/>
        <v>0</v>
      </c>
      <c r="E123" s="291">
        <f t="shared" si="120"/>
        <v>0</v>
      </c>
      <c r="F123" s="19">
        <f t="shared" si="121"/>
        <v>0</v>
      </c>
      <c r="G123" s="20">
        <v>0.85</v>
      </c>
      <c r="H123" s="292">
        <f t="shared" si="111"/>
        <v>0</v>
      </c>
      <c r="I123" s="63"/>
      <c r="J123" s="64"/>
      <c r="K123" s="63"/>
      <c r="L123" s="65"/>
      <c r="M123" s="66"/>
      <c r="N123" s="64"/>
      <c r="O123" s="63"/>
      <c r="P123" s="65"/>
      <c r="Q123" s="66"/>
      <c r="R123" s="64"/>
      <c r="S123" s="56" t="str">
        <f>IFERROR(IF($B123="Présent",J123/VLOOKUP(I123,Base!$A$3:$E$17,2,FALSE)/24,""),"")</f>
        <v/>
      </c>
      <c r="T123" s="56" t="str">
        <f>IFERROR(IF($B123="Présent",L123/VLOOKUP(K123,Base!$A$3:$E$17,2,FALSE)/24,""),"")</f>
        <v/>
      </c>
      <c r="U123" s="56" t="str">
        <f>IFERROR(IF($B123="Présent",N123/VLOOKUP(M123,Base!$A$3:$E$17,2,FALSE)/24,""),"")</f>
        <v/>
      </c>
      <c r="V123" s="56" t="str">
        <f>IFERROR(IF($B123="Présent",P123/VLOOKUP(O123,Base!$A$3:$E$17,2,FALSE)/24,""),"")</f>
        <v/>
      </c>
      <c r="W123" s="56" t="str">
        <f>IFERROR(IF($B123="Présent",R123/VLOOKUP(Q123,Base!$A$3:$E$17,2,FALSE)/24,""),"")</f>
        <v/>
      </c>
      <c r="X123" s="293" t="str">
        <f t="shared" si="122"/>
        <v/>
      </c>
      <c r="Y123" s="52"/>
      <c r="Z123" s="17" t="s">
        <v>32</v>
      </c>
      <c r="AA123" s="18"/>
      <c r="AB123" s="19">
        <v>0.54166666666666663</v>
      </c>
      <c r="AC123" s="290">
        <f t="shared" si="123"/>
        <v>0</v>
      </c>
      <c r="AD123" s="291">
        <f t="shared" si="124"/>
        <v>0</v>
      </c>
      <c r="AE123" s="19">
        <f t="shared" si="125"/>
        <v>0</v>
      </c>
      <c r="AF123" s="20">
        <v>0.85</v>
      </c>
      <c r="AG123" s="292">
        <f t="shared" si="112"/>
        <v>0</v>
      </c>
      <c r="AH123" s="63"/>
      <c r="AI123" s="64"/>
      <c r="AJ123" s="63"/>
      <c r="AK123" s="65"/>
      <c r="AL123" s="66"/>
      <c r="AM123" s="64"/>
      <c r="AN123" s="63"/>
      <c r="AO123" s="65"/>
      <c r="AP123" s="66"/>
      <c r="AQ123" s="64"/>
      <c r="AR123" s="56" t="str">
        <f>IFERROR(IF($AA123="Présent",AI123/VLOOKUP(AH123,Base!$A$3:$E$17,2,FALSE)/24,""),"")</f>
        <v/>
      </c>
      <c r="AS123" s="56" t="str">
        <f>IFERROR(IF($AA123="Présent",AK123/VLOOKUP(AJ123,Base!$A$3:$E$17,2,FALSE)/24,""),"")</f>
        <v/>
      </c>
      <c r="AT123" s="56" t="str">
        <f>IFERROR(IF($AA123="Présent",AM123/VLOOKUP(AL123,Base!$A$3:$E$17,2,FALSE)/24,""),"")</f>
        <v/>
      </c>
      <c r="AU123" s="56" t="str">
        <f>IFERROR(IF($AA123="Présent",AO123/VLOOKUP(AN123,Base!$A$3:$E$17,2,FALSE)/24,""),"")</f>
        <v/>
      </c>
      <c r="AV123" s="56" t="str">
        <f>IFERROR(IF($AA123="Présent",AQ123/VLOOKUP(AP123,Base!$A$3:$E$17,2,FALSE)/24,""),"")</f>
        <v/>
      </c>
      <c r="AW123" s="293" t="str">
        <f t="shared" si="126"/>
        <v/>
      </c>
      <c r="AX123" s="52"/>
      <c r="AY123" s="17" t="s">
        <v>32</v>
      </c>
      <c r="AZ123" s="18"/>
      <c r="BA123" s="19">
        <v>0.54166666666666663</v>
      </c>
      <c r="BB123" s="290">
        <f t="shared" si="127"/>
        <v>0</v>
      </c>
      <c r="BC123" s="291">
        <f t="shared" si="128"/>
        <v>0</v>
      </c>
      <c r="BD123" s="19">
        <f t="shared" si="129"/>
        <v>0</v>
      </c>
      <c r="BE123" s="20">
        <v>0.85</v>
      </c>
      <c r="BF123" s="292">
        <f t="shared" si="113"/>
        <v>0</v>
      </c>
      <c r="BG123" s="63"/>
      <c r="BH123" s="64"/>
      <c r="BI123" s="63"/>
      <c r="BJ123" s="65"/>
      <c r="BK123" s="66"/>
      <c r="BL123" s="64"/>
      <c r="BM123" s="63"/>
      <c r="BN123" s="65"/>
      <c r="BO123" s="66"/>
      <c r="BP123" s="64"/>
      <c r="BQ123" s="56" t="str">
        <f>IFERROR(IF($AZ123="Présent",BH123/VLOOKUP(BG123,Base!$A$3:$E$17,2,FALSE)/24,""),"")</f>
        <v/>
      </c>
      <c r="BR123" s="56" t="str">
        <f>IFERROR(IF($AZ123="Présent",BJ123/VLOOKUP(BI123,Base!$A$3:$E$17,2,FALSE)/24,""),"")</f>
        <v/>
      </c>
      <c r="BS123" s="56" t="str">
        <f>IFERROR(IF($AZ123="Présent",BL123/VLOOKUP(BK123,Base!$A$3:$E$17,2,FALSE)/24,""),"")</f>
        <v/>
      </c>
      <c r="BT123" s="56" t="str">
        <f>IFERROR(IF($AZ123="Présent",BN123/VLOOKUP(BM123,Base!$A$3:$E$17,2,FALSE)/24,""),"")</f>
        <v/>
      </c>
      <c r="BU123" s="56" t="str">
        <f>IFERROR(IF($AZ123="Présent",BP123/VLOOKUP(BO123,Base!$A$3:$E$17,2,FALSE)/24,""),"")</f>
        <v/>
      </c>
      <c r="BV123" s="293" t="str">
        <f t="shared" si="130"/>
        <v/>
      </c>
      <c r="BW123" s="52"/>
      <c r="BX123" s="17" t="s">
        <v>32</v>
      </c>
      <c r="BY123" s="18"/>
      <c r="BZ123" s="19">
        <v>0.54166666666666663</v>
      </c>
      <c r="CA123" s="290">
        <f t="shared" si="131"/>
        <v>0</v>
      </c>
      <c r="CB123" s="291">
        <f t="shared" si="132"/>
        <v>0</v>
      </c>
      <c r="CC123" s="19">
        <f t="shared" si="133"/>
        <v>0</v>
      </c>
      <c r="CD123" s="20">
        <v>0.85</v>
      </c>
      <c r="CE123" s="292">
        <f t="shared" si="114"/>
        <v>0</v>
      </c>
      <c r="CF123" s="63"/>
      <c r="CG123" s="64"/>
      <c r="CH123" s="63"/>
      <c r="CI123" s="65"/>
      <c r="CJ123" s="66"/>
      <c r="CK123" s="64"/>
      <c r="CL123" s="63"/>
      <c r="CM123" s="65"/>
      <c r="CN123" s="66"/>
      <c r="CO123" s="64"/>
      <c r="CP123" s="56" t="str">
        <f>IFERROR(IF($BY123="Présent",CG123/VLOOKUP(CF123,Base!$A$3:$E$17,2,FALSE)/24,""),"")</f>
        <v/>
      </c>
      <c r="CQ123" s="56" t="str">
        <f>IFERROR(IF($BY123="Présent",CI123/VLOOKUP(CH123,Base!$A$3:$E$17,2,FALSE)/24,""),"")</f>
        <v/>
      </c>
      <c r="CR123" s="56" t="str">
        <f>IFERROR(IF($BY123="Présent",CK123/VLOOKUP(CJ123,Base!$A$3:$E$17,2,FALSE)/24,""),"")</f>
        <v/>
      </c>
      <c r="CS123" s="56" t="str">
        <f>IFERROR(IF($BY123="Présent",CM123/VLOOKUP(CL123,Base!$A$3:$E$17,2,FALSE)/24,""),"")</f>
        <v/>
      </c>
      <c r="CT123" s="56" t="str">
        <f>IFERROR(IF($BY123="Présent",CO123/VLOOKUP(CN123,Base!$A$3:$E$17,2,FALSE)/24,""),"")</f>
        <v/>
      </c>
      <c r="CU123" s="293" t="str">
        <f t="shared" si="134"/>
        <v/>
      </c>
      <c r="CV123" s="52"/>
      <c r="CW123" s="17" t="s">
        <v>32</v>
      </c>
      <c r="CX123" s="18"/>
      <c r="CY123" s="19">
        <v>0.54166666666666663</v>
      </c>
      <c r="CZ123" s="290">
        <f t="shared" si="135"/>
        <v>0</v>
      </c>
      <c r="DA123" s="291">
        <f t="shared" si="136"/>
        <v>0</v>
      </c>
      <c r="DB123" s="19">
        <f t="shared" si="137"/>
        <v>0</v>
      </c>
      <c r="DC123" s="20">
        <v>0.85</v>
      </c>
      <c r="DD123" s="292">
        <f t="shared" si="115"/>
        <v>0</v>
      </c>
      <c r="DE123" s="63"/>
      <c r="DF123" s="64"/>
      <c r="DG123" s="63"/>
      <c r="DH123" s="65"/>
      <c r="DI123" s="66"/>
      <c r="DJ123" s="64"/>
      <c r="DK123" s="63"/>
      <c r="DL123" s="65"/>
      <c r="DM123" s="66"/>
      <c r="DN123" s="64"/>
      <c r="DO123" s="56" t="str">
        <f>IFERROR(IF($CX123="Présent",DF123/VLOOKUP(DE123,Base!$A$3:$E$17,2,FALSE)/24,""),"")</f>
        <v/>
      </c>
      <c r="DP123" s="56" t="str">
        <f>IFERROR(IF($CX123="Présent",DH123/VLOOKUP(DG123,Base!$A$3:$E$17,2,FALSE)/24,""),"")</f>
        <v/>
      </c>
      <c r="DQ123" s="56" t="str">
        <f>IFERROR(IF($CX123="Présent",DJ123/VLOOKUP(DI123,Base!$A$3:$E$17,2,FALSE)/24,""),"")</f>
        <v/>
      </c>
      <c r="DR123" s="56" t="str">
        <f>IFERROR(IF($CX123="Présent",DL123/VLOOKUP(DK123,Base!$A$3:$E$17,2,FALSE)/24,""),"")</f>
        <v/>
      </c>
      <c r="DS123" s="56" t="str">
        <f>IFERROR(IF($CX123="Présent",DN123/VLOOKUP(DM123,Base!$A$3:$E$17,2,FALSE)/24,""),"")</f>
        <v/>
      </c>
      <c r="DT123" s="293" t="str">
        <f t="shared" si="138"/>
        <v/>
      </c>
      <c r="DU123" s="52"/>
      <c r="DV123" s="17" t="s">
        <v>32</v>
      </c>
      <c r="DW123" s="18"/>
      <c r="DX123" s="19">
        <v>0.54166666666666663</v>
      </c>
      <c r="DY123" s="290">
        <f t="shared" si="139"/>
        <v>0</v>
      </c>
      <c r="DZ123" s="291">
        <f t="shared" si="140"/>
        <v>0</v>
      </c>
      <c r="EA123" s="19">
        <f t="shared" si="141"/>
        <v>0</v>
      </c>
      <c r="EB123" s="20">
        <v>0.85</v>
      </c>
      <c r="EC123" s="292">
        <f t="shared" si="116"/>
        <v>0</v>
      </c>
      <c r="ED123" s="63"/>
      <c r="EE123" s="64"/>
      <c r="EF123" s="63"/>
      <c r="EG123" s="65"/>
      <c r="EH123" s="66"/>
      <c r="EI123" s="64"/>
      <c r="EJ123" s="63"/>
      <c r="EK123" s="65"/>
      <c r="EL123" s="66"/>
      <c r="EM123" s="64"/>
      <c r="EN123" s="56" t="str">
        <f>IFERROR(IF($DW123="Présent",EE123/VLOOKUP(ED123,Base!$A$3:$E$17,2,FALSE)/24,""),"")</f>
        <v/>
      </c>
      <c r="EO123" s="56" t="str">
        <f>IFERROR(IF($DW123="Présent",EG123/VLOOKUP(EF123,Base!$A$3:$E$17,2,FALSE)/24,""),"")</f>
        <v/>
      </c>
      <c r="EP123" s="56" t="str">
        <f>IFERROR(IF($DW123="Présent",EI123/VLOOKUP(EH123,Base!$A$3:$E$17,2,FALSE)/24,""),"")</f>
        <v/>
      </c>
      <c r="EQ123" s="56" t="str">
        <f>IFERROR(IF($DW123="Présent",EK123/VLOOKUP(EJ123,Base!$A$3:$E$17,2,FALSE)/24,""),"")</f>
        <v/>
      </c>
      <c r="ER123" s="56" t="str">
        <f>IFERROR(IF($DW123="Présent",EM123/VLOOKUP(EL123,Base!$A$3:$E$17,2,FALSE)/24,""),"")</f>
        <v/>
      </c>
      <c r="ES123" s="293" t="str">
        <f t="shared" si="142"/>
        <v/>
      </c>
      <c r="ET123" s="52"/>
      <c r="EU123" s="17"/>
      <c r="EV123" s="18"/>
      <c r="EW123" s="19">
        <v>0.54166666666666663</v>
      </c>
      <c r="EX123" s="290">
        <f t="shared" si="143"/>
        <v>0</v>
      </c>
      <c r="EY123" s="291">
        <f t="shared" si="144"/>
        <v>0</v>
      </c>
      <c r="EZ123" s="19">
        <f t="shared" si="145"/>
        <v>0</v>
      </c>
      <c r="FA123" s="20">
        <v>0.85</v>
      </c>
      <c r="FB123" s="292">
        <f t="shared" si="117"/>
        <v>0</v>
      </c>
      <c r="FC123" s="63"/>
      <c r="FD123" s="64"/>
      <c r="FE123" s="63"/>
      <c r="FF123" s="65"/>
      <c r="FG123" s="66"/>
      <c r="FH123" s="64"/>
      <c r="FI123" s="63"/>
      <c r="FJ123" s="65"/>
      <c r="FK123" s="66"/>
      <c r="FL123" s="64"/>
      <c r="FM123" s="56" t="str">
        <f>IFERROR(IF($EV123="Présent",FD123/VLOOKUP(FC123,Base!$A$3:$E$17,2,FALSE)/24,""),"")</f>
        <v/>
      </c>
      <c r="FN123" s="56" t="str">
        <f>IFERROR(IF($EV123="Présent",FF123/VLOOKUP(FE123,Base!$A$3:$E$17,2,FALSE)/24,""),"")</f>
        <v/>
      </c>
      <c r="FO123" s="56" t="str">
        <f>IFERROR(IF($EV123="Présent",FH123/VLOOKUP(FG123,Base!$A$3:$E$17,2,FALSE)/24,""),"")</f>
        <v/>
      </c>
      <c r="FP123" s="56" t="str">
        <f>IFERROR(IF($EV123="Présent",FJ123/VLOOKUP(FI123,Base!$A$3:$E$17,2,FALSE)/24,""),"")</f>
        <v/>
      </c>
      <c r="FQ123" s="56" t="str">
        <f>IFERROR(IF($EV123="Présent",FL123/VLOOKUP(FK123,Base!$A$3:$E$17,2,FALSE)/24,""),"")</f>
        <v/>
      </c>
      <c r="FR123" s="293" t="str">
        <f t="shared" si="146"/>
        <v/>
      </c>
      <c r="FS123" s="52"/>
      <c r="FU123" s="262" t="str">
        <f t="shared" si="95"/>
        <v>BOUALI.A</v>
      </c>
      <c r="FV123" s="261">
        <f t="shared" si="118"/>
        <v>7</v>
      </c>
      <c r="FW123" s="263">
        <f t="shared" si="147"/>
        <v>0</v>
      </c>
      <c r="FX123" s="23"/>
      <c r="FY123" s="88"/>
    </row>
    <row r="124" spans="1:181" s="25" customFormat="1" x14ac:dyDescent="0.2">
      <c r="A124" s="17" t="s">
        <v>190</v>
      </c>
      <c r="B124" s="18"/>
      <c r="C124" s="19">
        <v>0.54166666666666663</v>
      </c>
      <c r="D124" s="290">
        <f t="shared" si="119"/>
        <v>0</v>
      </c>
      <c r="E124" s="291">
        <f t="shared" si="120"/>
        <v>0</v>
      </c>
      <c r="F124" s="19">
        <f t="shared" si="121"/>
        <v>0</v>
      </c>
      <c r="G124" s="20">
        <v>0.85</v>
      </c>
      <c r="H124" s="292">
        <f t="shared" si="111"/>
        <v>0</v>
      </c>
      <c r="I124" s="63"/>
      <c r="J124" s="64"/>
      <c r="K124" s="63"/>
      <c r="L124" s="65"/>
      <c r="M124" s="66"/>
      <c r="N124" s="64"/>
      <c r="O124" s="63" t="s">
        <v>10</v>
      </c>
      <c r="P124" s="65"/>
      <c r="Q124" s="66" t="s">
        <v>10</v>
      </c>
      <c r="R124" s="64"/>
      <c r="S124" s="56" t="str">
        <f>IFERROR(IF($B124="Présent",J124/VLOOKUP(I124,Base!$A$3:$E$17,2,FALSE)/24,""),"")</f>
        <v/>
      </c>
      <c r="T124" s="56" t="str">
        <f>IFERROR(IF($B124="Présent",L124/VLOOKUP(K124,Base!$A$3:$E$17,2,FALSE)/24,""),"")</f>
        <v/>
      </c>
      <c r="U124" s="56" t="str">
        <f>IFERROR(IF($B124="Présent",N124/VLOOKUP(M124,Base!$A$3:$E$17,2,FALSE)/24,""),"")</f>
        <v/>
      </c>
      <c r="V124" s="56" t="str">
        <f>IFERROR(IF($B124="Présent",P124/VLOOKUP(O124,Base!$A$3:$E$17,2,FALSE)/24,""),"")</f>
        <v/>
      </c>
      <c r="W124" s="56" t="str">
        <f>IFERROR(IF($B124="Présent",R124/VLOOKUP(Q124,Base!$A$3:$E$17,2,FALSE)/24,""),"")</f>
        <v/>
      </c>
      <c r="X124" s="293" t="str">
        <f t="shared" si="122"/>
        <v/>
      </c>
      <c r="Y124" s="52"/>
      <c r="Z124" s="17" t="s">
        <v>190</v>
      </c>
      <c r="AA124" s="18"/>
      <c r="AB124" s="19">
        <v>0.54166666666666663</v>
      </c>
      <c r="AC124" s="290">
        <f t="shared" si="123"/>
        <v>0</v>
      </c>
      <c r="AD124" s="291">
        <f t="shared" si="124"/>
        <v>0</v>
      </c>
      <c r="AE124" s="19">
        <f t="shared" si="125"/>
        <v>0</v>
      </c>
      <c r="AF124" s="20">
        <v>0.85</v>
      </c>
      <c r="AG124" s="292">
        <f t="shared" si="112"/>
        <v>0</v>
      </c>
      <c r="AH124" s="63"/>
      <c r="AI124" s="64"/>
      <c r="AJ124" s="63"/>
      <c r="AK124" s="65"/>
      <c r="AL124" s="66"/>
      <c r="AM124" s="64"/>
      <c r="AN124" s="63" t="s">
        <v>10</v>
      </c>
      <c r="AO124" s="65"/>
      <c r="AP124" s="66" t="s">
        <v>10</v>
      </c>
      <c r="AQ124" s="64"/>
      <c r="AR124" s="56" t="str">
        <f>IFERROR(IF($AA124="Présent",AI124/VLOOKUP(AH124,Base!$A$3:$E$17,2,FALSE)/24,""),"")</f>
        <v/>
      </c>
      <c r="AS124" s="56" t="str">
        <f>IFERROR(IF($AA124="Présent",AK124/VLOOKUP(AJ124,Base!$A$3:$E$17,2,FALSE)/24,""),"")</f>
        <v/>
      </c>
      <c r="AT124" s="56" t="str">
        <f>IFERROR(IF($AA124="Présent",AM124/VLOOKUP(AL124,Base!$A$3:$E$17,2,FALSE)/24,""),"")</f>
        <v/>
      </c>
      <c r="AU124" s="56" t="str">
        <f>IFERROR(IF($AA124="Présent",AO124/VLOOKUP(AN124,Base!$A$3:$E$17,2,FALSE)/24,""),"")</f>
        <v/>
      </c>
      <c r="AV124" s="56" t="str">
        <f>IFERROR(IF($AA124="Présent",AQ124/VLOOKUP(AP124,Base!$A$3:$E$17,2,FALSE)/24,""),"")</f>
        <v/>
      </c>
      <c r="AW124" s="293" t="str">
        <f t="shared" si="126"/>
        <v/>
      </c>
      <c r="AX124" s="52"/>
      <c r="AY124" s="17" t="s">
        <v>190</v>
      </c>
      <c r="AZ124" s="18"/>
      <c r="BA124" s="19">
        <v>0.54166666666666663</v>
      </c>
      <c r="BB124" s="290">
        <f t="shared" si="127"/>
        <v>0</v>
      </c>
      <c r="BC124" s="291">
        <f t="shared" si="128"/>
        <v>0</v>
      </c>
      <c r="BD124" s="19">
        <f t="shared" si="129"/>
        <v>0</v>
      </c>
      <c r="BE124" s="20">
        <v>0.85</v>
      </c>
      <c r="BF124" s="292">
        <f t="shared" si="113"/>
        <v>0</v>
      </c>
      <c r="BG124" s="63"/>
      <c r="BH124" s="64"/>
      <c r="BI124" s="63"/>
      <c r="BJ124" s="65"/>
      <c r="BK124" s="66"/>
      <c r="BL124" s="64"/>
      <c r="BM124" s="63" t="s">
        <v>10</v>
      </c>
      <c r="BN124" s="65"/>
      <c r="BO124" s="66" t="s">
        <v>10</v>
      </c>
      <c r="BP124" s="64"/>
      <c r="BQ124" s="56" t="str">
        <f>IFERROR(IF($AZ124="Présent",BH124/VLOOKUP(BG124,Base!$A$3:$E$17,2,FALSE)/24,""),"")</f>
        <v/>
      </c>
      <c r="BR124" s="56" t="str">
        <f>IFERROR(IF($AZ124="Présent",BJ124/VLOOKUP(BI124,Base!$A$3:$E$17,2,FALSE)/24,""),"")</f>
        <v/>
      </c>
      <c r="BS124" s="56" t="str">
        <f>IFERROR(IF($AZ124="Présent",BL124/VLOOKUP(BK124,Base!$A$3:$E$17,2,FALSE)/24,""),"")</f>
        <v/>
      </c>
      <c r="BT124" s="56" t="str">
        <f>IFERROR(IF($AZ124="Présent",BN124/VLOOKUP(BM124,Base!$A$3:$E$17,2,FALSE)/24,""),"")</f>
        <v/>
      </c>
      <c r="BU124" s="56" t="str">
        <f>IFERROR(IF($AZ124="Présent",BP124/VLOOKUP(BO124,Base!$A$3:$E$17,2,FALSE)/24,""),"")</f>
        <v/>
      </c>
      <c r="BV124" s="293" t="str">
        <f t="shared" si="130"/>
        <v/>
      </c>
      <c r="BW124" s="52"/>
      <c r="BX124" s="17" t="s">
        <v>196</v>
      </c>
      <c r="BY124" s="18"/>
      <c r="BZ124" s="19">
        <v>0.54166666666666663</v>
      </c>
      <c r="CA124" s="290">
        <f t="shared" si="131"/>
        <v>0</v>
      </c>
      <c r="CB124" s="291">
        <f t="shared" si="132"/>
        <v>0</v>
      </c>
      <c r="CC124" s="19">
        <f t="shared" si="133"/>
        <v>0</v>
      </c>
      <c r="CD124" s="20">
        <v>0.85</v>
      </c>
      <c r="CE124" s="292">
        <f t="shared" si="114"/>
        <v>0</v>
      </c>
      <c r="CF124" s="63"/>
      <c r="CG124" s="64"/>
      <c r="CH124" s="63"/>
      <c r="CI124" s="65"/>
      <c r="CJ124" s="66"/>
      <c r="CK124" s="64"/>
      <c r="CL124" s="63" t="s">
        <v>10</v>
      </c>
      <c r="CM124" s="65"/>
      <c r="CN124" s="66" t="s">
        <v>10</v>
      </c>
      <c r="CO124" s="64"/>
      <c r="CP124" s="56" t="str">
        <f>IFERROR(IF($BY124="Présent",CG124/VLOOKUP(CF124,Base!$A$3:$E$17,2,FALSE)/24,""),"")</f>
        <v/>
      </c>
      <c r="CQ124" s="56" t="str">
        <f>IFERROR(IF($BY124="Présent",CI124/VLOOKUP(CH124,Base!$A$3:$E$17,2,FALSE)/24,""),"")</f>
        <v/>
      </c>
      <c r="CR124" s="56" t="str">
        <f>IFERROR(IF($BY124="Présent",CK124/VLOOKUP(CJ124,Base!$A$3:$E$17,2,FALSE)/24,""),"")</f>
        <v/>
      </c>
      <c r="CS124" s="56" t="str">
        <f>IFERROR(IF($BY124="Présent",CM124/VLOOKUP(CL124,Base!$A$3:$E$17,2,FALSE)/24,""),"")</f>
        <v/>
      </c>
      <c r="CT124" s="56" t="str">
        <f>IFERROR(IF($BY124="Présent",CO124/VLOOKUP(CN124,Base!$A$3:$E$17,2,FALSE)/24,""),"")</f>
        <v/>
      </c>
      <c r="CU124" s="293" t="str">
        <f t="shared" si="134"/>
        <v/>
      </c>
      <c r="CV124" s="52"/>
      <c r="CW124" s="111" t="s">
        <v>196</v>
      </c>
      <c r="CX124" s="18"/>
      <c r="CY124" s="19">
        <v>0.54166666666666663</v>
      </c>
      <c r="CZ124" s="290">
        <f t="shared" si="135"/>
        <v>0</v>
      </c>
      <c r="DA124" s="291">
        <f t="shared" si="136"/>
        <v>0</v>
      </c>
      <c r="DB124" s="19">
        <f t="shared" si="137"/>
        <v>0</v>
      </c>
      <c r="DC124" s="20">
        <v>0.85</v>
      </c>
      <c r="DD124" s="292">
        <f t="shared" si="115"/>
        <v>0</v>
      </c>
      <c r="DE124" s="63"/>
      <c r="DF124" s="64"/>
      <c r="DG124" s="63"/>
      <c r="DH124" s="65"/>
      <c r="DI124" s="66"/>
      <c r="DJ124" s="64"/>
      <c r="DK124" s="63" t="s">
        <v>10</v>
      </c>
      <c r="DL124" s="65"/>
      <c r="DM124" s="66" t="s">
        <v>10</v>
      </c>
      <c r="DN124" s="64"/>
      <c r="DO124" s="56" t="str">
        <f>IFERROR(IF($CX124="Présent",DF124/VLOOKUP(DE124,Base!$A$3:$E$17,2,FALSE)/24,""),"")</f>
        <v/>
      </c>
      <c r="DP124" s="56" t="str">
        <f>IFERROR(IF($CX124="Présent",DH124/VLOOKUP(DG124,Base!$A$3:$E$17,2,FALSE)/24,""),"")</f>
        <v/>
      </c>
      <c r="DQ124" s="56" t="str">
        <f>IFERROR(IF($CX124="Présent",DJ124/VLOOKUP(DI124,Base!$A$3:$E$17,2,FALSE)/24,""),"")</f>
        <v/>
      </c>
      <c r="DR124" s="56" t="str">
        <f>IFERROR(IF($CX124="Présent",DL124/VLOOKUP(DK124,Base!$A$3:$E$17,2,FALSE)/24,""),"")</f>
        <v/>
      </c>
      <c r="DS124" s="56" t="str">
        <f>IFERROR(IF($CX124="Présent",DN124/VLOOKUP(DM124,Base!$A$3:$E$17,2,FALSE)/24,""),"")</f>
        <v/>
      </c>
      <c r="DT124" s="293" t="str">
        <f t="shared" si="138"/>
        <v/>
      </c>
      <c r="DU124" s="52"/>
      <c r="DV124" s="17" t="s">
        <v>196</v>
      </c>
      <c r="DW124" s="18"/>
      <c r="DX124" s="19">
        <v>0.54166666666666663</v>
      </c>
      <c r="DY124" s="290">
        <f t="shared" si="139"/>
        <v>0</v>
      </c>
      <c r="DZ124" s="291">
        <f t="shared" si="140"/>
        <v>0</v>
      </c>
      <c r="EA124" s="19">
        <f t="shared" si="141"/>
        <v>0</v>
      </c>
      <c r="EB124" s="20">
        <v>0.85</v>
      </c>
      <c r="EC124" s="292">
        <f t="shared" si="116"/>
        <v>0</v>
      </c>
      <c r="ED124" s="63"/>
      <c r="EE124" s="64"/>
      <c r="EF124" s="63"/>
      <c r="EG124" s="65"/>
      <c r="EH124" s="66"/>
      <c r="EI124" s="64"/>
      <c r="EJ124" s="63" t="s">
        <v>10</v>
      </c>
      <c r="EK124" s="65"/>
      <c r="EL124" s="66" t="s">
        <v>10</v>
      </c>
      <c r="EM124" s="64"/>
      <c r="EN124" s="56" t="str">
        <f>IFERROR(IF($DW124="Présent",EE124/VLOOKUP(ED124,Base!$A$3:$E$17,2,FALSE)/24,""),"")</f>
        <v/>
      </c>
      <c r="EO124" s="56" t="str">
        <f>IFERROR(IF($DW124="Présent",EG124/VLOOKUP(EF124,Base!$A$3:$E$17,2,FALSE)/24,""),"")</f>
        <v/>
      </c>
      <c r="EP124" s="56" t="str">
        <f>IFERROR(IF($DW124="Présent",EI124/VLOOKUP(EH124,Base!$A$3:$E$17,2,FALSE)/24,""),"")</f>
        <v/>
      </c>
      <c r="EQ124" s="56" t="str">
        <f>IFERROR(IF($DW124="Présent",EK124/VLOOKUP(EJ124,Base!$A$3:$E$17,2,FALSE)/24,""),"")</f>
        <v/>
      </c>
      <c r="ER124" s="56" t="str">
        <f>IFERROR(IF($DW124="Présent",EM124/VLOOKUP(EL124,Base!$A$3:$E$17,2,FALSE)/24,""),"")</f>
        <v/>
      </c>
      <c r="ES124" s="293" t="str">
        <f t="shared" si="142"/>
        <v/>
      </c>
      <c r="ET124" s="52"/>
      <c r="EU124" s="17"/>
      <c r="EV124" s="18"/>
      <c r="EW124" s="19">
        <v>0.54166666666666663</v>
      </c>
      <c r="EX124" s="290">
        <f t="shared" si="143"/>
        <v>0</v>
      </c>
      <c r="EY124" s="291">
        <f t="shared" si="144"/>
        <v>0</v>
      </c>
      <c r="EZ124" s="19">
        <f t="shared" si="145"/>
        <v>0</v>
      </c>
      <c r="FA124" s="20">
        <v>0.85</v>
      </c>
      <c r="FB124" s="292">
        <f t="shared" si="117"/>
        <v>0</v>
      </c>
      <c r="FC124" s="63"/>
      <c r="FD124" s="64"/>
      <c r="FE124" s="63"/>
      <c r="FF124" s="65"/>
      <c r="FG124" s="66"/>
      <c r="FH124" s="64"/>
      <c r="FI124" s="63" t="s">
        <v>10</v>
      </c>
      <c r="FJ124" s="65"/>
      <c r="FK124" s="66" t="s">
        <v>10</v>
      </c>
      <c r="FL124" s="64"/>
      <c r="FM124" s="56" t="str">
        <f>IFERROR(IF($EV124="Présent",FD124/VLOOKUP(FC124,Base!$A$3:$E$17,2,FALSE)/24,""),"")</f>
        <v/>
      </c>
      <c r="FN124" s="56" t="str">
        <f>IFERROR(IF($EV124="Présent",FF124/VLOOKUP(FE124,Base!$A$3:$E$17,2,FALSE)/24,""),"")</f>
        <v/>
      </c>
      <c r="FO124" s="56" t="str">
        <f>IFERROR(IF($EV124="Présent",FH124/VLOOKUP(FG124,Base!$A$3:$E$17,2,FALSE)/24,""),"")</f>
        <v/>
      </c>
      <c r="FP124" s="56" t="str">
        <f>IFERROR(IF($EV124="Présent",FJ124/VLOOKUP(FI124,Base!$A$3:$E$17,2,FALSE)/24,""),"")</f>
        <v/>
      </c>
      <c r="FQ124" s="56" t="str">
        <f>IFERROR(IF($EV124="Présent",FL124/VLOOKUP(FK124,Base!$A$3:$E$17,2,FALSE)/24,""),"")</f>
        <v/>
      </c>
      <c r="FR124" s="293" t="str">
        <f t="shared" si="146"/>
        <v/>
      </c>
      <c r="FS124" s="52"/>
      <c r="FU124" s="262" t="str">
        <f>IF(EU124="",IF(DV124="",IF(CW124="",IF(BX124="",IF(AY121="",IF(Z124="",A124,Z124),AY121),BX124),CW124),DV124),EU124)</f>
        <v>MATONDO PINDI.B</v>
      </c>
      <c r="FV124" s="261">
        <f t="shared" si="118"/>
        <v>7</v>
      </c>
      <c r="FW124" s="263">
        <f t="shared" si="147"/>
        <v>0</v>
      </c>
      <c r="FX124" s="23"/>
      <c r="FY124" s="88"/>
    </row>
    <row r="125" spans="1:181" s="25" customFormat="1" x14ac:dyDescent="0.2">
      <c r="A125" s="17" t="s">
        <v>31</v>
      </c>
      <c r="B125" s="18"/>
      <c r="C125" s="19">
        <v>0.54166666666666663</v>
      </c>
      <c r="D125" s="290">
        <f t="shared" si="119"/>
        <v>0</v>
      </c>
      <c r="E125" s="291">
        <f t="shared" si="120"/>
        <v>0</v>
      </c>
      <c r="F125" s="19">
        <f t="shared" si="121"/>
        <v>0</v>
      </c>
      <c r="G125" s="20">
        <v>0.85</v>
      </c>
      <c r="H125" s="292">
        <f t="shared" si="111"/>
        <v>0</v>
      </c>
      <c r="I125" s="63"/>
      <c r="J125" s="64"/>
      <c r="K125" s="63"/>
      <c r="L125" s="65"/>
      <c r="M125" s="66"/>
      <c r="N125" s="64"/>
      <c r="O125" s="63" t="s">
        <v>10</v>
      </c>
      <c r="P125" s="65"/>
      <c r="Q125" s="66" t="s">
        <v>10</v>
      </c>
      <c r="R125" s="64"/>
      <c r="S125" s="56" t="str">
        <f>IFERROR(IF($B125="Présent",J125/VLOOKUP(I125,Base!$A$3:$E$17,2,FALSE)/24,""),"")</f>
        <v/>
      </c>
      <c r="T125" s="56" t="str">
        <f>IFERROR(IF($B125="Présent",L125/VLOOKUP(K125,Base!$A$3:$E$17,2,FALSE)/24,""),"")</f>
        <v/>
      </c>
      <c r="U125" s="56" t="str">
        <f>IFERROR(IF($B125="Présent",N125/VLOOKUP(M125,Base!$A$3:$E$17,2,FALSE)/24,""),"")</f>
        <v/>
      </c>
      <c r="V125" s="56" t="str">
        <f>IFERROR(IF($B125="Présent",P125/VLOOKUP(O125,Base!$A$3:$E$17,2,FALSE)/24,""),"")</f>
        <v/>
      </c>
      <c r="W125" s="56" t="str">
        <f>IFERROR(IF($B125="Présent",R125/VLOOKUP(Q125,Base!$A$3:$E$17,2,FALSE)/24,""),"")</f>
        <v/>
      </c>
      <c r="X125" s="293" t="str">
        <f t="shared" si="122"/>
        <v/>
      </c>
      <c r="Y125" s="52"/>
      <c r="Z125" s="17" t="s">
        <v>31</v>
      </c>
      <c r="AA125" s="18"/>
      <c r="AB125" s="19">
        <v>0.54166666666666663</v>
      </c>
      <c r="AC125" s="290">
        <f t="shared" si="123"/>
        <v>0</v>
      </c>
      <c r="AD125" s="291">
        <f t="shared" si="124"/>
        <v>0</v>
      </c>
      <c r="AE125" s="19">
        <f t="shared" si="125"/>
        <v>0</v>
      </c>
      <c r="AF125" s="20">
        <v>0.85</v>
      </c>
      <c r="AG125" s="292">
        <f t="shared" si="112"/>
        <v>0</v>
      </c>
      <c r="AH125" s="63"/>
      <c r="AI125" s="64"/>
      <c r="AJ125" s="63"/>
      <c r="AK125" s="65"/>
      <c r="AL125" s="66"/>
      <c r="AM125" s="64"/>
      <c r="AN125" s="63" t="s">
        <v>10</v>
      </c>
      <c r="AO125" s="65"/>
      <c r="AP125" s="66" t="s">
        <v>10</v>
      </c>
      <c r="AQ125" s="64"/>
      <c r="AR125" s="56" t="str">
        <f>IFERROR(IF($AA125="Présent",AI125/VLOOKUP(AH125,Base!$A$3:$E$17,2,FALSE)/24,""),"")</f>
        <v/>
      </c>
      <c r="AS125" s="56" t="str">
        <f>IFERROR(IF($AA125="Présent",AK125/VLOOKUP(AJ125,Base!$A$3:$E$17,2,FALSE)/24,""),"")</f>
        <v/>
      </c>
      <c r="AT125" s="56" t="str">
        <f>IFERROR(IF($AA125="Présent",AM125/VLOOKUP(AL125,Base!$A$3:$E$17,2,FALSE)/24,""),"")</f>
        <v/>
      </c>
      <c r="AU125" s="56" t="str">
        <f>IFERROR(IF($AA125="Présent",AO125/VLOOKUP(AN125,Base!$A$3:$E$17,2,FALSE)/24,""),"")</f>
        <v/>
      </c>
      <c r="AV125" s="56" t="str">
        <f>IFERROR(IF($AA125="Présent",AQ125/VLOOKUP(AP125,Base!$A$3:$E$17,2,FALSE)/24,""),"")</f>
        <v/>
      </c>
      <c r="AW125" s="293" t="str">
        <f t="shared" si="126"/>
        <v/>
      </c>
      <c r="AX125" s="52"/>
      <c r="AY125" s="17" t="s">
        <v>31</v>
      </c>
      <c r="AZ125" s="18"/>
      <c r="BA125" s="19">
        <v>0.54166666666666663</v>
      </c>
      <c r="BB125" s="290">
        <f t="shared" si="127"/>
        <v>0</v>
      </c>
      <c r="BC125" s="291">
        <f t="shared" si="128"/>
        <v>0</v>
      </c>
      <c r="BD125" s="19">
        <f t="shared" si="129"/>
        <v>0</v>
      </c>
      <c r="BE125" s="20">
        <v>0.85</v>
      </c>
      <c r="BF125" s="292">
        <f t="shared" si="113"/>
        <v>0</v>
      </c>
      <c r="BG125" s="63"/>
      <c r="BH125" s="64"/>
      <c r="BI125" s="63"/>
      <c r="BJ125" s="65"/>
      <c r="BK125" s="66"/>
      <c r="BL125" s="64"/>
      <c r="BM125" s="63" t="s">
        <v>10</v>
      </c>
      <c r="BN125" s="65"/>
      <c r="BO125" s="66" t="s">
        <v>10</v>
      </c>
      <c r="BP125" s="64"/>
      <c r="BQ125" s="56" t="str">
        <f>IFERROR(IF($AZ125="Présent",BH125/VLOOKUP(BG125,Base!$A$3:$E$17,2,FALSE)/24,""),"")</f>
        <v/>
      </c>
      <c r="BR125" s="56" t="str">
        <f>IFERROR(IF($AZ125="Présent",BJ125/VLOOKUP(BI125,Base!$A$3:$E$17,2,FALSE)/24,""),"")</f>
        <v/>
      </c>
      <c r="BS125" s="56" t="str">
        <f>IFERROR(IF($AZ125="Présent",BL125/VLOOKUP(BK125,Base!$A$3:$E$17,2,FALSE)/24,""),"")</f>
        <v/>
      </c>
      <c r="BT125" s="56" t="str">
        <f>IFERROR(IF($AZ125="Présent",BN125/VLOOKUP(BM125,Base!$A$3:$E$17,2,FALSE)/24,""),"")</f>
        <v/>
      </c>
      <c r="BU125" s="56" t="str">
        <f>IFERROR(IF($AZ125="Présent",BP125/VLOOKUP(BO125,Base!$A$3:$E$17,2,FALSE)/24,""),"")</f>
        <v/>
      </c>
      <c r="BV125" s="293" t="str">
        <f t="shared" si="130"/>
        <v/>
      </c>
      <c r="BW125" s="52"/>
      <c r="BX125" s="17" t="s">
        <v>31</v>
      </c>
      <c r="BY125" s="18"/>
      <c r="BZ125" s="19">
        <v>0.54166666666666663</v>
      </c>
      <c r="CA125" s="290">
        <f t="shared" si="131"/>
        <v>0</v>
      </c>
      <c r="CB125" s="291">
        <f t="shared" si="132"/>
        <v>0</v>
      </c>
      <c r="CC125" s="19">
        <f t="shared" si="133"/>
        <v>0</v>
      </c>
      <c r="CD125" s="20">
        <v>0.85</v>
      </c>
      <c r="CE125" s="292">
        <f t="shared" si="114"/>
        <v>0</v>
      </c>
      <c r="CF125" s="63"/>
      <c r="CG125" s="64"/>
      <c r="CH125" s="63"/>
      <c r="CI125" s="65"/>
      <c r="CJ125" s="66"/>
      <c r="CK125" s="64"/>
      <c r="CL125" s="63" t="s">
        <v>10</v>
      </c>
      <c r="CM125" s="65"/>
      <c r="CN125" s="66" t="s">
        <v>10</v>
      </c>
      <c r="CO125" s="64"/>
      <c r="CP125" s="56" t="str">
        <f>IFERROR(IF($BY125="Présent",CG125/VLOOKUP(CF125,Base!$A$3:$E$17,2,FALSE)/24,""),"")</f>
        <v/>
      </c>
      <c r="CQ125" s="56" t="str">
        <f>IFERROR(IF($BY125="Présent",CI125/VLOOKUP(CH125,Base!$A$3:$E$17,2,FALSE)/24,""),"")</f>
        <v/>
      </c>
      <c r="CR125" s="56" t="str">
        <f>IFERROR(IF($BY125="Présent",CK125/VLOOKUP(CJ125,Base!$A$3:$E$17,2,FALSE)/24,""),"")</f>
        <v/>
      </c>
      <c r="CS125" s="56" t="str">
        <f>IFERROR(IF($BY125="Présent",CM125/VLOOKUP(CL125,Base!$A$3:$E$17,2,FALSE)/24,""),"")</f>
        <v/>
      </c>
      <c r="CT125" s="56" t="str">
        <f>IFERROR(IF($BY125="Présent",CO125/VLOOKUP(CN125,Base!$A$3:$E$17,2,FALSE)/24,""),"")</f>
        <v/>
      </c>
      <c r="CU125" s="293" t="str">
        <f t="shared" si="134"/>
        <v/>
      </c>
      <c r="CV125" s="52"/>
      <c r="CW125" s="17" t="s">
        <v>31</v>
      </c>
      <c r="CX125" s="18"/>
      <c r="CY125" s="19">
        <v>0.54166666666666663</v>
      </c>
      <c r="CZ125" s="290">
        <f t="shared" si="135"/>
        <v>0</v>
      </c>
      <c r="DA125" s="291">
        <f t="shared" si="136"/>
        <v>0</v>
      </c>
      <c r="DB125" s="19">
        <f t="shared" si="137"/>
        <v>0</v>
      </c>
      <c r="DC125" s="20">
        <v>0.85</v>
      </c>
      <c r="DD125" s="292">
        <f t="shared" si="115"/>
        <v>0</v>
      </c>
      <c r="DE125" s="63"/>
      <c r="DF125" s="64"/>
      <c r="DG125" s="63"/>
      <c r="DH125" s="65"/>
      <c r="DI125" s="66"/>
      <c r="DJ125" s="64"/>
      <c r="DK125" s="63" t="s">
        <v>10</v>
      </c>
      <c r="DL125" s="65"/>
      <c r="DM125" s="66" t="s">
        <v>10</v>
      </c>
      <c r="DN125" s="64"/>
      <c r="DO125" s="56" t="str">
        <f>IFERROR(IF($CX125="Présent",DF125/VLOOKUP(DE125,Base!$A$3:$E$17,2,FALSE)/24,""),"")</f>
        <v/>
      </c>
      <c r="DP125" s="56" t="str">
        <f>IFERROR(IF($CX125="Présent",DH125/VLOOKUP(DG125,Base!$A$3:$E$17,2,FALSE)/24,""),"")</f>
        <v/>
      </c>
      <c r="DQ125" s="56" t="str">
        <f>IFERROR(IF($CX125="Présent",DJ125/VLOOKUP(DI125,Base!$A$3:$E$17,2,FALSE)/24,""),"")</f>
        <v/>
      </c>
      <c r="DR125" s="56" t="str">
        <f>IFERROR(IF($CX125="Présent",DL125/VLOOKUP(DK125,Base!$A$3:$E$17,2,FALSE)/24,""),"")</f>
        <v/>
      </c>
      <c r="DS125" s="56" t="str">
        <f>IFERROR(IF($CX125="Présent",DN125/VLOOKUP(DM125,Base!$A$3:$E$17,2,FALSE)/24,""),"")</f>
        <v/>
      </c>
      <c r="DT125" s="293" t="str">
        <f t="shared" si="138"/>
        <v/>
      </c>
      <c r="DU125" s="52"/>
      <c r="DV125" s="17" t="s">
        <v>31</v>
      </c>
      <c r="DW125" s="18"/>
      <c r="DX125" s="19">
        <v>0.54166666666666663</v>
      </c>
      <c r="DY125" s="290">
        <f t="shared" si="139"/>
        <v>0</v>
      </c>
      <c r="DZ125" s="291">
        <f t="shared" si="140"/>
        <v>0</v>
      </c>
      <c r="EA125" s="19">
        <f t="shared" si="141"/>
        <v>0</v>
      </c>
      <c r="EB125" s="20">
        <v>0.85</v>
      </c>
      <c r="EC125" s="292">
        <f t="shared" si="116"/>
        <v>0</v>
      </c>
      <c r="ED125" s="63"/>
      <c r="EE125" s="64"/>
      <c r="EF125" s="63"/>
      <c r="EG125" s="65"/>
      <c r="EH125" s="66"/>
      <c r="EI125" s="64"/>
      <c r="EJ125" s="63" t="s">
        <v>10</v>
      </c>
      <c r="EK125" s="65"/>
      <c r="EL125" s="66" t="s">
        <v>10</v>
      </c>
      <c r="EM125" s="64"/>
      <c r="EN125" s="56" t="str">
        <f>IFERROR(IF($DW125="Présent",EE125/VLOOKUP(ED125,Base!$A$3:$E$17,2,FALSE)/24,""),"")</f>
        <v/>
      </c>
      <c r="EO125" s="56" t="str">
        <f>IFERROR(IF($DW125="Présent",EG125/VLOOKUP(EF125,Base!$A$3:$E$17,2,FALSE)/24,""),"")</f>
        <v/>
      </c>
      <c r="EP125" s="56" t="str">
        <f>IFERROR(IF($DW125="Présent",EI125/VLOOKUP(EH125,Base!$A$3:$E$17,2,FALSE)/24,""),"")</f>
        <v/>
      </c>
      <c r="EQ125" s="56" t="str">
        <f>IFERROR(IF($DW125="Présent",EK125/VLOOKUP(EJ125,Base!$A$3:$E$17,2,FALSE)/24,""),"")</f>
        <v/>
      </c>
      <c r="ER125" s="56" t="str">
        <f>IFERROR(IF($DW125="Présent",EM125/VLOOKUP(EL125,Base!$A$3:$E$17,2,FALSE)/24,""),"")</f>
        <v/>
      </c>
      <c r="ES125" s="293" t="str">
        <f t="shared" si="142"/>
        <v/>
      </c>
      <c r="ET125" s="52"/>
      <c r="EU125" s="17"/>
      <c r="EV125" s="18"/>
      <c r="EW125" s="19">
        <v>0.54166666666666663</v>
      </c>
      <c r="EX125" s="290">
        <f t="shared" si="143"/>
        <v>0</v>
      </c>
      <c r="EY125" s="291">
        <f t="shared" si="144"/>
        <v>0</v>
      </c>
      <c r="EZ125" s="19">
        <f t="shared" si="145"/>
        <v>0</v>
      </c>
      <c r="FA125" s="20">
        <v>0.85</v>
      </c>
      <c r="FB125" s="292">
        <f t="shared" si="117"/>
        <v>0</v>
      </c>
      <c r="FC125" s="63"/>
      <c r="FD125" s="64"/>
      <c r="FE125" s="63"/>
      <c r="FF125" s="65"/>
      <c r="FG125" s="66"/>
      <c r="FH125" s="64"/>
      <c r="FI125" s="63" t="s">
        <v>10</v>
      </c>
      <c r="FJ125" s="65"/>
      <c r="FK125" s="66" t="s">
        <v>10</v>
      </c>
      <c r="FL125" s="64"/>
      <c r="FM125" s="56" t="str">
        <f>IFERROR(IF($EV125="Présent",FD125/VLOOKUP(FC125,Base!$A$3:$E$17,2,FALSE)/24,""),"")</f>
        <v/>
      </c>
      <c r="FN125" s="56" t="str">
        <f>IFERROR(IF($EV125="Présent",FF125/VLOOKUP(FE125,Base!$A$3:$E$17,2,FALSE)/24,""),"")</f>
        <v/>
      </c>
      <c r="FO125" s="56" t="str">
        <f>IFERROR(IF($EV125="Présent",FH125/VLOOKUP(FG125,Base!$A$3:$E$17,2,FALSE)/24,""),"")</f>
        <v/>
      </c>
      <c r="FP125" s="56" t="str">
        <f>IFERROR(IF($EV125="Présent",FJ125/VLOOKUP(FI125,Base!$A$3:$E$17,2,FALSE)/24,""),"")</f>
        <v/>
      </c>
      <c r="FQ125" s="56" t="str">
        <f>IFERROR(IF($EV125="Présent",FL125/VLOOKUP(FK125,Base!$A$3:$E$17,2,FALSE)/24,""),"")</f>
        <v/>
      </c>
      <c r="FR125" s="293" t="str">
        <f t="shared" si="146"/>
        <v/>
      </c>
      <c r="FS125" s="52"/>
      <c r="FU125" s="262" t="str">
        <f t="shared" si="95"/>
        <v>BARD.C</v>
      </c>
      <c r="FV125" s="261">
        <f t="shared" si="118"/>
        <v>7</v>
      </c>
      <c r="FW125" s="263">
        <f t="shared" si="147"/>
        <v>0</v>
      </c>
      <c r="FX125" s="23"/>
      <c r="FY125" s="88"/>
    </row>
    <row r="126" spans="1:181" s="25" customFormat="1" x14ac:dyDescent="0.2">
      <c r="A126" s="17" t="s">
        <v>189</v>
      </c>
      <c r="B126" s="18"/>
      <c r="C126" s="19">
        <v>0.54166666666666663</v>
      </c>
      <c r="D126" s="290">
        <f t="shared" si="119"/>
        <v>0</v>
      </c>
      <c r="E126" s="291">
        <f t="shared" si="120"/>
        <v>0</v>
      </c>
      <c r="F126" s="19">
        <f t="shared" si="121"/>
        <v>0</v>
      </c>
      <c r="G126" s="20">
        <v>0.85</v>
      </c>
      <c r="H126" s="292">
        <f t="shared" si="111"/>
        <v>0</v>
      </c>
      <c r="I126" s="63"/>
      <c r="J126" s="64"/>
      <c r="K126" s="63"/>
      <c r="L126" s="65"/>
      <c r="M126" s="66"/>
      <c r="N126" s="64"/>
      <c r="O126" s="63" t="s">
        <v>10</v>
      </c>
      <c r="P126" s="65"/>
      <c r="Q126" s="66" t="s">
        <v>10</v>
      </c>
      <c r="R126" s="64"/>
      <c r="S126" s="56" t="str">
        <f>IFERROR(IF($B126="Présent",J126/VLOOKUP(I126,Base!$A$3:$E$17,2,FALSE)/24,""),"")</f>
        <v/>
      </c>
      <c r="T126" s="56" t="str">
        <f>IFERROR(IF($B126="Présent",L126/VLOOKUP(K126,Base!$A$3:$E$17,2,FALSE)/24,""),"")</f>
        <v/>
      </c>
      <c r="U126" s="56" t="str">
        <f>IFERROR(IF($B126="Présent",N126/VLOOKUP(M126,Base!$A$3:$E$17,2,FALSE)/24,""),"")</f>
        <v/>
      </c>
      <c r="V126" s="56" t="str">
        <f>IFERROR(IF($B126="Présent",P126/VLOOKUP(O126,Base!$A$3:$E$17,2,FALSE)/24,""),"")</f>
        <v/>
      </c>
      <c r="W126" s="56" t="str">
        <f>IFERROR(IF($B126="Présent",R126/VLOOKUP(Q126,Base!$A$3:$E$17,2,FALSE)/24,""),"")</f>
        <v/>
      </c>
      <c r="X126" s="293" t="str">
        <f t="shared" si="122"/>
        <v/>
      </c>
      <c r="Y126" s="52"/>
      <c r="Z126" s="17" t="s">
        <v>189</v>
      </c>
      <c r="AA126" s="18"/>
      <c r="AB126" s="19">
        <v>0.54166666666666663</v>
      </c>
      <c r="AC126" s="290">
        <f t="shared" si="123"/>
        <v>0</v>
      </c>
      <c r="AD126" s="291">
        <f t="shared" si="124"/>
        <v>0</v>
      </c>
      <c r="AE126" s="19">
        <f t="shared" si="125"/>
        <v>0</v>
      </c>
      <c r="AF126" s="20">
        <v>0.85</v>
      </c>
      <c r="AG126" s="292">
        <f t="shared" si="112"/>
        <v>0</v>
      </c>
      <c r="AH126" s="63"/>
      <c r="AI126" s="64"/>
      <c r="AJ126" s="63"/>
      <c r="AK126" s="65"/>
      <c r="AL126" s="66"/>
      <c r="AM126" s="64"/>
      <c r="AN126" s="63" t="s">
        <v>10</v>
      </c>
      <c r="AO126" s="65"/>
      <c r="AP126" s="66" t="s">
        <v>10</v>
      </c>
      <c r="AQ126" s="64"/>
      <c r="AR126" s="56" t="str">
        <f>IFERROR(IF($AA126="Présent",AI126/VLOOKUP(AH126,Base!$A$3:$E$17,2,FALSE)/24,""),"")</f>
        <v/>
      </c>
      <c r="AS126" s="56" t="str">
        <f>IFERROR(IF($AA126="Présent",AK126/VLOOKUP(AJ126,Base!$A$3:$E$17,2,FALSE)/24,""),"")</f>
        <v/>
      </c>
      <c r="AT126" s="56" t="str">
        <f>IFERROR(IF($AA126="Présent",AM126/VLOOKUP(AL126,Base!$A$3:$E$17,2,FALSE)/24,""),"")</f>
        <v/>
      </c>
      <c r="AU126" s="56" t="str">
        <f>IFERROR(IF($AA126="Présent",AO126/VLOOKUP(AN126,Base!$A$3:$E$17,2,FALSE)/24,""),"")</f>
        <v/>
      </c>
      <c r="AV126" s="56" t="str">
        <f>IFERROR(IF($AA126="Présent",AQ126/VLOOKUP(AP126,Base!$A$3:$E$17,2,FALSE)/24,""),"")</f>
        <v/>
      </c>
      <c r="AW126" s="293" t="str">
        <f t="shared" si="126"/>
        <v/>
      </c>
      <c r="AX126" s="52"/>
      <c r="AY126" s="17" t="s">
        <v>189</v>
      </c>
      <c r="AZ126" s="18"/>
      <c r="BA126" s="19">
        <v>0.54166666666666663</v>
      </c>
      <c r="BB126" s="290">
        <f t="shared" si="127"/>
        <v>0</v>
      </c>
      <c r="BC126" s="291">
        <f t="shared" si="128"/>
        <v>0</v>
      </c>
      <c r="BD126" s="19">
        <f t="shared" si="129"/>
        <v>0</v>
      </c>
      <c r="BE126" s="20">
        <v>0.85</v>
      </c>
      <c r="BF126" s="292">
        <f t="shared" si="113"/>
        <v>0</v>
      </c>
      <c r="BG126" s="63"/>
      <c r="BH126" s="64"/>
      <c r="BI126" s="63"/>
      <c r="BJ126" s="65"/>
      <c r="BK126" s="66"/>
      <c r="BL126" s="64"/>
      <c r="BM126" s="63" t="s">
        <v>10</v>
      </c>
      <c r="BN126" s="65"/>
      <c r="BO126" s="66" t="s">
        <v>10</v>
      </c>
      <c r="BP126" s="64"/>
      <c r="BQ126" s="56" t="str">
        <f>IFERROR(IF($AZ126="Présent",BH126/VLOOKUP(BG126,Base!$A$3:$E$17,2,FALSE)/24,""),"")</f>
        <v/>
      </c>
      <c r="BR126" s="56" t="str">
        <f>IFERROR(IF($AZ126="Présent",BJ126/VLOOKUP(BI126,Base!$A$3:$E$17,2,FALSE)/24,""),"")</f>
        <v/>
      </c>
      <c r="BS126" s="56" t="str">
        <f>IFERROR(IF($AZ126="Présent",BL126/VLOOKUP(BK126,Base!$A$3:$E$17,2,FALSE)/24,""),"")</f>
        <v/>
      </c>
      <c r="BT126" s="56" t="str">
        <f>IFERROR(IF($AZ126="Présent",BN126/VLOOKUP(BM126,Base!$A$3:$E$17,2,FALSE)/24,""),"")</f>
        <v/>
      </c>
      <c r="BU126" s="56" t="str">
        <f>IFERROR(IF($AZ126="Présent",BP126/VLOOKUP(BO126,Base!$A$3:$E$17,2,FALSE)/24,""),"")</f>
        <v/>
      </c>
      <c r="BV126" s="293" t="str">
        <f t="shared" si="130"/>
        <v/>
      </c>
      <c r="BW126" s="52"/>
      <c r="BX126" s="17" t="s">
        <v>193</v>
      </c>
      <c r="BY126" s="18"/>
      <c r="BZ126" s="19">
        <v>0.54166666666666663</v>
      </c>
      <c r="CA126" s="290">
        <f t="shared" si="131"/>
        <v>0</v>
      </c>
      <c r="CB126" s="291">
        <f t="shared" si="132"/>
        <v>0</v>
      </c>
      <c r="CC126" s="19">
        <f t="shared" si="133"/>
        <v>0</v>
      </c>
      <c r="CD126" s="20">
        <v>0.85</v>
      </c>
      <c r="CE126" s="292">
        <f t="shared" si="114"/>
        <v>0</v>
      </c>
      <c r="CF126" s="63"/>
      <c r="CG126" s="64"/>
      <c r="CH126" s="63"/>
      <c r="CI126" s="65"/>
      <c r="CJ126" s="66"/>
      <c r="CK126" s="64"/>
      <c r="CL126" s="63" t="s">
        <v>10</v>
      </c>
      <c r="CM126" s="65"/>
      <c r="CN126" s="66" t="s">
        <v>10</v>
      </c>
      <c r="CO126" s="64"/>
      <c r="CP126" s="56" t="str">
        <f>IFERROR(IF($BY126="Présent",CG126/VLOOKUP(CF126,Base!$A$3:$E$17,2,FALSE)/24,""),"")</f>
        <v/>
      </c>
      <c r="CQ126" s="56" t="str">
        <f>IFERROR(IF($BY126="Présent",CI126/VLOOKUP(CH126,Base!$A$3:$E$17,2,FALSE)/24,""),"")</f>
        <v/>
      </c>
      <c r="CR126" s="56" t="str">
        <f>IFERROR(IF($BY126="Présent",CK126/VLOOKUP(CJ126,Base!$A$3:$E$17,2,FALSE)/24,""),"")</f>
        <v/>
      </c>
      <c r="CS126" s="56" t="str">
        <f>IFERROR(IF($BY126="Présent",CM126/VLOOKUP(CL126,Base!$A$3:$E$17,2,FALSE)/24,""),"")</f>
        <v/>
      </c>
      <c r="CT126" s="56" t="str">
        <f>IFERROR(IF($BY126="Présent",CO126/VLOOKUP(CN126,Base!$A$3:$E$17,2,FALSE)/24,""),"")</f>
        <v/>
      </c>
      <c r="CU126" s="293" t="str">
        <f t="shared" si="134"/>
        <v/>
      </c>
      <c r="CV126" s="52"/>
      <c r="CW126" s="17" t="s">
        <v>193</v>
      </c>
      <c r="CX126" s="18"/>
      <c r="CY126" s="19">
        <v>0.54166666666666663</v>
      </c>
      <c r="CZ126" s="290">
        <f t="shared" si="135"/>
        <v>0</v>
      </c>
      <c r="DA126" s="291">
        <f t="shared" si="136"/>
        <v>0</v>
      </c>
      <c r="DB126" s="19">
        <f t="shared" si="137"/>
        <v>0</v>
      </c>
      <c r="DC126" s="20">
        <v>0.85</v>
      </c>
      <c r="DD126" s="292">
        <f t="shared" si="115"/>
        <v>0</v>
      </c>
      <c r="DE126" s="63"/>
      <c r="DF126" s="64"/>
      <c r="DG126" s="63"/>
      <c r="DH126" s="65"/>
      <c r="DI126" s="66"/>
      <c r="DJ126" s="64"/>
      <c r="DK126" s="63" t="s">
        <v>10</v>
      </c>
      <c r="DL126" s="65"/>
      <c r="DM126" s="66" t="s">
        <v>10</v>
      </c>
      <c r="DN126" s="64"/>
      <c r="DO126" s="56" t="str">
        <f>IFERROR(IF($CX126="Présent",DF126/VLOOKUP(DE126,Base!$A$3:$E$17,2,FALSE)/24,""),"")</f>
        <v/>
      </c>
      <c r="DP126" s="56" t="str">
        <f>IFERROR(IF($CX126="Présent",DH126/VLOOKUP(DG126,Base!$A$3:$E$17,2,FALSE)/24,""),"")</f>
        <v/>
      </c>
      <c r="DQ126" s="56" t="str">
        <f>IFERROR(IF($CX126="Présent",DJ126/VLOOKUP(DI126,Base!$A$3:$E$17,2,FALSE)/24,""),"")</f>
        <v/>
      </c>
      <c r="DR126" s="56" t="str">
        <f>IFERROR(IF($CX126="Présent",DL126/VLOOKUP(DK126,Base!$A$3:$E$17,2,FALSE)/24,""),"")</f>
        <v/>
      </c>
      <c r="DS126" s="56" t="str">
        <f>IFERROR(IF($CX126="Présent",DN126/VLOOKUP(DM126,Base!$A$3:$E$17,2,FALSE)/24,""),"")</f>
        <v/>
      </c>
      <c r="DT126" s="293" t="str">
        <f t="shared" si="138"/>
        <v/>
      </c>
      <c r="DU126" s="52"/>
      <c r="DV126" s="17" t="s">
        <v>193</v>
      </c>
      <c r="DW126" s="18"/>
      <c r="DX126" s="19">
        <v>0.54166666666666663</v>
      </c>
      <c r="DY126" s="290">
        <f>IF(DW126&lt;&gt;"Présent",0,DX126+(7.4/24))</f>
        <v>0</v>
      </c>
      <c r="DZ126" s="291">
        <f t="shared" si="140"/>
        <v>0</v>
      </c>
      <c r="EA126" s="19">
        <f>IF(DW126&lt;&gt;"Présent",0,DX126)</f>
        <v>0</v>
      </c>
      <c r="EB126" s="20">
        <v>0.85</v>
      </c>
      <c r="EC126" s="292">
        <f>IF(EA126="","",IF(DW126&lt;&gt;"Présent",0,EB126-EA126+IF(EA126&gt;EB126,1)-0.4/24))</f>
        <v>0</v>
      </c>
      <c r="ED126" s="63"/>
      <c r="EE126" s="64"/>
      <c r="EF126" s="63"/>
      <c r="EG126" s="65"/>
      <c r="EH126" s="66"/>
      <c r="EI126" s="64"/>
      <c r="EJ126" s="63" t="s">
        <v>10</v>
      </c>
      <c r="EK126" s="65"/>
      <c r="EL126" s="66" t="s">
        <v>10</v>
      </c>
      <c r="EM126" s="64"/>
      <c r="EN126" s="56" t="str">
        <f>IFERROR(IF($DW126="Présent",EE126/VLOOKUP(ED126,Base!$A$3:$E$17,2,FALSE)/24,""),"")</f>
        <v/>
      </c>
      <c r="EO126" s="56" t="str">
        <f>IFERROR(IF($DW126="Présent",EG126/VLOOKUP(EF126,Base!$A$3:$E$17,2,FALSE)/24,""),"")</f>
        <v/>
      </c>
      <c r="EP126" s="56" t="str">
        <f>IFERROR(IF($DW126="Présent",EI126/VLOOKUP(EH126,Base!$A$3:$E$17,2,FALSE)/24,""),"")</f>
        <v/>
      </c>
      <c r="EQ126" s="56" t="str">
        <f>IFERROR(IF($DW126="Présent",EK126/VLOOKUP(EJ126,Base!$A$3:$E$17,2,FALSE)/24,""),"")</f>
        <v/>
      </c>
      <c r="ER126" s="56" t="str">
        <f>IFERROR(IF($DW126="Présent",EM126/VLOOKUP(EL126,Base!$A$3:$E$17,2,FALSE)/24,""),"")</f>
        <v/>
      </c>
      <c r="ES126" s="293" t="str">
        <f>IF(DW126="Présent",SUM(EN126:ER126)/EC126,"")</f>
        <v/>
      </c>
      <c r="ET126" s="52"/>
      <c r="EU126" s="17"/>
      <c r="EV126" s="18"/>
      <c r="EW126" s="19">
        <v>0.54166666666666663</v>
      </c>
      <c r="EX126" s="290">
        <f t="shared" si="143"/>
        <v>0</v>
      </c>
      <c r="EY126" s="291">
        <f t="shared" si="144"/>
        <v>0</v>
      </c>
      <c r="EZ126" s="19">
        <f t="shared" si="145"/>
        <v>0</v>
      </c>
      <c r="FA126" s="20">
        <v>0.85</v>
      </c>
      <c r="FB126" s="292">
        <f t="shared" si="117"/>
        <v>0</v>
      </c>
      <c r="FC126" s="63"/>
      <c r="FD126" s="64"/>
      <c r="FE126" s="63"/>
      <c r="FF126" s="65"/>
      <c r="FG126" s="66"/>
      <c r="FH126" s="64"/>
      <c r="FI126" s="63" t="s">
        <v>10</v>
      </c>
      <c r="FJ126" s="65"/>
      <c r="FK126" s="66" t="s">
        <v>10</v>
      </c>
      <c r="FL126" s="64"/>
      <c r="FM126" s="56" t="str">
        <f>IFERROR(IF($EV126="Présent",FD126/VLOOKUP(FC126,Base!$A$3:$E$17,2,FALSE)/24,""),"")</f>
        <v/>
      </c>
      <c r="FN126" s="56" t="str">
        <f>IFERROR(IF($EV126="Présent",FF126/VLOOKUP(FE126,Base!$A$3:$E$17,2,FALSE)/24,""),"")</f>
        <v/>
      </c>
      <c r="FO126" s="56" t="str">
        <f>IFERROR(IF($EV126="Présent",FH126/VLOOKUP(FG126,Base!$A$3:$E$17,2,FALSE)/24,""),"")</f>
        <v/>
      </c>
      <c r="FP126" s="56" t="str">
        <f>IFERROR(IF($EV126="Présent",FJ126/VLOOKUP(FI126,Base!$A$3:$E$17,2,FALSE)/24,""),"")</f>
        <v/>
      </c>
      <c r="FQ126" s="56" t="str">
        <f>IFERROR(IF($EV126="Présent",FL126/VLOOKUP(FK126,Base!$A$3:$E$17,2,FALSE)/24,""),"")</f>
        <v/>
      </c>
      <c r="FR126" s="293" t="str">
        <f t="shared" si="146"/>
        <v/>
      </c>
      <c r="FS126" s="52"/>
      <c r="FU126" s="262" t="str">
        <f t="shared" si="95"/>
        <v>CHERIFI.M</v>
      </c>
      <c r="FV126" s="261">
        <f t="shared" si="118"/>
        <v>7</v>
      </c>
      <c r="FW126" s="263">
        <f t="shared" si="147"/>
        <v>0</v>
      </c>
      <c r="FX126" s="23"/>
      <c r="FY126" s="88"/>
    </row>
    <row r="127" spans="1:181" s="25" customFormat="1" x14ac:dyDescent="0.2">
      <c r="A127" s="17"/>
      <c r="B127" s="18"/>
      <c r="C127" s="19">
        <v>0.54166666666666663</v>
      </c>
      <c r="D127" s="290">
        <f t="shared" si="119"/>
        <v>0</v>
      </c>
      <c r="E127" s="291">
        <f t="shared" si="120"/>
        <v>0</v>
      </c>
      <c r="F127" s="19">
        <f t="shared" si="121"/>
        <v>0</v>
      </c>
      <c r="G127" s="20">
        <v>0.85</v>
      </c>
      <c r="H127" s="292">
        <f t="shared" si="111"/>
        <v>0</v>
      </c>
      <c r="I127" s="63"/>
      <c r="J127" s="64"/>
      <c r="K127" s="63"/>
      <c r="L127" s="65"/>
      <c r="M127" s="66"/>
      <c r="N127" s="64"/>
      <c r="O127" s="63" t="s">
        <v>10</v>
      </c>
      <c r="P127" s="65"/>
      <c r="Q127" s="66" t="s">
        <v>10</v>
      </c>
      <c r="R127" s="64"/>
      <c r="S127" s="56" t="str">
        <f>IFERROR(IF($B127="Présent",J127/VLOOKUP(I127,Base!$A$3:$E$17,2,FALSE)/24,""),"")</f>
        <v/>
      </c>
      <c r="T127" s="56" t="str">
        <f>IFERROR(IF($B127="Présent",L127/VLOOKUP(K127,Base!$A$3:$E$17,2,FALSE)/24,""),"")</f>
        <v/>
      </c>
      <c r="U127" s="56" t="str">
        <f>IFERROR(IF($B127="Présent",N127/VLOOKUP(M127,Base!$A$3:$E$17,2,FALSE)/24,""),"")</f>
        <v/>
      </c>
      <c r="V127" s="56" t="str">
        <f>IFERROR(IF($B127="Présent",P127/VLOOKUP(O127,Base!$A$3:$E$17,2,FALSE)/24,""),"")</f>
        <v/>
      </c>
      <c r="W127" s="56" t="str">
        <f>IFERROR(IF($B127="Présent",R127/VLOOKUP(Q127,Base!$A$3:$E$17,2,FALSE)/24,""),"")</f>
        <v/>
      </c>
      <c r="X127" s="293" t="str">
        <f t="shared" si="122"/>
        <v/>
      </c>
      <c r="Y127" s="52"/>
      <c r="Z127" s="17"/>
      <c r="AA127" s="18"/>
      <c r="AB127" s="19">
        <v>0.54166666666666663</v>
      </c>
      <c r="AC127" s="290">
        <f t="shared" si="123"/>
        <v>0</v>
      </c>
      <c r="AD127" s="291">
        <f t="shared" si="124"/>
        <v>0</v>
      </c>
      <c r="AE127" s="19">
        <f t="shared" si="125"/>
        <v>0</v>
      </c>
      <c r="AF127" s="20">
        <v>0.85</v>
      </c>
      <c r="AG127" s="292">
        <f t="shared" si="112"/>
        <v>0</v>
      </c>
      <c r="AH127" s="63"/>
      <c r="AI127" s="64"/>
      <c r="AJ127" s="63"/>
      <c r="AK127" s="65"/>
      <c r="AL127" s="66"/>
      <c r="AM127" s="64"/>
      <c r="AN127" s="63" t="s">
        <v>10</v>
      </c>
      <c r="AO127" s="65"/>
      <c r="AP127" s="66" t="s">
        <v>10</v>
      </c>
      <c r="AQ127" s="64"/>
      <c r="AR127" s="56" t="str">
        <f>IFERROR(IF($AA127="Présent",AI127/VLOOKUP(AH127,Base!$A$3:$E$17,2,FALSE)/24,""),"")</f>
        <v/>
      </c>
      <c r="AS127" s="56" t="str">
        <f>IFERROR(IF($AA127="Présent",AK127/VLOOKUP(AJ127,Base!$A$3:$E$17,2,FALSE)/24,""),"")</f>
        <v/>
      </c>
      <c r="AT127" s="56" t="str">
        <f>IFERROR(IF($AA127="Présent",AM127/VLOOKUP(AL127,Base!$A$3:$E$17,2,FALSE)/24,""),"")</f>
        <v/>
      </c>
      <c r="AU127" s="56" t="str">
        <f>IFERROR(IF($AA127="Présent",AO127/VLOOKUP(AN127,Base!$A$3:$E$17,2,FALSE)/24,""),"")</f>
        <v/>
      </c>
      <c r="AV127" s="56" t="str">
        <f>IFERROR(IF($AA127="Présent",AQ127/VLOOKUP(AP127,Base!$A$3:$E$17,2,FALSE)/24,""),"")</f>
        <v/>
      </c>
      <c r="AW127" s="293" t="str">
        <f t="shared" si="126"/>
        <v/>
      </c>
      <c r="AX127" s="52"/>
      <c r="AY127" s="17"/>
      <c r="AZ127" s="18"/>
      <c r="BA127" s="19">
        <v>0.54166666666666663</v>
      </c>
      <c r="BB127" s="290">
        <f t="shared" si="127"/>
        <v>0</v>
      </c>
      <c r="BC127" s="291">
        <f t="shared" si="128"/>
        <v>0</v>
      </c>
      <c r="BD127" s="19">
        <f t="shared" si="129"/>
        <v>0</v>
      </c>
      <c r="BE127" s="20">
        <v>0.85</v>
      </c>
      <c r="BF127" s="292">
        <f t="shared" si="113"/>
        <v>0</v>
      </c>
      <c r="BG127" s="63"/>
      <c r="BH127" s="64"/>
      <c r="BI127" s="63"/>
      <c r="BJ127" s="65"/>
      <c r="BK127" s="66"/>
      <c r="BL127" s="64"/>
      <c r="BM127" s="63" t="s">
        <v>10</v>
      </c>
      <c r="BN127" s="65"/>
      <c r="BO127" s="66" t="s">
        <v>10</v>
      </c>
      <c r="BP127" s="64"/>
      <c r="BQ127" s="56" t="str">
        <f>IFERROR(IF($AZ127="Présent",BH127/VLOOKUP(BG127,Base!$A$3:$E$17,2,FALSE)/24,""),"")</f>
        <v/>
      </c>
      <c r="BR127" s="56" t="str">
        <f>IFERROR(IF($AZ127="Présent",BJ127/VLOOKUP(BI127,Base!$A$3:$E$17,2,FALSE)/24,""),"")</f>
        <v/>
      </c>
      <c r="BS127" s="56" t="str">
        <f>IFERROR(IF($AZ127="Présent",BL127/VLOOKUP(BK127,Base!$A$3:$E$17,2,FALSE)/24,""),"")</f>
        <v/>
      </c>
      <c r="BT127" s="56" t="str">
        <f>IFERROR(IF($AZ127="Présent",BN127/VLOOKUP(BM127,Base!$A$3:$E$17,2,FALSE)/24,""),"")</f>
        <v/>
      </c>
      <c r="BU127" s="56" t="str">
        <f>IFERROR(IF($AZ127="Présent",BP127/VLOOKUP(BO127,Base!$A$3:$E$17,2,FALSE)/24,""),"")</f>
        <v/>
      </c>
      <c r="BV127" s="293" t="str">
        <f t="shared" si="130"/>
        <v/>
      </c>
      <c r="BW127" s="52"/>
      <c r="BX127" s="17" t="s">
        <v>194</v>
      </c>
      <c r="BY127" s="18"/>
      <c r="BZ127" s="19">
        <v>0.54166666666666663</v>
      </c>
      <c r="CA127" s="290">
        <f t="shared" si="131"/>
        <v>0</v>
      </c>
      <c r="CB127" s="291">
        <f t="shared" si="132"/>
        <v>0</v>
      </c>
      <c r="CC127" s="19">
        <f t="shared" si="133"/>
        <v>0</v>
      </c>
      <c r="CD127" s="20">
        <v>0.85</v>
      </c>
      <c r="CE127" s="292">
        <f t="shared" si="114"/>
        <v>0</v>
      </c>
      <c r="CF127" s="63"/>
      <c r="CG127" s="64"/>
      <c r="CH127" s="63"/>
      <c r="CI127" s="65"/>
      <c r="CJ127" s="66"/>
      <c r="CK127" s="64"/>
      <c r="CL127" s="63" t="s">
        <v>10</v>
      </c>
      <c r="CM127" s="65"/>
      <c r="CN127" s="66" t="s">
        <v>10</v>
      </c>
      <c r="CO127" s="64"/>
      <c r="CP127" s="56" t="str">
        <f>IFERROR(IF($BY127="Présent",CG127/VLOOKUP(CF127,Base!$A$3:$E$17,2,FALSE)/24,""),"")</f>
        <v/>
      </c>
      <c r="CQ127" s="56" t="str">
        <f>IFERROR(IF($BY127="Présent",CI127/VLOOKUP(CH127,Base!$A$3:$E$17,2,FALSE)/24,""),"")</f>
        <v/>
      </c>
      <c r="CR127" s="56" t="str">
        <f>IFERROR(IF($BY127="Présent",CK127/VLOOKUP(CJ127,Base!$A$3:$E$17,2,FALSE)/24,""),"")</f>
        <v/>
      </c>
      <c r="CS127" s="56" t="str">
        <f>IFERROR(IF($BY127="Présent",CM127/VLOOKUP(CL127,Base!$A$3:$E$17,2,FALSE)/24,""),"")</f>
        <v/>
      </c>
      <c r="CT127" s="56" t="str">
        <f>IFERROR(IF($BY127="Présent",CO127/VLOOKUP(CN127,Base!$A$3:$E$17,2,FALSE)/24,""),"")</f>
        <v/>
      </c>
      <c r="CU127" s="293" t="str">
        <f t="shared" si="134"/>
        <v/>
      </c>
      <c r="CV127" s="52"/>
      <c r="CW127" s="17" t="s">
        <v>194</v>
      </c>
      <c r="CX127" s="18"/>
      <c r="CY127" s="19">
        <v>0.54166666666666663</v>
      </c>
      <c r="CZ127" s="290">
        <f t="shared" si="135"/>
        <v>0</v>
      </c>
      <c r="DA127" s="291">
        <f t="shared" si="136"/>
        <v>0</v>
      </c>
      <c r="DB127" s="19">
        <f t="shared" si="137"/>
        <v>0</v>
      </c>
      <c r="DC127" s="20">
        <v>0.85</v>
      </c>
      <c r="DD127" s="292">
        <f t="shared" si="115"/>
        <v>0</v>
      </c>
      <c r="DE127" s="63"/>
      <c r="DF127" s="64"/>
      <c r="DG127" s="63"/>
      <c r="DH127" s="65"/>
      <c r="DI127" s="66"/>
      <c r="DJ127" s="64"/>
      <c r="DK127" s="63" t="s">
        <v>10</v>
      </c>
      <c r="DL127" s="65"/>
      <c r="DM127" s="66" t="s">
        <v>10</v>
      </c>
      <c r="DN127" s="64"/>
      <c r="DO127" s="56" t="str">
        <f>IFERROR(IF($CX127="Présent",DF127/VLOOKUP(DE127,Base!$A$3:$E$17,2,FALSE)/24,""),"")</f>
        <v/>
      </c>
      <c r="DP127" s="56" t="str">
        <f>IFERROR(IF($CX127="Présent",DH127/VLOOKUP(DG127,Base!$A$3:$E$17,2,FALSE)/24,""),"")</f>
        <v/>
      </c>
      <c r="DQ127" s="56" t="str">
        <f>IFERROR(IF($CX127="Présent",DJ127/VLOOKUP(DI127,Base!$A$3:$E$17,2,FALSE)/24,""),"")</f>
        <v/>
      </c>
      <c r="DR127" s="56" t="str">
        <f>IFERROR(IF($CX127="Présent",DL127/VLOOKUP(DK127,Base!$A$3:$E$17,2,FALSE)/24,""),"")</f>
        <v/>
      </c>
      <c r="DS127" s="56" t="str">
        <f>IFERROR(IF($CX127="Présent",DN127/VLOOKUP(DM127,Base!$A$3:$E$17,2,FALSE)/24,""),"")</f>
        <v/>
      </c>
      <c r="DT127" s="293" t="str">
        <f t="shared" si="138"/>
        <v/>
      </c>
      <c r="DU127" s="52"/>
      <c r="DV127" s="17" t="s">
        <v>194</v>
      </c>
      <c r="DW127" s="18"/>
      <c r="DX127" s="19">
        <v>0.54166666666666663</v>
      </c>
      <c r="DY127" s="290">
        <f>IF(DW127&lt;&gt;"Présent",0,DX127+(7.4/24))</f>
        <v>0</v>
      </c>
      <c r="DZ127" s="291">
        <f t="shared" si="140"/>
        <v>0</v>
      </c>
      <c r="EA127" s="19">
        <f>IF(DW127&lt;&gt;"Présent",0,DX127)</f>
        <v>0</v>
      </c>
      <c r="EB127" s="20">
        <v>0.85</v>
      </c>
      <c r="EC127" s="292">
        <f>IF(EA127="","",IF(DW127&lt;&gt;"Présent",0,EB127-EA127+IF(EA127&gt;EB127,1)-0.4/24))</f>
        <v>0</v>
      </c>
      <c r="ED127" s="63"/>
      <c r="EE127" s="64"/>
      <c r="EF127" s="63"/>
      <c r="EG127" s="65"/>
      <c r="EH127" s="66"/>
      <c r="EI127" s="64"/>
      <c r="EJ127" s="63" t="s">
        <v>10</v>
      </c>
      <c r="EK127" s="65"/>
      <c r="EL127" s="66" t="s">
        <v>10</v>
      </c>
      <c r="EM127" s="64"/>
      <c r="EN127" s="56" t="str">
        <f>IFERROR(IF($DW127="Présent",EE127/VLOOKUP(ED127,Base!$A$3:$E$17,2,FALSE)/24,""),"")</f>
        <v/>
      </c>
      <c r="EO127" s="56" t="str">
        <f>IFERROR(IF($DW127="Présent",EG127/VLOOKUP(EF127,Base!$A$3:$E$17,2,FALSE)/24,""),"")</f>
        <v/>
      </c>
      <c r="EP127" s="56" t="str">
        <f>IFERROR(IF($DW127="Présent",EI127/VLOOKUP(EH127,Base!$A$3:$E$17,2,FALSE)/24,""),"")</f>
        <v/>
      </c>
      <c r="EQ127" s="56" t="str">
        <f>IFERROR(IF($DW127="Présent",EK127/VLOOKUP(EJ127,Base!$A$3:$E$17,2,FALSE)/24,""),"")</f>
        <v/>
      </c>
      <c r="ER127" s="56" t="str">
        <f>IFERROR(IF($DW127="Présent",EM127/VLOOKUP(EL127,Base!$A$3:$E$17,2,FALSE)/24,""),"")</f>
        <v/>
      </c>
      <c r="ES127" s="293" t="str">
        <f>IF(DW127="Présent",SUM(EN127:ER127)/EC127,"")</f>
        <v/>
      </c>
      <c r="ET127" s="52"/>
      <c r="EU127" s="17"/>
      <c r="EV127" s="18"/>
      <c r="EW127" s="19">
        <v>0.54166666666666663</v>
      </c>
      <c r="EX127" s="290">
        <f t="shared" si="143"/>
        <v>0</v>
      </c>
      <c r="EY127" s="291">
        <f t="shared" si="144"/>
        <v>0</v>
      </c>
      <c r="EZ127" s="19">
        <f t="shared" si="145"/>
        <v>0</v>
      </c>
      <c r="FA127" s="20">
        <v>0.85</v>
      </c>
      <c r="FB127" s="292">
        <f t="shared" si="117"/>
        <v>0</v>
      </c>
      <c r="FC127" s="63"/>
      <c r="FD127" s="64"/>
      <c r="FE127" s="63"/>
      <c r="FF127" s="65"/>
      <c r="FG127" s="66"/>
      <c r="FH127" s="64"/>
      <c r="FI127" s="63" t="s">
        <v>10</v>
      </c>
      <c r="FJ127" s="65"/>
      <c r="FK127" s="66" t="s">
        <v>10</v>
      </c>
      <c r="FL127" s="64"/>
      <c r="FM127" s="56" t="str">
        <f>IFERROR(IF($EV127="Présent",FD127/VLOOKUP(FC127,Base!$A$3:$E$17,2,FALSE)/24,""),"")</f>
        <v/>
      </c>
      <c r="FN127" s="56" t="str">
        <f>IFERROR(IF($EV127="Présent",FF127/VLOOKUP(FE127,Base!$A$3:$E$17,2,FALSE)/24,""),"")</f>
        <v/>
      </c>
      <c r="FO127" s="56" t="str">
        <f>IFERROR(IF($EV127="Présent",FH127/VLOOKUP(FG127,Base!$A$3:$E$17,2,FALSE)/24,""),"")</f>
        <v/>
      </c>
      <c r="FP127" s="56" t="str">
        <f>IFERROR(IF($EV127="Présent",FJ127/VLOOKUP(FI127,Base!$A$3:$E$17,2,FALSE)/24,""),"")</f>
        <v/>
      </c>
      <c r="FQ127" s="56" t="str">
        <f>IFERROR(IF($EV127="Présent",FL127/VLOOKUP(FK127,Base!$A$3:$E$17,2,FALSE)/24,""),"")</f>
        <v/>
      </c>
      <c r="FR127" s="293" t="str">
        <f t="shared" si="146"/>
        <v/>
      </c>
      <c r="FS127" s="52"/>
      <c r="FU127" s="262" t="str">
        <f t="shared" si="95"/>
        <v>SHABANI.G</v>
      </c>
      <c r="FV127" s="261">
        <f t="shared" si="118"/>
        <v>7</v>
      </c>
      <c r="FW127" s="263">
        <f t="shared" si="147"/>
        <v>0</v>
      </c>
      <c r="FX127" s="23"/>
      <c r="FY127" s="88"/>
    </row>
    <row r="128" spans="1:181" s="25" customFormat="1" x14ac:dyDescent="0.2">
      <c r="B128" s="18"/>
      <c r="C128" s="19">
        <v>0.54166666666666663</v>
      </c>
      <c r="D128" s="290">
        <f t="shared" si="119"/>
        <v>0</v>
      </c>
      <c r="E128" s="291">
        <f t="shared" si="120"/>
        <v>0</v>
      </c>
      <c r="F128" s="19">
        <f t="shared" si="121"/>
        <v>0</v>
      </c>
      <c r="G128" s="20">
        <v>0.85</v>
      </c>
      <c r="H128" s="292">
        <f t="shared" si="111"/>
        <v>0</v>
      </c>
      <c r="I128" s="63"/>
      <c r="J128" s="64"/>
      <c r="K128" s="63"/>
      <c r="L128" s="65"/>
      <c r="M128" s="66"/>
      <c r="N128" s="64"/>
      <c r="O128" s="63" t="s">
        <v>10</v>
      </c>
      <c r="P128" s="65"/>
      <c r="Q128" s="66" t="s">
        <v>10</v>
      </c>
      <c r="R128" s="64"/>
      <c r="S128" s="56" t="str">
        <f>IFERROR(IF($B128="Présent",J128/VLOOKUP(I128,Base!$A$3:$E$17,2,FALSE)/24,""),"")</f>
        <v/>
      </c>
      <c r="T128" s="56" t="str">
        <f>IFERROR(IF($B128="Présent",L128/VLOOKUP(K128,Base!$A$3:$E$17,2,FALSE)/24,""),"")</f>
        <v/>
      </c>
      <c r="U128" s="56" t="str">
        <f>IFERROR(IF($B128="Présent",N128/VLOOKUP(M128,Base!$A$3:$E$17,2,FALSE)/24,""),"")</f>
        <v/>
      </c>
      <c r="V128" s="56" t="str">
        <f>IFERROR(IF($B128="Présent",P128/VLOOKUP(O128,Base!$A$3:$E$17,2,FALSE)/24,""),"")</f>
        <v/>
      </c>
      <c r="W128" s="56" t="str">
        <f>IFERROR(IF($B128="Présent",R128/VLOOKUP(Q128,Base!$A$3:$E$17,2,FALSE)/24,""),"")</f>
        <v/>
      </c>
      <c r="X128" s="293" t="str">
        <f t="shared" si="122"/>
        <v/>
      </c>
      <c r="Y128" s="52"/>
      <c r="AA128" s="18"/>
      <c r="AB128" s="19">
        <v>0.54166666666666663</v>
      </c>
      <c r="AC128" s="290">
        <f t="shared" si="123"/>
        <v>0</v>
      </c>
      <c r="AD128" s="291">
        <f t="shared" si="124"/>
        <v>0</v>
      </c>
      <c r="AE128" s="19">
        <f t="shared" si="125"/>
        <v>0</v>
      </c>
      <c r="AF128" s="20">
        <v>0.85</v>
      </c>
      <c r="AG128" s="292">
        <f t="shared" si="112"/>
        <v>0</v>
      </c>
      <c r="AH128" s="63"/>
      <c r="AI128" s="64"/>
      <c r="AJ128" s="63"/>
      <c r="AK128" s="65"/>
      <c r="AL128" s="66"/>
      <c r="AM128" s="64"/>
      <c r="AN128" s="63" t="s">
        <v>10</v>
      </c>
      <c r="AO128" s="65"/>
      <c r="AP128" s="66" t="s">
        <v>10</v>
      </c>
      <c r="AQ128" s="64"/>
      <c r="AR128" s="56" t="str">
        <f>IFERROR(IF($AA128="Présent",AI128/VLOOKUP(AH128,Base!$A$3:$E$17,2,FALSE)/24,""),"")</f>
        <v/>
      </c>
      <c r="AS128" s="56" t="str">
        <f>IFERROR(IF($AA128="Présent",AK128/VLOOKUP(AJ128,Base!$A$3:$E$17,2,FALSE)/24,""),"")</f>
        <v/>
      </c>
      <c r="AT128" s="56" t="str">
        <f>IFERROR(IF($AA128="Présent",AM128/VLOOKUP(AL128,Base!$A$3:$E$17,2,FALSE)/24,""),"")</f>
        <v/>
      </c>
      <c r="AU128" s="56" t="str">
        <f>IFERROR(IF($AA128="Présent",AO128/VLOOKUP(AN128,Base!$A$3:$E$17,2,FALSE)/24,""),"")</f>
        <v/>
      </c>
      <c r="AV128" s="56" t="str">
        <f>IFERROR(IF($AA128="Présent",AQ128/VLOOKUP(AP128,Base!$A$3:$E$17,2,FALSE)/24,""),"")</f>
        <v/>
      </c>
      <c r="AW128" s="293" t="str">
        <f t="shared" si="126"/>
        <v/>
      </c>
      <c r="AX128" s="52"/>
      <c r="AZ128" s="18"/>
      <c r="BA128" s="19">
        <v>0.54166666666666663</v>
      </c>
      <c r="BB128" s="290">
        <f t="shared" si="127"/>
        <v>0</v>
      </c>
      <c r="BC128" s="291">
        <f t="shared" si="128"/>
        <v>0</v>
      </c>
      <c r="BD128" s="19">
        <f t="shared" si="129"/>
        <v>0</v>
      </c>
      <c r="BE128" s="20">
        <v>0.85</v>
      </c>
      <c r="BF128" s="292">
        <f t="shared" si="113"/>
        <v>0</v>
      </c>
      <c r="BG128" s="63"/>
      <c r="BH128" s="64"/>
      <c r="BI128" s="63"/>
      <c r="BJ128" s="65"/>
      <c r="BK128" s="66"/>
      <c r="BL128" s="64"/>
      <c r="BM128" s="63" t="s">
        <v>10</v>
      </c>
      <c r="BN128" s="65"/>
      <c r="BO128" s="66" t="s">
        <v>10</v>
      </c>
      <c r="BP128" s="64"/>
      <c r="BQ128" s="56" t="str">
        <f>IFERROR(IF($AZ128="Présent",BH128/VLOOKUP(BG128,Base!$A$3:$E$17,2,FALSE)/24,""),"")</f>
        <v/>
      </c>
      <c r="BR128" s="56" t="str">
        <f>IFERROR(IF($AZ128="Présent",BJ128/VLOOKUP(BI128,Base!$A$3:$E$17,2,FALSE)/24,""),"")</f>
        <v/>
      </c>
      <c r="BS128" s="56" t="str">
        <f>IFERROR(IF($AZ128="Présent",BL128/VLOOKUP(BK128,Base!$A$3:$E$17,2,FALSE)/24,""),"")</f>
        <v/>
      </c>
      <c r="BT128" s="56" t="str">
        <f>IFERROR(IF($AZ128="Présent",BN128/VLOOKUP(BM128,Base!$A$3:$E$17,2,FALSE)/24,""),"")</f>
        <v/>
      </c>
      <c r="BU128" s="56" t="str">
        <f>IFERROR(IF($AZ128="Présent",BP128/VLOOKUP(BO128,Base!$A$3:$E$17,2,FALSE)/24,""),"")</f>
        <v/>
      </c>
      <c r="BV128" s="293" t="str">
        <f t="shared" si="130"/>
        <v/>
      </c>
      <c r="BW128" s="52"/>
      <c r="BX128" s="17"/>
      <c r="BY128" s="18"/>
      <c r="BZ128" s="19">
        <v>0.54166666666666663</v>
      </c>
      <c r="CA128" s="290">
        <f t="shared" si="131"/>
        <v>0</v>
      </c>
      <c r="CB128" s="291">
        <f t="shared" si="132"/>
        <v>0</v>
      </c>
      <c r="CC128" s="19">
        <f t="shared" si="133"/>
        <v>0</v>
      </c>
      <c r="CD128" s="20">
        <v>0.85</v>
      </c>
      <c r="CE128" s="292">
        <f t="shared" si="114"/>
        <v>0</v>
      </c>
      <c r="CF128" s="63"/>
      <c r="CG128" s="64"/>
      <c r="CH128" s="63"/>
      <c r="CI128" s="65"/>
      <c r="CJ128" s="66"/>
      <c r="CK128" s="64"/>
      <c r="CL128" s="63" t="s">
        <v>10</v>
      </c>
      <c r="CM128" s="65"/>
      <c r="CN128" s="66" t="s">
        <v>10</v>
      </c>
      <c r="CO128" s="64"/>
      <c r="CP128" s="56" t="str">
        <f>IFERROR(IF($BY128="Présent",CG128/VLOOKUP(CF128,Base!$A$3:$E$17,2,FALSE)/24,""),"")</f>
        <v/>
      </c>
      <c r="CQ128" s="56" t="str">
        <f>IFERROR(IF($BY128="Présent",CI128/VLOOKUP(CH128,Base!$A$3:$E$17,2,FALSE)/24,""),"")</f>
        <v/>
      </c>
      <c r="CR128" s="56" t="str">
        <f>IFERROR(IF($BY128="Présent",CK128/VLOOKUP(CJ128,Base!$A$3:$E$17,2,FALSE)/24,""),"")</f>
        <v/>
      </c>
      <c r="CS128" s="56" t="str">
        <f>IFERROR(IF($BY128="Présent",CM128/VLOOKUP(CL128,Base!$A$3:$E$17,2,FALSE)/24,""),"")</f>
        <v/>
      </c>
      <c r="CT128" s="56" t="str">
        <f>IFERROR(IF($BY128="Présent",CO128/VLOOKUP(CN128,Base!$A$3:$E$17,2,FALSE)/24,""),"")</f>
        <v/>
      </c>
      <c r="CU128" s="293" t="str">
        <f t="shared" si="134"/>
        <v/>
      </c>
      <c r="CV128" s="52"/>
      <c r="CW128" s="17"/>
      <c r="CX128" s="18"/>
      <c r="CY128" s="19">
        <v>0.54166666666666663</v>
      </c>
      <c r="CZ128" s="290">
        <f t="shared" si="135"/>
        <v>0</v>
      </c>
      <c r="DA128" s="291">
        <f t="shared" si="136"/>
        <v>0</v>
      </c>
      <c r="DB128" s="19">
        <f t="shared" si="137"/>
        <v>0</v>
      </c>
      <c r="DC128" s="20">
        <v>0.85</v>
      </c>
      <c r="DD128" s="292">
        <f t="shared" si="115"/>
        <v>0</v>
      </c>
      <c r="DE128" s="63"/>
      <c r="DF128" s="64"/>
      <c r="DG128" s="63"/>
      <c r="DH128" s="65"/>
      <c r="DI128" s="66"/>
      <c r="DJ128" s="64"/>
      <c r="DK128" s="63" t="s">
        <v>10</v>
      </c>
      <c r="DL128" s="65"/>
      <c r="DM128" s="66" t="s">
        <v>10</v>
      </c>
      <c r="DN128" s="64"/>
      <c r="DO128" s="56" t="str">
        <f>IFERROR(IF($CX128="Présent",DF128/VLOOKUP(DE128,Base!$A$3:$E$17,2,FALSE)/24,""),"")</f>
        <v/>
      </c>
      <c r="DP128" s="56" t="str">
        <f>IFERROR(IF($CX128="Présent",DH128/VLOOKUP(DG128,Base!$A$3:$E$17,2,FALSE)/24,""),"")</f>
        <v/>
      </c>
      <c r="DQ128" s="56" t="str">
        <f>IFERROR(IF($CX128="Présent",DJ128/VLOOKUP(DI128,Base!$A$3:$E$17,2,FALSE)/24,""),"")</f>
        <v/>
      </c>
      <c r="DR128" s="56" t="str">
        <f>IFERROR(IF($CX128="Présent",DL128/VLOOKUP(DK128,Base!$A$3:$E$17,2,FALSE)/24,""),"")</f>
        <v/>
      </c>
      <c r="DS128" s="56" t="str">
        <f>IFERROR(IF($CX128="Présent",DN128/VLOOKUP(DM128,Base!$A$3:$E$17,2,FALSE)/24,""),"")</f>
        <v/>
      </c>
      <c r="DT128" s="293" t="str">
        <f t="shared" si="138"/>
        <v/>
      </c>
      <c r="DU128" s="52"/>
      <c r="DV128" s="17"/>
      <c r="DW128" s="18"/>
      <c r="DX128" s="19">
        <v>0.54166666666666663</v>
      </c>
      <c r="DY128" s="290">
        <f t="shared" si="139"/>
        <v>0</v>
      </c>
      <c r="DZ128" s="291">
        <f t="shared" si="140"/>
        <v>0</v>
      </c>
      <c r="EA128" s="19">
        <f t="shared" si="141"/>
        <v>0</v>
      </c>
      <c r="EB128" s="20">
        <v>0.85</v>
      </c>
      <c r="EC128" s="292">
        <f t="shared" si="116"/>
        <v>0</v>
      </c>
      <c r="ED128" s="63"/>
      <c r="EE128" s="64"/>
      <c r="EF128" s="63"/>
      <c r="EG128" s="65"/>
      <c r="EH128" s="66"/>
      <c r="EI128" s="64"/>
      <c r="EJ128" s="63" t="s">
        <v>10</v>
      </c>
      <c r="EK128" s="65"/>
      <c r="EL128" s="66" t="s">
        <v>10</v>
      </c>
      <c r="EM128" s="64"/>
      <c r="EN128" s="56" t="str">
        <f>IFERROR(IF($DW128="Présent",EE128/VLOOKUP(ED128,Base!$A$3:$E$17,2,FALSE)/24,""),"")</f>
        <v/>
      </c>
      <c r="EO128" s="56" t="str">
        <f>IFERROR(IF($DW128="Présent",EG128/VLOOKUP(EF128,Base!$A$3:$E$17,2,FALSE)/24,""),"")</f>
        <v/>
      </c>
      <c r="EP128" s="56" t="str">
        <f>IFERROR(IF($DW128="Présent",EI128/VLOOKUP(EH128,Base!$A$3:$E$17,2,FALSE)/24,""),"")</f>
        <v/>
      </c>
      <c r="EQ128" s="56" t="str">
        <f>IFERROR(IF($DW128="Présent",EK128/VLOOKUP(EJ128,Base!$A$3:$E$17,2,FALSE)/24,""),"")</f>
        <v/>
      </c>
      <c r="ER128" s="56" t="str">
        <f>IFERROR(IF($DW128="Présent",EM128/VLOOKUP(EL128,Base!$A$3:$E$17,2,FALSE)/24,""),"")</f>
        <v/>
      </c>
      <c r="ES128" s="293" t="str">
        <f t="shared" si="142"/>
        <v/>
      </c>
      <c r="ET128" s="52"/>
      <c r="EU128" s="17"/>
      <c r="EV128" s="18"/>
      <c r="EW128" s="19">
        <v>0.54166666666666663</v>
      </c>
      <c r="EX128" s="290">
        <f t="shared" si="143"/>
        <v>0</v>
      </c>
      <c r="EY128" s="291">
        <f t="shared" si="144"/>
        <v>0</v>
      </c>
      <c r="EZ128" s="19">
        <f t="shared" si="145"/>
        <v>0</v>
      </c>
      <c r="FA128" s="20">
        <v>0.85</v>
      </c>
      <c r="FB128" s="292">
        <f t="shared" si="117"/>
        <v>0</v>
      </c>
      <c r="FC128" s="63"/>
      <c r="FD128" s="64"/>
      <c r="FE128" s="63"/>
      <c r="FF128" s="65"/>
      <c r="FG128" s="66"/>
      <c r="FH128" s="64"/>
      <c r="FI128" s="63" t="s">
        <v>10</v>
      </c>
      <c r="FJ128" s="65"/>
      <c r="FK128" s="66" t="s">
        <v>10</v>
      </c>
      <c r="FL128" s="64"/>
      <c r="FM128" s="56" t="str">
        <f>IFERROR(IF($EV128="Présent",FD128/VLOOKUP(FC128,Base!$A$3:$E$17,2,FALSE)/24,""),"")</f>
        <v/>
      </c>
      <c r="FN128" s="56" t="str">
        <f>IFERROR(IF($EV128="Présent",FF128/VLOOKUP(FE128,Base!$A$3:$E$17,2,FALSE)/24,""),"")</f>
        <v/>
      </c>
      <c r="FO128" s="56" t="str">
        <f>IFERROR(IF($EV128="Présent",FH128/VLOOKUP(FG128,Base!$A$3:$E$17,2,FALSE)/24,""),"")</f>
        <v/>
      </c>
      <c r="FP128" s="56" t="str">
        <f>IFERROR(IF($EV128="Présent",FJ128/VLOOKUP(FI128,Base!$A$3:$E$17,2,FALSE)/24,""),"")</f>
        <v/>
      </c>
      <c r="FQ128" s="56" t="str">
        <f>IFERROR(IF($EV128="Présent",FL128/VLOOKUP(FK128,Base!$A$3:$E$17,2,FALSE)/24,""),"")</f>
        <v/>
      </c>
      <c r="FR128" s="293" t="str">
        <f t="shared" si="146"/>
        <v/>
      </c>
      <c r="FS128" s="52"/>
      <c r="FU128" s="262">
        <f t="shared" si="95"/>
        <v>0</v>
      </c>
      <c r="FV128" s="261" t="str">
        <f t="shared" si="118"/>
        <v/>
      </c>
      <c r="FW128" s="263">
        <f t="shared" si="147"/>
        <v>0</v>
      </c>
      <c r="FX128" s="23"/>
      <c r="FY128" s="88"/>
    </row>
    <row r="129" spans="1:181" s="25" customFormat="1" x14ac:dyDescent="0.2">
      <c r="A129" s="17"/>
      <c r="B129" s="18"/>
      <c r="C129" s="19">
        <v>0.54166666666666663</v>
      </c>
      <c r="D129" s="290">
        <f t="shared" si="119"/>
        <v>0</v>
      </c>
      <c r="E129" s="291">
        <f t="shared" si="120"/>
        <v>0</v>
      </c>
      <c r="F129" s="19">
        <f t="shared" si="121"/>
        <v>0</v>
      </c>
      <c r="G129" s="20">
        <v>0.85</v>
      </c>
      <c r="H129" s="292">
        <f t="shared" si="111"/>
        <v>0</v>
      </c>
      <c r="I129" s="63"/>
      <c r="J129" s="64"/>
      <c r="K129" s="63"/>
      <c r="L129" s="65"/>
      <c r="M129" s="66"/>
      <c r="N129" s="64"/>
      <c r="O129" s="63" t="s">
        <v>10</v>
      </c>
      <c r="P129" s="65"/>
      <c r="Q129" s="66" t="s">
        <v>10</v>
      </c>
      <c r="R129" s="64"/>
      <c r="S129" s="56" t="str">
        <f>IFERROR(IF($B129="Présent",J129/VLOOKUP(I129,Base!$A$3:$E$17,2,FALSE)/24,""),"")</f>
        <v/>
      </c>
      <c r="T129" s="56" t="str">
        <f>IFERROR(IF($B129="Présent",L129/VLOOKUP(K129,Base!$A$3:$E$17,2,FALSE)/24,""),"")</f>
        <v/>
      </c>
      <c r="U129" s="56" t="str">
        <f>IFERROR(IF($B129="Présent",N129/VLOOKUP(M129,Base!$A$3:$E$17,2,FALSE)/24,""),"")</f>
        <v/>
      </c>
      <c r="V129" s="56" t="str">
        <f>IFERROR(IF($B129="Présent",P129/VLOOKUP(O129,Base!$A$3:$E$17,2,FALSE)/24,""),"")</f>
        <v/>
      </c>
      <c r="W129" s="56" t="str">
        <f>IFERROR(IF($B129="Présent",R129/VLOOKUP(Q129,Base!$A$3:$E$17,2,FALSE)/24,""),"")</f>
        <v/>
      </c>
      <c r="X129" s="293" t="str">
        <f t="shared" si="122"/>
        <v/>
      </c>
      <c r="Y129" s="52"/>
      <c r="Z129" s="17"/>
      <c r="AA129" s="18"/>
      <c r="AB129" s="19">
        <v>0.54166666666666663</v>
      </c>
      <c r="AC129" s="290">
        <f t="shared" si="123"/>
        <v>0</v>
      </c>
      <c r="AD129" s="291">
        <f t="shared" si="124"/>
        <v>0</v>
      </c>
      <c r="AE129" s="19">
        <f t="shared" si="125"/>
        <v>0</v>
      </c>
      <c r="AF129" s="20">
        <v>0.85</v>
      </c>
      <c r="AG129" s="292">
        <f t="shared" si="112"/>
        <v>0</v>
      </c>
      <c r="AH129" s="63"/>
      <c r="AI129" s="64"/>
      <c r="AJ129" s="63"/>
      <c r="AK129" s="65"/>
      <c r="AL129" s="66"/>
      <c r="AM129" s="64"/>
      <c r="AN129" s="63" t="s">
        <v>10</v>
      </c>
      <c r="AO129" s="65"/>
      <c r="AP129" s="66" t="s">
        <v>10</v>
      </c>
      <c r="AQ129" s="64"/>
      <c r="AR129" s="56" t="str">
        <f>IFERROR(IF($AA129="Présent",AI129/VLOOKUP(AH129,Base!$A$3:$E$17,2,FALSE)/24,""),"")</f>
        <v/>
      </c>
      <c r="AS129" s="56" t="str">
        <f>IFERROR(IF($AA129="Présent",AK129/VLOOKUP(AJ129,Base!$A$3:$E$17,2,FALSE)/24,""),"")</f>
        <v/>
      </c>
      <c r="AT129" s="56" t="str">
        <f>IFERROR(IF($AA129="Présent",AM129/VLOOKUP(AL129,Base!$A$3:$E$17,2,FALSE)/24,""),"")</f>
        <v/>
      </c>
      <c r="AU129" s="56" t="str">
        <f>IFERROR(IF($AA129="Présent",AO129/VLOOKUP(AN129,Base!$A$3:$E$17,2,FALSE)/24,""),"")</f>
        <v/>
      </c>
      <c r="AV129" s="56" t="str">
        <f>IFERROR(IF($AA129="Présent",AQ129/VLOOKUP(AP129,Base!$A$3:$E$17,2,FALSE)/24,""),"")</f>
        <v/>
      </c>
      <c r="AW129" s="293" t="str">
        <f t="shared" si="126"/>
        <v/>
      </c>
      <c r="AX129" s="52"/>
      <c r="AY129" s="17"/>
      <c r="AZ129" s="18"/>
      <c r="BA129" s="19">
        <v>0.54166666666666663</v>
      </c>
      <c r="BB129" s="290">
        <f t="shared" si="127"/>
        <v>0</v>
      </c>
      <c r="BC129" s="291">
        <f t="shared" si="128"/>
        <v>0</v>
      </c>
      <c r="BD129" s="19">
        <f t="shared" si="129"/>
        <v>0</v>
      </c>
      <c r="BE129" s="20">
        <v>0.85</v>
      </c>
      <c r="BF129" s="292">
        <f t="shared" si="113"/>
        <v>0</v>
      </c>
      <c r="BG129" s="63"/>
      <c r="BH129" s="64"/>
      <c r="BI129" s="63"/>
      <c r="BJ129" s="65"/>
      <c r="BK129" s="66"/>
      <c r="BL129" s="64"/>
      <c r="BM129" s="63" t="s">
        <v>10</v>
      </c>
      <c r="BN129" s="65"/>
      <c r="BO129" s="66" t="s">
        <v>10</v>
      </c>
      <c r="BP129" s="64"/>
      <c r="BQ129" s="56" t="str">
        <f>IFERROR(IF($AZ129="Présent",BH129/VLOOKUP(BG129,Base!$A$3:$E$17,2,FALSE)/24,""),"")</f>
        <v/>
      </c>
      <c r="BR129" s="56" t="str">
        <f>IFERROR(IF($AZ129="Présent",BJ129/VLOOKUP(BI129,Base!$A$3:$E$17,2,FALSE)/24,""),"")</f>
        <v/>
      </c>
      <c r="BS129" s="56" t="str">
        <f>IFERROR(IF($AZ129="Présent",BL129/VLOOKUP(BK129,Base!$A$3:$E$17,2,FALSE)/24,""),"")</f>
        <v/>
      </c>
      <c r="BT129" s="56" t="str">
        <f>IFERROR(IF($AZ129="Présent",BN129/VLOOKUP(BM129,Base!$A$3:$E$17,2,FALSE)/24,""),"")</f>
        <v/>
      </c>
      <c r="BU129" s="56" t="str">
        <f>IFERROR(IF($AZ129="Présent",BP129/VLOOKUP(BO129,Base!$A$3:$E$17,2,FALSE)/24,""),"")</f>
        <v/>
      </c>
      <c r="BV129" s="293" t="str">
        <f t="shared" si="130"/>
        <v/>
      </c>
      <c r="BW129" s="52"/>
      <c r="BX129" s="17"/>
      <c r="BY129" s="18"/>
      <c r="BZ129" s="19">
        <v>0.54166666666666663</v>
      </c>
      <c r="CA129" s="290">
        <f t="shared" si="131"/>
        <v>0</v>
      </c>
      <c r="CB129" s="291">
        <f t="shared" si="132"/>
        <v>0</v>
      </c>
      <c r="CC129" s="19">
        <f t="shared" si="133"/>
        <v>0</v>
      </c>
      <c r="CD129" s="20">
        <v>0.85</v>
      </c>
      <c r="CE129" s="292">
        <f t="shared" si="114"/>
        <v>0</v>
      </c>
      <c r="CF129" s="63"/>
      <c r="CG129" s="64"/>
      <c r="CH129" s="63"/>
      <c r="CI129" s="65"/>
      <c r="CJ129" s="66"/>
      <c r="CK129" s="64"/>
      <c r="CL129" s="63" t="s">
        <v>10</v>
      </c>
      <c r="CM129" s="65"/>
      <c r="CN129" s="66" t="s">
        <v>10</v>
      </c>
      <c r="CO129" s="64"/>
      <c r="CP129" s="56" t="str">
        <f>IFERROR(IF($BY129="Présent",CG129/VLOOKUP(CF129,Base!$A$3:$E$17,2,FALSE)/24,""),"")</f>
        <v/>
      </c>
      <c r="CQ129" s="56" t="str">
        <f>IFERROR(IF($BY129="Présent",CI129/VLOOKUP(CH129,Base!$A$3:$E$17,2,FALSE)/24,""),"")</f>
        <v/>
      </c>
      <c r="CR129" s="56" t="str">
        <f>IFERROR(IF($BY129="Présent",CK129/VLOOKUP(CJ129,Base!$A$3:$E$17,2,FALSE)/24,""),"")</f>
        <v/>
      </c>
      <c r="CS129" s="56" t="str">
        <f>IFERROR(IF($BY129="Présent",CM129/VLOOKUP(CL129,Base!$A$3:$E$17,2,FALSE)/24,""),"")</f>
        <v/>
      </c>
      <c r="CT129" s="56" t="str">
        <f>IFERROR(IF($BY129="Présent",CO129/VLOOKUP(CN129,Base!$A$3:$E$17,2,FALSE)/24,""),"")</f>
        <v/>
      </c>
      <c r="CU129" s="293" t="str">
        <f t="shared" si="134"/>
        <v/>
      </c>
      <c r="CV129" s="52"/>
      <c r="CW129" s="17"/>
      <c r="CX129" s="18"/>
      <c r="CY129" s="19">
        <v>0.54166666666666663</v>
      </c>
      <c r="CZ129" s="290">
        <f t="shared" si="135"/>
        <v>0</v>
      </c>
      <c r="DA129" s="291">
        <f t="shared" si="136"/>
        <v>0</v>
      </c>
      <c r="DB129" s="19">
        <f t="shared" si="137"/>
        <v>0</v>
      </c>
      <c r="DC129" s="20">
        <v>0.85</v>
      </c>
      <c r="DD129" s="292">
        <f t="shared" si="115"/>
        <v>0</v>
      </c>
      <c r="DE129" s="63"/>
      <c r="DF129" s="64"/>
      <c r="DG129" s="63"/>
      <c r="DH129" s="65"/>
      <c r="DI129" s="66"/>
      <c r="DJ129" s="64"/>
      <c r="DK129" s="63" t="s">
        <v>10</v>
      </c>
      <c r="DL129" s="65"/>
      <c r="DM129" s="66" t="s">
        <v>10</v>
      </c>
      <c r="DN129" s="64"/>
      <c r="DO129" s="56" t="str">
        <f>IFERROR(IF($CX129="Présent",DF129/VLOOKUP(DE129,Base!$A$3:$E$17,2,FALSE)/24,""),"")</f>
        <v/>
      </c>
      <c r="DP129" s="56" t="str">
        <f>IFERROR(IF($CX129="Présent",DH129/VLOOKUP(DG129,Base!$A$3:$E$17,2,FALSE)/24,""),"")</f>
        <v/>
      </c>
      <c r="DQ129" s="56" t="str">
        <f>IFERROR(IF($CX129="Présent",DJ129/VLOOKUP(DI129,Base!$A$3:$E$17,2,FALSE)/24,""),"")</f>
        <v/>
      </c>
      <c r="DR129" s="56" t="str">
        <f>IFERROR(IF($CX129="Présent",DL129/VLOOKUP(DK129,Base!$A$3:$E$17,2,FALSE)/24,""),"")</f>
        <v/>
      </c>
      <c r="DS129" s="56" t="str">
        <f>IFERROR(IF($CX129="Présent",DN129/VLOOKUP(DM129,Base!$A$3:$E$17,2,FALSE)/24,""),"")</f>
        <v/>
      </c>
      <c r="DT129" s="293" t="str">
        <f t="shared" si="138"/>
        <v/>
      </c>
      <c r="DU129" s="52"/>
      <c r="DV129" s="17"/>
      <c r="DW129" s="18"/>
      <c r="DX129" s="19">
        <v>0.54166666666666663</v>
      </c>
      <c r="DY129" s="290">
        <f t="shared" si="139"/>
        <v>0</v>
      </c>
      <c r="DZ129" s="291">
        <f t="shared" si="140"/>
        <v>0</v>
      </c>
      <c r="EA129" s="19">
        <f t="shared" si="141"/>
        <v>0</v>
      </c>
      <c r="EB129" s="20">
        <v>0.85</v>
      </c>
      <c r="EC129" s="292">
        <f t="shared" si="116"/>
        <v>0</v>
      </c>
      <c r="ED129" s="63"/>
      <c r="EE129" s="64"/>
      <c r="EF129" s="63"/>
      <c r="EG129" s="65"/>
      <c r="EH129" s="66"/>
      <c r="EI129" s="64"/>
      <c r="EJ129" s="63" t="s">
        <v>10</v>
      </c>
      <c r="EK129" s="65"/>
      <c r="EL129" s="66" t="s">
        <v>10</v>
      </c>
      <c r="EM129" s="64"/>
      <c r="EN129" s="56" t="str">
        <f>IFERROR(IF($DW129="Présent",EE129/VLOOKUP(ED129,Base!$A$3:$E$17,2,FALSE)/24,""),"")</f>
        <v/>
      </c>
      <c r="EO129" s="56" t="str">
        <f>IFERROR(IF($DW129="Présent",EG129/VLOOKUP(EF129,Base!$A$3:$E$17,2,FALSE)/24,""),"")</f>
        <v/>
      </c>
      <c r="EP129" s="56" t="str">
        <f>IFERROR(IF($DW129="Présent",EI129/VLOOKUP(EH129,Base!$A$3:$E$17,2,FALSE)/24,""),"")</f>
        <v/>
      </c>
      <c r="EQ129" s="56" t="str">
        <f>IFERROR(IF($DW129="Présent",EK129/VLOOKUP(EJ129,Base!$A$3:$E$17,2,FALSE)/24,""),"")</f>
        <v/>
      </c>
      <c r="ER129" s="56" t="str">
        <f>IFERROR(IF($DW129="Présent",EM129/VLOOKUP(EL129,Base!$A$3:$E$17,2,FALSE)/24,""),"")</f>
        <v/>
      </c>
      <c r="ES129" s="293" t="str">
        <f t="shared" si="142"/>
        <v/>
      </c>
      <c r="ET129" s="52"/>
      <c r="EU129" s="17"/>
      <c r="EV129" s="18"/>
      <c r="EW129" s="19">
        <v>0.54166666666666663</v>
      </c>
      <c r="EX129" s="290">
        <f t="shared" si="143"/>
        <v>0</v>
      </c>
      <c r="EY129" s="291">
        <f t="shared" si="144"/>
        <v>0</v>
      </c>
      <c r="EZ129" s="19">
        <f t="shared" si="145"/>
        <v>0</v>
      </c>
      <c r="FA129" s="20">
        <v>0.85</v>
      </c>
      <c r="FB129" s="292">
        <f t="shared" si="117"/>
        <v>0</v>
      </c>
      <c r="FC129" s="63"/>
      <c r="FD129" s="64"/>
      <c r="FE129" s="63"/>
      <c r="FF129" s="65"/>
      <c r="FG129" s="66"/>
      <c r="FH129" s="64"/>
      <c r="FI129" s="63" t="s">
        <v>10</v>
      </c>
      <c r="FJ129" s="65"/>
      <c r="FK129" s="66" t="s">
        <v>10</v>
      </c>
      <c r="FL129" s="64"/>
      <c r="FM129" s="56" t="str">
        <f>IFERROR(IF($EV129="Présent",FD129/VLOOKUP(FC129,Base!$A$3:$E$17,2,FALSE)/24,""),"")</f>
        <v/>
      </c>
      <c r="FN129" s="56" t="str">
        <f>IFERROR(IF($EV129="Présent",FF129/VLOOKUP(FE129,Base!$A$3:$E$17,2,FALSE)/24,""),"")</f>
        <v/>
      </c>
      <c r="FO129" s="56" t="str">
        <f>IFERROR(IF($EV129="Présent",FH129/VLOOKUP(FG129,Base!$A$3:$E$17,2,FALSE)/24,""),"")</f>
        <v/>
      </c>
      <c r="FP129" s="56" t="str">
        <f>IFERROR(IF($EV129="Présent",FJ129/VLOOKUP(FI129,Base!$A$3:$E$17,2,FALSE)/24,""),"")</f>
        <v/>
      </c>
      <c r="FQ129" s="56" t="str">
        <f>IFERROR(IF($EV129="Présent",FL129/VLOOKUP(FK129,Base!$A$3:$E$17,2,FALSE)/24,""),"")</f>
        <v/>
      </c>
      <c r="FR129" s="293" t="str">
        <f t="shared" si="146"/>
        <v/>
      </c>
      <c r="FS129" s="52"/>
      <c r="FU129" s="262">
        <f t="shared" si="95"/>
        <v>0</v>
      </c>
      <c r="FV129" s="261" t="str">
        <f t="shared" si="118"/>
        <v/>
      </c>
      <c r="FW129" s="263">
        <f t="shared" si="147"/>
        <v>0</v>
      </c>
      <c r="FX129" s="23"/>
      <c r="FY129" s="88"/>
    </row>
    <row r="130" spans="1:181" s="25" customFormat="1" x14ac:dyDescent="0.2">
      <c r="A130" s="17"/>
      <c r="B130" s="18"/>
      <c r="C130" s="19">
        <v>0.54166666666666663</v>
      </c>
      <c r="D130" s="290">
        <f t="shared" si="119"/>
        <v>0</v>
      </c>
      <c r="E130" s="291">
        <f t="shared" si="120"/>
        <v>0</v>
      </c>
      <c r="F130" s="19">
        <f t="shared" si="121"/>
        <v>0</v>
      </c>
      <c r="G130" s="20">
        <v>0.85</v>
      </c>
      <c r="H130" s="292">
        <f t="shared" si="111"/>
        <v>0</v>
      </c>
      <c r="I130" s="63"/>
      <c r="J130" s="64"/>
      <c r="K130" s="63"/>
      <c r="L130" s="65"/>
      <c r="M130" s="66"/>
      <c r="N130" s="64"/>
      <c r="O130" s="63" t="s">
        <v>10</v>
      </c>
      <c r="P130" s="65"/>
      <c r="Q130" s="66" t="s">
        <v>10</v>
      </c>
      <c r="R130" s="64"/>
      <c r="S130" s="56" t="str">
        <f>IFERROR(IF($B130="Présent",J130/VLOOKUP(I130,Base!$A$3:$E$17,2,FALSE)/24,""),"")</f>
        <v/>
      </c>
      <c r="T130" s="56" t="str">
        <f>IFERROR(IF($B130="Présent",L130/VLOOKUP(K130,Base!$A$3:$E$17,2,FALSE)/24,""),"")</f>
        <v/>
      </c>
      <c r="U130" s="56" t="str">
        <f>IFERROR(IF($B130="Présent",N130/VLOOKUP(M130,Base!$A$3:$E$17,2,FALSE)/24,""),"")</f>
        <v/>
      </c>
      <c r="V130" s="56" t="str">
        <f>IFERROR(IF($B130="Présent",P130/VLOOKUP(O130,Base!$A$3:$E$17,2,FALSE)/24,""),"")</f>
        <v/>
      </c>
      <c r="W130" s="56" t="str">
        <f>IFERROR(IF($B130="Présent",R130/VLOOKUP(Q130,Base!$A$3:$E$17,2,FALSE)/24,""),"")</f>
        <v/>
      </c>
      <c r="X130" s="293" t="str">
        <f t="shared" si="122"/>
        <v/>
      </c>
      <c r="Y130" s="52"/>
      <c r="Z130" s="17"/>
      <c r="AA130" s="18"/>
      <c r="AB130" s="19">
        <v>0.54166666666666663</v>
      </c>
      <c r="AC130" s="290">
        <f t="shared" si="123"/>
        <v>0</v>
      </c>
      <c r="AD130" s="291">
        <f t="shared" si="124"/>
        <v>0</v>
      </c>
      <c r="AE130" s="19">
        <f t="shared" si="125"/>
        <v>0</v>
      </c>
      <c r="AF130" s="20">
        <v>0.85</v>
      </c>
      <c r="AG130" s="292">
        <f t="shared" si="112"/>
        <v>0</v>
      </c>
      <c r="AH130" s="63"/>
      <c r="AI130" s="64"/>
      <c r="AJ130" s="63"/>
      <c r="AK130" s="65"/>
      <c r="AL130" s="66"/>
      <c r="AM130" s="64"/>
      <c r="AN130" s="63" t="s">
        <v>10</v>
      </c>
      <c r="AO130" s="65"/>
      <c r="AP130" s="66" t="s">
        <v>10</v>
      </c>
      <c r="AQ130" s="64"/>
      <c r="AR130" s="56" t="str">
        <f>IFERROR(IF($AA130="Présent",AI130/VLOOKUP(AH130,Base!$A$3:$E$17,2,FALSE)/24,""),"")</f>
        <v/>
      </c>
      <c r="AS130" s="56" t="str">
        <f>IFERROR(IF($AA130="Présent",AK130/VLOOKUP(AJ130,Base!$A$3:$E$17,2,FALSE)/24,""),"")</f>
        <v/>
      </c>
      <c r="AT130" s="56" t="str">
        <f>IFERROR(IF($AA130="Présent",AM130/VLOOKUP(AL130,Base!$A$3:$E$17,2,FALSE)/24,""),"")</f>
        <v/>
      </c>
      <c r="AU130" s="56" t="str">
        <f>IFERROR(IF($AA130="Présent",AO130/VLOOKUP(AN130,Base!$A$3:$E$17,2,FALSE)/24,""),"")</f>
        <v/>
      </c>
      <c r="AV130" s="56" t="str">
        <f>IFERROR(IF($AA130="Présent",AQ130/VLOOKUP(AP130,Base!$A$3:$E$17,2,FALSE)/24,""),"")</f>
        <v/>
      </c>
      <c r="AW130" s="293" t="str">
        <f t="shared" si="126"/>
        <v/>
      </c>
      <c r="AX130" s="52"/>
      <c r="AY130" s="17"/>
      <c r="AZ130" s="18"/>
      <c r="BA130" s="19">
        <v>0.54166666666666663</v>
      </c>
      <c r="BB130" s="290">
        <f t="shared" si="127"/>
        <v>0</v>
      </c>
      <c r="BC130" s="291">
        <f t="shared" si="128"/>
        <v>0</v>
      </c>
      <c r="BD130" s="19">
        <f t="shared" si="129"/>
        <v>0</v>
      </c>
      <c r="BE130" s="20">
        <v>0.85</v>
      </c>
      <c r="BF130" s="292">
        <f t="shared" si="113"/>
        <v>0</v>
      </c>
      <c r="BG130" s="63"/>
      <c r="BH130" s="64"/>
      <c r="BI130" s="63"/>
      <c r="BJ130" s="65"/>
      <c r="BK130" s="66"/>
      <c r="BL130" s="64"/>
      <c r="BM130" s="63" t="s">
        <v>10</v>
      </c>
      <c r="BN130" s="65"/>
      <c r="BO130" s="66" t="s">
        <v>10</v>
      </c>
      <c r="BP130" s="64"/>
      <c r="BQ130" s="56" t="str">
        <f>IFERROR(IF($AZ130="Présent",BH130/VLOOKUP(BG130,Base!$A$3:$E$17,2,FALSE)/24,""),"")</f>
        <v/>
      </c>
      <c r="BR130" s="56" t="str">
        <f>IFERROR(IF($AZ130="Présent",BJ130/VLOOKUP(BI130,Base!$A$3:$E$17,2,FALSE)/24,""),"")</f>
        <v/>
      </c>
      <c r="BS130" s="56" t="str">
        <f>IFERROR(IF($AZ130="Présent",BL130/VLOOKUP(BK130,Base!$A$3:$E$17,2,FALSE)/24,""),"")</f>
        <v/>
      </c>
      <c r="BT130" s="56" t="str">
        <f>IFERROR(IF($AZ130="Présent",BN130/VLOOKUP(BM130,Base!$A$3:$E$17,2,FALSE)/24,""),"")</f>
        <v/>
      </c>
      <c r="BU130" s="56" t="str">
        <f>IFERROR(IF($AZ130="Présent",BP130/VLOOKUP(BO130,Base!$A$3:$E$17,2,FALSE)/24,""),"")</f>
        <v/>
      </c>
      <c r="BV130" s="293" t="str">
        <f t="shared" si="130"/>
        <v/>
      </c>
      <c r="BW130" s="52"/>
      <c r="BX130" s="17"/>
      <c r="BY130" s="18"/>
      <c r="BZ130" s="19">
        <v>0.54166666666666663</v>
      </c>
      <c r="CA130" s="290">
        <f t="shared" si="131"/>
        <v>0</v>
      </c>
      <c r="CB130" s="291">
        <f t="shared" si="132"/>
        <v>0</v>
      </c>
      <c r="CC130" s="19">
        <f t="shared" si="133"/>
        <v>0</v>
      </c>
      <c r="CD130" s="20">
        <v>0.85</v>
      </c>
      <c r="CE130" s="292">
        <f t="shared" si="114"/>
        <v>0</v>
      </c>
      <c r="CF130" s="63"/>
      <c r="CG130" s="64"/>
      <c r="CH130" s="63"/>
      <c r="CI130" s="65"/>
      <c r="CJ130" s="66"/>
      <c r="CK130" s="64"/>
      <c r="CL130" s="63" t="s">
        <v>10</v>
      </c>
      <c r="CM130" s="65"/>
      <c r="CN130" s="66" t="s">
        <v>10</v>
      </c>
      <c r="CO130" s="64"/>
      <c r="CP130" s="56" t="str">
        <f>IFERROR(IF($BY130="Présent",CG130/VLOOKUP(CF130,Base!$A$3:$E$17,2,FALSE)/24,""),"")</f>
        <v/>
      </c>
      <c r="CQ130" s="56" t="str">
        <f>IFERROR(IF($BY130="Présent",CI130/VLOOKUP(CH130,Base!$A$3:$E$17,2,FALSE)/24,""),"")</f>
        <v/>
      </c>
      <c r="CR130" s="56" t="str">
        <f>IFERROR(IF($BY130="Présent",CK130/VLOOKUP(CJ130,Base!$A$3:$E$17,2,FALSE)/24,""),"")</f>
        <v/>
      </c>
      <c r="CS130" s="56" t="str">
        <f>IFERROR(IF($BY130="Présent",CM130/VLOOKUP(CL130,Base!$A$3:$E$17,2,FALSE)/24,""),"")</f>
        <v/>
      </c>
      <c r="CT130" s="56" t="str">
        <f>IFERROR(IF($BY130="Présent",CO130/VLOOKUP(CN130,Base!$A$3:$E$17,2,FALSE)/24,""),"")</f>
        <v/>
      </c>
      <c r="CU130" s="293" t="str">
        <f t="shared" si="134"/>
        <v/>
      </c>
      <c r="CV130" s="52"/>
      <c r="CW130" s="17"/>
      <c r="CX130" s="18"/>
      <c r="CY130" s="19">
        <v>0.54166666666666663</v>
      </c>
      <c r="CZ130" s="290">
        <f t="shared" si="135"/>
        <v>0</v>
      </c>
      <c r="DA130" s="291">
        <f t="shared" si="136"/>
        <v>0</v>
      </c>
      <c r="DB130" s="19">
        <f t="shared" si="137"/>
        <v>0</v>
      </c>
      <c r="DC130" s="20">
        <v>0.85</v>
      </c>
      <c r="DD130" s="292">
        <f t="shared" si="115"/>
        <v>0</v>
      </c>
      <c r="DE130" s="63"/>
      <c r="DF130" s="64"/>
      <c r="DG130" s="63"/>
      <c r="DH130" s="65"/>
      <c r="DI130" s="66"/>
      <c r="DJ130" s="64"/>
      <c r="DK130" s="63" t="s">
        <v>10</v>
      </c>
      <c r="DL130" s="65"/>
      <c r="DM130" s="66" t="s">
        <v>10</v>
      </c>
      <c r="DN130" s="64"/>
      <c r="DO130" s="56" t="str">
        <f>IFERROR(IF($CX130="Présent",DF130/VLOOKUP(DE130,Base!$A$3:$E$17,2,FALSE)/24,""),"")</f>
        <v/>
      </c>
      <c r="DP130" s="56" t="str">
        <f>IFERROR(IF($CX130="Présent",DH130/VLOOKUP(DG130,Base!$A$3:$E$17,2,FALSE)/24,""),"")</f>
        <v/>
      </c>
      <c r="DQ130" s="56" t="str">
        <f>IFERROR(IF($CX130="Présent",DJ130/VLOOKUP(DI130,Base!$A$3:$E$17,2,FALSE)/24,""),"")</f>
        <v/>
      </c>
      <c r="DR130" s="56" t="str">
        <f>IFERROR(IF($CX130="Présent",DL130/VLOOKUP(DK130,Base!$A$3:$E$17,2,FALSE)/24,""),"")</f>
        <v/>
      </c>
      <c r="DS130" s="56" t="str">
        <f>IFERROR(IF($CX130="Présent",DN130/VLOOKUP(DM130,Base!$A$3:$E$17,2,FALSE)/24,""),"")</f>
        <v/>
      </c>
      <c r="DT130" s="293" t="str">
        <f t="shared" si="138"/>
        <v/>
      </c>
      <c r="DU130" s="52"/>
      <c r="DV130" s="17"/>
      <c r="DW130" s="18"/>
      <c r="DX130" s="19">
        <v>0.54166666666666663</v>
      </c>
      <c r="DY130" s="290">
        <f t="shared" si="139"/>
        <v>0</v>
      </c>
      <c r="DZ130" s="291">
        <f t="shared" si="140"/>
        <v>0</v>
      </c>
      <c r="EA130" s="19">
        <f t="shared" si="141"/>
        <v>0</v>
      </c>
      <c r="EB130" s="20">
        <v>0.85</v>
      </c>
      <c r="EC130" s="292">
        <f t="shared" si="116"/>
        <v>0</v>
      </c>
      <c r="ED130" s="63"/>
      <c r="EE130" s="64"/>
      <c r="EF130" s="63"/>
      <c r="EG130" s="65"/>
      <c r="EH130" s="66"/>
      <c r="EI130" s="64"/>
      <c r="EJ130" s="63" t="s">
        <v>10</v>
      </c>
      <c r="EK130" s="65"/>
      <c r="EL130" s="66" t="s">
        <v>10</v>
      </c>
      <c r="EM130" s="64"/>
      <c r="EN130" s="56" t="str">
        <f>IFERROR(IF($DW130="Présent",EE130/VLOOKUP(ED130,Base!$A$3:$E$17,2,FALSE)/24,""),"")</f>
        <v/>
      </c>
      <c r="EO130" s="56" t="str">
        <f>IFERROR(IF($DW130="Présent",EG130/VLOOKUP(EF130,Base!$A$3:$E$17,2,FALSE)/24,""),"")</f>
        <v/>
      </c>
      <c r="EP130" s="56" t="str">
        <f>IFERROR(IF($DW130="Présent",EI130/VLOOKUP(EH130,Base!$A$3:$E$17,2,FALSE)/24,""),"")</f>
        <v/>
      </c>
      <c r="EQ130" s="56" t="str">
        <f>IFERROR(IF($DW130="Présent",EK130/VLOOKUP(EJ130,Base!$A$3:$E$17,2,FALSE)/24,""),"")</f>
        <v/>
      </c>
      <c r="ER130" s="56" t="str">
        <f>IFERROR(IF($DW130="Présent",EM130/VLOOKUP(EL130,Base!$A$3:$E$17,2,FALSE)/24,""),"")</f>
        <v/>
      </c>
      <c r="ES130" s="293" t="str">
        <f t="shared" si="142"/>
        <v/>
      </c>
      <c r="ET130" s="52"/>
      <c r="EU130" s="17"/>
      <c r="EV130" s="18"/>
      <c r="EW130" s="19">
        <v>0.54166666666666663</v>
      </c>
      <c r="EX130" s="290">
        <f t="shared" si="143"/>
        <v>0</v>
      </c>
      <c r="EY130" s="291">
        <f t="shared" si="144"/>
        <v>0</v>
      </c>
      <c r="EZ130" s="19">
        <f t="shared" si="145"/>
        <v>0</v>
      </c>
      <c r="FA130" s="20">
        <v>0.85</v>
      </c>
      <c r="FB130" s="292">
        <f t="shared" si="117"/>
        <v>0</v>
      </c>
      <c r="FC130" s="63"/>
      <c r="FD130" s="64"/>
      <c r="FE130" s="63"/>
      <c r="FF130" s="65"/>
      <c r="FG130" s="66"/>
      <c r="FH130" s="64"/>
      <c r="FI130" s="63" t="s">
        <v>10</v>
      </c>
      <c r="FJ130" s="65"/>
      <c r="FK130" s="66" t="s">
        <v>10</v>
      </c>
      <c r="FL130" s="64"/>
      <c r="FM130" s="56" t="str">
        <f>IFERROR(IF($EV130="Présent",FD130/VLOOKUP(FC130,Base!$A$3:$E$17,2,FALSE)/24,""),"")</f>
        <v/>
      </c>
      <c r="FN130" s="56" t="str">
        <f>IFERROR(IF($EV130="Présent",FF130/VLOOKUP(FE130,Base!$A$3:$E$17,2,FALSE)/24,""),"")</f>
        <v/>
      </c>
      <c r="FO130" s="56" t="str">
        <f>IFERROR(IF($EV130="Présent",FH130/VLOOKUP(FG130,Base!$A$3:$E$17,2,FALSE)/24,""),"")</f>
        <v/>
      </c>
      <c r="FP130" s="56" t="str">
        <f>IFERROR(IF($EV130="Présent",FJ130/VLOOKUP(FI130,Base!$A$3:$E$17,2,FALSE)/24,""),"")</f>
        <v/>
      </c>
      <c r="FQ130" s="56" t="str">
        <f>IFERROR(IF($EV130="Présent",FL130/VLOOKUP(FK130,Base!$A$3:$E$17,2,FALSE)/24,""),"")</f>
        <v/>
      </c>
      <c r="FR130" s="293" t="str">
        <f t="shared" si="146"/>
        <v/>
      </c>
      <c r="FS130" s="52"/>
      <c r="FU130" s="262">
        <f t="shared" si="95"/>
        <v>0</v>
      </c>
      <c r="FV130" s="261" t="str">
        <f t="shared" si="118"/>
        <v/>
      </c>
      <c r="FW130" s="263">
        <f t="shared" si="147"/>
        <v>0</v>
      </c>
      <c r="FX130" s="23"/>
      <c r="FY130" s="88"/>
    </row>
    <row r="131" spans="1:181" s="25" customFormat="1" x14ac:dyDescent="0.2">
      <c r="A131" s="17"/>
      <c r="B131" s="18"/>
      <c r="C131" s="19">
        <v>0.54166666666666663</v>
      </c>
      <c r="D131" s="290">
        <f t="shared" si="119"/>
        <v>0</v>
      </c>
      <c r="E131" s="291">
        <f t="shared" si="120"/>
        <v>0</v>
      </c>
      <c r="F131" s="19">
        <f t="shared" si="121"/>
        <v>0</v>
      </c>
      <c r="G131" s="20">
        <v>0.85</v>
      </c>
      <c r="H131" s="292">
        <f t="shared" si="111"/>
        <v>0</v>
      </c>
      <c r="I131" s="63"/>
      <c r="J131" s="64"/>
      <c r="K131" s="63"/>
      <c r="L131" s="65"/>
      <c r="M131" s="66"/>
      <c r="N131" s="64"/>
      <c r="O131" s="63" t="s">
        <v>10</v>
      </c>
      <c r="P131" s="65"/>
      <c r="Q131" s="66" t="s">
        <v>10</v>
      </c>
      <c r="R131" s="64"/>
      <c r="S131" s="56" t="str">
        <f>IFERROR(IF($B131="Présent",J131/VLOOKUP(I131,Base!$A$3:$E$17,2,FALSE)/24,""),"")</f>
        <v/>
      </c>
      <c r="T131" s="56" t="str">
        <f>IFERROR(IF($B131="Présent",L131/VLOOKUP(K131,Base!$A$3:$E$17,2,FALSE)/24,""),"")</f>
        <v/>
      </c>
      <c r="U131" s="56" t="str">
        <f>IFERROR(IF($B131="Présent",N131/VLOOKUP(M131,Base!$A$3:$E$17,2,FALSE)/24,""),"")</f>
        <v/>
      </c>
      <c r="V131" s="56" t="str">
        <f>IFERROR(IF($B131="Présent",P131/VLOOKUP(O131,Base!$A$3:$E$17,2,FALSE)/24,""),"")</f>
        <v/>
      </c>
      <c r="W131" s="56" t="str">
        <f>IFERROR(IF($B131="Présent",R131/VLOOKUP(Q131,Base!$A$3:$E$17,2,FALSE)/24,""),"")</f>
        <v/>
      </c>
      <c r="X131" s="293" t="str">
        <f t="shared" si="122"/>
        <v/>
      </c>
      <c r="Y131" s="52"/>
      <c r="Z131" s="17"/>
      <c r="AA131" s="18"/>
      <c r="AB131" s="19">
        <v>0.54166666666666663</v>
      </c>
      <c r="AC131" s="290">
        <f t="shared" si="123"/>
        <v>0</v>
      </c>
      <c r="AD131" s="291">
        <f t="shared" si="124"/>
        <v>0</v>
      </c>
      <c r="AE131" s="19">
        <f t="shared" si="125"/>
        <v>0</v>
      </c>
      <c r="AF131" s="20">
        <v>0.85</v>
      </c>
      <c r="AG131" s="292">
        <f t="shared" si="112"/>
        <v>0</v>
      </c>
      <c r="AH131" s="63"/>
      <c r="AI131" s="64"/>
      <c r="AJ131" s="63"/>
      <c r="AK131" s="65"/>
      <c r="AL131" s="66"/>
      <c r="AM131" s="64"/>
      <c r="AN131" s="63" t="s">
        <v>10</v>
      </c>
      <c r="AO131" s="65"/>
      <c r="AP131" s="66" t="s">
        <v>10</v>
      </c>
      <c r="AQ131" s="64"/>
      <c r="AR131" s="56" t="str">
        <f>IFERROR(IF($AA131="Présent",AI131/VLOOKUP(AH131,Base!$A$3:$E$17,2,FALSE)/24,""),"")</f>
        <v/>
      </c>
      <c r="AS131" s="56" t="str">
        <f>IFERROR(IF($AA131="Présent",AK131/VLOOKUP(AJ131,Base!$A$3:$E$17,2,FALSE)/24,""),"")</f>
        <v/>
      </c>
      <c r="AT131" s="56" t="str">
        <f>IFERROR(IF($AA131="Présent",AM131/VLOOKUP(AL131,Base!$A$3:$E$17,2,FALSE)/24,""),"")</f>
        <v/>
      </c>
      <c r="AU131" s="56" t="str">
        <f>IFERROR(IF($AA131="Présent",AO131/VLOOKUP(AN131,Base!$A$3:$E$17,2,FALSE)/24,""),"")</f>
        <v/>
      </c>
      <c r="AV131" s="56" t="str">
        <f>IFERROR(IF($AA131="Présent",AQ131/VLOOKUP(AP131,Base!$A$3:$E$17,2,FALSE)/24,""),"")</f>
        <v/>
      </c>
      <c r="AW131" s="293" t="str">
        <f t="shared" si="126"/>
        <v/>
      </c>
      <c r="AX131" s="52"/>
      <c r="AY131" s="17"/>
      <c r="AZ131" s="18"/>
      <c r="BA131" s="19">
        <v>0.54166666666666663</v>
      </c>
      <c r="BB131" s="290">
        <f t="shared" si="127"/>
        <v>0</v>
      </c>
      <c r="BC131" s="291">
        <f t="shared" si="128"/>
        <v>0</v>
      </c>
      <c r="BD131" s="19">
        <f t="shared" si="129"/>
        <v>0</v>
      </c>
      <c r="BE131" s="20">
        <v>0.85</v>
      </c>
      <c r="BF131" s="292">
        <f t="shared" si="113"/>
        <v>0</v>
      </c>
      <c r="BG131" s="63"/>
      <c r="BH131" s="64"/>
      <c r="BI131" s="63"/>
      <c r="BJ131" s="65"/>
      <c r="BK131" s="66"/>
      <c r="BL131" s="64"/>
      <c r="BM131" s="63" t="s">
        <v>10</v>
      </c>
      <c r="BN131" s="65"/>
      <c r="BO131" s="66" t="s">
        <v>10</v>
      </c>
      <c r="BP131" s="64"/>
      <c r="BQ131" s="56" t="str">
        <f>IFERROR(IF($AZ131="Présent",BH131/VLOOKUP(BG131,Base!$A$3:$E$17,2,FALSE)/24,""),"")</f>
        <v/>
      </c>
      <c r="BR131" s="56" t="str">
        <f>IFERROR(IF($AZ131="Présent",BJ131/VLOOKUP(BI131,Base!$A$3:$E$17,2,FALSE)/24,""),"")</f>
        <v/>
      </c>
      <c r="BS131" s="56" t="str">
        <f>IFERROR(IF($AZ131="Présent",BL131/VLOOKUP(BK131,Base!$A$3:$E$17,2,FALSE)/24,""),"")</f>
        <v/>
      </c>
      <c r="BT131" s="56" t="str">
        <f>IFERROR(IF($AZ131="Présent",BN131/VLOOKUP(BM131,Base!$A$3:$E$17,2,FALSE)/24,""),"")</f>
        <v/>
      </c>
      <c r="BU131" s="56" t="str">
        <f>IFERROR(IF($AZ131="Présent",BP131/VLOOKUP(BO131,Base!$A$3:$E$17,2,FALSE)/24,""),"")</f>
        <v/>
      </c>
      <c r="BV131" s="293" t="str">
        <f t="shared" si="130"/>
        <v/>
      </c>
      <c r="BW131" s="52"/>
      <c r="BX131" s="17"/>
      <c r="BY131" s="18"/>
      <c r="BZ131" s="19">
        <v>0.54166666666666663</v>
      </c>
      <c r="CA131" s="290">
        <f t="shared" si="131"/>
        <v>0</v>
      </c>
      <c r="CB131" s="291">
        <f t="shared" si="132"/>
        <v>0</v>
      </c>
      <c r="CC131" s="19">
        <f t="shared" si="133"/>
        <v>0</v>
      </c>
      <c r="CD131" s="20">
        <v>0.85</v>
      </c>
      <c r="CE131" s="292">
        <f t="shared" si="114"/>
        <v>0</v>
      </c>
      <c r="CF131" s="63"/>
      <c r="CG131" s="64"/>
      <c r="CH131" s="63"/>
      <c r="CI131" s="65"/>
      <c r="CJ131" s="66"/>
      <c r="CK131" s="64"/>
      <c r="CL131" s="63" t="s">
        <v>10</v>
      </c>
      <c r="CM131" s="65"/>
      <c r="CN131" s="66" t="s">
        <v>10</v>
      </c>
      <c r="CO131" s="64"/>
      <c r="CP131" s="56" t="str">
        <f>IFERROR(IF($BY131="Présent",CG131/VLOOKUP(CF131,Base!$A$3:$E$17,2,FALSE)/24,""),"")</f>
        <v/>
      </c>
      <c r="CQ131" s="56" t="str">
        <f>IFERROR(IF($BY131="Présent",CI131/VLOOKUP(CH131,Base!$A$3:$E$17,2,FALSE)/24,""),"")</f>
        <v/>
      </c>
      <c r="CR131" s="56" t="str">
        <f>IFERROR(IF($BY131="Présent",CK131/VLOOKUP(CJ131,Base!$A$3:$E$17,2,FALSE)/24,""),"")</f>
        <v/>
      </c>
      <c r="CS131" s="56" t="str">
        <f>IFERROR(IF($BY131="Présent",CM131/VLOOKUP(CL131,Base!$A$3:$E$17,2,FALSE)/24,""),"")</f>
        <v/>
      </c>
      <c r="CT131" s="56" t="str">
        <f>IFERROR(IF($BY131="Présent",CO131/VLOOKUP(CN131,Base!$A$3:$E$17,2,FALSE)/24,""),"")</f>
        <v/>
      </c>
      <c r="CU131" s="293" t="str">
        <f t="shared" si="134"/>
        <v/>
      </c>
      <c r="CV131" s="52"/>
      <c r="CW131" s="17"/>
      <c r="CX131" s="18"/>
      <c r="CY131" s="19">
        <v>0.54166666666666663</v>
      </c>
      <c r="CZ131" s="290">
        <f t="shared" si="135"/>
        <v>0</v>
      </c>
      <c r="DA131" s="291">
        <f t="shared" si="136"/>
        <v>0</v>
      </c>
      <c r="DB131" s="19">
        <f t="shared" si="137"/>
        <v>0</v>
      </c>
      <c r="DC131" s="20">
        <v>0.85</v>
      </c>
      <c r="DD131" s="292">
        <f t="shared" si="115"/>
        <v>0</v>
      </c>
      <c r="DE131" s="63"/>
      <c r="DF131" s="64"/>
      <c r="DG131" s="63"/>
      <c r="DH131" s="65"/>
      <c r="DI131" s="66"/>
      <c r="DJ131" s="64"/>
      <c r="DK131" s="63" t="s">
        <v>10</v>
      </c>
      <c r="DL131" s="65"/>
      <c r="DM131" s="66" t="s">
        <v>10</v>
      </c>
      <c r="DN131" s="64"/>
      <c r="DO131" s="56" t="str">
        <f>IFERROR(IF($CX131="Présent",DF131/VLOOKUP(DE131,Base!$A$3:$E$17,2,FALSE)/24,""),"")</f>
        <v/>
      </c>
      <c r="DP131" s="56" t="str">
        <f>IFERROR(IF($CX131="Présent",DH131/VLOOKUP(DG131,Base!$A$3:$E$17,2,FALSE)/24,""),"")</f>
        <v/>
      </c>
      <c r="DQ131" s="56" t="str">
        <f>IFERROR(IF($CX131="Présent",DJ131/VLOOKUP(DI131,Base!$A$3:$E$17,2,FALSE)/24,""),"")</f>
        <v/>
      </c>
      <c r="DR131" s="56" t="str">
        <f>IFERROR(IF($CX131="Présent",DL131/VLOOKUP(DK131,Base!$A$3:$E$17,2,FALSE)/24,""),"")</f>
        <v/>
      </c>
      <c r="DS131" s="56" t="str">
        <f>IFERROR(IF($CX131="Présent",DN131/VLOOKUP(DM131,Base!$A$3:$E$17,2,FALSE)/24,""),"")</f>
        <v/>
      </c>
      <c r="DT131" s="293" t="str">
        <f t="shared" si="138"/>
        <v/>
      </c>
      <c r="DU131" s="52"/>
      <c r="DV131" s="17"/>
      <c r="DW131" s="18"/>
      <c r="DX131" s="19">
        <v>0.54166666666666663</v>
      </c>
      <c r="DY131" s="290">
        <f t="shared" si="139"/>
        <v>0</v>
      </c>
      <c r="DZ131" s="291">
        <f t="shared" si="140"/>
        <v>0</v>
      </c>
      <c r="EA131" s="19">
        <f t="shared" si="141"/>
        <v>0</v>
      </c>
      <c r="EB131" s="20">
        <v>0.85</v>
      </c>
      <c r="EC131" s="292">
        <f t="shared" si="116"/>
        <v>0</v>
      </c>
      <c r="ED131" s="63"/>
      <c r="EE131" s="64"/>
      <c r="EF131" s="63"/>
      <c r="EG131" s="65"/>
      <c r="EH131" s="66"/>
      <c r="EI131" s="64"/>
      <c r="EJ131" s="63" t="s">
        <v>10</v>
      </c>
      <c r="EK131" s="65"/>
      <c r="EL131" s="66" t="s">
        <v>10</v>
      </c>
      <c r="EM131" s="64"/>
      <c r="EN131" s="56" t="str">
        <f>IFERROR(IF($DW131="Présent",EE131/VLOOKUP(ED131,Base!$A$3:$E$17,2,FALSE)/24,""),"")</f>
        <v/>
      </c>
      <c r="EO131" s="56" t="str">
        <f>IFERROR(IF($DW131="Présent",EG131/VLOOKUP(EF131,Base!$A$3:$E$17,2,FALSE)/24,""),"")</f>
        <v/>
      </c>
      <c r="EP131" s="56" t="str">
        <f>IFERROR(IF($DW131="Présent",EI131/VLOOKUP(EH131,Base!$A$3:$E$17,2,FALSE)/24,""),"")</f>
        <v/>
      </c>
      <c r="EQ131" s="56" t="str">
        <f>IFERROR(IF($DW131="Présent",EK131/VLOOKUP(EJ131,Base!$A$3:$E$17,2,FALSE)/24,""),"")</f>
        <v/>
      </c>
      <c r="ER131" s="56" t="str">
        <f>IFERROR(IF($DW131="Présent",EM131/VLOOKUP(EL131,Base!$A$3:$E$17,2,FALSE)/24,""),"")</f>
        <v/>
      </c>
      <c r="ES131" s="293" t="str">
        <f t="shared" si="142"/>
        <v/>
      </c>
      <c r="ET131" s="52"/>
      <c r="EU131" s="17"/>
      <c r="EV131" s="18"/>
      <c r="EW131" s="19">
        <v>0.54166666666666663</v>
      </c>
      <c r="EX131" s="290">
        <f t="shared" si="143"/>
        <v>0</v>
      </c>
      <c r="EY131" s="291">
        <f t="shared" si="144"/>
        <v>0</v>
      </c>
      <c r="EZ131" s="19">
        <f t="shared" si="145"/>
        <v>0</v>
      </c>
      <c r="FA131" s="20">
        <v>0.85</v>
      </c>
      <c r="FB131" s="292">
        <f t="shared" si="117"/>
        <v>0</v>
      </c>
      <c r="FC131" s="63"/>
      <c r="FD131" s="64"/>
      <c r="FE131" s="63"/>
      <c r="FF131" s="65"/>
      <c r="FG131" s="66"/>
      <c r="FH131" s="64"/>
      <c r="FI131" s="63" t="s">
        <v>10</v>
      </c>
      <c r="FJ131" s="65"/>
      <c r="FK131" s="66" t="s">
        <v>10</v>
      </c>
      <c r="FL131" s="64"/>
      <c r="FM131" s="56" t="str">
        <f>IFERROR(IF($EV131="Présent",FD131/VLOOKUP(FC131,Base!$A$3:$E$17,2,FALSE)/24,""),"")</f>
        <v/>
      </c>
      <c r="FN131" s="56" t="str">
        <f>IFERROR(IF($EV131="Présent",FF131/VLOOKUP(FE131,Base!$A$3:$E$17,2,FALSE)/24,""),"")</f>
        <v/>
      </c>
      <c r="FO131" s="56" t="str">
        <f>IFERROR(IF($EV131="Présent",FH131/VLOOKUP(FG131,Base!$A$3:$E$17,2,FALSE)/24,""),"")</f>
        <v/>
      </c>
      <c r="FP131" s="56" t="str">
        <f>IFERROR(IF($EV131="Présent",FJ131/VLOOKUP(FI131,Base!$A$3:$E$17,2,FALSE)/24,""),"")</f>
        <v/>
      </c>
      <c r="FQ131" s="56" t="str">
        <f>IFERROR(IF($EV131="Présent",FL131/VLOOKUP(FK131,Base!$A$3:$E$17,2,FALSE)/24,""),"")</f>
        <v/>
      </c>
      <c r="FR131" s="293" t="str">
        <f t="shared" si="146"/>
        <v/>
      </c>
      <c r="FS131" s="52"/>
      <c r="FU131" s="262">
        <f t="shared" si="95"/>
        <v>0</v>
      </c>
      <c r="FV131" s="261" t="str">
        <f t="shared" si="118"/>
        <v/>
      </c>
      <c r="FW131" s="263">
        <f t="shared" si="147"/>
        <v>0</v>
      </c>
      <c r="FX131" s="23"/>
      <c r="FY131" s="88"/>
    </row>
    <row r="132" spans="1:181" s="25" customFormat="1" x14ac:dyDescent="0.2">
      <c r="A132" s="17"/>
      <c r="B132" s="18"/>
      <c r="C132" s="19">
        <v>0.54166666666666663</v>
      </c>
      <c r="D132" s="290">
        <f t="shared" si="119"/>
        <v>0</v>
      </c>
      <c r="E132" s="291">
        <f t="shared" si="120"/>
        <v>0</v>
      </c>
      <c r="F132" s="19">
        <f t="shared" si="121"/>
        <v>0</v>
      </c>
      <c r="G132" s="20">
        <v>0.85</v>
      </c>
      <c r="H132" s="292">
        <f t="shared" si="111"/>
        <v>0</v>
      </c>
      <c r="I132" s="63"/>
      <c r="J132" s="64"/>
      <c r="K132" s="63"/>
      <c r="L132" s="65"/>
      <c r="M132" s="66"/>
      <c r="N132" s="64"/>
      <c r="O132" s="63" t="s">
        <v>10</v>
      </c>
      <c r="P132" s="65"/>
      <c r="Q132" s="66" t="s">
        <v>10</v>
      </c>
      <c r="R132" s="64"/>
      <c r="S132" s="56" t="str">
        <f>IFERROR(IF($B132="Présent",J132/VLOOKUP(I132,Base!$A$3:$E$17,2,FALSE)/24,""),"")</f>
        <v/>
      </c>
      <c r="T132" s="56" t="str">
        <f>IFERROR(IF($B132="Présent",L132/VLOOKUP(K132,Base!$A$3:$E$17,2,FALSE)/24,""),"")</f>
        <v/>
      </c>
      <c r="U132" s="56" t="str">
        <f>IFERROR(IF($B132="Présent",N132/VLOOKUP(M132,Base!$A$3:$E$17,2,FALSE)/24,""),"")</f>
        <v/>
      </c>
      <c r="V132" s="56" t="str">
        <f>IFERROR(IF($B132="Présent",P132/VLOOKUP(O132,Base!$A$3:$E$17,2,FALSE)/24,""),"")</f>
        <v/>
      </c>
      <c r="W132" s="56" t="str">
        <f>IFERROR(IF($B132="Présent",R132/VLOOKUP(Q132,Base!$A$3:$E$17,2,FALSE)/24,""),"")</f>
        <v/>
      </c>
      <c r="X132" s="293" t="str">
        <f t="shared" si="122"/>
        <v/>
      </c>
      <c r="Y132" s="51"/>
      <c r="Z132" s="17"/>
      <c r="AA132" s="18"/>
      <c r="AB132" s="19">
        <v>0.54166666666666663</v>
      </c>
      <c r="AC132" s="290">
        <f t="shared" si="123"/>
        <v>0</v>
      </c>
      <c r="AD132" s="291">
        <f t="shared" si="124"/>
        <v>0</v>
      </c>
      <c r="AE132" s="19">
        <f t="shared" si="125"/>
        <v>0</v>
      </c>
      <c r="AF132" s="20">
        <v>0.85</v>
      </c>
      <c r="AG132" s="292">
        <f t="shared" si="112"/>
        <v>0</v>
      </c>
      <c r="AH132" s="63"/>
      <c r="AI132" s="64"/>
      <c r="AJ132" s="63"/>
      <c r="AK132" s="65"/>
      <c r="AL132" s="66"/>
      <c r="AM132" s="64"/>
      <c r="AN132" s="63" t="s">
        <v>10</v>
      </c>
      <c r="AO132" s="65"/>
      <c r="AP132" s="66" t="s">
        <v>10</v>
      </c>
      <c r="AQ132" s="64"/>
      <c r="AR132" s="56" t="str">
        <f>IFERROR(IF($AA132="Présent",AI132/VLOOKUP(AH132,Base!$A$3:$E$17,2,FALSE)/24,""),"")</f>
        <v/>
      </c>
      <c r="AS132" s="56" t="str">
        <f>IFERROR(IF($AA132="Présent",AK132/VLOOKUP(AJ132,Base!$A$3:$E$17,2,FALSE)/24,""),"")</f>
        <v/>
      </c>
      <c r="AT132" s="56" t="str">
        <f>IFERROR(IF($AA132="Présent",AM132/VLOOKUP(AL132,Base!$A$3:$E$17,2,FALSE)/24,""),"")</f>
        <v/>
      </c>
      <c r="AU132" s="56" t="str">
        <f>IFERROR(IF($AA132="Présent",AO132/VLOOKUP(AN132,Base!$A$3:$E$17,2,FALSE)/24,""),"")</f>
        <v/>
      </c>
      <c r="AV132" s="56" t="str">
        <f>IFERROR(IF($AA132="Présent",AQ132/VLOOKUP(AP132,Base!$A$3:$E$17,2,FALSE)/24,""),"")</f>
        <v/>
      </c>
      <c r="AW132" s="293" t="str">
        <f t="shared" si="126"/>
        <v/>
      </c>
      <c r="AX132" s="51"/>
      <c r="AY132" s="17"/>
      <c r="AZ132" s="18"/>
      <c r="BA132" s="19">
        <v>0.54166666666666663</v>
      </c>
      <c r="BB132" s="290">
        <f t="shared" si="127"/>
        <v>0</v>
      </c>
      <c r="BC132" s="291">
        <f t="shared" si="128"/>
        <v>0</v>
      </c>
      <c r="BD132" s="19">
        <f t="shared" si="129"/>
        <v>0</v>
      </c>
      <c r="BE132" s="20">
        <v>0.85</v>
      </c>
      <c r="BF132" s="292">
        <f t="shared" si="113"/>
        <v>0</v>
      </c>
      <c r="BG132" s="63"/>
      <c r="BH132" s="64"/>
      <c r="BI132" s="63"/>
      <c r="BJ132" s="65"/>
      <c r="BK132" s="66"/>
      <c r="BL132" s="64"/>
      <c r="BM132" s="63" t="s">
        <v>10</v>
      </c>
      <c r="BN132" s="65"/>
      <c r="BO132" s="66" t="s">
        <v>10</v>
      </c>
      <c r="BP132" s="64"/>
      <c r="BQ132" s="56" t="str">
        <f>IFERROR(IF($AZ132="Présent",BH132/VLOOKUP(BG132,Base!$A$3:$E$17,2,FALSE)/24,""),"")</f>
        <v/>
      </c>
      <c r="BR132" s="56" t="str">
        <f>IFERROR(IF($AZ132="Présent",BJ132/VLOOKUP(BI132,Base!$A$3:$E$17,2,FALSE)/24,""),"")</f>
        <v/>
      </c>
      <c r="BS132" s="56" t="str">
        <f>IFERROR(IF($AZ132="Présent",BL132/VLOOKUP(BK132,Base!$A$3:$E$17,2,FALSE)/24,""),"")</f>
        <v/>
      </c>
      <c r="BT132" s="56" t="str">
        <f>IFERROR(IF($AZ132="Présent",BN132/VLOOKUP(BM132,Base!$A$3:$E$17,2,FALSE)/24,""),"")</f>
        <v/>
      </c>
      <c r="BU132" s="56" t="str">
        <f>IFERROR(IF($AZ132="Présent",BP132/VLOOKUP(BO132,Base!$A$3:$E$17,2,FALSE)/24,""),"")</f>
        <v/>
      </c>
      <c r="BV132" s="293" t="str">
        <f t="shared" si="130"/>
        <v/>
      </c>
      <c r="BW132" s="51"/>
      <c r="BX132" s="17"/>
      <c r="BY132" s="18"/>
      <c r="BZ132" s="19">
        <v>0.54166666666666663</v>
      </c>
      <c r="CA132" s="290">
        <f t="shared" si="131"/>
        <v>0</v>
      </c>
      <c r="CB132" s="291">
        <f t="shared" si="132"/>
        <v>0</v>
      </c>
      <c r="CC132" s="19">
        <f t="shared" si="133"/>
        <v>0</v>
      </c>
      <c r="CD132" s="20">
        <v>0.85</v>
      </c>
      <c r="CE132" s="292">
        <f t="shared" si="114"/>
        <v>0</v>
      </c>
      <c r="CF132" s="63"/>
      <c r="CG132" s="64"/>
      <c r="CH132" s="63"/>
      <c r="CI132" s="65"/>
      <c r="CJ132" s="66"/>
      <c r="CK132" s="64"/>
      <c r="CL132" s="63" t="s">
        <v>10</v>
      </c>
      <c r="CM132" s="65"/>
      <c r="CN132" s="66" t="s">
        <v>10</v>
      </c>
      <c r="CO132" s="64"/>
      <c r="CP132" s="56" t="str">
        <f>IFERROR(IF($BY132="Présent",CG132/VLOOKUP(CF132,Base!$A$3:$E$17,2,FALSE)/24,""),"")</f>
        <v/>
      </c>
      <c r="CQ132" s="56" t="str">
        <f>IFERROR(IF($BY132="Présent",CI132/VLOOKUP(CH132,Base!$A$3:$E$17,2,FALSE)/24,""),"")</f>
        <v/>
      </c>
      <c r="CR132" s="56" t="str">
        <f>IFERROR(IF($BY132="Présent",CK132/VLOOKUP(CJ132,Base!$A$3:$E$17,2,FALSE)/24,""),"")</f>
        <v/>
      </c>
      <c r="CS132" s="56" t="str">
        <f>IFERROR(IF($BY132="Présent",CM132/VLOOKUP(CL132,Base!$A$3:$E$17,2,FALSE)/24,""),"")</f>
        <v/>
      </c>
      <c r="CT132" s="56" t="str">
        <f>IFERROR(IF($BY132="Présent",CO132/VLOOKUP(CN132,Base!$A$3:$E$17,2,FALSE)/24,""),"")</f>
        <v/>
      </c>
      <c r="CU132" s="293" t="str">
        <f t="shared" si="134"/>
        <v/>
      </c>
      <c r="CV132" s="51"/>
      <c r="CW132" s="17"/>
      <c r="CX132" s="18"/>
      <c r="CY132" s="19">
        <v>0.54166666666666663</v>
      </c>
      <c r="CZ132" s="290">
        <f t="shared" si="135"/>
        <v>0</v>
      </c>
      <c r="DA132" s="291">
        <f t="shared" si="136"/>
        <v>0</v>
      </c>
      <c r="DB132" s="19">
        <f t="shared" si="137"/>
        <v>0</v>
      </c>
      <c r="DC132" s="20">
        <v>0.85</v>
      </c>
      <c r="DD132" s="292">
        <f t="shared" si="115"/>
        <v>0</v>
      </c>
      <c r="DE132" s="63"/>
      <c r="DF132" s="64"/>
      <c r="DG132" s="63"/>
      <c r="DH132" s="65"/>
      <c r="DI132" s="66"/>
      <c r="DJ132" s="64"/>
      <c r="DK132" s="63" t="s">
        <v>10</v>
      </c>
      <c r="DL132" s="65"/>
      <c r="DM132" s="66" t="s">
        <v>10</v>
      </c>
      <c r="DN132" s="64"/>
      <c r="DO132" s="56" t="str">
        <f>IFERROR(IF($CX132="Présent",DF132/VLOOKUP(DE132,Base!$A$3:$E$17,2,FALSE)/24,""),"")</f>
        <v/>
      </c>
      <c r="DP132" s="56" t="str">
        <f>IFERROR(IF($CX132="Présent",DH132/VLOOKUP(DG132,Base!$A$3:$E$17,2,FALSE)/24,""),"")</f>
        <v/>
      </c>
      <c r="DQ132" s="56" t="str">
        <f>IFERROR(IF($CX132="Présent",DJ132/VLOOKUP(DI132,Base!$A$3:$E$17,2,FALSE)/24,""),"")</f>
        <v/>
      </c>
      <c r="DR132" s="56" t="str">
        <f>IFERROR(IF($CX132="Présent",DL132/VLOOKUP(DK132,Base!$A$3:$E$17,2,FALSE)/24,""),"")</f>
        <v/>
      </c>
      <c r="DS132" s="56" t="str">
        <f>IFERROR(IF($CX132="Présent",DN132/VLOOKUP(DM132,Base!$A$3:$E$17,2,FALSE)/24,""),"")</f>
        <v/>
      </c>
      <c r="DT132" s="293" t="str">
        <f t="shared" si="138"/>
        <v/>
      </c>
      <c r="DU132" s="51"/>
      <c r="DV132" s="17"/>
      <c r="DW132" s="18"/>
      <c r="DX132" s="19">
        <v>0.54166666666666663</v>
      </c>
      <c r="DY132" s="290">
        <f t="shared" si="139"/>
        <v>0</v>
      </c>
      <c r="DZ132" s="291">
        <f t="shared" si="140"/>
        <v>0</v>
      </c>
      <c r="EA132" s="19">
        <f t="shared" si="141"/>
        <v>0</v>
      </c>
      <c r="EB132" s="20">
        <v>0.85</v>
      </c>
      <c r="EC132" s="292">
        <f t="shared" si="116"/>
        <v>0</v>
      </c>
      <c r="ED132" s="63"/>
      <c r="EE132" s="64"/>
      <c r="EF132" s="63"/>
      <c r="EG132" s="65"/>
      <c r="EH132" s="66"/>
      <c r="EI132" s="64"/>
      <c r="EJ132" s="63" t="s">
        <v>10</v>
      </c>
      <c r="EK132" s="65"/>
      <c r="EL132" s="66" t="s">
        <v>10</v>
      </c>
      <c r="EM132" s="64"/>
      <c r="EN132" s="56" t="str">
        <f>IFERROR(IF($DW132="Présent",EE132/VLOOKUP(ED132,Base!$A$3:$E$17,2,FALSE)/24,""),"")</f>
        <v/>
      </c>
      <c r="EO132" s="56" t="str">
        <f>IFERROR(IF($DW132="Présent",EG132/VLOOKUP(EF132,Base!$A$3:$E$17,2,FALSE)/24,""),"")</f>
        <v/>
      </c>
      <c r="EP132" s="56" t="str">
        <f>IFERROR(IF($DW132="Présent",EI132/VLOOKUP(EH132,Base!$A$3:$E$17,2,FALSE)/24,""),"")</f>
        <v/>
      </c>
      <c r="EQ132" s="56" t="str">
        <f>IFERROR(IF($DW132="Présent",EK132/VLOOKUP(EJ132,Base!$A$3:$E$17,2,FALSE)/24,""),"")</f>
        <v/>
      </c>
      <c r="ER132" s="56" t="str">
        <f>IFERROR(IF($DW132="Présent",EM132/VLOOKUP(EL132,Base!$A$3:$E$17,2,FALSE)/24,""),"")</f>
        <v/>
      </c>
      <c r="ES132" s="293" t="str">
        <f t="shared" si="142"/>
        <v/>
      </c>
      <c r="ET132" s="51"/>
      <c r="EU132" s="17"/>
      <c r="EV132" s="18"/>
      <c r="EW132" s="19">
        <v>0.54166666666666663</v>
      </c>
      <c r="EX132" s="290">
        <f t="shared" si="143"/>
        <v>0</v>
      </c>
      <c r="EY132" s="291">
        <f t="shared" si="144"/>
        <v>0</v>
      </c>
      <c r="EZ132" s="19">
        <f t="shared" si="145"/>
        <v>0</v>
      </c>
      <c r="FA132" s="20">
        <v>0.85</v>
      </c>
      <c r="FB132" s="292">
        <f t="shared" si="117"/>
        <v>0</v>
      </c>
      <c r="FC132" s="63"/>
      <c r="FD132" s="64"/>
      <c r="FE132" s="63"/>
      <c r="FF132" s="65"/>
      <c r="FG132" s="66"/>
      <c r="FH132" s="64"/>
      <c r="FI132" s="63" t="s">
        <v>10</v>
      </c>
      <c r="FJ132" s="65"/>
      <c r="FK132" s="66" t="s">
        <v>10</v>
      </c>
      <c r="FL132" s="64"/>
      <c r="FM132" s="56" t="str">
        <f>IFERROR(IF($EV132="Présent",FD132/VLOOKUP(FC132,Base!$A$3:$E$17,2,FALSE)/24,""),"")</f>
        <v/>
      </c>
      <c r="FN132" s="56" t="str">
        <f>IFERROR(IF($EV132="Présent",FF132/VLOOKUP(FE132,Base!$A$3:$E$17,2,FALSE)/24,""),"")</f>
        <v/>
      </c>
      <c r="FO132" s="56" t="str">
        <f>IFERROR(IF($EV132="Présent",FH132/VLOOKUP(FG132,Base!$A$3:$E$17,2,FALSE)/24,""),"")</f>
        <v/>
      </c>
      <c r="FP132" s="56" t="str">
        <f>IFERROR(IF($EV132="Présent",FJ132/VLOOKUP(FI132,Base!$A$3:$E$17,2,FALSE)/24,""),"")</f>
        <v/>
      </c>
      <c r="FQ132" s="56" t="str">
        <f>IFERROR(IF($EV132="Présent",FL132/VLOOKUP(FK132,Base!$A$3:$E$17,2,FALSE)/24,""),"")</f>
        <v/>
      </c>
      <c r="FR132" s="293" t="str">
        <f t="shared" si="146"/>
        <v/>
      </c>
      <c r="FS132" s="51"/>
      <c r="FU132" s="262">
        <f t="shared" si="95"/>
        <v>0</v>
      </c>
      <c r="FV132" s="261" t="str">
        <f t="shared" si="118"/>
        <v/>
      </c>
      <c r="FW132" s="263">
        <f t="shared" si="147"/>
        <v>0</v>
      </c>
      <c r="FX132" s="23"/>
      <c r="FY132" s="88"/>
    </row>
    <row r="133" spans="1:181" s="25" customFormat="1" x14ac:dyDescent="0.2">
      <c r="A133" s="17"/>
      <c r="B133" s="18" t="s">
        <v>10</v>
      </c>
      <c r="C133" s="19">
        <v>0.54166666666666663</v>
      </c>
      <c r="D133" s="290">
        <f t="shared" si="119"/>
        <v>0</v>
      </c>
      <c r="E133" s="291">
        <f t="shared" si="120"/>
        <v>0</v>
      </c>
      <c r="F133" s="19">
        <f t="shared" si="121"/>
        <v>0</v>
      </c>
      <c r="G133" s="20">
        <v>0.85</v>
      </c>
      <c r="H133" s="292">
        <f t="shared" si="111"/>
        <v>0</v>
      </c>
      <c r="I133" s="63" t="s">
        <v>10</v>
      </c>
      <c r="J133" s="64"/>
      <c r="K133" s="63" t="s">
        <v>10</v>
      </c>
      <c r="L133" s="65"/>
      <c r="M133" s="66" t="s">
        <v>10</v>
      </c>
      <c r="N133" s="64"/>
      <c r="O133" s="63" t="s">
        <v>10</v>
      </c>
      <c r="P133" s="65"/>
      <c r="Q133" s="66" t="s">
        <v>10</v>
      </c>
      <c r="R133" s="64"/>
      <c r="S133" s="56" t="str">
        <f>IFERROR(IF($B133="Présent",J133/VLOOKUP(I133,Base!$A$3:$E$17,2,FALSE)/24,""),"")</f>
        <v/>
      </c>
      <c r="T133" s="56" t="str">
        <f>IFERROR(IF($B133="Présent",L133/VLOOKUP(K133,Base!$A$3:$E$17,2,FALSE)/24,""),"")</f>
        <v/>
      </c>
      <c r="U133" s="56" t="str">
        <f>IFERROR(IF($B133="Présent",N133/VLOOKUP(M133,Base!$A$3:$E$17,2,FALSE)/24,""),"")</f>
        <v/>
      </c>
      <c r="V133" s="56" t="str">
        <f>IFERROR(IF($B133="Présent",P133/VLOOKUP(O133,Base!$A$3:$E$17,2,FALSE)/24,""),"")</f>
        <v/>
      </c>
      <c r="W133" s="56" t="str">
        <f>IFERROR(IF($B133="Présent",R133/VLOOKUP(Q133,Base!$A$3:$E$17,2,FALSE)/24,""),"")</f>
        <v/>
      </c>
      <c r="X133" s="293" t="str">
        <f t="shared" si="122"/>
        <v/>
      </c>
      <c r="Y133" s="51"/>
      <c r="Z133" s="17"/>
      <c r="AA133" s="18" t="s">
        <v>10</v>
      </c>
      <c r="AB133" s="19">
        <v>0.54166666666666663</v>
      </c>
      <c r="AC133" s="290">
        <f t="shared" si="123"/>
        <v>0</v>
      </c>
      <c r="AD133" s="291">
        <f t="shared" si="124"/>
        <v>0</v>
      </c>
      <c r="AE133" s="19">
        <f t="shared" si="125"/>
        <v>0</v>
      </c>
      <c r="AF133" s="20">
        <v>0.85</v>
      </c>
      <c r="AG133" s="292">
        <f t="shared" si="112"/>
        <v>0</v>
      </c>
      <c r="AH133" s="63" t="s">
        <v>10</v>
      </c>
      <c r="AI133" s="64"/>
      <c r="AJ133" s="63" t="s">
        <v>10</v>
      </c>
      <c r="AK133" s="65"/>
      <c r="AL133" s="66" t="s">
        <v>10</v>
      </c>
      <c r="AM133" s="64"/>
      <c r="AN133" s="63" t="s">
        <v>10</v>
      </c>
      <c r="AO133" s="65"/>
      <c r="AP133" s="66" t="s">
        <v>10</v>
      </c>
      <c r="AQ133" s="64"/>
      <c r="AR133" s="56" t="str">
        <f>IFERROR(IF($AA133="Présent",AI133/VLOOKUP(AH133,Base!$A$3:$E$17,2,FALSE)/24,""),"")</f>
        <v/>
      </c>
      <c r="AS133" s="56" t="str">
        <f>IFERROR(IF($AA133="Présent",AK133/VLOOKUP(AJ133,Base!$A$3:$E$17,2,FALSE)/24,""),"")</f>
        <v/>
      </c>
      <c r="AT133" s="56" t="str">
        <f>IFERROR(IF($AA133="Présent",AM133/VLOOKUP(AL133,Base!$A$3:$E$17,2,FALSE)/24,""),"")</f>
        <v/>
      </c>
      <c r="AU133" s="56" t="str">
        <f>IFERROR(IF($AA133="Présent",AO133/VLOOKUP(AN133,Base!$A$3:$E$17,2,FALSE)/24,""),"")</f>
        <v/>
      </c>
      <c r="AV133" s="56" t="str">
        <f>IFERROR(IF($AA133="Présent",AQ133/VLOOKUP(AP133,Base!$A$3:$E$17,2,FALSE)/24,""),"")</f>
        <v/>
      </c>
      <c r="AW133" s="293" t="str">
        <f t="shared" si="126"/>
        <v/>
      </c>
      <c r="AX133" s="51"/>
      <c r="AY133" s="17"/>
      <c r="AZ133" s="18" t="s">
        <v>10</v>
      </c>
      <c r="BA133" s="19">
        <v>0.54166666666666663</v>
      </c>
      <c r="BB133" s="290">
        <f t="shared" si="127"/>
        <v>0</v>
      </c>
      <c r="BC133" s="291">
        <f t="shared" si="128"/>
        <v>0</v>
      </c>
      <c r="BD133" s="19">
        <f t="shared" si="129"/>
        <v>0</v>
      </c>
      <c r="BE133" s="20">
        <v>0.85</v>
      </c>
      <c r="BF133" s="292">
        <f t="shared" si="113"/>
        <v>0</v>
      </c>
      <c r="BG133" s="63" t="s">
        <v>10</v>
      </c>
      <c r="BH133" s="64"/>
      <c r="BI133" s="63" t="s">
        <v>10</v>
      </c>
      <c r="BJ133" s="65"/>
      <c r="BK133" s="66" t="s">
        <v>10</v>
      </c>
      <c r="BL133" s="64"/>
      <c r="BM133" s="63" t="s">
        <v>10</v>
      </c>
      <c r="BN133" s="65"/>
      <c r="BO133" s="66" t="s">
        <v>10</v>
      </c>
      <c r="BP133" s="64"/>
      <c r="BQ133" s="56" t="str">
        <f>IFERROR(IF($AZ133="Présent",BH133/VLOOKUP(BG133,Base!$A$3:$E$17,2,FALSE)/24,""),"")</f>
        <v/>
      </c>
      <c r="BR133" s="56" t="str">
        <f>IFERROR(IF($AZ133="Présent",BJ133/VLOOKUP(BI133,Base!$A$3:$E$17,2,FALSE)/24,""),"")</f>
        <v/>
      </c>
      <c r="BS133" s="56" t="str">
        <f>IFERROR(IF($AZ133="Présent",BL133/VLOOKUP(BK133,Base!$A$3:$E$17,2,FALSE)/24,""),"")</f>
        <v/>
      </c>
      <c r="BT133" s="56" t="str">
        <f>IFERROR(IF($AZ133="Présent",BN133/VLOOKUP(BM133,Base!$A$3:$E$17,2,FALSE)/24,""),"")</f>
        <v/>
      </c>
      <c r="BU133" s="56" t="str">
        <f>IFERROR(IF($AZ133="Présent",BP133/VLOOKUP(BO133,Base!$A$3:$E$17,2,FALSE)/24,""),"")</f>
        <v/>
      </c>
      <c r="BV133" s="293" t="str">
        <f t="shared" si="130"/>
        <v/>
      </c>
      <c r="BW133" s="51"/>
      <c r="BX133" s="17"/>
      <c r="BY133" s="18" t="s">
        <v>10</v>
      </c>
      <c r="BZ133" s="19">
        <v>0.54166666666666663</v>
      </c>
      <c r="CA133" s="290">
        <f t="shared" si="131"/>
        <v>0</v>
      </c>
      <c r="CB133" s="291">
        <f t="shared" si="132"/>
        <v>0</v>
      </c>
      <c r="CC133" s="19">
        <f t="shared" si="133"/>
        <v>0</v>
      </c>
      <c r="CD133" s="20">
        <v>0.85</v>
      </c>
      <c r="CE133" s="292">
        <f t="shared" si="114"/>
        <v>0</v>
      </c>
      <c r="CF133" s="63" t="s">
        <v>10</v>
      </c>
      <c r="CG133" s="64"/>
      <c r="CH133" s="63" t="s">
        <v>10</v>
      </c>
      <c r="CI133" s="65"/>
      <c r="CJ133" s="66" t="s">
        <v>10</v>
      </c>
      <c r="CK133" s="64"/>
      <c r="CL133" s="63" t="s">
        <v>10</v>
      </c>
      <c r="CM133" s="65"/>
      <c r="CN133" s="66" t="s">
        <v>10</v>
      </c>
      <c r="CO133" s="64"/>
      <c r="CP133" s="56" t="str">
        <f>IFERROR(IF($BY133="Présent",CG133/VLOOKUP(CF133,Base!$A$3:$E$17,2,FALSE)/24,""),"")</f>
        <v/>
      </c>
      <c r="CQ133" s="56" t="str">
        <f>IFERROR(IF($BY133="Présent",CI133/VLOOKUP(CH133,Base!$A$3:$E$17,2,FALSE)/24,""),"")</f>
        <v/>
      </c>
      <c r="CR133" s="56" t="str">
        <f>IFERROR(IF($BY133="Présent",CK133/VLOOKUP(CJ133,Base!$A$3:$E$17,2,FALSE)/24,""),"")</f>
        <v/>
      </c>
      <c r="CS133" s="56" t="str">
        <f>IFERROR(IF($BY133="Présent",CM133/VLOOKUP(CL133,Base!$A$3:$E$17,2,FALSE)/24,""),"")</f>
        <v/>
      </c>
      <c r="CT133" s="56" t="str">
        <f>IFERROR(IF($BY133="Présent",CO133/VLOOKUP(CN133,Base!$A$3:$E$17,2,FALSE)/24,""),"")</f>
        <v/>
      </c>
      <c r="CU133" s="293" t="str">
        <f t="shared" si="134"/>
        <v/>
      </c>
      <c r="CV133" s="51"/>
      <c r="CW133" s="17"/>
      <c r="CX133" s="18" t="s">
        <v>10</v>
      </c>
      <c r="CY133" s="19">
        <v>0.54166666666666663</v>
      </c>
      <c r="CZ133" s="290">
        <f t="shared" si="135"/>
        <v>0</v>
      </c>
      <c r="DA133" s="291">
        <f t="shared" si="136"/>
        <v>0</v>
      </c>
      <c r="DB133" s="19">
        <f t="shared" si="137"/>
        <v>0</v>
      </c>
      <c r="DC133" s="20">
        <v>0.85</v>
      </c>
      <c r="DD133" s="292">
        <f t="shared" si="115"/>
        <v>0</v>
      </c>
      <c r="DE133" s="63" t="s">
        <v>10</v>
      </c>
      <c r="DF133" s="64"/>
      <c r="DG133" s="63" t="s">
        <v>10</v>
      </c>
      <c r="DH133" s="65"/>
      <c r="DI133" s="66" t="s">
        <v>10</v>
      </c>
      <c r="DJ133" s="64"/>
      <c r="DK133" s="63" t="s">
        <v>10</v>
      </c>
      <c r="DL133" s="65"/>
      <c r="DM133" s="66" t="s">
        <v>10</v>
      </c>
      <c r="DN133" s="64"/>
      <c r="DO133" s="56" t="str">
        <f>IFERROR(IF($CX133="Présent",DF133/VLOOKUP(DE133,Base!$A$3:$E$17,2,FALSE)/24,""),"")</f>
        <v/>
      </c>
      <c r="DP133" s="56" t="str">
        <f>IFERROR(IF($CX133="Présent",DH133/VLOOKUP(DG133,Base!$A$3:$E$17,2,FALSE)/24,""),"")</f>
        <v/>
      </c>
      <c r="DQ133" s="56" t="str">
        <f>IFERROR(IF($CX133="Présent",DJ133/VLOOKUP(DI133,Base!$A$3:$E$17,2,FALSE)/24,""),"")</f>
        <v/>
      </c>
      <c r="DR133" s="56" t="str">
        <f>IFERROR(IF($CX133="Présent",DL133/VLOOKUP(DK133,Base!$A$3:$E$17,2,FALSE)/24,""),"")</f>
        <v/>
      </c>
      <c r="DS133" s="56" t="str">
        <f>IFERROR(IF($CX133="Présent",DN133/VLOOKUP(DM133,Base!$A$3:$E$17,2,FALSE)/24,""),"")</f>
        <v/>
      </c>
      <c r="DT133" s="293" t="str">
        <f t="shared" si="138"/>
        <v/>
      </c>
      <c r="DU133" s="51"/>
      <c r="DV133" s="17"/>
      <c r="DW133" s="18" t="s">
        <v>10</v>
      </c>
      <c r="DX133" s="19">
        <v>0.54166666666666663</v>
      </c>
      <c r="DY133" s="290">
        <f t="shared" si="139"/>
        <v>0</v>
      </c>
      <c r="DZ133" s="291">
        <f t="shared" si="140"/>
        <v>0</v>
      </c>
      <c r="EA133" s="19">
        <f t="shared" si="141"/>
        <v>0</v>
      </c>
      <c r="EB133" s="20">
        <v>0.85</v>
      </c>
      <c r="EC133" s="292">
        <f t="shared" si="116"/>
        <v>0</v>
      </c>
      <c r="ED133" s="63" t="s">
        <v>10</v>
      </c>
      <c r="EE133" s="64"/>
      <c r="EF133" s="63" t="s">
        <v>10</v>
      </c>
      <c r="EG133" s="65"/>
      <c r="EH133" s="66" t="s">
        <v>10</v>
      </c>
      <c r="EI133" s="64"/>
      <c r="EJ133" s="63" t="s">
        <v>10</v>
      </c>
      <c r="EK133" s="65"/>
      <c r="EL133" s="66" t="s">
        <v>10</v>
      </c>
      <c r="EM133" s="64"/>
      <c r="EN133" s="56" t="str">
        <f>IFERROR(IF($DW133="Présent",EE133/VLOOKUP(ED133,Base!$A$3:$E$17,2,FALSE)/24,""),"")</f>
        <v/>
      </c>
      <c r="EO133" s="56" t="str">
        <f>IFERROR(IF($DW133="Présent",EG133/VLOOKUP(EF133,Base!$A$3:$E$17,2,FALSE)/24,""),"")</f>
        <v/>
      </c>
      <c r="EP133" s="56" t="str">
        <f>IFERROR(IF($DW133="Présent",EI133/VLOOKUP(EH133,Base!$A$3:$E$17,2,FALSE)/24,""),"")</f>
        <v/>
      </c>
      <c r="EQ133" s="56" t="str">
        <f>IFERROR(IF($DW133="Présent",EK133/VLOOKUP(EJ133,Base!$A$3:$E$17,2,FALSE)/24,""),"")</f>
        <v/>
      </c>
      <c r="ER133" s="56" t="str">
        <f>IFERROR(IF($DW133="Présent",EM133/VLOOKUP(EL133,Base!$A$3:$E$17,2,FALSE)/24,""),"")</f>
        <v/>
      </c>
      <c r="ES133" s="293" t="str">
        <f t="shared" si="142"/>
        <v/>
      </c>
      <c r="ET133" s="51"/>
      <c r="EU133" s="17"/>
      <c r="EV133" s="18"/>
      <c r="EW133" s="19">
        <v>0.54166666666666663</v>
      </c>
      <c r="EX133" s="290">
        <f t="shared" si="143"/>
        <v>0</v>
      </c>
      <c r="EY133" s="291">
        <f t="shared" si="144"/>
        <v>0</v>
      </c>
      <c r="EZ133" s="19">
        <f t="shared" si="145"/>
        <v>0</v>
      </c>
      <c r="FA133" s="20">
        <v>0.85</v>
      </c>
      <c r="FB133" s="292">
        <f t="shared" si="117"/>
        <v>0</v>
      </c>
      <c r="FC133" s="63" t="s">
        <v>10</v>
      </c>
      <c r="FD133" s="64"/>
      <c r="FE133" s="63" t="s">
        <v>10</v>
      </c>
      <c r="FF133" s="65"/>
      <c r="FG133" s="66" t="s">
        <v>10</v>
      </c>
      <c r="FH133" s="64"/>
      <c r="FI133" s="63" t="s">
        <v>10</v>
      </c>
      <c r="FJ133" s="65"/>
      <c r="FK133" s="66" t="s">
        <v>10</v>
      </c>
      <c r="FL133" s="64"/>
      <c r="FM133" s="56" t="str">
        <f>IFERROR(IF($EV133="Présent",FD133/VLOOKUP(FC133,Base!$A$3:$E$17,2,FALSE)/24,""),"")</f>
        <v/>
      </c>
      <c r="FN133" s="56" t="str">
        <f>IFERROR(IF($EV133="Présent",FF133/VLOOKUP(FE133,Base!$A$3:$E$17,2,FALSE)/24,""),"")</f>
        <v/>
      </c>
      <c r="FO133" s="56" t="str">
        <f>IFERROR(IF($EV133="Présent",FH133/VLOOKUP(FG133,Base!$A$3:$E$17,2,FALSE)/24,""),"")</f>
        <v/>
      </c>
      <c r="FP133" s="56" t="str">
        <f>IFERROR(IF($EV133="Présent",FJ133/VLOOKUP(FI133,Base!$A$3:$E$17,2,FALSE)/24,""),"")</f>
        <v/>
      </c>
      <c r="FQ133" s="56" t="str">
        <f>IFERROR(IF($EV133="Présent",FL133/VLOOKUP(FK133,Base!$A$3:$E$17,2,FALSE)/24,""),"")</f>
        <v/>
      </c>
      <c r="FR133" s="293" t="str">
        <f t="shared" si="146"/>
        <v/>
      </c>
      <c r="FS133" s="51"/>
      <c r="FU133" s="262">
        <f t="shared" ref="FU133:FU138" si="148">IF(EU133="",IF(DV133="",IF(CW133="",IF(BX133="",IF(AY133="",IF(Z133="",A133,Z133),AY133),BX133),CW133),DV133),EU133)</f>
        <v>0</v>
      </c>
      <c r="FV133" s="261" t="str">
        <f t="shared" si="118"/>
        <v/>
      </c>
      <c r="FW133" s="263">
        <f t="shared" si="147"/>
        <v>0</v>
      </c>
      <c r="FX133" s="23"/>
      <c r="FY133" s="88"/>
    </row>
    <row r="134" spans="1:181" s="25" customFormat="1" x14ac:dyDescent="0.2">
      <c r="A134" s="17"/>
      <c r="B134" s="18" t="s">
        <v>10</v>
      </c>
      <c r="C134" s="19">
        <v>0.54166666666666663</v>
      </c>
      <c r="D134" s="290">
        <f t="shared" si="119"/>
        <v>0</v>
      </c>
      <c r="E134" s="291">
        <f t="shared" si="120"/>
        <v>0</v>
      </c>
      <c r="F134" s="19">
        <f t="shared" si="121"/>
        <v>0</v>
      </c>
      <c r="G134" s="20">
        <v>0.85</v>
      </c>
      <c r="H134" s="292">
        <f t="shared" si="111"/>
        <v>0</v>
      </c>
      <c r="I134" s="63" t="s">
        <v>10</v>
      </c>
      <c r="J134" s="64"/>
      <c r="K134" s="63" t="s">
        <v>10</v>
      </c>
      <c r="L134" s="65"/>
      <c r="M134" s="66" t="s">
        <v>10</v>
      </c>
      <c r="N134" s="64"/>
      <c r="O134" s="63" t="s">
        <v>10</v>
      </c>
      <c r="P134" s="65"/>
      <c r="Q134" s="66" t="s">
        <v>10</v>
      </c>
      <c r="R134" s="64"/>
      <c r="S134" s="56" t="str">
        <f>IFERROR(IF($B134="Présent",J134/VLOOKUP(I134,Base!$A$3:$E$17,2,FALSE)/24,""),"")</f>
        <v/>
      </c>
      <c r="T134" s="56" t="str">
        <f>IFERROR(IF($B134="Présent",L134/VLOOKUP(K134,Base!$A$3:$E$17,2,FALSE)/24,""),"")</f>
        <v/>
      </c>
      <c r="U134" s="56" t="str">
        <f>IFERROR(IF($B134="Présent",N134/VLOOKUP(M134,Base!$A$3:$E$17,2,FALSE)/24,""),"")</f>
        <v/>
      </c>
      <c r="V134" s="56" t="str">
        <f>IFERROR(IF($B134="Présent",P134/VLOOKUP(O134,Base!$A$3:$E$17,2,FALSE)/24,""),"")</f>
        <v/>
      </c>
      <c r="W134" s="56" t="str">
        <f>IFERROR(IF($B134="Présent",R134/VLOOKUP(Q134,Base!$A$3:$E$17,2,FALSE)/24,""),"")</f>
        <v/>
      </c>
      <c r="X134" s="293" t="str">
        <f t="shared" si="122"/>
        <v/>
      </c>
      <c r="Y134" s="51"/>
      <c r="Z134" s="17"/>
      <c r="AA134" s="18" t="s">
        <v>10</v>
      </c>
      <c r="AB134" s="19">
        <v>0.54166666666666663</v>
      </c>
      <c r="AC134" s="290">
        <f t="shared" si="123"/>
        <v>0</v>
      </c>
      <c r="AD134" s="291">
        <f t="shared" si="124"/>
        <v>0</v>
      </c>
      <c r="AE134" s="19">
        <f t="shared" si="125"/>
        <v>0</v>
      </c>
      <c r="AF134" s="20">
        <v>0.85</v>
      </c>
      <c r="AG134" s="292">
        <f t="shared" si="112"/>
        <v>0</v>
      </c>
      <c r="AH134" s="63" t="s">
        <v>10</v>
      </c>
      <c r="AI134" s="64"/>
      <c r="AJ134" s="63" t="s">
        <v>10</v>
      </c>
      <c r="AK134" s="65"/>
      <c r="AL134" s="66" t="s">
        <v>10</v>
      </c>
      <c r="AM134" s="64"/>
      <c r="AN134" s="63" t="s">
        <v>10</v>
      </c>
      <c r="AO134" s="65"/>
      <c r="AP134" s="66" t="s">
        <v>10</v>
      </c>
      <c r="AQ134" s="64"/>
      <c r="AR134" s="56" t="str">
        <f>IFERROR(IF($AA134="Présent",AI134/VLOOKUP(AH134,Base!$A$3:$E$17,2,FALSE)/24,""),"")</f>
        <v/>
      </c>
      <c r="AS134" s="56" t="str">
        <f>IFERROR(IF($AA134="Présent",AK134/VLOOKUP(AJ134,Base!$A$3:$E$17,2,FALSE)/24,""),"")</f>
        <v/>
      </c>
      <c r="AT134" s="56" t="str">
        <f>IFERROR(IF($AA134="Présent",AM134/VLOOKUP(AL134,Base!$A$3:$E$17,2,FALSE)/24,""),"")</f>
        <v/>
      </c>
      <c r="AU134" s="56" t="str">
        <f>IFERROR(IF($AA134="Présent",AO134/VLOOKUP(AN134,Base!$A$3:$E$17,2,FALSE)/24,""),"")</f>
        <v/>
      </c>
      <c r="AV134" s="56" t="str">
        <f>IFERROR(IF($AA134="Présent",AQ134/VLOOKUP(AP134,Base!$A$3:$E$17,2,FALSE)/24,""),"")</f>
        <v/>
      </c>
      <c r="AW134" s="293" t="str">
        <f t="shared" si="126"/>
        <v/>
      </c>
      <c r="AX134" s="51"/>
      <c r="AY134" s="17"/>
      <c r="AZ134" s="18" t="s">
        <v>10</v>
      </c>
      <c r="BA134" s="19">
        <v>0.54166666666666663</v>
      </c>
      <c r="BB134" s="290">
        <f t="shared" si="127"/>
        <v>0</v>
      </c>
      <c r="BC134" s="291">
        <f t="shared" si="128"/>
        <v>0</v>
      </c>
      <c r="BD134" s="19">
        <f t="shared" si="129"/>
        <v>0</v>
      </c>
      <c r="BE134" s="20">
        <v>0.85</v>
      </c>
      <c r="BF134" s="292">
        <f t="shared" si="113"/>
        <v>0</v>
      </c>
      <c r="BG134" s="63" t="s">
        <v>10</v>
      </c>
      <c r="BH134" s="64"/>
      <c r="BI134" s="63" t="s">
        <v>10</v>
      </c>
      <c r="BJ134" s="65"/>
      <c r="BK134" s="66" t="s">
        <v>10</v>
      </c>
      <c r="BL134" s="64"/>
      <c r="BM134" s="63" t="s">
        <v>10</v>
      </c>
      <c r="BN134" s="65"/>
      <c r="BO134" s="66" t="s">
        <v>10</v>
      </c>
      <c r="BP134" s="64"/>
      <c r="BQ134" s="56" t="str">
        <f>IFERROR(IF($AZ134="Présent",BH134/VLOOKUP(BG134,Base!$A$3:$E$17,2,FALSE)/24,""),"")</f>
        <v/>
      </c>
      <c r="BR134" s="56" t="str">
        <f>IFERROR(IF($AZ134="Présent",BJ134/VLOOKUP(BI134,Base!$A$3:$E$17,2,FALSE)/24,""),"")</f>
        <v/>
      </c>
      <c r="BS134" s="56" t="str">
        <f>IFERROR(IF($AZ134="Présent",BL134/VLOOKUP(BK134,Base!$A$3:$E$17,2,FALSE)/24,""),"")</f>
        <v/>
      </c>
      <c r="BT134" s="56" t="str">
        <f>IFERROR(IF($AZ134="Présent",BN134/VLOOKUP(BM134,Base!$A$3:$E$17,2,FALSE)/24,""),"")</f>
        <v/>
      </c>
      <c r="BU134" s="56" t="str">
        <f>IFERROR(IF($AZ134="Présent",BP134/VLOOKUP(BO134,Base!$A$3:$E$17,2,FALSE)/24,""),"")</f>
        <v/>
      </c>
      <c r="BV134" s="293" t="str">
        <f t="shared" si="130"/>
        <v/>
      </c>
      <c r="BW134" s="51"/>
      <c r="BX134" s="17"/>
      <c r="BY134" s="18" t="s">
        <v>10</v>
      </c>
      <c r="BZ134" s="19">
        <v>0.54166666666666663</v>
      </c>
      <c r="CA134" s="290">
        <f t="shared" si="131"/>
        <v>0</v>
      </c>
      <c r="CB134" s="291">
        <f t="shared" si="132"/>
        <v>0</v>
      </c>
      <c r="CC134" s="19">
        <f t="shared" si="133"/>
        <v>0</v>
      </c>
      <c r="CD134" s="20">
        <v>0.85</v>
      </c>
      <c r="CE134" s="292">
        <f t="shared" si="114"/>
        <v>0</v>
      </c>
      <c r="CF134" s="63" t="s">
        <v>10</v>
      </c>
      <c r="CG134" s="64"/>
      <c r="CH134" s="63" t="s">
        <v>10</v>
      </c>
      <c r="CI134" s="65"/>
      <c r="CJ134" s="66" t="s">
        <v>10</v>
      </c>
      <c r="CK134" s="64"/>
      <c r="CL134" s="63" t="s">
        <v>10</v>
      </c>
      <c r="CM134" s="65"/>
      <c r="CN134" s="66" t="s">
        <v>10</v>
      </c>
      <c r="CO134" s="64"/>
      <c r="CP134" s="56" t="str">
        <f>IFERROR(IF($BY134="Présent",CG134/VLOOKUP(CF134,Base!$A$3:$E$17,2,FALSE)/24,""),"")</f>
        <v/>
      </c>
      <c r="CQ134" s="56" t="str">
        <f>IFERROR(IF($BY134="Présent",CI134/VLOOKUP(CH134,Base!$A$3:$E$17,2,FALSE)/24,""),"")</f>
        <v/>
      </c>
      <c r="CR134" s="56" t="str">
        <f>IFERROR(IF($BY134="Présent",CK134/VLOOKUP(CJ134,Base!$A$3:$E$17,2,FALSE)/24,""),"")</f>
        <v/>
      </c>
      <c r="CS134" s="56" t="str">
        <f>IFERROR(IF($BY134="Présent",CM134/VLOOKUP(CL134,Base!$A$3:$E$17,2,FALSE)/24,""),"")</f>
        <v/>
      </c>
      <c r="CT134" s="56" t="str">
        <f>IFERROR(IF($BY134="Présent",CO134/VLOOKUP(CN134,Base!$A$3:$E$17,2,FALSE)/24,""),"")</f>
        <v/>
      </c>
      <c r="CU134" s="293" t="str">
        <f t="shared" si="134"/>
        <v/>
      </c>
      <c r="CV134" s="51"/>
      <c r="CW134" s="17"/>
      <c r="CX134" s="18" t="s">
        <v>10</v>
      </c>
      <c r="CY134" s="19">
        <v>0.54166666666666663</v>
      </c>
      <c r="CZ134" s="290">
        <f t="shared" si="135"/>
        <v>0</v>
      </c>
      <c r="DA134" s="291">
        <f t="shared" si="136"/>
        <v>0</v>
      </c>
      <c r="DB134" s="19">
        <f t="shared" si="137"/>
        <v>0</v>
      </c>
      <c r="DC134" s="20">
        <v>0.85</v>
      </c>
      <c r="DD134" s="292">
        <f t="shared" si="115"/>
        <v>0</v>
      </c>
      <c r="DE134" s="63" t="s">
        <v>10</v>
      </c>
      <c r="DF134" s="64"/>
      <c r="DG134" s="63" t="s">
        <v>10</v>
      </c>
      <c r="DH134" s="65"/>
      <c r="DI134" s="66" t="s">
        <v>10</v>
      </c>
      <c r="DJ134" s="64"/>
      <c r="DK134" s="63" t="s">
        <v>10</v>
      </c>
      <c r="DL134" s="65"/>
      <c r="DM134" s="66" t="s">
        <v>10</v>
      </c>
      <c r="DN134" s="64"/>
      <c r="DO134" s="56" t="str">
        <f>IFERROR(IF($CX134="Présent",DF134/VLOOKUP(DE134,Base!$A$3:$E$17,2,FALSE)/24,""),"")</f>
        <v/>
      </c>
      <c r="DP134" s="56" t="str">
        <f>IFERROR(IF($CX134="Présent",DH134/VLOOKUP(DG134,Base!$A$3:$E$17,2,FALSE)/24,""),"")</f>
        <v/>
      </c>
      <c r="DQ134" s="56" t="str">
        <f>IFERROR(IF($CX134="Présent",DJ134/VLOOKUP(DI134,Base!$A$3:$E$17,2,FALSE)/24,""),"")</f>
        <v/>
      </c>
      <c r="DR134" s="56" t="str">
        <f>IFERROR(IF($CX134="Présent",DL134/VLOOKUP(DK134,Base!$A$3:$E$17,2,FALSE)/24,""),"")</f>
        <v/>
      </c>
      <c r="DS134" s="56" t="str">
        <f>IFERROR(IF($CX134="Présent",DN134/VLOOKUP(DM134,Base!$A$3:$E$17,2,FALSE)/24,""),"")</f>
        <v/>
      </c>
      <c r="DT134" s="293" t="str">
        <f t="shared" si="138"/>
        <v/>
      </c>
      <c r="DU134" s="51"/>
      <c r="DV134" s="17"/>
      <c r="DW134" s="18" t="s">
        <v>10</v>
      </c>
      <c r="DX134" s="19">
        <v>0.54166666666666663</v>
      </c>
      <c r="DY134" s="290">
        <f t="shared" si="139"/>
        <v>0</v>
      </c>
      <c r="DZ134" s="291">
        <f t="shared" si="140"/>
        <v>0</v>
      </c>
      <c r="EA134" s="19">
        <f t="shared" si="141"/>
        <v>0</v>
      </c>
      <c r="EB134" s="20">
        <v>0.85</v>
      </c>
      <c r="EC134" s="292">
        <f t="shared" si="116"/>
        <v>0</v>
      </c>
      <c r="ED134" s="63" t="s">
        <v>10</v>
      </c>
      <c r="EE134" s="64"/>
      <c r="EF134" s="63" t="s">
        <v>10</v>
      </c>
      <c r="EG134" s="65"/>
      <c r="EH134" s="66" t="s">
        <v>10</v>
      </c>
      <c r="EI134" s="64"/>
      <c r="EJ134" s="63" t="s">
        <v>10</v>
      </c>
      <c r="EK134" s="65"/>
      <c r="EL134" s="66" t="s">
        <v>10</v>
      </c>
      <c r="EM134" s="64"/>
      <c r="EN134" s="56" t="str">
        <f>IFERROR(IF($DW134="Présent",EE134/VLOOKUP(ED134,Base!$A$3:$E$17,2,FALSE)/24,""),"")</f>
        <v/>
      </c>
      <c r="EO134" s="56" t="str">
        <f>IFERROR(IF($DW134="Présent",EG134/VLOOKUP(EF134,Base!$A$3:$E$17,2,FALSE)/24,""),"")</f>
        <v/>
      </c>
      <c r="EP134" s="56" t="str">
        <f>IFERROR(IF($DW134="Présent",EI134/VLOOKUP(EH134,Base!$A$3:$E$17,2,FALSE)/24,""),"")</f>
        <v/>
      </c>
      <c r="EQ134" s="56" t="str">
        <f>IFERROR(IF($DW134="Présent",EK134/VLOOKUP(EJ134,Base!$A$3:$E$17,2,FALSE)/24,""),"")</f>
        <v/>
      </c>
      <c r="ER134" s="56" t="str">
        <f>IFERROR(IF($DW134="Présent",EM134/VLOOKUP(EL134,Base!$A$3:$E$17,2,FALSE)/24,""),"")</f>
        <v/>
      </c>
      <c r="ES134" s="293" t="str">
        <f t="shared" si="142"/>
        <v/>
      </c>
      <c r="ET134" s="51"/>
      <c r="EU134" s="17"/>
      <c r="EV134" s="18"/>
      <c r="EW134" s="19">
        <v>0.54166666666666663</v>
      </c>
      <c r="EX134" s="290">
        <f t="shared" si="143"/>
        <v>0</v>
      </c>
      <c r="EY134" s="291">
        <f t="shared" si="144"/>
        <v>0</v>
      </c>
      <c r="EZ134" s="19">
        <f t="shared" si="145"/>
        <v>0</v>
      </c>
      <c r="FA134" s="20">
        <v>0.85</v>
      </c>
      <c r="FB134" s="292">
        <f t="shared" si="117"/>
        <v>0</v>
      </c>
      <c r="FC134" s="63" t="s">
        <v>10</v>
      </c>
      <c r="FD134" s="64"/>
      <c r="FE134" s="63" t="s">
        <v>10</v>
      </c>
      <c r="FF134" s="65"/>
      <c r="FG134" s="66" t="s">
        <v>10</v>
      </c>
      <c r="FH134" s="64"/>
      <c r="FI134" s="63" t="s">
        <v>10</v>
      </c>
      <c r="FJ134" s="65"/>
      <c r="FK134" s="66" t="s">
        <v>10</v>
      </c>
      <c r="FL134" s="64"/>
      <c r="FM134" s="56" t="str">
        <f>IFERROR(IF($EV134="Présent",FD134/VLOOKUP(FC134,Base!$A$3:$E$17,2,FALSE)/24,""),"")</f>
        <v/>
      </c>
      <c r="FN134" s="56" t="str">
        <f>IFERROR(IF($EV134="Présent",FF134/VLOOKUP(FE134,Base!$A$3:$E$17,2,FALSE)/24,""),"")</f>
        <v/>
      </c>
      <c r="FO134" s="56" t="str">
        <f>IFERROR(IF($EV134="Présent",FH134/VLOOKUP(FG134,Base!$A$3:$E$17,2,FALSE)/24,""),"")</f>
        <v/>
      </c>
      <c r="FP134" s="56" t="str">
        <f>IFERROR(IF($EV134="Présent",FJ134/VLOOKUP(FI134,Base!$A$3:$E$17,2,FALSE)/24,""),"")</f>
        <v/>
      </c>
      <c r="FQ134" s="56" t="str">
        <f>IFERROR(IF($EV134="Présent",FL134/VLOOKUP(FK134,Base!$A$3:$E$17,2,FALSE)/24,""),"")</f>
        <v/>
      </c>
      <c r="FR134" s="293" t="str">
        <f t="shared" si="146"/>
        <v/>
      </c>
      <c r="FS134" s="51"/>
      <c r="FU134" s="262">
        <f t="shared" si="148"/>
        <v>0</v>
      </c>
      <c r="FV134" s="261" t="str">
        <f t="shared" si="118"/>
        <v/>
      </c>
      <c r="FW134" s="263">
        <f t="shared" si="147"/>
        <v>0</v>
      </c>
      <c r="FX134" s="23"/>
      <c r="FY134" s="88"/>
    </row>
    <row r="135" spans="1:181" s="25" customFormat="1" x14ac:dyDescent="0.2">
      <c r="A135" s="17"/>
      <c r="B135" s="18" t="s">
        <v>10</v>
      </c>
      <c r="C135" s="19">
        <v>0.54166666666666663</v>
      </c>
      <c r="D135" s="290">
        <f t="shared" si="119"/>
        <v>0</v>
      </c>
      <c r="E135" s="291">
        <f t="shared" si="120"/>
        <v>0</v>
      </c>
      <c r="F135" s="19">
        <f t="shared" si="121"/>
        <v>0</v>
      </c>
      <c r="G135" s="20">
        <v>0.85</v>
      </c>
      <c r="H135" s="292">
        <f t="shared" si="111"/>
        <v>0</v>
      </c>
      <c r="I135" s="63" t="s">
        <v>10</v>
      </c>
      <c r="J135" s="64"/>
      <c r="K135" s="63" t="s">
        <v>10</v>
      </c>
      <c r="L135" s="65"/>
      <c r="M135" s="66" t="s">
        <v>10</v>
      </c>
      <c r="N135" s="64"/>
      <c r="O135" s="63" t="s">
        <v>10</v>
      </c>
      <c r="P135" s="65"/>
      <c r="Q135" s="66" t="s">
        <v>10</v>
      </c>
      <c r="R135" s="64"/>
      <c r="S135" s="56" t="str">
        <f>IFERROR(IF($B135="Présent",J135/VLOOKUP(I135,Base!$A$3:$E$17,2,FALSE)/24,""),"")</f>
        <v/>
      </c>
      <c r="T135" s="56" t="str">
        <f>IFERROR(IF($B135="Présent",L135/VLOOKUP(K135,Base!$A$3:$E$17,2,FALSE)/24,""),"")</f>
        <v/>
      </c>
      <c r="U135" s="56" t="str">
        <f>IFERROR(IF($B135="Présent",N135/VLOOKUP(M135,Base!$A$3:$E$17,2,FALSE)/24,""),"")</f>
        <v/>
      </c>
      <c r="V135" s="56" t="str">
        <f>IFERROR(IF($B135="Présent",P135/VLOOKUP(O135,Base!$A$3:$E$17,2,FALSE)/24,""),"")</f>
        <v/>
      </c>
      <c r="W135" s="56" t="str">
        <f>IFERROR(IF($B135="Présent",R135/VLOOKUP(Q135,Base!$A$3:$E$17,2,FALSE)/24,""),"")</f>
        <v/>
      </c>
      <c r="X135" s="293" t="str">
        <f t="shared" si="122"/>
        <v/>
      </c>
      <c r="Y135" s="51"/>
      <c r="Z135" s="17"/>
      <c r="AA135" s="18" t="s">
        <v>10</v>
      </c>
      <c r="AB135" s="19">
        <v>0.54166666666666663</v>
      </c>
      <c r="AC135" s="290">
        <f t="shared" si="123"/>
        <v>0</v>
      </c>
      <c r="AD135" s="291">
        <f t="shared" si="124"/>
        <v>0</v>
      </c>
      <c r="AE135" s="19">
        <f t="shared" si="125"/>
        <v>0</v>
      </c>
      <c r="AF135" s="20">
        <v>0.85</v>
      </c>
      <c r="AG135" s="292">
        <f t="shared" si="112"/>
        <v>0</v>
      </c>
      <c r="AH135" s="63" t="s">
        <v>10</v>
      </c>
      <c r="AI135" s="64"/>
      <c r="AJ135" s="63" t="s">
        <v>10</v>
      </c>
      <c r="AK135" s="65"/>
      <c r="AL135" s="66" t="s">
        <v>10</v>
      </c>
      <c r="AM135" s="64"/>
      <c r="AN135" s="63" t="s">
        <v>10</v>
      </c>
      <c r="AO135" s="65"/>
      <c r="AP135" s="66" t="s">
        <v>10</v>
      </c>
      <c r="AQ135" s="64"/>
      <c r="AR135" s="56" t="str">
        <f>IFERROR(IF($AA135="Présent",AI135/VLOOKUP(AH135,Base!$A$3:$E$17,2,FALSE)/24,""),"")</f>
        <v/>
      </c>
      <c r="AS135" s="56" t="str">
        <f>IFERROR(IF($AA135="Présent",AK135/VLOOKUP(AJ135,Base!$A$3:$E$17,2,FALSE)/24,""),"")</f>
        <v/>
      </c>
      <c r="AT135" s="56" t="str">
        <f>IFERROR(IF($AA135="Présent",AM135/VLOOKUP(AL135,Base!$A$3:$E$17,2,FALSE)/24,""),"")</f>
        <v/>
      </c>
      <c r="AU135" s="56" t="str">
        <f>IFERROR(IF($AA135="Présent",AO135/VLOOKUP(AN135,Base!$A$3:$E$17,2,FALSE)/24,""),"")</f>
        <v/>
      </c>
      <c r="AV135" s="56" t="str">
        <f>IFERROR(IF($AA135="Présent",AQ135/VLOOKUP(AP135,Base!$A$3:$E$17,2,FALSE)/24,""),"")</f>
        <v/>
      </c>
      <c r="AW135" s="293" t="str">
        <f t="shared" si="126"/>
        <v/>
      </c>
      <c r="AX135" s="51"/>
      <c r="AY135" s="17"/>
      <c r="AZ135" s="18" t="s">
        <v>10</v>
      </c>
      <c r="BA135" s="19">
        <v>0.54166666666666663</v>
      </c>
      <c r="BB135" s="290">
        <f t="shared" si="127"/>
        <v>0</v>
      </c>
      <c r="BC135" s="291">
        <f t="shared" si="128"/>
        <v>0</v>
      </c>
      <c r="BD135" s="19">
        <f t="shared" si="129"/>
        <v>0</v>
      </c>
      <c r="BE135" s="20">
        <v>0.85</v>
      </c>
      <c r="BF135" s="292">
        <f t="shared" si="113"/>
        <v>0</v>
      </c>
      <c r="BG135" s="63" t="s">
        <v>10</v>
      </c>
      <c r="BH135" s="64"/>
      <c r="BI135" s="63" t="s">
        <v>10</v>
      </c>
      <c r="BJ135" s="65"/>
      <c r="BK135" s="66" t="s">
        <v>10</v>
      </c>
      <c r="BL135" s="64"/>
      <c r="BM135" s="63" t="s">
        <v>10</v>
      </c>
      <c r="BN135" s="65"/>
      <c r="BO135" s="66" t="s">
        <v>10</v>
      </c>
      <c r="BP135" s="64"/>
      <c r="BQ135" s="56" t="str">
        <f>IFERROR(IF($AZ135="Présent",BH135/VLOOKUP(BG135,Base!$A$3:$E$17,2,FALSE)/24,""),"")</f>
        <v/>
      </c>
      <c r="BR135" s="56" t="str">
        <f>IFERROR(IF($AZ135="Présent",BJ135/VLOOKUP(BI135,Base!$A$3:$E$17,2,FALSE)/24,""),"")</f>
        <v/>
      </c>
      <c r="BS135" s="56" t="str">
        <f>IFERROR(IF($AZ135="Présent",BL135/VLOOKUP(BK135,Base!$A$3:$E$17,2,FALSE)/24,""),"")</f>
        <v/>
      </c>
      <c r="BT135" s="56" t="str">
        <f>IFERROR(IF($AZ135="Présent",BN135/VLOOKUP(BM135,Base!$A$3:$E$17,2,FALSE)/24,""),"")</f>
        <v/>
      </c>
      <c r="BU135" s="56" t="str">
        <f>IFERROR(IF($AZ135="Présent",BP135/VLOOKUP(BO135,Base!$A$3:$E$17,2,FALSE)/24,""),"")</f>
        <v/>
      </c>
      <c r="BV135" s="293" t="str">
        <f t="shared" si="130"/>
        <v/>
      </c>
      <c r="BW135" s="51"/>
      <c r="BX135" s="17"/>
      <c r="BY135" s="18" t="s">
        <v>10</v>
      </c>
      <c r="BZ135" s="19">
        <v>0.54166666666666663</v>
      </c>
      <c r="CA135" s="290">
        <f t="shared" si="131"/>
        <v>0</v>
      </c>
      <c r="CB135" s="291">
        <f t="shared" si="132"/>
        <v>0</v>
      </c>
      <c r="CC135" s="19">
        <f t="shared" si="133"/>
        <v>0</v>
      </c>
      <c r="CD135" s="20">
        <v>0.85</v>
      </c>
      <c r="CE135" s="292">
        <f t="shared" si="114"/>
        <v>0</v>
      </c>
      <c r="CF135" s="63" t="s">
        <v>10</v>
      </c>
      <c r="CG135" s="64"/>
      <c r="CH135" s="63" t="s">
        <v>10</v>
      </c>
      <c r="CI135" s="65"/>
      <c r="CJ135" s="66" t="s">
        <v>10</v>
      </c>
      <c r="CK135" s="64"/>
      <c r="CL135" s="63" t="s">
        <v>10</v>
      </c>
      <c r="CM135" s="65"/>
      <c r="CN135" s="66" t="s">
        <v>10</v>
      </c>
      <c r="CO135" s="64"/>
      <c r="CP135" s="56" t="str">
        <f>IFERROR(IF($BY135="Présent",CG135/VLOOKUP(CF135,Base!$A$3:$E$17,2,FALSE)/24,""),"")</f>
        <v/>
      </c>
      <c r="CQ135" s="56" t="str">
        <f>IFERROR(IF($BY135="Présent",CI135/VLOOKUP(CH135,Base!$A$3:$E$17,2,FALSE)/24,""),"")</f>
        <v/>
      </c>
      <c r="CR135" s="56" t="str">
        <f>IFERROR(IF($BY135="Présent",CK135/VLOOKUP(CJ135,Base!$A$3:$E$17,2,FALSE)/24,""),"")</f>
        <v/>
      </c>
      <c r="CS135" s="56" t="str">
        <f>IFERROR(IF($BY135="Présent",CM135/VLOOKUP(CL135,Base!$A$3:$E$17,2,FALSE)/24,""),"")</f>
        <v/>
      </c>
      <c r="CT135" s="56" t="str">
        <f>IFERROR(IF($BY135="Présent",CO135/VLOOKUP(CN135,Base!$A$3:$E$17,2,FALSE)/24,""),"")</f>
        <v/>
      </c>
      <c r="CU135" s="293" t="str">
        <f t="shared" si="134"/>
        <v/>
      </c>
      <c r="CV135" s="51"/>
      <c r="CW135" s="17"/>
      <c r="CX135" s="18" t="s">
        <v>10</v>
      </c>
      <c r="CY135" s="19">
        <v>0.54166666666666663</v>
      </c>
      <c r="CZ135" s="290">
        <f t="shared" si="135"/>
        <v>0</v>
      </c>
      <c r="DA135" s="291">
        <f t="shared" si="136"/>
        <v>0</v>
      </c>
      <c r="DB135" s="19">
        <f t="shared" si="137"/>
        <v>0</v>
      </c>
      <c r="DC135" s="20">
        <v>0.85</v>
      </c>
      <c r="DD135" s="292">
        <f t="shared" si="115"/>
        <v>0</v>
      </c>
      <c r="DE135" s="63" t="s">
        <v>10</v>
      </c>
      <c r="DF135" s="64"/>
      <c r="DG135" s="63" t="s">
        <v>10</v>
      </c>
      <c r="DH135" s="65"/>
      <c r="DI135" s="66" t="s">
        <v>10</v>
      </c>
      <c r="DJ135" s="64"/>
      <c r="DK135" s="63" t="s">
        <v>10</v>
      </c>
      <c r="DL135" s="65"/>
      <c r="DM135" s="66" t="s">
        <v>10</v>
      </c>
      <c r="DN135" s="64"/>
      <c r="DO135" s="56" t="str">
        <f>IFERROR(IF($CX135="Présent",DF135/VLOOKUP(DE135,Base!$A$3:$E$17,2,FALSE)/24,""),"")</f>
        <v/>
      </c>
      <c r="DP135" s="56" t="str">
        <f>IFERROR(IF($CX135="Présent",DH135/VLOOKUP(DG135,Base!$A$3:$E$17,2,FALSE)/24,""),"")</f>
        <v/>
      </c>
      <c r="DQ135" s="56" t="str">
        <f>IFERROR(IF($CX135="Présent",DJ135/VLOOKUP(DI135,Base!$A$3:$E$17,2,FALSE)/24,""),"")</f>
        <v/>
      </c>
      <c r="DR135" s="56" t="str">
        <f>IFERROR(IF($CX135="Présent",DL135/VLOOKUP(DK135,Base!$A$3:$E$17,2,FALSE)/24,""),"")</f>
        <v/>
      </c>
      <c r="DS135" s="56" t="str">
        <f>IFERROR(IF($CX135="Présent",DN135/VLOOKUP(DM135,Base!$A$3:$E$17,2,FALSE)/24,""),"")</f>
        <v/>
      </c>
      <c r="DT135" s="293" t="str">
        <f t="shared" si="138"/>
        <v/>
      </c>
      <c r="DU135" s="51"/>
      <c r="DV135" s="17"/>
      <c r="DW135" s="18" t="s">
        <v>10</v>
      </c>
      <c r="DX135" s="19">
        <v>0.54166666666666663</v>
      </c>
      <c r="DY135" s="290">
        <f t="shared" si="139"/>
        <v>0</v>
      </c>
      <c r="DZ135" s="291">
        <f t="shared" si="140"/>
        <v>0</v>
      </c>
      <c r="EA135" s="19">
        <f t="shared" si="141"/>
        <v>0</v>
      </c>
      <c r="EB135" s="20">
        <v>0.85</v>
      </c>
      <c r="EC135" s="292">
        <f t="shared" si="116"/>
        <v>0</v>
      </c>
      <c r="ED135" s="63" t="s">
        <v>10</v>
      </c>
      <c r="EE135" s="64"/>
      <c r="EF135" s="63" t="s">
        <v>10</v>
      </c>
      <c r="EG135" s="65"/>
      <c r="EH135" s="66" t="s">
        <v>10</v>
      </c>
      <c r="EI135" s="64"/>
      <c r="EJ135" s="63" t="s">
        <v>10</v>
      </c>
      <c r="EK135" s="65"/>
      <c r="EL135" s="66" t="s">
        <v>10</v>
      </c>
      <c r="EM135" s="64"/>
      <c r="EN135" s="56" t="str">
        <f>IFERROR(IF($DW135="Présent",EE135/VLOOKUP(ED135,Base!$A$3:$E$17,2,FALSE)/24,""),"")</f>
        <v/>
      </c>
      <c r="EO135" s="56" t="str">
        <f>IFERROR(IF($DW135="Présent",EG135/VLOOKUP(EF135,Base!$A$3:$E$17,2,FALSE)/24,""),"")</f>
        <v/>
      </c>
      <c r="EP135" s="56" t="str">
        <f>IFERROR(IF($DW135="Présent",EI135/VLOOKUP(EH135,Base!$A$3:$E$17,2,FALSE)/24,""),"")</f>
        <v/>
      </c>
      <c r="EQ135" s="56" t="str">
        <f>IFERROR(IF($DW135="Présent",EK135/VLOOKUP(EJ135,Base!$A$3:$E$17,2,FALSE)/24,""),"")</f>
        <v/>
      </c>
      <c r="ER135" s="56" t="str">
        <f>IFERROR(IF($DW135="Présent",EM135/VLOOKUP(EL135,Base!$A$3:$E$17,2,FALSE)/24,""),"")</f>
        <v/>
      </c>
      <c r="ES135" s="293" t="str">
        <f t="shared" si="142"/>
        <v/>
      </c>
      <c r="ET135" s="51"/>
      <c r="EU135" s="17"/>
      <c r="EV135" s="18"/>
      <c r="EW135" s="19">
        <v>0.54166666666666663</v>
      </c>
      <c r="EX135" s="290">
        <f t="shared" si="143"/>
        <v>0</v>
      </c>
      <c r="EY135" s="291">
        <f t="shared" si="144"/>
        <v>0</v>
      </c>
      <c r="EZ135" s="19">
        <f t="shared" si="145"/>
        <v>0</v>
      </c>
      <c r="FA135" s="20">
        <v>0.85</v>
      </c>
      <c r="FB135" s="292">
        <f t="shared" si="117"/>
        <v>0</v>
      </c>
      <c r="FC135" s="63" t="s">
        <v>10</v>
      </c>
      <c r="FD135" s="64"/>
      <c r="FE135" s="63" t="s">
        <v>10</v>
      </c>
      <c r="FF135" s="65"/>
      <c r="FG135" s="66" t="s">
        <v>10</v>
      </c>
      <c r="FH135" s="64"/>
      <c r="FI135" s="63" t="s">
        <v>10</v>
      </c>
      <c r="FJ135" s="65"/>
      <c r="FK135" s="66" t="s">
        <v>10</v>
      </c>
      <c r="FL135" s="64"/>
      <c r="FM135" s="56" t="str">
        <f>IFERROR(IF($EV135="Présent",FD135/VLOOKUP(FC135,Base!$A$3:$E$17,2,FALSE)/24,""),"")</f>
        <v/>
      </c>
      <c r="FN135" s="56" t="str">
        <f>IFERROR(IF($EV135="Présent",FF135/VLOOKUP(FE135,Base!$A$3:$E$17,2,FALSE)/24,""),"")</f>
        <v/>
      </c>
      <c r="FO135" s="56" t="str">
        <f>IFERROR(IF($EV135="Présent",FH135/VLOOKUP(FG135,Base!$A$3:$E$17,2,FALSE)/24,""),"")</f>
        <v/>
      </c>
      <c r="FP135" s="56" t="str">
        <f>IFERROR(IF($EV135="Présent",FJ135/VLOOKUP(FI135,Base!$A$3:$E$17,2,FALSE)/24,""),"")</f>
        <v/>
      </c>
      <c r="FQ135" s="56" t="str">
        <f>IFERROR(IF($EV135="Présent",FL135/VLOOKUP(FK135,Base!$A$3:$E$17,2,FALSE)/24,""),"")</f>
        <v/>
      </c>
      <c r="FR135" s="293" t="str">
        <f t="shared" si="146"/>
        <v/>
      </c>
      <c r="FS135" s="51"/>
      <c r="FU135" s="262">
        <f t="shared" si="148"/>
        <v>0</v>
      </c>
      <c r="FV135" s="261" t="str">
        <f t="shared" si="118"/>
        <v/>
      </c>
      <c r="FW135" s="263">
        <f t="shared" si="147"/>
        <v>0</v>
      </c>
      <c r="FX135" s="23"/>
      <c r="FY135" s="88"/>
    </row>
    <row r="136" spans="1:181" s="25" customFormat="1" x14ac:dyDescent="0.2">
      <c r="A136" s="17"/>
      <c r="B136" s="18" t="s">
        <v>10</v>
      </c>
      <c r="C136" s="19">
        <v>0.54166666666666663</v>
      </c>
      <c r="D136" s="290">
        <f t="shared" si="119"/>
        <v>0</v>
      </c>
      <c r="E136" s="291">
        <f t="shared" si="120"/>
        <v>0</v>
      </c>
      <c r="F136" s="19">
        <f t="shared" si="121"/>
        <v>0</v>
      </c>
      <c r="G136" s="20">
        <v>0.85</v>
      </c>
      <c r="H136" s="292">
        <f t="shared" si="111"/>
        <v>0</v>
      </c>
      <c r="I136" s="63" t="s">
        <v>10</v>
      </c>
      <c r="J136" s="64"/>
      <c r="K136" s="63" t="s">
        <v>10</v>
      </c>
      <c r="L136" s="65"/>
      <c r="M136" s="66" t="s">
        <v>10</v>
      </c>
      <c r="N136" s="64"/>
      <c r="O136" s="63" t="s">
        <v>10</v>
      </c>
      <c r="P136" s="65"/>
      <c r="Q136" s="66" t="s">
        <v>10</v>
      </c>
      <c r="R136" s="64"/>
      <c r="S136" s="56" t="str">
        <f>IFERROR(IF($B136="Présent",J136/VLOOKUP(I136,Base!$A$3:$E$17,2,FALSE)/24,""),"")</f>
        <v/>
      </c>
      <c r="T136" s="56" t="str">
        <f>IFERROR(IF($B136="Présent",L136/VLOOKUP(K136,Base!$A$3:$E$17,2,FALSE)/24,""),"")</f>
        <v/>
      </c>
      <c r="U136" s="56" t="str">
        <f>IFERROR(IF($B136="Présent",N136/VLOOKUP(M136,Base!$A$3:$E$17,2,FALSE)/24,""),"")</f>
        <v/>
      </c>
      <c r="V136" s="56" t="str">
        <f>IFERROR(IF($B136="Présent",P136/VLOOKUP(O136,Base!$A$3:$E$17,2,FALSE)/24,""),"")</f>
        <v/>
      </c>
      <c r="W136" s="56" t="str">
        <f>IFERROR(IF($B136="Présent",R136/VLOOKUP(Q136,Base!$A$3:$E$17,2,FALSE)/24,""),"")</f>
        <v/>
      </c>
      <c r="X136" s="293" t="str">
        <f t="shared" si="122"/>
        <v/>
      </c>
      <c r="Y136" s="51"/>
      <c r="Z136" s="17"/>
      <c r="AA136" s="18" t="s">
        <v>10</v>
      </c>
      <c r="AB136" s="19">
        <v>0.54166666666666663</v>
      </c>
      <c r="AC136" s="290">
        <f t="shared" si="123"/>
        <v>0</v>
      </c>
      <c r="AD136" s="291">
        <f t="shared" si="124"/>
        <v>0</v>
      </c>
      <c r="AE136" s="19">
        <f t="shared" si="125"/>
        <v>0</v>
      </c>
      <c r="AF136" s="20">
        <v>0.85</v>
      </c>
      <c r="AG136" s="292">
        <f t="shared" si="112"/>
        <v>0</v>
      </c>
      <c r="AH136" s="63" t="s">
        <v>10</v>
      </c>
      <c r="AI136" s="64"/>
      <c r="AJ136" s="63" t="s">
        <v>10</v>
      </c>
      <c r="AK136" s="65"/>
      <c r="AL136" s="66" t="s">
        <v>10</v>
      </c>
      <c r="AM136" s="64"/>
      <c r="AN136" s="63" t="s">
        <v>10</v>
      </c>
      <c r="AO136" s="65"/>
      <c r="AP136" s="66" t="s">
        <v>10</v>
      </c>
      <c r="AQ136" s="64"/>
      <c r="AR136" s="56" t="str">
        <f>IFERROR(IF($AA136="Présent",AI136/VLOOKUP(AH136,Base!$A$3:$E$17,2,FALSE)/24,""),"")</f>
        <v/>
      </c>
      <c r="AS136" s="56" t="str">
        <f>IFERROR(IF($AA136="Présent",AK136/VLOOKUP(AJ136,Base!$A$3:$E$17,2,FALSE)/24,""),"")</f>
        <v/>
      </c>
      <c r="AT136" s="56" t="str">
        <f>IFERROR(IF($AA136="Présent",AM136/VLOOKUP(AL136,Base!$A$3:$E$17,2,FALSE)/24,""),"")</f>
        <v/>
      </c>
      <c r="AU136" s="56" t="str">
        <f>IFERROR(IF($AA136="Présent",AO136/VLOOKUP(AN136,Base!$A$3:$E$17,2,FALSE)/24,""),"")</f>
        <v/>
      </c>
      <c r="AV136" s="56" t="str">
        <f>IFERROR(IF($AA136="Présent",AQ136/VLOOKUP(AP136,Base!$A$3:$E$17,2,FALSE)/24,""),"")</f>
        <v/>
      </c>
      <c r="AW136" s="293" t="str">
        <f t="shared" si="126"/>
        <v/>
      </c>
      <c r="AX136" s="51"/>
      <c r="AY136" s="17"/>
      <c r="AZ136" s="18" t="s">
        <v>10</v>
      </c>
      <c r="BA136" s="19">
        <v>0.54166666666666663</v>
      </c>
      <c r="BB136" s="290">
        <f t="shared" si="127"/>
        <v>0</v>
      </c>
      <c r="BC136" s="291">
        <f t="shared" si="128"/>
        <v>0</v>
      </c>
      <c r="BD136" s="19">
        <f t="shared" si="129"/>
        <v>0</v>
      </c>
      <c r="BE136" s="20">
        <v>0.85</v>
      </c>
      <c r="BF136" s="292">
        <f t="shared" si="113"/>
        <v>0</v>
      </c>
      <c r="BG136" s="63" t="s">
        <v>10</v>
      </c>
      <c r="BH136" s="64"/>
      <c r="BI136" s="63" t="s">
        <v>10</v>
      </c>
      <c r="BJ136" s="65"/>
      <c r="BK136" s="66" t="s">
        <v>10</v>
      </c>
      <c r="BL136" s="64"/>
      <c r="BM136" s="63" t="s">
        <v>10</v>
      </c>
      <c r="BN136" s="65"/>
      <c r="BO136" s="66" t="s">
        <v>10</v>
      </c>
      <c r="BP136" s="64"/>
      <c r="BQ136" s="56" t="str">
        <f>IFERROR(IF($AZ136="Présent",BH136/VLOOKUP(BG136,Base!$A$3:$E$17,2,FALSE)/24,""),"")</f>
        <v/>
      </c>
      <c r="BR136" s="56" t="str">
        <f>IFERROR(IF($AZ136="Présent",BJ136/VLOOKUP(BI136,Base!$A$3:$E$17,2,FALSE)/24,""),"")</f>
        <v/>
      </c>
      <c r="BS136" s="56" t="str">
        <f>IFERROR(IF($AZ136="Présent",BL136/VLOOKUP(BK136,Base!$A$3:$E$17,2,FALSE)/24,""),"")</f>
        <v/>
      </c>
      <c r="BT136" s="56" t="str">
        <f>IFERROR(IF($AZ136="Présent",BN136/VLOOKUP(BM136,Base!$A$3:$E$17,2,FALSE)/24,""),"")</f>
        <v/>
      </c>
      <c r="BU136" s="56" t="str">
        <f>IFERROR(IF($AZ136="Présent",BP136/VLOOKUP(BO136,Base!$A$3:$E$17,2,FALSE)/24,""),"")</f>
        <v/>
      </c>
      <c r="BV136" s="293" t="str">
        <f t="shared" si="130"/>
        <v/>
      </c>
      <c r="BW136" s="51"/>
      <c r="BX136" s="17"/>
      <c r="BY136" s="18" t="s">
        <v>10</v>
      </c>
      <c r="BZ136" s="19">
        <v>0.54166666666666663</v>
      </c>
      <c r="CA136" s="290">
        <f t="shared" si="131"/>
        <v>0</v>
      </c>
      <c r="CB136" s="291">
        <f t="shared" si="132"/>
        <v>0</v>
      </c>
      <c r="CC136" s="19">
        <f t="shared" si="133"/>
        <v>0</v>
      </c>
      <c r="CD136" s="20">
        <v>0.85</v>
      </c>
      <c r="CE136" s="292">
        <f t="shared" si="114"/>
        <v>0</v>
      </c>
      <c r="CF136" s="63" t="s">
        <v>10</v>
      </c>
      <c r="CG136" s="64"/>
      <c r="CH136" s="63" t="s">
        <v>10</v>
      </c>
      <c r="CI136" s="65"/>
      <c r="CJ136" s="66" t="s">
        <v>10</v>
      </c>
      <c r="CK136" s="64"/>
      <c r="CL136" s="63" t="s">
        <v>10</v>
      </c>
      <c r="CM136" s="65"/>
      <c r="CN136" s="66" t="s">
        <v>10</v>
      </c>
      <c r="CO136" s="64"/>
      <c r="CP136" s="56" t="str">
        <f>IFERROR(IF($BY136="Présent",CG136/VLOOKUP(CF136,Base!$A$3:$E$17,2,FALSE)/24,""),"")</f>
        <v/>
      </c>
      <c r="CQ136" s="56" t="str">
        <f>IFERROR(IF($BY136="Présent",CI136/VLOOKUP(CH136,Base!$A$3:$E$17,2,FALSE)/24,""),"")</f>
        <v/>
      </c>
      <c r="CR136" s="56" t="str">
        <f>IFERROR(IF($BY136="Présent",CK136/VLOOKUP(CJ136,Base!$A$3:$E$17,2,FALSE)/24,""),"")</f>
        <v/>
      </c>
      <c r="CS136" s="56" t="str">
        <f>IFERROR(IF($BY136="Présent",CM136/VLOOKUP(CL136,Base!$A$3:$E$17,2,FALSE)/24,""),"")</f>
        <v/>
      </c>
      <c r="CT136" s="56" t="str">
        <f>IFERROR(IF($BY136="Présent",CO136/VLOOKUP(CN136,Base!$A$3:$E$17,2,FALSE)/24,""),"")</f>
        <v/>
      </c>
      <c r="CU136" s="293" t="str">
        <f t="shared" si="134"/>
        <v/>
      </c>
      <c r="CV136" s="51"/>
      <c r="CW136" s="17"/>
      <c r="CX136" s="18" t="s">
        <v>10</v>
      </c>
      <c r="CY136" s="19">
        <v>0.54166666666666663</v>
      </c>
      <c r="CZ136" s="290">
        <f t="shared" si="135"/>
        <v>0</v>
      </c>
      <c r="DA136" s="291">
        <f t="shared" si="136"/>
        <v>0</v>
      </c>
      <c r="DB136" s="19">
        <f t="shared" si="137"/>
        <v>0</v>
      </c>
      <c r="DC136" s="20">
        <v>0.85</v>
      </c>
      <c r="DD136" s="292">
        <f t="shared" si="115"/>
        <v>0</v>
      </c>
      <c r="DE136" s="63" t="s">
        <v>10</v>
      </c>
      <c r="DF136" s="64"/>
      <c r="DG136" s="63" t="s">
        <v>10</v>
      </c>
      <c r="DH136" s="65"/>
      <c r="DI136" s="66" t="s">
        <v>10</v>
      </c>
      <c r="DJ136" s="64"/>
      <c r="DK136" s="63" t="s">
        <v>10</v>
      </c>
      <c r="DL136" s="65"/>
      <c r="DM136" s="66" t="s">
        <v>10</v>
      </c>
      <c r="DN136" s="64"/>
      <c r="DO136" s="56" t="str">
        <f>IFERROR(IF($CX136="Présent",DF136/VLOOKUP(DE136,Base!$A$3:$E$17,2,FALSE)/24,""),"")</f>
        <v/>
      </c>
      <c r="DP136" s="56" t="str">
        <f>IFERROR(IF($CX136="Présent",DH136/VLOOKUP(DG136,Base!$A$3:$E$17,2,FALSE)/24,""),"")</f>
        <v/>
      </c>
      <c r="DQ136" s="56" t="str">
        <f>IFERROR(IF($CX136="Présent",DJ136/VLOOKUP(DI136,Base!$A$3:$E$17,2,FALSE)/24,""),"")</f>
        <v/>
      </c>
      <c r="DR136" s="56" t="str">
        <f>IFERROR(IF($CX136="Présent",DL136/VLOOKUP(DK136,Base!$A$3:$E$17,2,FALSE)/24,""),"")</f>
        <v/>
      </c>
      <c r="DS136" s="56" t="str">
        <f>IFERROR(IF($CX136="Présent",DN136/VLOOKUP(DM136,Base!$A$3:$E$17,2,FALSE)/24,""),"")</f>
        <v/>
      </c>
      <c r="DT136" s="293" t="str">
        <f t="shared" si="138"/>
        <v/>
      </c>
      <c r="DU136" s="51"/>
      <c r="DV136" s="17"/>
      <c r="DW136" s="18" t="s">
        <v>10</v>
      </c>
      <c r="DX136" s="19">
        <v>0.54166666666666663</v>
      </c>
      <c r="DY136" s="290">
        <f t="shared" si="139"/>
        <v>0</v>
      </c>
      <c r="DZ136" s="291">
        <f t="shared" si="140"/>
        <v>0</v>
      </c>
      <c r="EA136" s="19">
        <f t="shared" si="141"/>
        <v>0</v>
      </c>
      <c r="EB136" s="20">
        <v>0.85</v>
      </c>
      <c r="EC136" s="292">
        <f t="shared" si="116"/>
        <v>0</v>
      </c>
      <c r="ED136" s="63" t="s">
        <v>10</v>
      </c>
      <c r="EE136" s="64"/>
      <c r="EF136" s="63" t="s">
        <v>10</v>
      </c>
      <c r="EG136" s="65"/>
      <c r="EH136" s="66" t="s">
        <v>10</v>
      </c>
      <c r="EI136" s="64"/>
      <c r="EJ136" s="63" t="s">
        <v>10</v>
      </c>
      <c r="EK136" s="65"/>
      <c r="EL136" s="66" t="s">
        <v>10</v>
      </c>
      <c r="EM136" s="64"/>
      <c r="EN136" s="56" t="str">
        <f>IFERROR(IF($DW136="Présent",EE136/VLOOKUP(ED136,Base!$A$3:$E$17,2,FALSE)/24,""),"")</f>
        <v/>
      </c>
      <c r="EO136" s="56" t="str">
        <f>IFERROR(IF($DW136="Présent",EG136/VLOOKUP(EF136,Base!$A$3:$E$17,2,FALSE)/24,""),"")</f>
        <v/>
      </c>
      <c r="EP136" s="56" t="str">
        <f>IFERROR(IF($DW136="Présent",EI136/VLOOKUP(EH136,Base!$A$3:$E$17,2,FALSE)/24,""),"")</f>
        <v/>
      </c>
      <c r="EQ136" s="56" t="str">
        <f>IFERROR(IF($DW136="Présent",EK136/VLOOKUP(EJ136,Base!$A$3:$E$17,2,FALSE)/24,""),"")</f>
        <v/>
      </c>
      <c r="ER136" s="56" t="str">
        <f>IFERROR(IF($DW136="Présent",EM136/VLOOKUP(EL136,Base!$A$3:$E$17,2,FALSE)/24,""),"")</f>
        <v/>
      </c>
      <c r="ES136" s="293" t="str">
        <f t="shared" si="142"/>
        <v/>
      </c>
      <c r="ET136" s="51"/>
      <c r="EU136" s="17"/>
      <c r="EV136" s="18"/>
      <c r="EW136" s="19">
        <v>0.54166666666666663</v>
      </c>
      <c r="EX136" s="290">
        <f t="shared" si="143"/>
        <v>0</v>
      </c>
      <c r="EY136" s="291">
        <f t="shared" si="144"/>
        <v>0</v>
      </c>
      <c r="EZ136" s="19">
        <f t="shared" si="145"/>
        <v>0</v>
      </c>
      <c r="FA136" s="20">
        <v>0.85</v>
      </c>
      <c r="FB136" s="292">
        <f t="shared" si="117"/>
        <v>0</v>
      </c>
      <c r="FC136" s="63" t="s">
        <v>10</v>
      </c>
      <c r="FD136" s="64"/>
      <c r="FE136" s="63" t="s">
        <v>10</v>
      </c>
      <c r="FF136" s="65"/>
      <c r="FG136" s="66" t="s">
        <v>10</v>
      </c>
      <c r="FH136" s="64"/>
      <c r="FI136" s="63" t="s">
        <v>10</v>
      </c>
      <c r="FJ136" s="65"/>
      <c r="FK136" s="66" t="s">
        <v>10</v>
      </c>
      <c r="FL136" s="64"/>
      <c r="FM136" s="56" t="str">
        <f>IFERROR(IF($EV136="Présent",FD136/VLOOKUP(FC136,Base!$A$3:$E$17,2,FALSE)/24,""),"")</f>
        <v/>
      </c>
      <c r="FN136" s="56" t="str">
        <f>IFERROR(IF($EV136="Présent",FF136/VLOOKUP(FE136,Base!$A$3:$E$17,2,FALSE)/24,""),"")</f>
        <v/>
      </c>
      <c r="FO136" s="56" t="str">
        <f>IFERROR(IF($EV136="Présent",FH136/VLOOKUP(FG136,Base!$A$3:$E$17,2,FALSE)/24,""),"")</f>
        <v/>
      </c>
      <c r="FP136" s="56" t="str">
        <f>IFERROR(IF($EV136="Présent",FJ136/VLOOKUP(FI136,Base!$A$3:$E$17,2,FALSE)/24,""),"")</f>
        <v/>
      </c>
      <c r="FQ136" s="56" t="str">
        <f>IFERROR(IF($EV136="Présent",FL136/VLOOKUP(FK136,Base!$A$3:$E$17,2,FALSE)/24,""),"")</f>
        <v/>
      </c>
      <c r="FR136" s="293" t="str">
        <f t="shared" si="146"/>
        <v/>
      </c>
      <c r="FS136" s="51"/>
      <c r="FU136" s="262">
        <f t="shared" si="148"/>
        <v>0</v>
      </c>
      <c r="FV136" s="261" t="str">
        <f t="shared" si="118"/>
        <v/>
      </c>
      <c r="FW136" s="263">
        <f t="shared" si="147"/>
        <v>0</v>
      </c>
      <c r="FX136" s="23"/>
      <c r="FY136" s="88"/>
    </row>
    <row r="137" spans="1:181" s="25" customFormat="1" x14ac:dyDescent="0.2">
      <c r="A137" s="17"/>
      <c r="B137" s="18" t="s">
        <v>10</v>
      </c>
      <c r="C137" s="19">
        <v>0.54166666666666663</v>
      </c>
      <c r="D137" s="290">
        <f t="shared" si="119"/>
        <v>0</v>
      </c>
      <c r="E137" s="291">
        <f t="shared" si="120"/>
        <v>0</v>
      </c>
      <c r="F137" s="19">
        <f t="shared" si="121"/>
        <v>0</v>
      </c>
      <c r="G137" s="20">
        <v>0.85</v>
      </c>
      <c r="H137" s="292">
        <f t="shared" si="111"/>
        <v>0</v>
      </c>
      <c r="I137" s="63" t="s">
        <v>10</v>
      </c>
      <c r="J137" s="64"/>
      <c r="K137" s="63" t="s">
        <v>10</v>
      </c>
      <c r="L137" s="65"/>
      <c r="M137" s="66" t="s">
        <v>10</v>
      </c>
      <c r="N137" s="64"/>
      <c r="O137" s="63" t="s">
        <v>10</v>
      </c>
      <c r="P137" s="65"/>
      <c r="Q137" s="66" t="s">
        <v>10</v>
      </c>
      <c r="R137" s="64"/>
      <c r="S137" s="56" t="str">
        <f>IFERROR(IF($B137="Présent",J137/VLOOKUP(I137,Base!$A$3:$E$17,2,FALSE)/24,""),"")</f>
        <v/>
      </c>
      <c r="T137" s="56" t="str">
        <f>IFERROR(IF($B137="Présent",L137/VLOOKUP(K137,Base!$A$3:$E$17,2,FALSE)/24,""),"")</f>
        <v/>
      </c>
      <c r="U137" s="56" t="str">
        <f>IFERROR(IF($B137="Présent",N137/VLOOKUP(M137,Base!$A$3:$E$17,2,FALSE)/24,""),"")</f>
        <v/>
      </c>
      <c r="V137" s="56" t="str">
        <f>IFERROR(IF($B137="Présent",P137/VLOOKUP(O137,Base!$A$3:$E$17,2,FALSE)/24,""),"")</f>
        <v/>
      </c>
      <c r="W137" s="56" t="str">
        <f>IFERROR(IF($B137="Présent",R137/VLOOKUP(Q137,Base!$A$3:$E$17,2,FALSE)/24,""),"")</f>
        <v/>
      </c>
      <c r="X137" s="293" t="str">
        <f t="shared" si="122"/>
        <v/>
      </c>
      <c r="Y137" s="51"/>
      <c r="Z137" s="17"/>
      <c r="AA137" s="18" t="s">
        <v>10</v>
      </c>
      <c r="AB137" s="19">
        <v>0.54166666666666663</v>
      </c>
      <c r="AC137" s="290">
        <f t="shared" si="123"/>
        <v>0</v>
      </c>
      <c r="AD137" s="291">
        <f t="shared" si="124"/>
        <v>0</v>
      </c>
      <c r="AE137" s="19">
        <f t="shared" si="125"/>
        <v>0</v>
      </c>
      <c r="AF137" s="20">
        <v>0.85</v>
      </c>
      <c r="AG137" s="292">
        <f t="shared" si="112"/>
        <v>0</v>
      </c>
      <c r="AH137" s="63" t="s">
        <v>10</v>
      </c>
      <c r="AI137" s="64"/>
      <c r="AJ137" s="63" t="s">
        <v>10</v>
      </c>
      <c r="AK137" s="65"/>
      <c r="AL137" s="66" t="s">
        <v>10</v>
      </c>
      <c r="AM137" s="64"/>
      <c r="AN137" s="63" t="s">
        <v>10</v>
      </c>
      <c r="AO137" s="65"/>
      <c r="AP137" s="66" t="s">
        <v>10</v>
      </c>
      <c r="AQ137" s="64"/>
      <c r="AR137" s="56" t="str">
        <f>IFERROR(IF($AA137="Présent",AI137/VLOOKUP(AH137,Base!$A$3:$E$17,2,FALSE)/24,""),"")</f>
        <v/>
      </c>
      <c r="AS137" s="56" t="str">
        <f>IFERROR(IF($AA137="Présent",AK137/VLOOKUP(AJ137,Base!$A$3:$E$17,2,FALSE)/24,""),"")</f>
        <v/>
      </c>
      <c r="AT137" s="56" t="str">
        <f>IFERROR(IF($AA137="Présent",AM137/VLOOKUP(AL137,Base!$A$3:$E$17,2,FALSE)/24,""),"")</f>
        <v/>
      </c>
      <c r="AU137" s="56" t="str">
        <f>IFERROR(IF($AA137="Présent",AO137/VLOOKUP(AN137,Base!$A$3:$E$17,2,FALSE)/24,""),"")</f>
        <v/>
      </c>
      <c r="AV137" s="56" t="str">
        <f>IFERROR(IF($AA137="Présent",AQ137/VLOOKUP(AP137,Base!$A$3:$E$17,2,FALSE)/24,""),"")</f>
        <v/>
      </c>
      <c r="AW137" s="293" t="str">
        <f t="shared" si="126"/>
        <v/>
      </c>
      <c r="AX137" s="51"/>
      <c r="AY137" s="17"/>
      <c r="AZ137" s="18" t="s">
        <v>10</v>
      </c>
      <c r="BA137" s="19">
        <v>0.54166666666666663</v>
      </c>
      <c r="BB137" s="290">
        <f t="shared" si="127"/>
        <v>0</v>
      </c>
      <c r="BC137" s="291">
        <f t="shared" si="128"/>
        <v>0</v>
      </c>
      <c r="BD137" s="19">
        <f t="shared" si="129"/>
        <v>0</v>
      </c>
      <c r="BE137" s="20">
        <v>0.85</v>
      </c>
      <c r="BF137" s="292">
        <f t="shared" si="113"/>
        <v>0</v>
      </c>
      <c r="BG137" s="63" t="s">
        <v>10</v>
      </c>
      <c r="BH137" s="64"/>
      <c r="BI137" s="63" t="s">
        <v>10</v>
      </c>
      <c r="BJ137" s="65"/>
      <c r="BK137" s="66" t="s">
        <v>10</v>
      </c>
      <c r="BL137" s="64"/>
      <c r="BM137" s="63" t="s">
        <v>10</v>
      </c>
      <c r="BN137" s="65"/>
      <c r="BO137" s="66" t="s">
        <v>10</v>
      </c>
      <c r="BP137" s="64"/>
      <c r="BQ137" s="56" t="str">
        <f>IFERROR(IF($AZ137="Présent",BH137/VLOOKUP(BG137,Base!$A$3:$E$17,2,FALSE)/24,""),"")</f>
        <v/>
      </c>
      <c r="BR137" s="56" t="str">
        <f>IFERROR(IF($AZ137="Présent",BJ137/VLOOKUP(BI137,Base!$A$3:$E$17,2,FALSE)/24,""),"")</f>
        <v/>
      </c>
      <c r="BS137" s="56" t="str">
        <f>IFERROR(IF($AZ137="Présent",BL137/VLOOKUP(BK137,Base!$A$3:$E$17,2,FALSE)/24,""),"")</f>
        <v/>
      </c>
      <c r="BT137" s="56" t="str">
        <f>IFERROR(IF($AZ137="Présent",BN137/VLOOKUP(BM137,Base!$A$3:$E$17,2,FALSE)/24,""),"")</f>
        <v/>
      </c>
      <c r="BU137" s="56" t="str">
        <f>IFERROR(IF($AZ137="Présent",BP137/VLOOKUP(BO137,Base!$A$3:$E$17,2,FALSE)/24,""),"")</f>
        <v/>
      </c>
      <c r="BV137" s="293" t="str">
        <f t="shared" si="130"/>
        <v/>
      </c>
      <c r="BW137" s="51"/>
      <c r="BX137" s="17"/>
      <c r="BY137" s="18" t="s">
        <v>10</v>
      </c>
      <c r="BZ137" s="19">
        <v>0.54166666666666663</v>
      </c>
      <c r="CA137" s="290">
        <f t="shared" si="131"/>
        <v>0</v>
      </c>
      <c r="CB137" s="291">
        <f t="shared" si="132"/>
        <v>0</v>
      </c>
      <c r="CC137" s="19">
        <f t="shared" si="133"/>
        <v>0</v>
      </c>
      <c r="CD137" s="20">
        <v>0.85</v>
      </c>
      <c r="CE137" s="292">
        <f t="shared" si="114"/>
        <v>0</v>
      </c>
      <c r="CF137" s="63" t="s">
        <v>10</v>
      </c>
      <c r="CG137" s="64"/>
      <c r="CH137" s="63" t="s">
        <v>10</v>
      </c>
      <c r="CI137" s="65"/>
      <c r="CJ137" s="66" t="s">
        <v>10</v>
      </c>
      <c r="CK137" s="64"/>
      <c r="CL137" s="63" t="s">
        <v>10</v>
      </c>
      <c r="CM137" s="65"/>
      <c r="CN137" s="66" t="s">
        <v>10</v>
      </c>
      <c r="CO137" s="64"/>
      <c r="CP137" s="56" t="str">
        <f>IFERROR(IF($BY137="Présent",CG137/VLOOKUP(CF137,Base!$A$3:$E$17,2,FALSE)/24,""),"")</f>
        <v/>
      </c>
      <c r="CQ137" s="56" t="str">
        <f>IFERROR(IF($BY137="Présent",CI137/VLOOKUP(CH137,Base!$A$3:$E$17,2,FALSE)/24,""),"")</f>
        <v/>
      </c>
      <c r="CR137" s="56" t="str">
        <f>IFERROR(IF($BY137="Présent",CK137/VLOOKUP(CJ137,Base!$A$3:$E$17,2,FALSE)/24,""),"")</f>
        <v/>
      </c>
      <c r="CS137" s="56" t="str">
        <f>IFERROR(IF($BY137="Présent",CM137/VLOOKUP(CL137,Base!$A$3:$E$17,2,FALSE)/24,""),"")</f>
        <v/>
      </c>
      <c r="CT137" s="56" t="str">
        <f>IFERROR(IF($BY137="Présent",CO137/VLOOKUP(CN137,Base!$A$3:$E$17,2,FALSE)/24,""),"")</f>
        <v/>
      </c>
      <c r="CU137" s="293" t="str">
        <f t="shared" si="134"/>
        <v/>
      </c>
      <c r="CV137" s="51"/>
      <c r="CW137" s="17"/>
      <c r="CX137" s="18" t="s">
        <v>10</v>
      </c>
      <c r="CY137" s="19">
        <v>0.54166666666666663</v>
      </c>
      <c r="CZ137" s="290">
        <f t="shared" si="135"/>
        <v>0</v>
      </c>
      <c r="DA137" s="291">
        <f t="shared" si="136"/>
        <v>0</v>
      </c>
      <c r="DB137" s="19">
        <f t="shared" si="137"/>
        <v>0</v>
      </c>
      <c r="DC137" s="20">
        <v>0.85</v>
      </c>
      <c r="DD137" s="292">
        <f t="shared" si="115"/>
        <v>0</v>
      </c>
      <c r="DE137" s="63" t="s">
        <v>10</v>
      </c>
      <c r="DF137" s="64"/>
      <c r="DG137" s="63" t="s">
        <v>10</v>
      </c>
      <c r="DH137" s="65"/>
      <c r="DI137" s="66" t="s">
        <v>10</v>
      </c>
      <c r="DJ137" s="64"/>
      <c r="DK137" s="63" t="s">
        <v>10</v>
      </c>
      <c r="DL137" s="65"/>
      <c r="DM137" s="66" t="s">
        <v>10</v>
      </c>
      <c r="DN137" s="64"/>
      <c r="DO137" s="56" t="str">
        <f>IFERROR(IF($CX137="Présent",DF137/VLOOKUP(DE137,Base!$A$3:$E$17,2,FALSE)/24,""),"")</f>
        <v/>
      </c>
      <c r="DP137" s="56" t="str">
        <f>IFERROR(IF($CX137="Présent",DH137/VLOOKUP(DG137,Base!$A$3:$E$17,2,FALSE)/24,""),"")</f>
        <v/>
      </c>
      <c r="DQ137" s="56" t="str">
        <f>IFERROR(IF($CX137="Présent",DJ137/VLOOKUP(DI137,Base!$A$3:$E$17,2,FALSE)/24,""),"")</f>
        <v/>
      </c>
      <c r="DR137" s="56" t="str">
        <f>IFERROR(IF($CX137="Présent",DL137/VLOOKUP(DK137,Base!$A$3:$E$17,2,FALSE)/24,""),"")</f>
        <v/>
      </c>
      <c r="DS137" s="56" t="str">
        <f>IFERROR(IF($CX137="Présent",DN137/VLOOKUP(DM137,Base!$A$3:$E$17,2,FALSE)/24,""),"")</f>
        <v/>
      </c>
      <c r="DT137" s="293" t="str">
        <f t="shared" si="138"/>
        <v/>
      </c>
      <c r="DU137" s="51"/>
      <c r="DV137" s="17"/>
      <c r="DW137" s="18" t="s">
        <v>10</v>
      </c>
      <c r="DX137" s="19">
        <v>0.54166666666666663</v>
      </c>
      <c r="DY137" s="290">
        <f t="shared" si="139"/>
        <v>0</v>
      </c>
      <c r="DZ137" s="291">
        <f t="shared" si="140"/>
        <v>0</v>
      </c>
      <c r="EA137" s="19">
        <f t="shared" si="141"/>
        <v>0</v>
      </c>
      <c r="EB137" s="20">
        <v>0.85</v>
      </c>
      <c r="EC137" s="292">
        <f t="shared" si="116"/>
        <v>0</v>
      </c>
      <c r="ED137" s="63" t="s">
        <v>10</v>
      </c>
      <c r="EE137" s="64"/>
      <c r="EF137" s="63" t="s">
        <v>10</v>
      </c>
      <c r="EG137" s="65"/>
      <c r="EH137" s="66" t="s">
        <v>10</v>
      </c>
      <c r="EI137" s="64"/>
      <c r="EJ137" s="63" t="s">
        <v>10</v>
      </c>
      <c r="EK137" s="65"/>
      <c r="EL137" s="66" t="s">
        <v>10</v>
      </c>
      <c r="EM137" s="64"/>
      <c r="EN137" s="56" t="str">
        <f>IFERROR(IF($DW137="Présent",EE137/VLOOKUP(ED137,Base!$A$3:$E$17,2,FALSE)/24,""),"")</f>
        <v/>
      </c>
      <c r="EO137" s="56" t="str">
        <f>IFERROR(IF($DW137="Présent",EG137/VLOOKUP(EF137,Base!$A$3:$E$17,2,FALSE)/24,""),"")</f>
        <v/>
      </c>
      <c r="EP137" s="56" t="str">
        <f>IFERROR(IF($DW137="Présent",EI137/VLOOKUP(EH137,Base!$A$3:$E$17,2,FALSE)/24,""),"")</f>
        <v/>
      </c>
      <c r="EQ137" s="56" t="str">
        <f>IFERROR(IF($DW137="Présent",EK137/VLOOKUP(EJ137,Base!$A$3:$E$17,2,FALSE)/24,""),"")</f>
        <v/>
      </c>
      <c r="ER137" s="56" t="str">
        <f>IFERROR(IF($DW137="Présent",EM137/VLOOKUP(EL137,Base!$A$3:$E$17,2,FALSE)/24,""),"")</f>
        <v/>
      </c>
      <c r="ES137" s="293" t="str">
        <f t="shared" si="142"/>
        <v/>
      </c>
      <c r="ET137" s="51"/>
      <c r="EU137" s="17"/>
      <c r="EV137" s="18"/>
      <c r="EW137" s="19">
        <v>0.54166666666666663</v>
      </c>
      <c r="EX137" s="290">
        <f t="shared" si="143"/>
        <v>0</v>
      </c>
      <c r="EY137" s="291">
        <f t="shared" si="144"/>
        <v>0</v>
      </c>
      <c r="EZ137" s="19">
        <f t="shared" si="145"/>
        <v>0</v>
      </c>
      <c r="FA137" s="20">
        <v>0.85</v>
      </c>
      <c r="FB137" s="292">
        <f t="shared" si="117"/>
        <v>0</v>
      </c>
      <c r="FC137" s="63" t="s">
        <v>10</v>
      </c>
      <c r="FD137" s="64"/>
      <c r="FE137" s="63" t="s">
        <v>10</v>
      </c>
      <c r="FF137" s="65"/>
      <c r="FG137" s="66" t="s">
        <v>10</v>
      </c>
      <c r="FH137" s="64"/>
      <c r="FI137" s="63" t="s">
        <v>10</v>
      </c>
      <c r="FJ137" s="65"/>
      <c r="FK137" s="66" t="s">
        <v>10</v>
      </c>
      <c r="FL137" s="64"/>
      <c r="FM137" s="56" t="str">
        <f>IFERROR(IF($EV137="Présent",FD137/VLOOKUP(FC137,Base!$A$3:$E$17,2,FALSE)/24,""),"")</f>
        <v/>
      </c>
      <c r="FN137" s="56" t="str">
        <f>IFERROR(IF($EV137="Présent",FF137/VLOOKUP(FE137,Base!$A$3:$E$17,2,FALSE)/24,""),"")</f>
        <v/>
      </c>
      <c r="FO137" s="56" t="str">
        <f>IFERROR(IF($EV137="Présent",FH137/VLOOKUP(FG137,Base!$A$3:$E$17,2,FALSE)/24,""),"")</f>
        <v/>
      </c>
      <c r="FP137" s="56" t="str">
        <f>IFERROR(IF($EV137="Présent",FJ137/VLOOKUP(FI137,Base!$A$3:$E$17,2,FALSE)/24,""),"")</f>
        <v/>
      </c>
      <c r="FQ137" s="56" t="str">
        <f>IFERROR(IF($EV137="Présent",FL137/VLOOKUP(FK137,Base!$A$3:$E$17,2,FALSE)/24,""),"")</f>
        <v/>
      </c>
      <c r="FR137" s="293" t="str">
        <f t="shared" si="146"/>
        <v/>
      </c>
      <c r="FS137" s="51"/>
      <c r="FU137" s="262">
        <f t="shared" si="148"/>
        <v>0</v>
      </c>
      <c r="FV137" s="261" t="str">
        <f t="shared" si="118"/>
        <v/>
      </c>
      <c r="FW137" s="263">
        <f t="shared" si="147"/>
        <v>0</v>
      </c>
      <c r="FX137" s="23"/>
      <c r="FY137" s="88"/>
    </row>
    <row r="138" spans="1:181" s="25" customFormat="1" ht="12.75" thickBot="1" x14ac:dyDescent="0.25">
      <c r="A138" s="17"/>
      <c r="B138" s="18" t="s">
        <v>10</v>
      </c>
      <c r="C138" s="19">
        <v>0.54166666666666663</v>
      </c>
      <c r="D138" s="290">
        <f t="shared" si="119"/>
        <v>0</v>
      </c>
      <c r="E138" s="291">
        <f t="shared" si="120"/>
        <v>0</v>
      </c>
      <c r="F138" s="19">
        <f t="shared" si="121"/>
        <v>0</v>
      </c>
      <c r="G138" s="20">
        <v>0.85</v>
      </c>
      <c r="H138" s="292">
        <f t="shared" si="111"/>
        <v>0</v>
      </c>
      <c r="I138" s="63" t="s">
        <v>10</v>
      </c>
      <c r="J138" s="64"/>
      <c r="K138" s="63" t="s">
        <v>10</v>
      </c>
      <c r="L138" s="65"/>
      <c r="M138" s="66" t="s">
        <v>10</v>
      </c>
      <c r="N138" s="64"/>
      <c r="O138" s="63" t="s">
        <v>10</v>
      </c>
      <c r="P138" s="65"/>
      <c r="Q138" s="66" t="s">
        <v>10</v>
      </c>
      <c r="R138" s="64"/>
      <c r="S138" s="56" t="str">
        <f>IFERROR(IF($B138="Présent",J138/VLOOKUP(I138,Base!$A$3:$E$17,2,FALSE)/24,""),"")</f>
        <v/>
      </c>
      <c r="T138" s="56" t="str">
        <f>IFERROR(IF($B138="Présent",L138/VLOOKUP(K138,Base!$A$3:$E$17,2,FALSE)/24,""),"")</f>
        <v/>
      </c>
      <c r="U138" s="56" t="str">
        <f>IFERROR(IF($B138="Présent",N138/VLOOKUP(M138,Base!$A$3:$E$17,2,FALSE)/24,""),"")</f>
        <v/>
      </c>
      <c r="V138" s="56" t="str">
        <f>IFERROR(IF($B138="Présent",P138/VLOOKUP(O138,Base!$A$3:$E$17,2,FALSE)/24,""),"")</f>
        <v/>
      </c>
      <c r="W138" s="56" t="str">
        <f>IFERROR(IF($B138="Présent",R138/VLOOKUP(Q138,Base!$A$3:$E$17,2,FALSE)/24,""),"")</f>
        <v/>
      </c>
      <c r="X138" s="293" t="str">
        <f t="shared" si="122"/>
        <v/>
      </c>
      <c r="Y138" s="51"/>
      <c r="Z138" s="17"/>
      <c r="AA138" s="18" t="s">
        <v>10</v>
      </c>
      <c r="AB138" s="19">
        <v>0.54166666666666663</v>
      </c>
      <c r="AC138" s="290">
        <f t="shared" si="123"/>
        <v>0</v>
      </c>
      <c r="AD138" s="291">
        <f t="shared" si="124"/>
        <v>0</v>
      </c>
      <c r="AE138" s="19">
        <f t="shared" si="125"/>
        <v>0</v>
      </c>
      <c r="AF138" s="20">
        <v>0.85</v>
      </c>
      <c r="AG138" s="292">
        <f t="shared" si="112"/>
        <v>0</v>
      </c>
      <c r="AH138" s="63" t="s">
        <v>10</v>
      </c>
      <c r="AI138" s="64"/>
      <c r="AJ138" s="63" t="s">
        <v>10</v>
      </c>
      <c r="AK138" s="65"/>
      <c r="AL138" s="66" t="s">
        <v>10</v>
      </c>
      <c r="AM138" s="64"/>
      <c r="AN138" s="63" t="s">
        <v>10</v>
      </c>
      <c r="AO138" s="65"/>
      <c r="AP138" s="66" t="s">
        <v>10</v>
      </c>
      <c r="AQ138" s="64"/>
      <c r="AR138" s="56" t="str">
        <f>IFERROR(IF($AA138="Présent",AI138/VLOOKUP(AH138,Base!$A$3:$E$17,2,FALSE)/24,""),"")</f>
        <v/>
      </c>
      <c r="AS138" s="56" t="str">
        <f>IFERROR(IF($AA138="Présent",AK138/VLOOKUP(AJ138,Base!$A$3:$E$17,2,FALSE)/24,""),"")</f>
        <v/>
      </c>
      <c r="AT138" s="56" t="str">
        <f>IFERROR(IF($AA138="Présent",AM138/VLOOKUP(AL138,Base!$A$3:$E$17,2,FALSE)/24,""),"")</f>
        <v/>
      </c>
      <c r="AU138" s="56" t="str">
        <f>IFERROR(IF($AA138="Présent",AO138/VLOOKUP(AN138,Base!$A$3:$E$17,2,FALSE)/24,""),"")</f>
        <v/>
      </c>
      <c r="AV138" s="56" t="str">
        <f>IFERROR(IF($AA138="Présent",AQ138/VLOOKUP(AP138,Base!$A$3:$E$17,2,FALSE)/24,""),"")</f>
        <v/>
      </c>
      <c r="AW138" s="293" t="str">
        <f t="shared" si="126"/>
        <v/>
      </c>
      <c r="AX138" s="51"/>
      <c r="AY138" s="17"/>
      <c r="AZ138" s="18" t="s">
        <v>10</v>
      </c>
      <c r="BA138" s="19">
        <v>0.54166666666666663</v>
      </c>
      <c r="BB138" s="290">
        <f t="shared" si="127"/>
        <v>0</v>
      </c>
      <c r="BC138" s="291">
        <f t="shared" si="128"/>
        <v>0</v>
      </c>
      <c r="BD138" s="19">
        <f t="shared" si="129"/>
        <v>0</v>
      </c>
      <c r="BE138" s="20">
        <v>0.85</v>
      </c>
      <c r="BF138" s="292">
        <f t="shared" si="113"/>
        <v>0</v>
      </c>
      <c r="BG138" s="63" t="s">
        <v>10</v>
      </c>
      <c r="BH138" s="64"/>
      <c r="BI138" s="63" t="s">
        <v>10</v>
      </c>
      <c r="BJ138" s="65"/>
      <c r="BK138" s="66" t="s">
        <v>10</v>
      </c>
      <c r="BL138" s="64"/>
      <c r="BM138" s="63" t="s">
        <v>10</v>
      </c>
      <c r="BN138" s="65"/>
      <c r="BO138" s="66" t="s">
        <v>10</v>
      </c>
      <c r="BP138" s="64"/>
      <c r="BQ138" s="56" t="str">
        <f>IFERROR(IF($AZ138="Présent",BH138/VLOOKUP(BG138,Base!$A$3:$E$17,2,FALSE)/24,""),"")</f>
        <v/>
      </c>
      <c r="BR138" s="56" t="str">
        <f>IFERROR(IF($AZ138="Présent",BJ138/VLOOKUP(BI138,Base!$A$3:$E$17,2,FALSE)/24,""),"")</f>
        <v/>
      </c>
      <c r="BS138" s="56" t="str">
        <f>IFERROR(IF($AZ138="Présent",BL138/VLOOKUP(BK138,Base!$A$3:$E$17,2,FALSE)/24,""),"")</f>
        <v/>
      </c>
      <c r="BT138" s="56" t="str">
        <f>IFERROR(IF($AZ138="Présent",BN138/VLOOKUP(BM138,Base!$A$3:$E$17,2,FALSE)/24,""),"")</f>
        <v/>
      </c>
      <c r="BU138" s="56" t="str">
        <f>IFERROR(IF($AZ138="Présent",BP138/VLOOKUP(BO138,Base!$A$3:$E$17,2,FALSE)/24,""),"")</f>
        <v/>
      </c>
      <c r="BV138" s="293" t="str">
        <f t="shared" si="130"/>
        <v/>
      </c>
      <c r="BW138" s="51"/>
      <c r="BX138" s="17"/>
      <c r="BY138" s="18" t="s">
        <v>10</v>
      </c>
      <c r="BZ138" s="19">
        <v>0.54166666666666663</v>
      </c>
      <c r="CA138" s="290">
        <f t="shared" si="131"/>
        <v>0</v>
      </c>
      <c r="CB138" s="291">
        <f t="shared" si="132"/>
        <v>0</v>
      </c>
      <c r="CC138" s="19">
        <f t="shared" si="133"/>
        <v>0</v>
      </c>
      <c r="CD138" s="20">
        <v>0.85</v>
      </c>
      <c r="CE138" s="292">
        <f t="shared" si="114"/>
        <v>0</v>
      </c>
      <c r="CF138" s="63" t="s">
        <v>10</v>
      </c>
      <c r="CG138" s="64"/>
      <c r="CH138" s="63" t="s">
        <v>10</v>
      </c>
      <c r="CI138" s="65"/>
      <c r="CJ138" s="66" t="s">
        <v>10</v>
      </c>
      <c r="CK138" s="64"/>
      <c r="CL138" s="63" t="s">
        <v>10</v>
      </c>
      <c r="CM138" s="65"/>
      <c r="CN138" s="66" t="s">
        <v>10</v>
      </c>
      <c r="CO138" s="64"/>
      <c r="CP138" s="56" t="str">
        <f>IFERROR(IF($BY138="Présent",CG138/VLOOKUP(CF138,Base!$A$3:$E$17,2,FALSE)/24,""),"")</f>
        <v/>
      </c>
      <c r="CQ138" s="56" t="str">
        <f>IFERROR(IF($BY138="Présent",CI138/VLOOKUP(CH138,Base!$A$3:$E$17,2,FALSE)/24,""),"")</f>
        <v/>
      </c>
      <c r="CR138" s="56" t="str">
        <f>IFERROR(IF($BY138="Présent",CK138/VLOOKUP(CJ138,Base!$A$3:$E$17,2,FALSE)/24,""),"")</f>
        <v/>
      </c>
      <c r="CS138" s="56" t="str">
        <f>IFERROR(IF($BY138="Présent",CM138/VLOOKUP(CL138,Base!$A$3:$E$17,2,FALSE)/24,""),"")</f>
        <v/>
      </c>
      <c r="CT138" s="56" t="str">
        <f>IFERROR(IF($BY138="Présent",CO138/VLOOKUP(CN138,Base!$A$3:$E$17,2,FALSE)/24,""),"")</f>
        <v/>
      </c>
      <c r="CU138" s="293" t="str">
        <f t="shared" si="134"/>
        <v/>
      </c>
      <c r="CV138" s="51"/>
      <c r="CW138" s="17"/>
      <c r="CX138" s="18" t="s">
        <v>10</v>
      </c>
      <c r="CY138" s="19">
        <v>0.54166666666666663</v>
      </c>
      <c r="CZ138" s="290">
        <f t="shared" si="135"/>
        <v>0</v>
      </c>
      <c r="DA138" s="291">
        <f t="shared" si="136"/>
        <v>0</v>
      </c>
      <c r="DB138" s="19">
        <f t="shared" si="137"/>
        <v>0</v>
      </c>
      <c r="DC138" s="20">
        <v>0.85</v>
      </c>
      <c r="DD138" s="292">
        <f t="shared" si="115"/>
        <v>0</v>
      </c>
      <c r="DE138" s="63" t="s">
        <v>10</v>
      </c>
      <c r="DF138" s="64"/>
      <c r="DG138" s="63" t="s">
        <v>10</v>
      </c>
      <c r="DH138" s="65"/>
      <c r="DI138" s="66" t="s">
        <v>10</v>
      </c>
      <c r="DJ138" s="64"/>
      <c r="DK138" s="63" t="s">
        <v>10</v>
      </c>
      <c r="DL138" s="65"/>
      <c r="DM138" s="66" t="s">
        <v>10</v>
      </c>
      <c r="DN138" s="64"/>
      <c r="DO138" s="56" t="str">
        <f>IFERROR(IF($CX138="Présent",DF138/VLOOKUP(DE138,Base!$A$3:$E$17,2,FALSE)/24,""),"")</f>
        <v/>
      </c>
      <c r="DP138" s="56" t="str">
        <f>IFERROR(IF($CX138="Présent",DH138/VLOOKUP(DG138,Base!$A$3:$E$17,2,FALSE)/24,""),"")</f>
        <v/>
      </c>
      <c r="DQ138" s="56" t="str">
        <f>IFERROR(IF($CX138="Présent",DJ138/VLOOKUP(DI138,Base!$A$3:$E$17,2,FALSE)/24,""),"")</f>
        <v/>
      </c>
      <c r="DR138" s="56" t="str">
        <f>IFERROR(IF($CX138="Présent",DL138/VLOOKUP(DK138,Base!$A$3:$E$17,2,FALSE)/24,""),"")</f>
        <v/>
      </c>
      <c r="DS138" s="56" t="str">
        <f>IFERROR(IF($CX138="Présent",DN138/VLOOKUP(DM138,Base!$A$3:$E$17,2,FALSE)/24,""),"")</f>
        <v/>
      </c>
      <c r="DT138" s="293" t="str">
        <f t="shared" si="138"/>
        <v/>
      </c>
      <c r="DU138" s="51"/>
      <c r="DV138" s="17"/>
      <c r="DW138" s="18" t="s">
        <v>10</v>
      </c>
      <c r="DX138" s="19">
        <v>0.54166666666666663</v>
      </c>
      <c r="DY138" s="290">
        <f t="shared" si="139"/>
        <v>0</v>
      </c>
      <c r="DZ138" s="291">
        <f t="shared" si="140"/>
        <v>0</v>
      </c>
      <c r="EA138" s="19">
        <f t="shared" si="141"/>
        <v>0</v>
      </c>
      <c r="EB138" s="20">
        <v>0.85</v>
      </c>
      <c r="EC138" s="292">
        <f t="shared" si="116"/>
        <v>0</v>
      </c>
      <c r="ED138" s="63" t="s">
        <v>10</v>
      </c>
      <c r="EE138" s="64"/>
      <c r="EF138" s="63" t="s">
        <v>10</v>
      </c>
      <c r="EG138" s="65"/>
      <c r="EH138" s="66" t="s">
        <v>10</v>
      </c>
      <c r="EI138" s="64"/>
      <c r="EJ138" s="63" t="s">
        <v>10</v>
      </c>
      <c r="EK138" s="65"/>
      <c r="EL138" s="66" t="s">
        <v>10</v>
      </c>
      <c r="EM138" s="64"/>
      <c r="EN138" s="56" t="str">
        <f>IFERROR(IF($DW138="Présent",EE138/VLOOKUP(ED138,Base!$A$3:$E$17,2,FALSE)/24,""),"")</f>
        <v/>
      </c>
      <c r="EO138" s="56" t="str">
        <f>IFERROR(IF($DW138="Présent",EG138/VLOOKUP(EF138,Base!$A$3:$E$17,2,FALSE)/24,""),"")</f>
        <v/>
      </c>
      <c r="EP138" s="56" t="str">
        <f>IFERROR(IF($DW138="Présent",EI138/VLOOKUP(EH138,Base!$A$3:$E$17,2,FALSE)/24,""),"")</f>
        <v/>
      </c>
      <c r="EQ138" s="56" t="str">
        <f>IFERROR(IF($DW138="Présent",EK138/VLOOKUP(EJ138,Base!$A$3:$E$17,2,FALSE)/24,""),"")</f>
        <v/>
      </c>
      <c r="ER138" s="56" t="str">
        <f>IFERROR(IF($DW138="Présent",EM138/VLOOKUP(EL138,Base!$A$3:$E$17,2,FALSE)/24,""),"")</f>
        <v/>
      </c>
      <c r="ES138" s="293" t="str">
        <f t="shared" si="142"/>
        <v/>
      </c>
      <c r="ET138" s="51"/>
      <c r="EU138" s="17"/>
      <c r="EV138" s="18"/>
      <c r="EW138" s="19">
        <v>0.54166666666666663</v>
      </c>
      <c r="EX138" s="290">
        <f t="shared" si="143"/>
        <v>0</v>
      </c>
      <c r="EY138" s="291">
        <f t="shared" si="144"/>
        <v>0</v>
      </c>
      <c r="EZ138" s="19">
        <f t="shared" si="145"/>
        <v>0</v>
      </c>
      <c r="FA138" s="20">
        <v>0.85</v>
      </c>
      <c r="FB138" s="292">
        <f t="shared" si="117"/>
        <v>0</v>
      </c>
      <c r="FC138" s="63" t="s">
        <v>10</v>
      </c>
      <c r="FD138" s="64"/>
      <c r="FE138" s="63" t="s">
        <v>10</v>
      </c>
      <c r="FF138" s="65"/>
      <c r="FG138" s="66" t="s">
        <v>10</v>
      </c>
      <c r="FH138" s="64"/>
      <c r="FI138" s="63" t="s">
        <v>10</v>
      </c>
      <c r="FJ138" s="65"/>
      <c r="FK138" s="66" t="s">
        <v>10</v>
      </c>
      <c r="FL138" s="64"/>
      <c r="FM138" s="56" t="str">
        <f>IFERROR(IF($EV138="Présent",FD138/VLOOKUP(FC138,Base!$A$3:$E$17,2,FALSE)/24,""),"")</f>
        <v/>
      </c>
      <c r="FN138" s="56" t="str">
        <f>IFERROR(IF($EV138="Présent",FF138/VLOOKUP(FE138,Base!$A$3:$E$17,2,FALSE)/24,""),"")</f>
        <v/>
      </c>
      <c r="FO138" s="56" t="str">
        <f>IFERROR(IF($EV138="Présent",FH138/VLOOKUP(FG138,Base!$A$3:$E$17,2,FALSE)/24,""),"")</f>
        <v/>
      </c>
      <c r="FP138" s="56" t="str">
        <f>IFERROR(IF($EV138="Présent",FJ138/VLOOKUP(FI138,Base!$A$3:$E$17,2,FALSE)/24,""),"")</f>
        <v/>
      </c>
      <c r="FQ138" s="56" t="str">
        <f>IFERROR(IF($EV138="Présent",FL138/VLOOKUP(FK138,Base!$A$3:$E$17,2,FALSE)/24,""),"")</f>
        <v/>
      </c>
      <c r="FR138" s="293" t="str">
        <f t="shared" si="146"/>
        <v/>
      </c>
      <c r="FS138" s="51"/>
      <c r="FU138" s="264">
        <f t="shared" si="148"/>
        <v>0</v>
      </c>
      <c r="FV138" s="265" t="str">
        <f t="shared" si="118"/>
        <v/>
      </c>
      <c r="FW138" s="266">
        <f t="shared" si="147"/>
        <v>0</v>
      </c>
      <c r="FX138" s="23"/>
      <c r="FY138" s="88"/>
    </row>
    <row r="139" spans="1:181" s="25" customFormat="1" ht="12.75" thickBot="1" x14ac:dyDescent="0.25">
      <c r="A139" s="294" t="s">
        <v>103</v>
      </c>
      <c r="B139" s="295"/>
      <c r="C139" s="296">
        <f>SUM(E110:E138)</f>
        <v>0</v>
      </c>
      <c r="D139" s="297"/>
      <c r="E139" s="328"/>
      <c r="F139" s="464">
        <f>SUM(H110:H138)</f>
        <v>0</v>
      </c>
      <c r="G139" s="465"/>
      <c r="H139" s="299"/>
      <c r="I139" s="300" t="s">
        <v>10</v>
      </c>
      <c r="J139" s="301"/>
      <c r="K139" s="300" t="s">
        <v>10</v>
      </c>
      <c r="L139" s="302"/>
      <c r="M139" s="303" t="s">
        <v>10</v>
      </c>
      <c r="N139" s="301"/>
      <c r="O139" s="300" t="s">
        <v>10</v>
      </c>
      <c r="P139" s="302"/>
      <c r="Q139" s="303" t="s">
        <v>10</v>
      </c>
      <c r="R139" s="301"/>
      <c r="S139" s="304"/>
      <c r="T139" s="304"/>
      <c r="U139" s="305"/>
      <c r="V139" s="306"/>
      <c r="W139" s="306"/>
      <c r="X139" s="306" t="str">
        <f>IFERROR(IF(OR(E139="",S139+T139+U139+V139+W139=0),"",S139+T139+U139+V139+W139),"")</f>
        <v/>
      </c>
      <c r="Y139" s="51"/>
      <c r="Z139" s="294" t="s">
        <v>103</v>
      </c>
      <c r="AA139" s="295"/>
      <c r="AB139" s="296">
        <f>SUM(AD110:AD138)</f>
        <v>0</v>
      </c>
      <c r="AC139" s="297"/>
      <c r="AD139" s="328"/>
      <c r="AE139" s="464">
        <f>SUM(AG110:AG138)</f>
        <v>0</v>
      </c>
      <c r="AF139" s="465"/>
      <c r="AG139" s="299"/>
      <c r="AH139" s="300" t="s">
        <v>10</v>
      </c>
      <c r="AI139" s="301"/>
      <c r="AJ139" s="300" t="s">
        <v>10</v>
      </c>
      <c r="AK139" s="302"/>
      <c r="AL139" s="303" t="s">
        <v>10</v>
      </c>
      <c r="AM139" s="301"/>
      <c r="AN139" s="300" t="s">
        <v>10</v>
      </c>
      <c r="AO139" s="302"/>
      <c r="AP139" s="303" t="s">
        <v>10</v>
      </c>
      <c r="AQ139" s="301"/>
      <c r="AR139" s="304"/>
      <c r="AS139" s="304"/>
      <c r="AT139" s="305"/>
      <c r="AU139" s="306"/>
      <c r="AV139" s="306"/>
      <c r="AW139" s="306" t="str">
        <f>IFERROR(IF(OR(AD139="",AR139+AS139+AT139+AU139+AV139=0),"",AR139+AS139+AT139+AU139+AV139),"")</f>
        <v/>
      </c>
      <c r="AX139" s="51"/>
      <c r="AY139" s="294" t="s">
        <v>103</v>
      </c>
      <c r="AZ139" s="295"/>
      <c r="BA139" s="296">
        <f>SUM(BC110:BC138)</f>
        <v>0</v>
      </c>
      <c r="BB139" s="297"/>
      <c r="BC139" s="298"/>
      <c r="BD139" s="411">
        <f>SUM(BF110:BF138)</f>
        <v>0</v>
      </c>
      <c r="BE139" s="412"/>
      <c r="BF139" s="299"/>
      <c r="BG139" s="300" t="s">
        <v>10</v>
      </c>
      <c r="BH139" s="301"/>
      <c r="BI139" s="300" t="s">
        <v>10</v>
      </c>
      <c r="BJ139" s="302"/>
      <c r="BK139" s="303" t="s">
        <v>10</v>
      </c>
      <c r="BL139" s="301"/>
      <c r="BM139" s="300" t="s">
        <v>10</v>
      </c>
      <c r="BN139" s="302"/>
      <c r="BO139" s="303" t="s">
        <v>10</v>
      </c>
      <c r="BP139" s="301"/>
      <c r="BQ139" s="304"/>
      <c r="BR139" s="304"/>
      <c r="BS139" s="305"/>
      <c r="BT139" s="306"/>
      <c r="BU139" s="306"/>
      <c r="BV139" s="306" t="str">
        <f>IFERROR(IF(OR(BC139="",BQ139+BR139+BS139+BT139+BU139=0),"",BQ139+BR139+BS139+BT139+BU139),"")</f>
        <v/>
      </c>
      <c r="BW139" s="51"/>
      <c r="BX139" s="294" t="s">
        <v>103</v>
      </c>
      <c r="BY139" s="295"/>
      <c r="BZ139" s="296">
        <f>SUM(CB110:CB138)</f>
        <v>0</v>
      </c>
      <c r="CA139" s="297"/>
      <c r="CB139" s="298"/>
      <c r="CC139" s="411">
        <f>SUM(CE110:CE138)</f>
        <v>0</v>
      </c>
      <c r="CD139" s="412"/>
      <c r="CE139" s="299"/>
      <c r="CF139" s="300" t="s">
        <v>10</v>
      </c>
      <c r="CG139" s="301"/>
      <c r="CH139" s="300" t="s">
        <v>10</v>
      </c>
      <c r="CI139" s="302"/>
      <c r="CJ139" s="303" t="s">
        <v>10</v>
      </c>
      <c r="CK139" s="301"/>
      <c r="CL139" s="300" t="s">
        <v>10</v>
      </c>
      <c r="CM139" s="302"/>
      <c r="CN139" s="303" t="s">
        <v>10</v>
      </c>
      <c r="CO139" s="301"/>
      <c r="CP139" s="304"/>
      <c r="CQ139" s="304"/>
      <c r="CR139" s="305"/>
      <c r="CS139" s="306"/>
      <c r="CT139" s="306"/>
      <c r="CU139" s="306" t="str">
        <f>IFERROR(IF(OR(CB139="",CP139+CQ139+CR139+CS139+CT139=0),"",CP139+CQ139+CR139+CS139+CT139),"")</f>
        <v/>
      </c>
      <c r="CV139" s="51"/>
      <c r="CW139" s="294" t="s">
        <v>103</v>
      </c>
      <c r="CX139" s="295"/>
      <c r="CY139" s="296">
        <f>SUM(DA110:DA138)</f>
        <v>0</v>
      </c>
      <c r="CZ139" s="297"/>
      <c r="DA139" s="298"/>
      <c r="DB139" s="411">
        <f>SUM(DD110:DD138)</f>
        <v>0</v>
      </c>
      <c r="DC139" s="412"/>
      <c r="DD139" s="299"/>
      <c r="DE139" s="300" t="s">
        <v>10</v>
      </c>
      <c r="DF139" s="301"/>
      <c r="DG139" s="300" t="s">
        <v>10</v>
      </c>
      <c r="DH139" s="302"/>
      <c r="DI139" s="303" t="s">
        <v>10</v>
      </c>
      <c r="DJ139" s="301"/>
      <c r="DK139" s="300" t="s">
        <v>10</v>
      </c>
      <c r="DL139" s="302"/>
      <c r="DM139" s="303" t="s">
        <v>10</v>
      </c>
      <c r="DN139" s="301"/>
      <c r="DO139" s="304"/>
      <c r="DP139" s="304"/>
      <c r="DQ139" s="305"/>
      <c r="DR139" s="306"/>
      <c r="DS139" s="306"/>
      <c r="DT139" s="306" t="str">
        <f>IFERROR(IF(OR(DA139="",DO139+DP139+DQ139+DR139+DS139=0),"",DO139+DP139+DQ139+DR139+DS139),"")</f>
        <v/>
      </c>
      <c r="DU139" s="51"/>
      <c r="DV139" s="294" t="s">
        <v>103</v>
      </c>
      <c r="DW139" s="295"/>
      <c r="DX139" s="296">
        <f>SUM(DZ110:DZ138)</f>
        <v>0</v>
      </c>
      <c r="DY139" s="297"/>
      <c r="DZ139" s="298"/>
      <c r="EA139" s="411">
        <f>SUM(EC110:EC138)</f>
        <v>0</v>
      </c>
      <c r="EB139" s="412"/>
      <c r="EC139" s="299"/>
      <c r="ED139" s="300" t="s">
        <v>10</v>
      </c>
      <c r="EE139" s="301"/>
      <c r="EF139" s="300" t="s">
        <v>10</v>
      </c>
      <c r="EG139" s="302"/>
      <c r="EH139" s="303" t="s">
        <v>10</v>
      </c>
      <c r="EI139" s="301"/>
      <c r="EJ139" s="300" t="s">
        <v>10</v>
      </c>
      <c r="EK139" s="302"/>
      <c r="EL139" s="303" t="s">
        <v>10</v>
      </c>
      <c r="EM139" s="301"/>
      <c r="EN139" s="304"/>
      <c r="EO139" s="304"/>
      <c r="EP139" s="305"/>
      <c r="EQ139" s="306"/>
      <c r="ER139" s="306"/>
      <c r="ES139" s="306" t="str">
        <f>IFERROR(IF(OR(DZ139="",EN139+EO139+EP139+EQ139+ER139=0),"",EN139+EO139+EP139+EQ139+ER139),"")</f>
        <v/>
      </c>
      <c r="ET139" s="51"/>
      <c r="EU139" s="294" t="s">
        <v>103</v>
      </c>
      <c r="EV139" s="295"/>
      <c r="EW139" s="296">
        <f>SUM(EY110:EY138)</f>
        <v>0</v>
      </c>
      <c r="EX139" s="297"/>
      <c r="EY139" s="298"/>
      <c r="EZ139" s="411">
        <f>SUM(FB110:FB138)</f>
        <v>0</v>
      </c>
      <c r="FA139" s="412"/>
      <c r="FB139" s="299"/>
      <c r="FC139" s="300" t="s">
        <v>10</v>
      </c>
      <c r="FD139" s="301"/>
      <c r="FE139" s="300" t="s">
        <v>10</v>
      </c>
      <c r="FF139" s="302"/>
      <c r="FG139" s="303" t="s">
        <v>10</v>
      </c>
      <c r="FH139" s="301"/>
      <c r="FI139" s="300" t="s">
        <v>10</v>
      </c>
      <c r="FJ139" s="302"/>
      <c r="FK139" s="303" t="s">
        <v>10</v>
      </c>
      <c r="FL139" s="301"/>
      <c r="FM139" s="304"/>
      <c r="FN139" s="304"/>
      <c r="FO139" s="305"/>
      <c r="FP139" s="306"/>
      <c r="FQ139" s="306"/>
      <c r="FR139" s="306" t="str">
        <f>IFERROR(IF(OR(EY139="",FM139+FN139+FO139+FP139+FQ139=0),"",FM139+FN139+FO139+FP139+FQ139),"")</f>
        <v/>
      </c>
      <c r="FS139" s="51"/>
      <c r="FU139" s="237"/>
      <c r="FV139" s="23"/>
      <c r="FW139" s="88"/>
      <c r="FX139" s="23"/>
      <c r="FY139" s="88"/>
    </row>
    <row r="140" spans="1:181" s="25" customFormat="1" ht="12.75" customHeight="1" thickBot="1" x14ac:dyDescent="0.25">
      <c r="A140" s="278" t="s">
        <v>180</v>
      </c>
      <c r="B140" s="279"/>
      <c r="C140" s="280"/>
      <c r="D140" s="281"/>
      <c r="E140" s="127"/>
      <c r="F140" s="127"/>
      <c r="G140" s="127"/>
      <c r="H140" s="127"/>
      <c r="I140" s="67"/>
      <c r="J140" s="74"/>
      <c r="K140" s="74"/>
      <c r="L140" s="74"/>
      <c r="M140" s="74"/>
      <c r="N140" s="74"/>
      <c r="O140" s="413" t="s">
        <v>115</v>
      </c>
      <c r="P140" s="414"/>
      <c r="Q140" s="417" t="s">
        <v>166</v>
      </c>
      <c r="R140" s="417"/>
      <c r="S140" s="177"/>
      <c r="T140" s="177"/>
      <c r="U140" s="177"/>
      <c r="V140" s="177"/>
      <c r="W140" s="178"/>
      <c r="X140" s="307" t="e">
        <f>SUM(S110:W138,H153:H157)/C139</f>
        <v>#DIV/0!</v>
      </c>
      <c r="Y140" s="51"/>
      <c r="Z140" s="278" t="s">
        <v>180</v>
      </c>
      <c r="AA140" s="279"/>
      <c r="AB140" s="280"/>
      <c r="AC140" s="281"/>
      <c r="AD140" s="127"/>
      <c r="AE140" s="127"/>
      <c r="AF140" s="127"/>
      <c r="AG140" s="127"/>
      <c r="AH140" s="67"/>
      <c r="AI140" s="74"/>
      <c r="AJ140" s="74"/>
      <c r="AK140" s="74"/>
      <c r="AL140" s="74"/>
      <c r="AM140" s="74"/>
      <c r="AN140" s="413" t="s">
        <v>115</v>
      </c>
      <c r="AO140" s="414"/>
      <c r="AP140" s="417" t="s">
        <v>166</v>
      </c>
      <c r="AQ140" s="417"/>
      <c r="AR140" s="177"/>
      <c r="AS140" s="177"/>
      <c r="AT140" s="177"/>
      <c r="AU140" s="177"/>
      <c r="AV140" s="178"/>
      <c r="AW140" s="307" t="e">
        <f>SUM(AR110:AV138,AG153:AG157)/AB139</f>
        <v>#DIV/0!</v>
      </c>
      <c r="AX140" s="51"/>
      <c r="AY140" s="278" t="s">
        <v>180</v>
      </c>
      <c r="AZ140" s="279"/>
      <c r="BA140" s="280"/>
      <c r="BB140" s="281"/>
      <c r="BC140" s="127"/>
      <c r="BD140" s="127"/>
      <c r="BE140" s="127"/>
      <c r="BF140" s="127"/>
      <c r="BG140" s="67"/>
      <c r="BH140" s="74"/>
      <c r="BI140" s="74"/>
      <c r="BJ140" s="74"/>
      <c r="BK140" s="74"/>
      <c r="BL140" s="74"/>
      <c r="BM140" s="413" t="s">
        <v>115</v>
      </c>
      <c r="BN140" s="414"/>
      <c r="BO140" s="417" t="s">
        <v>166</v>
      </c>
      <c r="BP140" s="417"/>
      <c r="BQ140" s="177"/>
      <c r="BR140" s="177"/>
      <c r="BS140" s="177"/>
      <c r="BT140" s="177"/>
      <c r="BU140" s="178"/>
      <c r="BV140" s="307" t="e">
        <f>SUM(BQ110:BU138,BF153:BF157)/BA139</f>
        <v>#DIV/0!</v>
      </c>
      <c r="BW140" s="51"/>
      <c r="BX140" s="278" t="s">
        <v>180</v>
      </c>
      <c r="BY140" s="279"/>
      <c r="BZ140" s="280"/>
      <c r="CA140" s="281"/>
      <c r="CB140" s="127"/>
      <c r="CC140" s="127"/>
      <c r="CD140" s="127"/>
      <c r="CE140" s="127"/>
      <c r="CF140" s="67"/>
      <c r="CG140" s="74"/>
      <c r="CH140" s="74"/>
      <c r="CI140" s="74"/>
      <c r="CJ140" s="74"/>
      <c r="CK140" s="74"/>
      <c r="CL140" s="413" t="s">
        <v>115</v>
      </c>
      <c r="CM140" s="414"/>
      <c r="CN140" s="417" t="s">
        <v>166</v>
      </c>
      <c r="CO140" s="417"/>
      <c r="CP140" s="177"/>
      <c r="CQ140" s="177"/>
      <c r="CR140" s="177"/>
      <c r="CS140" s="177"/>
      <c r="CT140" s="178"/>
      <c r="CU140" s="307" t="e">
        <f>SUM(CP110:CT138,CE153:CE157)/BZ139</f>
        <v>#DIV/0!</v>
      </c>
      <c r="CV140" s="51"/>
      <c r="CW140" s="278" t="s">
        <v>180</v>
      </c>
      <c r="CX140" s="279"/>
      <c r="CY140" s="280"/>
      <c r="CZ140" s="281"/>
      <c r="DA140" s="127"/>
      <c r="DB140" s="127"/>
      <c r="DC140" s="127"/>
      <c r="DD140" s="127"/>
      <c r="DE140" s="67"/>
      <c r="DF140" s="74"/>
      <c r="DG140" s="74"/>
      <c r="DH140" s="74"/>
      <c r="DI140" s="74"/>
      <c r="DJ140" s="74"/>
      <c r="DK140" s="413" t="s">
        <v>115</v>
      </c>
      <c r="DL140" s="414"/>
      <c r="DM140" s="417" t="s">
        <v>166</v>
      </c>
      <c r="DN140" s="417"/>
      <c r="DO140" s="177"/>
      <c r="DP140" s="177"/>
      <c r="DQ140" s="177"/>
      <c r="DR140" s="177"/>
      <c r="DS140" s="178"/>
      <c r="DT140" s="307" t="e">
        <f>SUM(DO110:DS138,DD153:DD157)/CY139</f>
        <v>#DIV/0!</v>
      </c>
      <c r="DU140" s="51"/>
      <c r="DV140" s="278" t="s">
        <v>180</v>
      </c>
      <c r="DW140" s="279"/>
      <c r="DX140" s="280"/>
      <c r="DY140" s="281"/>
      <c r="DZ140" s="127"/>
      <c r="EA140" s="127"/>
      <c r="EB140" s="127"/>
      <c r="EC140" s="127"/>
      <c r="ED140" s="67"/>
      <c r="EE140" s="74"/>
      <c r="EF140" s="74"/>
      <c r="EG140" s="74"/>
      <c r="EH140" s="74"/>
      <c r="EI140" s="74"/>
      <c r="EJ140" s="413" t="s">
        <v>115</v>
      </c>
      <c r="EK140" s="414"/>
      <c r="EL140" s="417" t="s">
        <v>166</v>
      </c>
      <c r="EM140" s="417"/>
      <c r="EN140" s="177"/>
      <c r="EO140" s="177"/>
      <c r="EP140" s="177"/>
      <c r="EQ140" s="177"/>
      <c r="ER140" s="178"/>
      <c r="ES140" s="307" t="e">
        <f>SUM(EN110:ER138,EC153:EC157)/DX139</f>
        <v>#DIV/0!</v>
      </c>
      <c r="ET140" s="51"/>
      <c r="EU140" s="278" t="s">
        <v>180</v>
      </c>
      <c r="EV140" s="279"/>
      <c r="EW140" s="280"/>
      <c r="EX140" s="281"/>
      <c r="EY140" s="127"/>
      <c r="EZ140" s="127"/>
      <c r="FA140" s="127"/>
      <c r="FB140" s="127"/>
      <c r="FC140" s="67"/>
      <c r="FD140" s="74"/>
      <c r="FE140" s="74"/>
      <c r="FF140" s="74"/>
      <c r="FG140" s="74"/>
      <c r="FH140" s="74"/>
      <c r="FI140" s="413" t="s">
        <v>115</v>
      </c>
      <c r="FJ140" s="414"/>
      <c r="FK140" s="417" t="s">
        <v>166</v>
      </c>
      <c r="FL140" s="417"/>
      <c r="FM140" s="177"/>
      <c r="FN140" s="177"/>
      <c r="FO140" s="177"/>
      <c r="FP140" s="177"/>
      <c r="FQ140" s="178"/>
      <c r="FR140" s="307" t="e">
        <f>SUM(FM110:FQ138,FB153:FB157)/EW139</f>
        <v>#DIV/0!</v>
      </c>
      <c r="FS140" s="51"/>
      <c r="FU140" s="237"/>
      <c r="FV140" s="23"/>
      <c r="FW140" s="88"/>
      <c r="FX140" s="23"/>
      <c r="FY140" s="126"/>
    </row>
    <row r="141" spans="1:181" s="25" customFormat="1" ht="47.25" thickBot="1" x14ac:dyDescent="0.25">
      <c r="A141" s="69" t="s">
        <v>73</v>
      </c>
      <c r="B141" s="70" t="s">
        <v>104</v>
      </c>
      <c r="C141" s="71" t="s">
        <v>116</v>
      </c>
      <c r="D141" s="118" t="s">
        <v>119</v>
      </c>
      <c r="E141" s="86" t="s">
        <v>207</v>
      </c>
      <c r="F141" s="418" t="s">
        <v>105</v>
      </c>
      <c r="G141" s="419"/>
      <c r="H141" s="86" t="s">
        <v>162</v>
      </c>
      <c r="I141" s="418" t="s">
        <v>170</v>
      </c>
      <c r="J141" s="419"/>
      <c r="K141" s="103" t="s">
        <v>171</v>
      </c>
      <c r="L141" s="27"/>
      <c r="M141" s="108" t="s">
        <v>180</v>
      </c>
      <c r="N141" s="27"/>
      <c r="O141" s="415"/>
      <c r="P141" s="416"/>
      <c r="Q141" s="420" t="s">
        <v>2</v>
      </c>
      <c r="R141" s="420"/>
      <c r="S141" s="179"/>
      <c r="T141" s="179"/>
      <c r="U141" s="179"/>
      <c r="V141" s="179"/>
      <c r="W141" s="180"/>
      <c r="X141" s="308" t="e">
        <f>SUM(S110:W138,H153:H157)/F139</f>
        <v>#DIV/0!</v>
      </c>
      <c r="Y141" s="53"/>
      <c r="Z141" s="69" t="s">
        <v>73</v>
      </c>
      <c r="AA141" s="70" t="s">
        <v>104</v>
      </c>
      <c r="AB141" s="71" t="s">
        <v>116</v>
      </c>
      <c r="AC141" s="118" t="s">
        <v>119</v>
      </c>
      <c r="AD141" s="86" t="s">
        <v>207</v>
      </c>
      <c r="AE141" s="418" t="s">
        <v>105</v>
      </c>
      <c r="AF141" s="419"/>
      <c r="AG141" s="286" t="s">
        <v>162</v>
      </c>
      <c r="AH141" s="418" t="s">
        <v>170</v>
      </c>
      <c r="AI141" s="419"/>
      <c r="AJ141" s="103" t="s">
        <v>171</v>
      </c>
      <c r="AK141" s="27"/>
      <c r="AL141" s="108" t="s">
        <v>180</v>
      </c>
      <c r="AM141" s="27"/>
      <c r="AN141" s="415"/>
      <c r="AO141" s="416"/>
      <c r="AP141" s="420" t="s">
        <v>2</v>
      </c>
      <c r="AQ141" s="420"/>
      <c r="AR141" s="179"/>
      <c r="AS141" s="179"/>
      <c r="AT141" s="179"/>
      <c r="AU141" s="179"/>
      <c r="AV141" s="180"/>
      <c r="AW141" s="308" t="e">
        <f>SUM(AR110:AV138,AG153:AG157)/AE139</f>
        <v>#DIV/0!</v>
      </c>
      <c r="AX141" s="53"/>
      <c r="AY141" s="69" t="s">
        <v>73</v>
      </c>
      <c r="AZ141" s="70" t="s">
        <v>104</v>
      </c>
      <c r="BA141" s="71" t="s">
        <v>116</v>
      </c>
      <c r="BB141" s="283" t="s">
        <v>119</v>
      </c>
      <c r="BC141" s="86" t="s">
        <v>207</v>
      </c>
      <c r="BD141" s="418" t="s">
        <v>105</v>
      </c>
      <c r="BE141" s="419"/>
      <c r="BF141" s="86" t="s">
        <v>162</v>
      </c>
      <c r="BG141" s="473" t="s">
        <v>170</v>
      </c>
      <c r="BH141" s="474"/>
      <c r="BI141" s="103" t="s">
        <v>171</v>
      </c>
      <c r="BJ141" s="27"/>
      <c r="BK141" s="108" t="s">
        <v>180</v>
      </c>
      <c r="BL141" s="27"/>
      <c r="BM141" s="415"/>
      <c r="BN141" s="416"/>
      <c r="BO141" s="420" t="s">
        <v>2</v>
      </c>
      <c r="BP141" s="420"/>
      <c r="BQ141" s="179"/>
      <c r="BR141" s="179"/>
      <c r="BS141" s="179"/>
      <c r="BT141" s="179"/>
      <c r="BU141" s="180"/>
      <c r="BV141" s="308" t="e">
        <f>SUM(BQ110:BU138,BF153:BF157)/BD139</f>
        <v>#DIV/0!</v>
      </c>
      <c r="BW141" s="53"/>
      <c r="BX141" s="69" t="s">
        <v>73</v>
      </c>
      <c r="BY141" s="70" t="s">
        <v>104</v>
      </c>
      <c r="BZ141" s="71" t="s">
        <v>116</v>
      </c>
      <c r="CA141" s="118" t="s">
        <v>119</v>
      </c>
      <c r="CB141" s="86" t="s">
        <v>207</v>
      </c>
      <c r="CC141" s="418" t="s">
        <v>105</v>
      </c>
      <c r="CD141" s="419"/>
      <c r="CE141" s="86" t="s">
        <v>162</v>
      </c>
      <c r="CF141" s="418" t="s">
        <v>170</v>
      </c>
      <c r="CG141" s="419"/>
      <c r="CH141" s="103" t="s">
        <v>171</v>
      </c>
      <c r="CI141" s="27"/>
      <c r="CJ141" s="108" t="s">
        <v>180</v>
      </c>
      <c r="CK141" s="27"/>
      <c r="CL141" s="415"/>
      <c r="CM141" s="416"/>
      <c r="CN141" s="420" t="s">
        <v>2</v>
      </c>
      <c r="CO141" s="420"/>
      <c r="CP141" s="179"/>
      <c r="CQ141" s="179"/>
      <c r="CR141" s="179"/>
      <c r="CS141" s="179"/>
      <c r="CT141" s="180"/>
      <c r="CU141" s="308" t="e">
        <f>SUM(CP110:CT138,CE153:CE157)/CC139</f>
        <v>#DIV/0!</v>
      </c>
      <c r="CV141" s="53"/>
      <c r="CW141" s="69" t="s">
        <v>73</v>
      </c>
      <c r="CX141" s="70" t="s">
        <v>104</v>
      </c>
      <c r="CY141" s="71" t="s">
        <v>116</v>
      </c>
      <c r="CZ141" s="118" t="s">
        <v>119</v>
      </c>
      <c r="DA141" s="86" t="s">
        <v>207</v>
      </c>
      <c r="DB141" s="418" t="s">
        <v>105</v>
      </c>
      <c r="DC141" s="419"/>
      <c r="DD141" s="86" t="s">
        <v>162</v>
      </c>
      <c r="DE141" s="418" t="s">
        <v>170</v>
      </c>
      <c r="DF141" s="419"/>
      <c r="DG141" s="103" t="s">
        <v>171</v>
      </c>
      <c r="DH141" s="27"/>
      <c r="DI141" s="108" t="s">
        <v>180</v>
      </c>
      <c r="DJ141" s="27"/>
      <c r="DK141" s="415"/>
      <c r="DL141" s="416"/>
      <c r="DM141" s="420" t="s">
        <v>2</v>
      </c>
      <c r="DN141" s="420"/>
      <c r="DO141" s="179"/>
      <c r="DP141" s="179"/>
      <c r="DQ141" s="179"/>
      <c r="DR141" s="179"/>
      <c r="DS141" s="180"/>
      <c r="DT141" s="308" t="e">
        <f>SUM(DO110:DS138,DD153:DD157)/DB139</f>
        <v>#DIV/0!</v>
      </c>
      <c r="DU141" s="53"/>
      <c r="DV141" s="69" t="s">
        <v>73</v>
      </c>
      <c r="DW141" s="70" t="s">
        <v>104</v>
      </c>
      <c r="DX141" s="71" t="s">
        <v>116</v>
      </c>
      <c r="DY141" s="118" t="s">
        <v>119</v>
      </c>
      <c r="DZ141" s="86" t="s">
        <v>207</v>
      </c>
      <c r="EA141" s="418" t="s">
        <v>105</v>
      </c>
      <c r="EB141" s="419"/>
      <c r="EC141" s="86" t="s">
        <v>162</v>
      </c>
      <c r="ED141" s="418" t="s">
        <v>170</v>
      </c>
      <c r="EE141" s="419"/>
      <c r="EF141" s="103" t="s">
        <v>171</v>
      </c>
      <c r="EG141" s="27"/>
      <c r="EH141" s="108" t="s">
        <v>180</v>
      </c>
      <c r="EI141" s="27"/>
      <c r="EJ141" s="415"/>
      <c r="EK141" s="416"/>
      <c r="EL141" s="420" t="s">
        <v>2</v>
      </c>
      <c r="EM141" s="420"/>
      <c r="EN141" s="179"/>
      <c r="EO141" s="179"/>
      <c r="EP141" s="179"/>
      <c r="EQ141" s="179"/>
      <c r="ER141" s="180"/>
      <c r="ES141" s="308" t="e">
        <f>SUM(EN110:ER138,EC153:EC157)/EA139</f>
        <v>#DIV/0!</v>
      </c>
      <c r="ET141" s="53"/>
      <c r="EU141" s="69" t="s">
        <v>73</v>
      </c>
      <c r="EV141" s="70" t="s">
        <v>104</v>
      </c>
      <c r="EW141" s="71" t="s">
        <v>116</v>
      </c>
      <c r="EX141" s="118" t="s">
        <v>119</v>
      </c>
      <c r="EY141" s="86" t="s">
        <v>207</v>
      </c>
      <c r="EZ141" s="418" t="s">
        <v>105</v>
      </c>
      <c r="FA141" s="419"/>
      <c r="FB141" s="86" t="s">
        <v>162</v>
      </c>
      <c r="FC141" s="418" t="s">
        <v>170</v>
      </c>
      <c r="FD141" s="419"/>
      <c r="FE141" s="103" t="s">
        <v>171</v>
      </c>
      <c r="FF141" s="27"/>
      <c r="FG141" s="108" t="s">
        <v>180</v>
      </c>
      <c r="FH141" s="27"/>
      <c r="FI141" s="415"/>
      <c r="FJ141" s="416"/>
      <c r="FK141" s="420" t="s">
        <v>2</v>
      </c>
      <c r="FL141" s="420"/>
      <c r="FM141" s="179"/>
      <c r="FN141" s="179"/>
      <c r="FO141" s="179"/>
      <c r="FP141" s="179"/>
      <c r="FQ141" s="180"/>
      <c r="FR141" s="308" t="e">
        <f>SUM(FM110:FQ138,FB153:FB157)/EZ139</f>
        <v>#DIV/0!</v>
      </c>
      <c r="FS141" s="53"/>
      <c r="FU141" s="237"/>
      <c r="FV141" s="23"/>
      <c r="FW141" s="88"/>
      <c r="FX141" s="23"/>
      <c r="FY141" s="126"/>
    </row>
    <row r="142" spans="1:181" s="25" customFormat="1" ht="12.75" customHeight="1" thickBot="1" x14ac:dyDescent="0.25">
      <c r="A142" s="349" t="str">
        <f>Base!$A$3</f>
        <v>Sec</v>
      </c>
      <c r="B142" s="72">
        <v>1900</v>
      </c>
      <c r="C142" s="325">
        <f>IFERROR(B142/VLOOKUP($A142,Base!$A$3:$D$17,4,FALSE)/24,"")</f>
        <v>0.52083333333333337</v>
      </c>
      <c r="D142" s="109">
        <f>HE$301</f>
        <v>0</v>
      </c>
      <c r="E142" s="326">
        <f>IFERROR($D142/VLOOKUP($A142,Base!$A$3:$D$17,4,FALSE)/24,"")</f>
        <v>0</v>
      </c>
      <c r="F142" s="322">
        <f>SUMIF($I$110:$I$138,A142,$J$110:$J$138)+SUMIF($K$110:$K$138,A142,$L$110:$L$138)+SUMIF($M$110:$M$138,A142,$N$110:$N$138)+SUMIF($O$110:$O$138,A142,$P$110:$P$138)+SUMIF($Q$110:$Q$138,A142,$R$110:$R$138)</f>
        <v>0</v>
      </c>
      <c r="G142" s="421">
        <f>SUM(F142:F143)</f>
        <v>0</v>
      </c>
      <c r="H142" s="68"/>
      <c r="I142" s="429">
        <f>K89</f>
        <v>197.73622025750009</v>
      </c>
      <c r="J142" s="430"/>
      <c r="K142" s="109">
        <f>$GM$338+I142</f>
        <v>395.37244051500022</v>
      </c>
      <c r="M142" s="425" t="s">
        <v>172</v>
      </c>
      <c r="N142" s="426"/>
      <c r="O142" s="427"/>
      <c r="P142" s="427"/>
      <c r="Q142" s="427"/>
      <c r="R142" s="428"/>
      <c r="S142" s="102"/>
      <c r="T142" s="102"/>
      <c r="U142" s="102"/>
      <c r="V142" s="102"/>
      <c r="W142" s="102"/>
      <c r="X142" s="101"/>
      <c r="Y142" s="51"/>
      <c r="Z142" s="349" t="str">
        <f>Base!$A$3</f>
        <v>Sec</v>
      </c>
      <c r="AA142" s="72">
        <v>1560</v>
      </c>
      <c r="AB142" s="325">
        <f>IFERROR(AA142/VLOOKUP($A142,Base!$A$3:$D$17,4,FALSE)/24,"")</f>
        <v>0.42763157894736842</v>
      </c>
      <c r="AC142" s="109">
        <f>HE$305</f>
        <v>0</v>
      </c>
      <c r="AD142" s="347">
        <f>IFERROR($AC142/VLOOKUP($A142,Base!$A$3:$D$17,4,FALSE)/24,"")</f>
        <v>0</v>
      </c>
      <c r="AE142" s="322">
        <f t="shared" ref="AE142:AE151" si="149">SUMIF($AH$110:$AH$137,Z142,$AI$110:$AI$137)+SUMIF($AJ$110:$AJ$137,Z142,$AK$110:$AK$137)+SUMIF($AL$110:$AL$137,Z142,$AM$110:$AM$137)+SUMIF($AN$110:$AN$137,Z142,$AO$110:$AO$137)+SUMIF($AP$110:$AP$137,Z142,$AQ$110:$AQ$137)</f>
        <v>0</v>
      </c>
      <c r="AF142" s="421">
        <f>SUM(AE142:AE143)</f>
        <v>0</v>
      </c>
      <c r="AG142" s="344"/>
      <c r="AH142" s="423">
        <f t="shared" ref="AH142:AH151" si="150">AJ89</f>
        <v>622.24207246000003</v>
      </c>
      <c r="AI142" s="424"/>
      <c r="AJ142" s="109">
        <f>$GM$342+AH142</f>
        <v>468.29245854999988</v>
      </c>
      <c r="AL142" s="425" t="s">
        <v>172</v>
      </c>
      <c r="AM142" s="426"/>
      <c r="AN142" s="427"/>
      <c r="AO142" s="427"/>
      <c r="AP142" s="427"/>
      <c r="AQ142" s="428"/>
      <c r="AR142" s="102"/>
      <c r="AS142" s="102"/>
      <c r="AT142" s="102"/>
      <c r="AU142" s="102"/>
      <c r="AV142" s="102"/>
      <c r="AW142" s="101"/>
      <c r="AX142" s="51"/>
      <c r="AY142" s="349" t="str">
        <f>Base!$A$3</f>
        <v>Sec</v>
      </c>
      <c r="AZ142" s="72">
        <v>1400</v>
      </c>
      <c r="BA142" s="325">
        <f>IFERROR(AZ142/VLOOKUP(A142,Base!$A$3:$D$17,4,FALSE)/24,"")</f>
        <v>0.38377192982456143</v>
      </c>
      <c r="BB142" s="109">
        <f>HE$309</f>
        <v>0</v>
      </c>
      <c r="BC142" s="347">
        <f>IFERROR(BB142/VLOOKUP($A142,Base!$A$3:$D$17,4,FALSE)/24,"")</f>
        <v>0</v>
      </c>
      <c r="BD142" s="322">
        <f>SUMIF($BG$110:$BG$138,AY142,$BH$110:$BH$138)+SUMIF($BI$110:$BI$138,AY142,$BJ$110:$BJ$138)+SUMIF($BK$110:$BK$138,AY142,$BL$110:$BL$138)+SUMIF($BM$110:$BM$138,AY142,$BN$110:$BN$138)+SUMIF($BO$110:$BO$138,AY142,$BP$110:$BP$138)</f>
        <v>0</v>
      </c>
      <c r="BE142" s="421">
        <f>SUM(BD142:BD143)</f>
        <v>0</v>
      </c>
      <c r="BF142" s="344"/>
      <c r="BG142" s="423">
        <f t="shared" ref="BG142:BG151" si="151">BI89</f>
        <v>986.28217043499978</v>
      </c>
      <c r="BH142" s="424"/>
      <c r="BI142" s="109">
        <f>$GM$346+BG142</f>
        <v>689.04586144999973</v>
      </c>
      <c r="BK142" s="425" t="s">
        <v>172</v>
      </c>
      <c r="BL142" s="426"/>
      <c r="BM142" s="427"/>
      <c r="BN142" s="427"/>
      <c r="BO142" s="427"/>
      <c r="BP142" s="428"/>
      <c r="BQ142" s="102"/>
      <c r="BR142" s="102"/>
      <c r="BS142" s="102"/>
      <c r="BT142" s="102"/>
      <c r="BU142" s="102"/>
      <c r="BV142" s="101"/>
      <c r="BW142" s="51"/>
      <c r="BX142" s="349" t="str">
        <f>Base!$A$3</f>
        <v>Sec</v>
      </c>
      <c r="BY142" s="72">
        <v>1700</v>
      </c>
      <c r="BZ142" s="325">
        <f>IFERROR(BY142/VLOOKUP($A142,Base!$A$3:$D$17,4,FALSE)/24,"")</f>
        <v>0.46600877192982454</v>
      </c>
      <c r="CA142" s="109">
        <f>HE$313</f>
        <v>0</v>
      </c>
      <c r="CB142" s="326">
        <f>IFERROR($CA142/VLOOKUP($A142,Base!$A$3:$D$17,4,FALSE)/24,"")</f>
        <v>0</v>
      </c>
      <c r="CC142" s="322">
        <f t="shared" ref="CC142:CC151" si="152">SUMIF($CF$110:$CF$138,BX142,$CG$110:$CG$138)+SUMIF($CH$110:$CH$138,BX142,$CI$110:$CI$138)+SUMIF($CJ$110:$CJ$138,BX142,$CK$110:$CK$138)+SUMIF($CL$110:$CL$138,BX142,$CM$110:$CM$138)+SUMIF($CN$110:$CN$138,BX142,$CO$110:$CO$138)</f>
        <v>0</v>
      </c>
      <c r="CD142" s="421">
        <f>SUM(CC142:CC143)</f>
        <v>0</v>
      </c>
      <c r="CE142" s="68"/>
      <c r="CF142" s="429">
        <f t="shared" ref="CF142:CF151" si="153">CH89</f>
        <v>1068.6343254949993</v>
      </c>
      <c r="CG142" s="430"/>
      <c r="CH142" s="109">
        <f>$GM$350+CF142</f>
        <v>1249.9511907499993</v>
      </c>
      <c r="CJ142" s="425" t="s">
        <v>172</v>
      </c>
      <c r="CK142" s="426"/>
      <c r="CL142" s="427"/>
      <c r="CM142" s="427"/>
      <c r="CN142" s="427"/>
      <c r="CO142" s="428"/>
      <c r="CP142" s="102"/>
      <c r="CQ142" s="102"/>
      <c r="CR142" s="102"/>
      <c r="CS142" s="102"/>
      <c r="CT142" s="102"/>
      <c r="CU142" s="101"/>
      <c r="CV142" s="51"/>
      <c r="CW142" s="349" t="str">
        <f>Base!$A$3</f>
        <v>Sec</v>
      </c>
      <c r="CX142" s="72">
        <v>2100</v>
      </c>
      <c r="CY142" s="325">
        <f>IFERROR(CX142/VLOOKUP($A142,Base!$A$3:$D$17,4,FALSE)/24,"")</f>
        <v>0.57565789473684215</v>
      </c>
      <c r="CZ142" s="109">
        <f>HE$317</f>
        <v>0</v>
      </c>
      <c r="DA142" s="326">
        <f>IFERROR(CZ142/VLOOKUP($A142,Base!$A$3:$D$17,4,FALSE)/24,"")</f>
        <v>0</v>
      </c>
      <c r="DB142" s="322">
        <f>SUMIF($DE$110:$DE$138,CW142,$DF$110:$DF$138)+SUMIF($DG$110:$DG$138,CW142,$DH$110:$DH$138)+SUMIF($DI$110:$DI$138,CW142,$DJ$110:$DJ$138)+SUMIF($DK$110:$DK$138,CW142,$DL$110:$DL$138)+SUMIF($DM$110:$DM$138,CW142,$DN$110:$DN$138)</f>
        <v>0</v>
      </c>
      <c r="DC142" s="421">
        <f>SUM(DB142:DB143)</f>
        <v>0</v>
      </c>
      <c r="DD142" s="68"/>
      <c r="DE142" s="429">
        <f t="shared" ref="DE142:DE151" si="154">DG89</f>
        <v>2734.1637055749998</v>
      </c>
      <c r="DF142" s="430"/>
      <c r="DG142" s="109">
        <f>$GM$354+DE142</f>
        <v>3475.5523500250001</v>
      </c>
      <c r="DI142" s="425" t="s">
        <v>172</v>
      </c>
      <c r="DJ142" s="426"/>
      <c r="DK142" s="427"/>
      <c r="DL142" s="427"/>
      <c r="DM142" s="427"/>
      <c r="DN142" s="428"/>
      <c r="DO142" s="102"/>
      <c r="DP142" s="102"/>
      <c r="DQ142" s="102"/>
      <c r="DR142" s="102"/>
      <c r="DS142" s="102"/>
      <c r="DT142" s="101"/>
      <c r="DU142" s="51"/>
      <c r="DV142" s="349" t="str">
        <f>Base!$A$3</f>
        <v>Sec</v>
      </c>
      <c r="DW142" s="72">
        <v>2100</v>
      </c>
      <c r="DX142" s="325">
        <f>IFERROR(DW142/VLOOKUP($A142,Base!$A$3:$D$17,4,FALSE)/24,"")</f>
        <v>0.57565789473684215</v>
      </c>
      <c r="DY142" s="109">
        <f>$HE$321</f>
        <v>0</v>
      </c>
      <c r="DZ142" s="326">
        <f>IFERROR($DY142/VLOOKUP($A142,Base!$A$3:$D$17,4,FALSE)/24,"")</f>
        <v>0</v>
      </c>
      <c r="EA142" s="322">
        <f>SUMIF($ED$110:$ED$138,DV142,$EE$110:$EE$138)+SUMIF($EF$110:$EF$138,DV142,$EG$110:$EG$138)+SUMIF($EH$110:$EH$138,DV142,$EI$110:$EI$138)+SUMIF($EJ$110:$EJ$138,DV142,$EK$110:$EK$138)+SUMIF($EL$110:$EL$138,DV142,$EM$110:$EM$138)</f>
        <v>0</v>
      </c>
      <c r="EB142" s="421">
        <f>SUM(EA142:EA143)</f>
        <v>0</v>
      </c>
      <c r="EC142" s="68"/>
      <c r="ED142" s="429">
        <f t="shared" ref="ED142:ED151" si="155">EF89</f>
        <v>2786.9948614700006</v>
      </c>
      <c r="EE142" s="430"/>
      <c r="EF142" s="109">
        <f>$GM$358+ED142</f>
        <v>3693.7124797325005</v>
      </c>
      <c r="EH142" s="425" t="s">
        <v>172</v>
      </c>
      <c r="EI142" s="426"/>
      <c r="EJ142" s="427"/>
      <c r="EK142" s="427"/>
      <c r="EL142" s="427"/>
      <c r="EM142" s="428"/>
      <c r="EN142" s="102"/>
      <c r="EO142" s="102"/>
      <c r="EP142" s="102"/>
      <c r="EQ142" s="102"/>
      <c r="ER142" s="102"/>
      <c r="ES142" s="101"/>
      <c r="ET142" s="51"/>
      <c r="EU142" s="349" t="str">
        <f>Base!$A$3</f>
        <v>Sec</v>
      </c>
      <c r="EV142" s="72"/>
      <c r="EW142" s="325">
        <f>IFERROR(EV142/VLOOKUP($A142,Base!$A$3:$D$17,4,FALSE)/24,"")</f>
        <v>0</v>
      </c>
      <c r="EX142" s="109">
        <f>$HE$325</f>
        <v>0</v>
      </c>
      <c r="EY142" s="326">
        <f>IFERROR(EX142/VLOOKUP($A142,Base!$A$3:$D$17,4,FALSE)/24,"")</f>
        <v>0</v>
      </c>
      <c r="EZ142" s="322">
        <f>SUMIF($FC$110:$FC$138,EU142,$FD$110:$FD$138)+SUMIF($FE$110:$FE$138,EU142,$FF$110:$FF$138)+SUMIF($FG$110:$FG$138,EU142,$FH$110:$FH$138)+SUMIF($FI$110:$FI$138,EU142,$FJ$110:$FJ$138)+SUMIF($FK$110:$FK$138,EU142,$FL$110:$FL$138)</f>
        <v>0</v>
      </c>
      <c r="FA142" s="421">
        <f>SUM(EZ142:EZ143)</f>
        <v>0</v>
      </c>
      <c r="FB142" s="68"/>
      <c r="FC142" s="429">
        <f t="shared" ref="FC142:FC151" si="156">FE89</f>
        <v>3693.7124797325005</v>
      </c>
      <c r="FD142" s="430"/>
      <c r="FE142" s="109">
        <f>$GM$362+FC142</f>
        <v>3693.7124797325005</v>
      </c>
      <c r="FG142" s="425" t="s">
        <v>172</v>
      </c>
      <c r="FH142" s="426"/>
      <c r="FI142" s="427"/>
      <c r="FJ142" s="427"/>
      <c r="FK142" s="427"/>
      <c r="FL142" s="428"/>
      <c r="FM142" s="102"/>
      <c r="FN142" s="102"/>
      <c r="FO142" s="102"/>
      <c r="FP142" s="102"/>
      <c r="FQ142" s="102"/>
      <c r="FR142" s="101"/>
      <c r="FS142" s="51"/>
      <c r="FU142" s="237"/>
      <c r="FV142" s="23"/>
      <c r="FW142" s="88"/>
      <c r="FX142" s="23"/>
      <c r="FY142" s="126"/>
    </row>
    <row r="143" spans="1:181" s="25" customFormat="1" x14ac:dyDescent="0.2">
      <c r="A143" s="350" t="str">
        <f>Base!$A$4</f>
        <v>Sec L2D</v>
      </c>
      <c r="B143" s="75">
        <v>1500</v>
      </c>
      <c r="C143" s="327">
        <f>IFERROR(B143/VLOOKUP($A143,Base!$A$3:$D$17,4,FALSE)/24,"")</f>
        <v>0.54824561403508765</v>
      </c>
      <c r="D143" s="110">
        <f>HF$301</f>
        <v>0</v>
      </c>
      <c r="E143" s="326">
        <f>IFERROR($D143/VLOOKUP($A143,Base!$A$3:$D$17,4,FALSE)/24,"")</f>
        <v>0</v>
      </c>
      <c r="F143" s="315">
        <f>SUMIF($I$110:$I$138,A143,$J$110:$J$138)+SUMIF($K$110:$K$138,A143,$L$110:$L$138)+SUMIF($M$110:$M$138,A143,$N$110:$N$138)+SUMIF($O$110:$O$138,A143,$P$110:$P$138)+SUMIF($Q$110:$Q$138,A143,$R$110:$R$138)</f>
        <v>0</v>
      </c>
      <c r="G143" s="422"/>
      <c r="H143" s="68"/>
      <c r="I143" s="429">
        <f t="shared" ref="I143:I149" si="157">K90</f>
        <v>-202.26377974249991</v>
      </c>
      <c r="J143" s="430"/>
      <c r="K143" s="110">
        <f>$GN$338+I143</f>
        <v>-404.62755948499978</v>
      </c>
      <c r="L143" s="23"/>
      <c r="M143" s="431"/>
      <c r="N143" s="432"/>
      <c r="O143" s="432"/>
      <c r="P143" s="432"/>
      <c r="Q143" s="432"/>
      <c r="R143" s="433"/>
      <c r="S143" s="97"/>
      <c r="T143" s="97"/>
      <c r="U143" s="97"/>
      <c r="V143" s="97"/>
      <c r="W143" s="97"/>
      <c r="X143" s="98"/>
      <c r="Y143" s="51"/>
      <c r="Z143" s="350" t="str">
        <f>Base!$A$4</f>
        <v>Sec L2D</v>
      </c>
      <c r="AA143" s="323">
        <v>1250</v>
      </c>
      <c r="AB143" s="327">
        <f>IFERROR(AA143/VLOOKUP($A143,Base!$A$3:$D$17,4,FALSE)/24,"")</f>
        <v>0.45687134502923982</v>
      </c>
      <c r="AC143" s="110">
        <f>HF$305</f>
        <v>0</v>
      </c>
      <c r="AD143" s="326">
        <f>IFERROR($AC143/VLOOKUP($A143,Base!$A$3:$D$17,4,FALSE)/24,"")</f>
        <v>0</v>
      </c>
      <c r="AE143" s="315">
        <f t="shared" si="149"/>
        <v>0</v>
      </c>
      <c r="AF143" s="422"/>
      <c r="AG143" s="68"/>
      <c r="AH143" s="429">
        <f t="shared" si="150"/>
        <v>-777.75792753999997</v>
      </c>
      <c r="AI143" s="430"/>
      <c r="AJ143" s="110">
        <f>$GN$342+AH143</f>
        <v>-1241.70754145</v>
      </c>
      <c r="AK143" s="23"/>
      <c r="AL143" s="431"/>
      <c r="AM143" s="432"/>
      <c r="AN143" s="432"/>
      <c r="AO143" s="432"/>
      <c r="AP143" s="432"/>
      <c r="AQ143" s="433"/>
      <c r="AR143" s="97"/>
      <c r="AS143" s="97"/>
      <c r="AT143" s="97"/>
      <c r="AU143" s="97"/>
      <c r="AV143" s="97"/>
      <c r="AW143" s="98"/>
      <c r="AX143" s="51"/>
      <c r="AY143" s="350" t="str">
        <f>Base!$A$4</f>
        <v>Sec L2D</v>
      </c>
      <c r="AZ143" s="75">
        <v>1100</v>
      </c>
      <c r="BA143" s="327">
        <f>IFERROR(AZ143/VLOOKUP($A143,Base!$A$3:$D$17,4,FALSE)/24,"")</f>
        <v>0.40204678362573104</v>
      </c>
      <c r="BB143" s="110">
        <f>HF$309</f>
        <v>0</v>
      </c>
      <c r="BC143" s="326">
        <f>IFERROR(BB143/VLOOKUP($A143,Base!$A$3:$D$17,4,FALSE)/24,"")</f>
        <v>0</v>
      </c>
      <c r="BD143" s="315">
        <f>SUMIF($BG$110:$BG$138,AY143,$BH$110:$BH$138)+SUMIF($BI$110:$BI$138,AY143,$BJ$110:$BJ$138)+SUMIF($BK$110:$BK$138,AY143,$BL$110:$BL$138)+SUMIF($BM$110:$BM$138,AY143,$BN$110:$BN$138)+SUMIF($BO$110:$BO$138,AY143,$BP$110:$BP$138)</f>
        <v>0</v>
      </c>
      <c r="BE143" s="422"/>
      <c r="BF143" s="68"/>
      <c r="BG143" s="429">
        <f t="shared" si="151"/>
        <v>-1543.7178295650001</v>
      </c>
      <c r="BH143" s="430"/>
      <c r="BI143" s="110">
        <f>$GN$346+BG143</f>
        <v>-2140.9541385500002</v>
      </c>
      <c r="BJ143" s="23"/>
      <c r="BK143" s="431"/>
      <c r="BL143" s="432"/>
      <c r="BM143" s="432"/>
      <c r="BN143" s="432"/>
      <c r="BO143" s="432"/>
      <c r="BP143" s="433"/>
      <c r="BQ143" s="97"/>
      <c r="BR143" s="97"/>
      <c r="BS143" s="97"/>
      <c r="BT143" s="97"/>
      <c r="BU143" s="97"/>
      <c r="BV143" s="98"/>
      <c r="BW143" s="51"/>
      <c r="BX143" s="350" t="str">
        <f>Base!$A$4</f>
        <v>Sec L2D</v>
      </c>
      <c r="BY143" s="75">
        <v>1350</v>
      </c>
      <c r="BZ143" s="327">
        <f>IFERROR(BY143/VLOOKUP($A143,Base!$A$3:$D$17,4,FALSE)/24,"")</f>
        <v>0.49342105263157898</v>
      </c>
      <c r="CA143" s="110">
        <f>HF$313</f>
        <v>0</v>
      </c>
      <c r="CB143" s="326">
        <f>IFERROR($CA143/VLOOKUP($A143,Base!$A$3:$D$17,4,FALSE)/24,"")</f>
        <v>0</v>
      </c>
      <c r="CC143" s="315">
        <f t="shared" si="152"/>
        <v>0</v>
      </c>
      <c r="CD143" s="422"/>
      <c r="CE143" s="68"/>
      <c r="CF143" s="429">
        <f t="shared" si="153"/>
        <v>-2411.3656745050002</v>
      </c>
      <c r="CG143" s="430"/>
      <c r="CH143" s="110">
        <f>$GN$350+CF143</f>
        <v>-2580.04880925</v>
      </c>
      <c r="CI143" s="23"/>
      <c r="CJ143" s="431"/>
      <c r="CK143" s="432"/>
      <c r="CL143" s="432"/>
      <c r="CM143" s="432"/>
      <c r="CN143" s="432"/>
      <c r="CO143" s="433"/>
      <c r="CP143" s="97"/>
      <c r="CQ143" s="97"/>
      <c r="CR143" s="97"/>
      <c r="CS143" s="97"/>
      <c r="CT143" s="97"/>
      <c r="CU143" s="98"/>
      <c r="CV143" s="51"/>
      <c r="CW143" s="350" t="str">
        <f>Base!$A$4</f>
        <v>Sec L2D</v>
      </c>
      <c r="CX143" s="75">
        <v>1650</v>
      </c>
      <c r="CY143" s="327">
        <f>IFERROR(CX143/VLOOKUP($A143,Base!$A$3:$D$17,4,FALSE)/24,"")</f>
        <v>0.60307017543859642</v>
      </c>
      <c r="CZ143" s="110">
        <f>HF$317</f>
        <v>0</v>
      </c>
      <c r="DA143" s="326">
        <f>IFERROR(CZ143/VLOOKUP($A143,Base!$A$3:$D$17,4,FALSE)/24,"")</f>
        <v>0</v>
      </c>
      <c r="DB143" s="315">
        <f t="shared" ref="DB143:DB151" si="158">SUMIF($DE$110:$DE$138,CW143,$DF$110:$DF$138)+SUMIF($DG$110:$DG$138,CW143,$DH$110:$DH$138)+SUMIF($DI$110:$DI$138,CW143,$DJ$110:$DJ$138)+SUMIF($DK$110:$DK$138,CW143,$DL$110:$DL$138)+SUMIF($DM$110:$DM$138,CW143,$DN$110:$DN$138)</f>
        <v>0</v>
      </c>
      <c r="DC143" s="422"/>
      <c r="DD143" s="68"/>
      <c r="DE143" s="429">
        <f t="shared" si="154"/>
        <v>-1945.8362944249996</v>
      </c>
      <c r="DF143" s="430"/>
      <c r="DG143" s="110">
        <f>$GN$354+DE143</f>
        <v>-1654.4476499749994</v>
      </c>
      <c r="DH143" s="23"/>
      <c r="DI143" s="431"/>
      <c r="DJ143" s="432"/>
      <c r="DK143" s="432"/>
      <c r="DL143" s="432"/>
      <c r="DM143" s="432"/>
      <c r="DN143" s="433"/>
      <c r="DO143" s="97"/>
      <c r="DP143" s="97"/>
      <c r="DQ143" s="97"/>
      <c r="DR143" s="97"/>
      <c r="DS143" s="97"/>
      <c r="DT143" s="98"/>
      <c r="DU143" s="51"/>
      <c r="DV143" s="350" t="str">
        <f>Base!$A$4</f>
        <v>Sec L2D</v>
      </c>
      <c r="DW143" s="75">
        <v>1650</v>
      </c>
      <c r="DX143" s="327">
        <f>IFERROR(DW143/VLOOKUP($A143,Base!$A$3:$D$17,4,FALSE)/24,"")</f>
        <v>0.60307017543859642</v>
      </c>
      <c r="DY143" s="110">
        <f>$HF$321</f>
        <v>0</v>
      </c>
      <c r="DZ143" s="326">
        <f>IFERROR($DY143/VLOOKUP($A143,Base!$A$3:$D$17,4,FALSE)/24,"")</f>
        <v>0</v>
      </c>
      <c r="EA143" s="315">
        <f t="shared" ref="EA143:EA151" si="159">SUMIF($ED$110:$ED$138,DV143,$EE$110:$EE$138)+SUMIF($EF$110:$EF$138,DV143,$EG$110:$EG$138)+SUMIF($EH$110:$EH$138,DV143,$EI$110:$EI$138)+SUMIF($EJ$110:$EJ$138,DV143,$EK$110:$EK$138)+SUMIF($EL$110:$EL$138,DV143,$EM$110:$EM$138)</f>
        <v>0</v>
      </c>
      <c r="EB143" s="422"/>
      <c r="EC143" s="68"/>
      <c r="ED143" s="429">
        <f t="shared" si="155"/>
        <v>-1793.0051385299992</v>
      </c>
      <c r="EE143" s="430"/>
      <c r="EF143" s="110">
        <f>$GN$358+ED143</f>
        <v>-1336.2875202674991</v>
      </c>
      <c r="EG143" s="23"/>
      <c r="EH143" s="431"/>
      <c r="EI143" s="432"/>
      <c r="EJ143" s="432"/>
      <c r="EK143" s="432"/>
      <c r="EL143" s="432"/>
      <c r="EM143" s="433"/>
      <c r="EN143" s="97"/>
      <c r="EO143" s="97"/>
      <c r="EP143" s="97"/>
      <c r="EQ143" s="97"/>
      <c r="ER143" s="97"/>
      <c r="ES143" s="98"/>
      <c r="ET143" s="51"/>
      <c r="EU143" s="350" t="str">
        <f>Base!$A$4</f>
        <v>Sec L2D</v>
      </c>
      <c r="EV143" s="323"/>
      <c r="EW143" s="327">
        <f>IFERROR(EV143/VLOOKUP($A143,Base!$A$3:$D$17,4,FALSE)/24,"")</f>
        <v>0</v>
      </c>
      <c r="EX143" s="110">
        <f>$HF$325</f>
        <v>0</v>
      </c>
      <c r="EY143" s="326">
        <f>IFERROR(EX143/VLOOKUP($A143,Base!$A$3:$D$17,4,FALSE)/24,"")</f>
        <v>0</v>
      </c>
      <c r="EZ143" s="315">
        <f t="shared" ref="EZ143:EZ151" si="160">SUMIF($FC$110:$FC$138,EU143,$FD$110:$FD$138)+SUMIF($FE$110:$FE$138,EU143,$FF$110:$FF$138)+SUMIF($FG$110:$FG$138,EU143,$FH$110:$FH$138)+SUMIF($FI$110:$FI$138,EU143,$FJ$110:$FJ$138)+SUMIF($FK$110:$FK$138,EU143,$FL$110:$FL$138)</f>
        <v>0</v>
      </c>
      <c r="FA143" s="422"/>
      <c r="FB143" s="68"/>
      <c r="FC143" s="429">
        <f t="shared" si="156"/>
        <v>-1336.2875202674991</v>
      </c>
      <c r="FD143" s="430"/>
      <c r="FE143" s="110">
        <f>$GN$362+FC143</f>
        <v>-1336.2875202674991</v>
      </c>
      <c r="FF143" s="23"/>
      <c r="FG143" s="431"/>
      <c r="FH143" s="432"/>
      <c r="FI143" s="432"/>
      <c r="FJ143" s="432"/>
      <c r="FK143" s="432"/>
      <c r="FL143" s="433"/>
      <c r="FM143" s="97"/>
      <c r="FN143" s="97"/>
      <c r="FO143" s="97"/>
      <c r="FP143" s="97"/>
      <c r="FQ143" s="97"/>
      <c r="FR143" s="98"/>
      <c r="FS143" s="51"/>
      <c r="FU143" s="237"/>
      <c r="FV143" s="23"/>
      <c r="FW143" s="88"/>
      <c r="FX143" s="23"/>
      <c r="FY143" s="126"/>
    </row>
    <row r="144" spans="1:181" s="62" customFormat="1" x14ac:dyDescent="0.2">
      <c r="A144" s="350" t="str">
        <f>Base!$A$5</f>
        <v>Frais</v>
      </c>
      <c r="B144" s="75">
        <v>1650</v>
      </c>
      <c r="C144" s="327">
        <f>IFERROR(B144/VLOOKUP($A144,Base!$A$3:$D$17,4,FALSE)/24,"")</f>
        <v>0.29761904761904762</v>
      </c>
      <c r="D144" s="110">
        <f>HG$301</f>
        <v>0</v>
      </c>
      <c r="E144" s="326">
        <f>IFERROR($D144/VLOOKUP($A144,Base!$A$3:$D$17,4,FALSE)/24,"")</f>
        <v>0</v>
      </c>
      <c r="F144" s="315">
        <f>SUMIF($I$110:$I$138,A144,$J$110:$J$138)+SUMIF($K$110:$K$138,A144,$L$110:$L$138)+SUMIF($M$110:$M$138,A144,$N$110:$N$138)+SUMIF($O$110:$O$138,A144,$P$110:$P$138)+SUMIF($Q$110:$Q$138,A144,$R$110:$R$138)</f>
        <v>0</v>
      </c>
      <c r="G144" s="422">
        <f>SUM(F144:F145)</f>
        <v>0</v>
      </c>
      <c r="H144" s="68"/>
      <c r="I144" s="429">
        <f t="shared" si="157"/>
        <v>136.77112024249999</v>
      </c>
      <c r="J144" s="430"/>
      <c r="K144" s="110">
        <f>$GO$338+I144+0.1</f>
        <v>273.44224048500001</v>
      </c>
      <c r="L144" s="23"/>
      <c r="M144" s="434"/>
      <c r="N144" s="435"/>
      <c r="O144" s="435"/>
      <c r="P144" s="435"/>
      <c r="Q144" s="435"/>
      <c r="R144" s="436"/>
      <c r="S144" s="97"/>
      <c r="T144" s="97"/>
      <c r="U144" s="97"/>
      <c r="V144" s="97"/>
      <c r="W144" s="97"/>
      <c r="X144" s="98"/>
      <c r="Y144" s="51"/>
      <c r="Z144" s="350" t="str">
        <f>Base!$A$5</f>
        <v>Frais</v>
      </c>
      <c r="AA144" s="323">
        <v>1600</v>
      </c>
      <c r="AB144" s="327">
        <f>IFERROR(AA144/VLOOKUP($A144,Base!$A$3:$D$17,4,FALSE)/24,"")</f>
        <v>0.28860028860028858</v>
      </c>
      <c r="AC144" s="110">
        <f>HG$305</f>
        <v>0</v>
      </c>
      <c r="AD144" s="326">
        <f>IFERROR($AC144/VLOOKUP($A144,Base!$A$3:$D$17,4,FALSE)/24,"")</f>
        <v>0</v>
      </c>
      <c r="AE144" s="315">
        <f t="shared" si="149"/>
        <v>0</v>
      </c>
      <c r="AF144" s="422">
        <f>SUM(AE144:AE145)</f>
        <v>0</v>
      </c>
      <c r="AG144" s="68"/>
      <c r="AH144" s="429">
        <f t="shared" si="150"/>
        <v>433.68169623499972</v>
      </c>
      <c r="AI144" s="430"/>
      <c r="AJ144" s="110">
        <f>$GO$342+AH144</f>
        <v>353.59195634999952</v>
      </c>
      <c r="AK144" s="23"/>
      <c r="AL144" s="434"/>
      <c r="AM144" s="435"/>
      <c r="AN144" s="435"/>
      <c r="AO144" s="435"/>
      <c r="AP144" s="435"/>
      <c r="AQ144" s="436"/>
      <c r="AR144" s="97"/>
      <c r="AS144" s="97"/>
      <c r="AT144" s="97"/>
      <c r="AU144" s="97"/>
      <c r="AV144" s="97"/>
      <c r="AW144" s="98"/>
      <c r="AX144" s="51"/>
      <c r="AY144" s="350" t="str">
        <f>Base!$A$5</f>
        <v>Frais</v>
      </c>
      <c r="AZ144" s="75">
        <v>1425</v>
      </c>
      <c r="BA144" s="327">
        <f>IFERROR(AZ144/VLOOKUP($A144,Base!$A$3:$D$17,4,FALSE)/24,"")</f>
        <v>0.257034632034632</v>
      </c>
      <c r="BB144" s="110">
        <f>HG$309</f>
        <v>0</v>
      </c>
      <c r="BC144" s="326">
        <f>IFERROR(BB144/VLOOKUP($A144,Base!$A$3:$D$17,4,FALSE)/24,"")</f>
        <v>0</v>
      </c>
      <c r="BD144" s="315">
        <f t="shared" ref="BD144:BD152" si="161">SUMIF($BG$110:$BG$138,AY144,$BH$110:$BH$138)+SUMIF($BI$110:$BI$138,AY144,$BJ$110:$BJ$138)+SUMIF($BK$110:$BK$138,AY144,$BL$110:$BL$138)+SUMIF($BM$110:$BM$138,AY144,$BN$110:$BN$138)+SUMIF($BO$110:$BO$138,AY144,$BP$110:$BP$138)</f>
        <v>0</v>
      </c>
      <c r="BE144" s="422">
        <f>SUM(BD144:BD145)</f>
        <v>0</v>
      </c>
      <c r="BF144" s="68"/>
      <c r="BG144" s="429">
        <f t="shared" si="151"/>
        <v>884.32354253749918</v>
      </c>
      <c r="BH144" s="430"/>
      <c r="BI144" s="110">
        <f>$GO$346+BG144</f>
        <v>581.25593509999931</v>
      </c>
      <c r="BJ144" s="23"/>
      <c r="BK144" s="434"/>
      <c r="BL144" s="435"/>
      <c r="BM144" s="435"/>
      <c r="BN144" s="435"/>
      <c r="BO144" s="435"/>
      <c r="BP144" s="436"/>
      <c r="BQ144" s="97"/>
      <c r="BR144" s="97"/>
      <c r="BS144" s="97"/>
      <c r="BT144" s="97"/>
      <c r="BU144" s="97"/>
      <c r="BV144" s="98"/>
      <c r="BW144" s="51"/>
      <c r="BX144" s="350" t="str">
        <f>Base!$A$5</f>
        <v>Frais</v>
      </c>
      <c r="BY144" s="75">
        <v>500</v>
      </c>
      <c r="BZ144" s="327">
        <f>IFERROR(BY144/VLOOKUP($A144,Base!$A$3:$D$17,4,FALSE)/24,"")</f>
        <v>9.0187590187590191E-2</v>
      </c>
      <c r="CA144" s="110">
        <f>HG$313</f>
        <v>0</v>
      </c>
      <c r="CB144" s="326">
        <f>IFERROR($CA144/VLOOKUP($A144,Base!$A$3:$D$17,4,FALSE)/24,"")</f>
        <v>0</v>
      </c>
      <c r="CC144" s="315">
        <f t="shared" si="152"/>
        <v>0</v>
      </c>
      <c r="CD144" s="422">
        <f>SUM(CC144:CC145)</f>
        <v>0</v>
      </c>
      <c r="CE144" s="68"/>
      <c r="CF144" s="429">
        <f t="shared" si="153"/>
        <v>1085.1162097424992</v>
      </c>
      <c r="CG144" s="430"/>
      <c r="CH144" s="110">
        <f>$GO$350+CF144</f>
        <v>52.579434549999178</v>
      </c>
      <c r="CI144" s="23"/>
      <c r="CJ144" s="434"/>
      <c r="CK144" s="435"/>
      <c r="CL144" s="435"/>
      <c r="CM144" s="435"/>
      <c r="CN144" s="435"/>
      <c r="CO144" s="436"/>
      <c r="CP144" s="97"/>
      <c r="CQ144" s="97"/>
      <c r="CR144" s="97"/>
      <c r="CS144" s="97"/>
      <c r="CT144" s="97"/>
      <c r="CU144" s="98"/>
      <c r="CV144" s="51"/>
      <c r="CW144" s="350" t="str">
        <f>Base!$A$5</f>
        <v>Frais</v>
      </c>
      <c r="CX144" s="75">
        <v>1050</v>
      </c>
      <c r="CY144" s="327">
        <f>IFERROR(CX144/VLOOKUP($A144,Base!$A$3:$D$17,4,FALSE)/24,"")</f>
        <v>0.18939393939393942</v>
      </c>
      <c r="CZ144" s="110">
        <f>HG$317</f>
        <v>0</v>
      </c>
      <c r="DA144" s="326">
        <f>IFERROR(CZ144/VLOOKUP($A144,Base!$A$3:$D$17,4,FALSE)/24,"")</f>
        <v>0</v>
      </c>
      <c r="DB144" s="315">
        <f t="shared" si="158"/>
        <v>0</v>
      </c>
      <c r="DC144" s="422">
        <f>SUM(DB144:DB145)</f>
        <v>0</v>
      </c>
      <c r="DD144" s="68"/>
      <c r="DE144" s="429">
        <f t="shared" si="154"/>
        <v>-422.34934240000086</v>
      </c>
      <c r="DF144" s="430"/>
      <c r="DG144" s="110">
        <f>$GO$354+DE144</f>
        <v>-285.9468571000009</v>
      </c>
      <c r="DH144" s="23"/>
      <c r="DI144" s="434"/>
      <c r="DJ144" s="435"/>
      <c r="DK144" s="435"/>
      <c r="DL144" s="435"/>
      <c r="DM144" s="435"/>
      <c r="DN144" s="436"/>
      <c r="DO144" s="97"/>
      <c r="DP144" s="97"/>
      <c r="DQ144" s="97"/>
      <c r="DR144" s="97"/>
      <c r="DS144" s="97"/>
      <c r="DT144" s="98"/>
      <c r="DU144" s="51"/>
      <c r="DV144" s="350" t="str">
        <f>Base!$A$5</f>
        <v>Frais</v>
      </c>
      <c r="DW144" s="75">
        <v>1000</v>
      </c>
      <c r="DX144" s="327">
        <f>IFERROR(DW144/VLOOKUP($A144,Base!$A$3:$D$17,4,FALSE)/24,"")</f>
        <v>0.18037518037518038</v>
      </c>
      <c r="DY144" s="110">
        <f>$HG$321</f>
        <v>0</v>
      </c>
      <c r="DZ144" s="326">
        <f>IFERROR($DY144/VLOOKUP($A144,Base!$A$3:$D$17,4,FALSE)/24,"")</f>
        <v>0</v>
      </c>
      <c r="EA144" s="315">
        <f t="shared" si="159"/>
        <v>0</v>
      </c>
      <c r="EB144" s="422">
        <f>SUM(EA144:EA145)</f>
        <v>0</v>
      </c>
      <c r="EC144" s="68"/>
      <c r="ED144" s="429">
        <f t="shared" si="155"/>
        <v>384.56314990999903</v>
      </c>
      <c r="EE144" s="430"/>
      <c r="EF144" s="110">
        <f>$GO$358+ED144</f>
        <v>589.13112763499907</v>
      </c>
      <c r="EG144" s="23"/>
      <c r="EH144" s="434"/>
      <c r="EI144" s="435"/>
      <c r="EJ144" s="435"/>
      <c r="EK144" s="435"/>
      <c r="EL144" s="435"/>
      <c r="EM144" s="436"/>
      <c r="EN144" s="97"/>
      <c r="EO144" s="97"/>
      <c r="EP144" s="97"/>
      <c r="EQ144" s="97"/>
      <c r="ER144" s="97"/>
      <c r="ES144" s="98"/>
      <c r="ET144" s="51"/>
      <c r="EU144" s="350" t="str">
        <f>Base!$A$5</f>
        <v>Frais</v>
      </c>
      <c r="EV144" s="323"/>
      <c r="EW144" s="327">
        <f>IFERROR(EV144/VLOOKUP($A144,Base!$A$3:$D$17,4,FALSE)/24,"")</f>
        <v>0</v>
      </c>
      <c r="EX144" s="110">
        <f>$HG$325</f>
        <v>0</v>
      </c>
      <c r="EY144" s="326">
        <f>IFERROR(EX144/VLOOKUP($A144,Base!$A$3:$D$17,4,FALSE)/24,"")</f>
        <v>0</v>
      </c>
      <c r="EZ144" s="315">
        <f t="shared" si="160"/>
        <v>0</v>
      </c>
      <c r="FA144" s="422">
        <f>SUM(EZ144:EZ145)</f>
        <v>0</v>
      </c>
      <c r="FB144" s="68"/>
      <c r="FC144" s="429">
        <f t="shared" si="156"/>
        <v>589.13112763499907</v>
      </c>
      <c r="FD144" s="430"/>
      <c r="FE144" s="110">
        <f>$GO$362+FC144</f>
        <v>589.13112763499907</v>
      </c>
      <c r="FF144" s="23"/>
      <c r="FG144" s="434"/>
      <c r="FH144" s="435"/>
      <c r="FI144" s="435"/>
      <c r="FJ144" s="435"/>
      <c r="FK144" s="435"/>
      <c r="FL144" s="436"/>
      <c r="FM144" s="97"/>
      <c r="FN144" s="97"/>
      <c r="FO144" s="97"/>
      <c r="FP144" s="97"/>
      <c r="FQ144" s="97"/>
      <c r="FR144" s="98"/>
      <c r="FS144" s="51"/>
      <c r="FU144" s="237"/>
      <c r="FV144" s="23"/>
      <c r="FW144" s="88"/>
      <c r="FX144" s="23"/>
      <c r="FY144" s="126"/>
    </row>
    <row r="145" spans="1:181" s="25" customFormat="1" x14ac:dyDescent="0.2">
      <c r="A145" s="350" t="str">
        <f>Base!$A$6</f>
        <v>Frais L2D</v>
      </c>
      <c r="B145" s="75">
        <v>1300</v>
      </c>
      <c r="C145" s="327">
        <f>IFERROR(B145/VLOOKUP($A145,Base!$A$3:$D$17,4,FALSE)/24,"")</f>
        <v>0.31265031265031268</v>
      </c>
      <c r="D145" s="110">
        <f>HH$301</f>
        <v>0</v>
      </c>
      <c r="E145" s="326">
        <f>IFERROR($D145/VLOOKUP($A145,Base!$A$3:$D$17,4,FALSE)/24,"")</f>
        <v>0</v>
      </c>
      <c r="F145" s="315">
        <f>SUMIF($I$110:$I$138,A145,$J$110:$J$138)+SUMIF($K$110:$K$138,A145,$L$110:$L$138)+SUMIF($M$110:$M$138,A145,$N$110:$N$138)+SUMIF($O$110:$O$138,A145,$P$110:$P$138)+SUMIF($Q$110:$Q$138,A145,$R$110:$R$138)</f>
        <v>0</v>
      </c>
      <c r="G145" s="422"/>
      <c r="H145" s="68"/>
      <c r="I145" s="429">
        <f t="shared" si="157"/>
        <v>-213.22887975750001</v>
      </c>
      <c r="J145" s="430"/>
      <c r="K145" s="110">
        <f>$GP$338+I145+0.1</f>
        <v>-426.55775951499999</v>
      </c>
      <c r="L145" s="23"/>
      <c r="M145" s="434"/>
      <c r="N145" s="435"/>
      <c r="O145" s="435"/>
      <c r="P145" s="435"/>
      <c r="Q145" s="435"/>
      <c r="R145" s="436"/>
      <c r="S145" s="97"/>
      <c r="T145" s="97"/>
      <c r="U145" s="97"/>
      <c r="V145" s="97"/>
      <c r="W145" s="97"/>
      <c r="X145" s="98"/>
      <c r="Y145" s="51"/>
      <c r="Z145" s="350" t="str">
        <f>Base!$A$6</f>
        <v>Frais L2D</v>
      </c>
      <c r="AA145" s="323">
        <v>1260</v>
      </c>
      <c r="AB145" s="327">
        <f>IFERROR(AA145/VLOOKUP($A145,Base!$A$3:$D$17,4,FALSE)/24,"")</f>
        <v>0.30303030303030304</v>
      </c>
      <c r="AC145" s="110">
        <f>HH$305</f>
        <v>0</v>
      </c>
      <c r="AD145" s="326">
        <f>IFERROR($AC145/VLOOKUP($A145,Base!$A$3:$D$17,4,FALSE)/24,"")</f>
        <v>0</v>
      </c>
      <c r="AE145" s="315">
        <f t="shared" si="149"/>
        <v>0</v>
      </c>
      <c r="AF145" s="422"/>
      <c r="AG145" s="68"/>
      <c r="AH145" s="429">
        <f t="shared" si="150"/>
        <v>-816.31830376500034</v>
      </c>
      <c r="AI145" s="430"/>
      <c r="AJ145" s="110">
        <f>$GP$342+AH145</f>
        <v>-1236.4080436500005</v>
      </c>
      <c r="AK145" s="23"/>
      <c r="AL145" s="434"/>
      <c r="AM145" s="435"/>
      <c r="AN145" s="435"/>
      <c r="AO145" s="435"/>
      <c r="AP145" s="435"/>
      <c r="AQ145" s="436"/>
      <c r="AR145" s="97"/>
      <c r="AS145" s="97"/>
      <c r="AT145" s="97"/>
      <c r="AU145" s="97"/>
      <c r="AV145" s="97"/>
      <c r="AW145" s="98"/>
      <c r="AX145" s="51"/>
      <c r="AY145" s="350" t="str">
        <f>Base!$A$6</f>
        <v>Frais L2D</v>
      </c>
      <c r="AZ145" s="75">
        <v>1150</v>
      </c>
      <c r="BA145" s="327">
        <f>IFERROR(AZ145/VLOOKUP($A145,Base!$A$3:$D$17,4,FALSE)/24,"")</f>
        <v>0.27657527657527659</v>
      </c>
      <c r="BB145" s="110">
        <f>HH$309</f>
        <v>0</v>
      </c>
      <c r="BC145" s="326">
        <f>IFERROR(BB145/VLOOKUP($A145,Base!$A$3:$D$17,4,FALSE)/24,"")</f>
        <v>0</v>
      </c>
      <c r="BD145" s="315">
        <f t="shared" si="161"/>
        <v>0</v>
      </c>
      <c r="BE145" s="422"/>
      <c r="BF145" s="68"/>
      <c r="BG145" s="429">
        <f t="shared" si="151"/>
        <v>-1505.6764574625008</v>
      </c>
      <c r="BH145" s="430"/>
      <c r="BI145" s="110">
        <f>$GP$346+BG145</f>
        <v>-2083.7440649000009</v>
      </c>
      <c r="BJ145" s="23"/>
      <c r="BK145" s="434"/>
      <c r="BL145" s="435"/>
      <c r="BM145" s="435"/>
      <c r="BN145" s="435"/>
      <c r="BO145" s="435"/>
      <c r="BP145" s="436"/>
      <c r="BQ145" s="97"/>
      <c r="BR145" s="97"/>
      <c r="BS145" s="97"/>
      <c r="BT145" s="97"/>
      <c r="BU145" s="97"/>
      <c r="BV145" s="98"/>
      <c r="BW145" s="51"/>
      <c r="BX145" s="350" t="str">
        <f>Base!$A$6</f>
        <v>Frais L2D</v>
      </c>
      <c r="BY145" s="75">
        <v>400</v>
      </c>
      <c r="BZ145" s="327">
        <f>IFERROR(BY145/VLOOKUP($A145,Base!$A$3:$D$17,4,FALSE)/24,"")</f>
        <v>9.6200096200096188E-2</v>
      </c>
      <c r="CA145" s="110">
        <f>HH$313</f>
        <v>0</v>
      </c>
      <c r="CB145" s="326">
        <f>IFERROR($CA145/VLOOKUP($A145,Base!$A$3:$D$17,4,FALSE)/24,"")</f>
        <v>0</v>
      </c>
      <c r="CC145" s="315">
        <f t="shared" si="152"/>
        <v>0</v>
      </c>
      <c r="CD145" s="422"/>
      <c r="CE145" s="68"/>
      <c r="CF145" s="429">
        <f t="shared" si="153"/>
        <v>-2304.883790257501</v>
      </c>
      <c r="CG145" s="430"/>
      <c r="CH145" s="110">
        <f>$GP$350+CF145</f>
        <v>-3437.420565450001</v>
      </c>
      <c r="CI145" s="23"/>
      <c r="CJ145" s="434"/>
      <c r="CK145" s="435"/>
      <c r="CL145" s="435"/>
      <c r="CM145" s="435"/>
      <c r="CN145" s="435"/>
      <c r="CO145" s="436"/>
      <c r="CP145" s="97"/>
      <c r="CQ145" s="97"/>
      <c r="CR145" s="97"/>
      <c r="CS145" s="97"/>
      <c r="CT145" s="97"/>
      <c r="CU145" s="98"/>
      <c r="CV145" s="51"/>
      <c r="CW145" s="350" t="str">
        <f>Base!$A$6</f>
        <v>Frais L2D</v>
      </c>
      <c r="CX145" s="75">
        <v>800</v>
      </c>
      <c r="CY145" s="327">
        <f>IFERROR(CX145/VLOOKUP($A145,Base!$A$3:$D$17,4,FALSE)/24,"")</f>
        <v>0.19240019240019238</v>
      </c>
      <c r="CZ145" s="110">
        <f>HH$317</f>
        <v>0</v>
      </c>
      <c r="DA145" s="326">
        <f>IFERROR(CZ145/VLOOKUP($A145,Base!$A$3:$D$17,4,FALSE)/24,"")</f>
        <v>0</v>
      </c>
      <c r="DB145" s="315">
        <f t="shared" si="158"/>
        <v>0</v>
      </c>
      <c r="DC145" s="422"/>
      <c r="DD145" s="68"/>
      <c r="DE145" s="429">
        <f t="shared" si="154"/>
        <v>-4212.3493424000008</v>
      </c>
      <c r="DF145" s="430"/>
      <c r="DG145" s="110">
        <f>$GP$354+DE145</f>
        <v>-4325.9468571000007</v>
      </c>
      <c r="DH145" s="23"/>
      <c r="DI145" s="434"/>
      <c r="DJ145" s="435"/>
      <c r="DK145" s="435"/>
      <c r="DL145" s="435"/>
      <c r="DM145" s="435"/>
      <c r="DN145" s="436"/>
      <c r="DO145" s="97"/>
      <c r="DP145" s="97"/>
      <c r="DQ145" s="97"/>
      <c r="DR145" s="97"/>
      <c r="DS145" s="97"/>
      <c r="DT145" s="98"/>
      <c r="DU145" s="51"/>
      <c r="DV145" s="350" t="str">
        <f>Base!$A$6</f>
        <v>Frais L2D</v>
      </c>
      <c r="DW145" s="75">
        <v>800</v>
      </c>
      <c r="DX145" s="327">
        <f>IFERROR(DW145/VLOOKUP($A145,Base!$A$3:$D$17,4,FALSE)/24,"")</f>
        <v>0.19240019240019238</v>
      </c>
      <c r="DY145" s="110">
        <f>$HH$321</f>
        <v>0</v>
      </c>
      <c r="DZ145" s="326">
        <f>IFERROR($DY145/VLOOKUP($A145,Base!$A$3:$D$17,4,FALSE)/24,"")</f>
        <v>0</v>
      </c>
      <c r="EA145" s="315">
        <f t="shared" si="159"/>
        <v>0</v>
      </c>
      <c r="EB145" s="422"/>
      <c r="EC145" s="68"/>
      <c r="ED145" s="429">
        <f t="shared" si="155"/>
        <v>-4185.4368500900009</v>
      </c>
      <c r="EE145" s="430"/>
      <c r="EF145" s="110">
        <f>$GP$358+ED145</f>
        <v>-4180.8688723650012</v>
      </c>
      <c r="EG145" s="23"/>
      <c r="EH145" s="434"/>
      <c r="EI145" s="435"/>
      <c r="EJ145" s="435"/>
      <c r="EK145" s="435"/>
      <c r="EL145" s="435"/>
      <c r="EM145" s="436"/>
      <c r="EN145" s="97"/>
      <c r="EO145" s="97"/>
      <c r="EP145" s="97"/>
      <c r="EQ145" s="97"/>
      <c r="ER145" s="97"/>
      <c r="ES145" s="98"/>
      <c r="ET145" s="51"/>
      <c r="EU145" s="350" t="str">
        <f>Base!$A$6</f>
        <v>Frais L2D</v>
      </c>
      <c r="EV145" s="323"/>
      <c r="EW145" s="327">
        <f>IFERROR(EV145/VLOOKUP($A145,Base!$A$3:$D$17,4,FALSE)/24,"")</f>
        <v>0</v>
      </c>
      <c r="EX145" s="110">
        <f>$HH$325</f>
        <v>0</v>
      </c>
      <c r="EY145" s="326">
        <f>IFERROR(EX145/VLOOKUP($A145,Base!$A$3:$D$17,4,FALSE)/24,"")</f>
        <v>0</v>
      </c>
      <c r="EZ145" s="315">
        <f t="shared" si="160"/>
        <v>0</v>
      </c>
      <c r="FA145" s="422"/>
      <c r="FB145" s="68"/>
      <c r="FC145" s="429">
        <f t="shared" si="156"/>
        <v>-4180.8688723650012</v>
      </c>
      <c r="FD145" s="430"/>
      <c r="FE145" s="110">
        <f>$GP$362+FC145</f>
        <v>-4180.8688723650012</v>
      </c>
      <c r="FF145" s="23"/>
      <c r="FG145" s="434"/>
      <c r="FH145" s="435"/>
      <c r="FI145" s="435"/>
      <c r="FJ145" s="435"/>
      <c r="FK145" s="435"/>
      <c r="FL145" s="436"/>
      <c r="FM145" s="97"/>
      <c r="FN145" s="97"/>
      <c r="FO145" s="97"/>
      <c r="FP145" s="97"/>
      <c r="FQ145" s="97"/>
      <c r="FR145" s="98"/>
      <c r="FS145" s="51"/>
      <c r="FU145" s="237"/>
      <c r="FV145" s="23"/>
      <c r="FW145" s="88"/>
      <c r="FX145" s="23"/>
      <c r="FY145" s="126"/>
    </row>
    <row r="146" spans="1:181" s="25" customFormat="1" x14ac:dyDescent="0.2">
      <c r="A146" s="350" t="str">
        <f>Base!$A$7</f>
        <v>Surgelé</v>
      </c>
      <c r="B146" s="75">
        <v>2000</v>
      </c>
      <c r="C146" s="327">
        <f>IFERROR(B146/VLOOKUP($A146,Base!$A$3:$D$17,4,FALSE)/24,"")</f>
        <v>0.38051750380517507</v>
      </c>
      <c r="D146" s="110">
        <f>HI$301</f>
        <v>0</v>
      </c>
      <c r="E146" s="326">
        <f>IFERROR($D146/VLOOKUP($A146,Base!$A$3:$D$17,4,FALSE)/24,"")</f>
        <v>0</v>
      </c>
      <c r="F146" s="315">
        <f t="shared" ref="F146:F151" si="162">SUMIF($I$110:$I$138,A146,$J$110:$J$138)+SUMIF($K$110:$K$138,A146,$L$110:$L$138)+SUMIF($M$110:$M$138,A146,$N$110:$N$138)+SUMIF($O$110:$O$138,A146,$P$110:$P$138)+SUMIF($Q$110:$Q$138,A146,$R$110:$R$138)</f>
        <v>0</v>
      </c>
      <c r="G146" s="422">
        <f>SUM(F146:F147)</f>
        <v>0</v>
      </c>
      <c r="H146" s="68"/>
      <c r="I146" s="429">
        <f t="shared" si="157"/>
        <v>9.4608290774998292</v>
      </c>
      <c r="J146" s="430"/>
      <c r="K146" s="110">
        <f>$GQ$338+I146</f>
        <v>18.82165815499966</v>
      </c>
      <c r="L146" s="23"/>
      <c r="M146" s="434"/>
      <c r="N146" s="435"/>
      <c r="O146" s="435"/>
      <c r="P146" s="435"/>
      <c r="Q146" s="435"/>
      <c r="R146" s="436"/>
      <c r="S146" s="97"/>
      <c r="T146" s="97"/>
      <c r="U146" s="97"/>
      <c r="V146" s="97"/>
      <c r="W146" s="97"/>
      <c r="X146" s="98"/>
      <c r="Y146" s="51"/>
      <c r="Z146" s="350" t="str">
        <f>Base!$A$7</f>
        <v>Surgelé</v>
      </c>
      <c r="AA146" s="323">
        <v>2450</v>
      </c>
      <c r="AB146" s="327">
        <f>IFERROR(AA146/VLOOKUP($A146,Base!$A$3:$D$17,4,FALSE)/24,"")</f>
        <v>0.46613394216133947</v>
      </c>
      <c r="AC146" s="110">
        <f>HI$305</f>
        <v>0</v>
      </c>
      <c r="AD146" s="326">
        <f>IFERROR($AC146/VLOOKUP($A146,Base!$A$3:$D$17,4,FALSE)/24,"")</f>
        <v>0</v>
      </c>
      <c r="AE146" s="315">
        <f t="shared" si="149"/>
        <v>0</v>
      </c>
      <c r="AF146" s="422">
        <f>SUM(AE146:AE147)</f>
        <v>0</v>
      </c>
      <c r="AG146" s="68"/>
      <c r="AH146" s="429">
        <f t="shared" si="150"/>
        <v>140.69611828749984</v>
      </c>
      <c r="AI146" s="430"/>
      <c r="AJ146" s="110">
        <f>$GQ$342+AH146</f>
        <v>598.14766760999998</v>
      </c>
      <c r="AK146" s="23"/>
      <c r="AL146" s="434"/>
      <c r="AM146" s="435"/>
      <c r="AN146" s="435"/>
      <c r="AO146" s="435"/>
      <c r="AP146" s="435"/>
      <c r="AQ146" s="436"/>
      <c r="AR146" s="97"/>
      <c r="AS146" s="97"/>
      <c r="AT146" s="97"/>
      <c r="AU146" s="97"/>
      <c r="AV146" s="97"/>
      <c r="AW146" s="98"/>
      <c r="AX146" s="51"/>
      <c r="AY146" s="350" t="str">
        <f>Base!$A$7</f>
        <v>Surgelé</v>
      </c>
      <c r="AZ146" s="75">
        <v>2350</v>
      </c>
      <c r="BA146" s="327">
        <f>IFERROR(AZ146/VLOOKUP($A146,Base!$A$3:$D$17,4,FALSE)/24,"")</f>
        <v>0.44710806697108069</v>
      </c>
      <c r="BB146" s="110">
        <f>HI$309</f>
        <v>0</v>
      </c>
      <c r="BC146" s="326">
        <f>IFERROR(BB146/VLOOKUP($A146,Base!$A$3:$D$17,4,FALSE)/24,"")</f>
        <v>0</v>
      </c>
      <c r="BD146" s="315">
        <f t="shared" si="161"/>
        <v>0</v>
      </c>
      <c r="BE146" s="422">
        <f>SUM(BD146:BD147)</f>
        <v>0</v>
      </c>
      <c r="BF146" s="68"/>
      <c r="BG146" s="429">
        <f t="shared" si="151"/>
        <v>545.19043854750009</v>
      </c>
      <c r="BH146" s="430"/>
      <c r="BI146" s="110">
        <f>$GQ$346+BG146</f>
        <v>890.52116136000029</v>
      </c>
      <c r="BJ146" s="23"/>
      <c r="BK146" s="434"/>
      <c r="BL146" s="435"/>
      <c r="BM146" s="435"/>
      <c r="BN146" s="435"/>
      <c r="BO146" s="435"/>
      <c r="BP146" s="436"/>
      <c r="BQ146" s="97"/>
      <c r="BR146" s="97"/>
      <c r="BS146" s="97"/>
      <c r="BT146" s="97"/>
      <c r="BU146" s="97"/>
      <c r="BV146" s="98"/>
      <c r="BW146" s="51"/>
      <c r="BX146" s="350" t="str">
        <f>Base!$A$7</f>
        <v>Surgelé</v>
      </c>
      <c r="BY146" s="75">
        <v>1700</v>
      </c>
      <c r="BZ146" s="327">
        <f>IFERROR(BY146/VLOOKUP($A146,Base!$A$3:$D$17,4,FALSE)/24,"")</f>
        <v>0.32343987823439879</v>
      </c>
      <c r="CA146" s="110">
        <f>HI$313</f>
        <v>0</v>
      </c>
      <c r="CB146" s="326">
        <f>IFERROR($CA146/VLOOKUP($A146,Base!$A$3:$D$17,4,FALSE)/24,"")</f>
        <v>0</v>
      </c>
      <c r="CC146" s="315">
        <f t="shared" si="152"/>
        <v>0</v>
      </c>
      <c r="CD146" s="422">
        <f>SUM(CC146:CC147)</f>
        <v>0</v>
      </c>
      <c r="CE146" s="68"/>
      <c r="CF146" s="429">
        <f t="shared" si="153"/>
        <v>980.23069438250002</v>
      </c>
      <c r="CG146" s="430"/>
      <c r="CH146" s="110">
        <f>$GQ$350+CF146</f>
        <v>816.99736601000006</v>
      </c>
      <c r="CI146" s="23"/>
      <c r="CJ146" s="434"/>
      <c r="CK146" s="435"/>
      <c r="CL146" s="435"/>
      <c r="CM146" s="435"/>
      <c r="CN146" s="435"/>
      <c r="CO146" s="436"/>
      <c r="CP146" s="97"/>
      <c r="CQ146" s="97"/>
      <c r="CR146" s="97"/>
      <c r="CS146" s="97"/>
      <c r="CT146" s="97"/>
      <c r="CU146" s="98"/>
      <c r="CV146" s="51"/>
      <c r="CW146" s="350" t="str">
        <f>Base!$A$7</f>
        <v>Surgelé</v>
      </c>
      <c r="CX146" s="75">
        <v>1850</v>
      </c>
      <c r="CY146" s="327">
        <f>IFERROR(CX146/VLOOKUP($A146,Base!$A$3:$D$17,4,FALSE)/24,"")</f>
        <v>0.3519786910197869</v>
      </c>
      <c r="CZ146" s="110">
        <f>HI$317</f>
        <v>0</v>
      </c>
      <c r="DA146" s="326">
        <f>IFERROR(CZ146/VLOOKUP($A146,Base!$A$3:$D$17,4,FALSE)/24,"")</f>
        <v>0</v>
      </c>
      <c r="DB146" s="315">
        <f t="shared" si="158"/>
        <v>0</v>
      </c>
      <c r="DC146" s="422">
        <f>SUM(DB146:DB147)</f>
        <v>0</v>
      </c>
      <c r="DD146" s="68"/>
      <c r="DE146" s="429">
        <f t="shared" si="154"/>
        <v>1326.0602218025001</v>
      </c>
      <c r="DF146" s="430"/>
      <c r="DG146" s="110">
        <f>$GQ$354+DE146</f>
        <v>2062.8217795075002</v>
      </c>
      <c r="DH146" s="23"/>
      <c r="DI146" s="434"/>
      <c r="DJ146" s="435"/>
      <c r="DK146" s="435"/>
      <c r="DL146" s="435"/>
      <c r="DM146" s="435"/>
      <c r="DN146" s="436"/>
      <c r="DO146" s="97"/>
      <c r="DP146" s="97"/>
      <c r="DQ146" s="97"/>
      <c r="DR146" s="97"/>
      <c r="DS146" s="97"/>
      <c r="DT146" s="98"/>
      <c r="DU146" s="51"/>
      <c r="DV146" s="350" t="str">
        <f>Base!$A$7</f>
        <v>Surgelé</v>
      </c>
      <c r="DW146" s="75">
        <v>1850</v>
      </c>
      <c r="DX146" s="327">
        <f>IFERROR(DW146/VLOOKUP($A146,Base!$A$3:$D$17,4,FALSE)/24,"")</f>
        <v>0.3519786910197869</v>
      </c>
      <c r="DY146" s="110">
        <f>$HI$321</f>
        <v>0</v>
      </c>
      <c r="DZ146" s="326">
        <f>IFERROR($DY146/VLOOKUP($A146,Base!$A$3:$D$17,4,FALSE)/24,"")</f>
        <v>0</v>
      </c>
      <c r="EA146" s="315">
        <f t="shared" si="159"/>
        <v>0</v>
      </c>
      <c r="EB146" s="422">
        <f>SUM(EA146:EA147)</f>
        <v>0</v>
      </c>
      <c r="EC146" s="68"/>
      <c r="ED146" s="429">
        <f t="shared" si="155"/>
        <v>2706.47722028</v>
      </c>
      <c r="EE146" s="430"/>
      <c r="EF146" s="110">
        <f>$GQ$358+ED146</f>
        <v>3606.6488839799999</v>
      </c>
      <c r="EG146" s="23"/>
      <c r="EH146" s="434"/>
      <c r="EI146" s="435"/>
      <c r="EJ146" s="435"/>
      <c r="EK146" s="435"/>
      <c r="EL146" s="435"/>
      <c r="EM146" s="436"/>
      <c r="EN146" s="97"/>
      <c r="EO146" s="97"/>
      <c r="EP146" s="97"/>
      <c r="EQ146" s="97"/>
      <c r="ER146" s="97"/>
      <c r="ES146" s="98"/>
      <c r="ET146" s="51"/>
      <c r="EU146" s="350" t="str">
        <f>Base!$A$7</f>
        <v>Surgelé</v>
      </c>
      <c r="EV146" s="323"/>
      <c r="EW146" s="327">
        <f>IFERROR(EV146/VLOOKUP($A146,Base!$A$3:$D$17,4,FALSE)/24,"")</f>
        <v>0</v>
      </c>
      <c r="EX146" s="110">
        <f>$HI$325</f>
        <v>0</v>
      </c>
      <c r="EY146" s="326">
        <f>IFERROR(EX146/VLOOKUP($A146,Base!$A$3:$D$17,4,FALSE)/24,"")</f>
        <v>0</v>
      </c>
      <c r="EZ146" s="315">
        <f t="shared" si="160"/>
        <v>0</v>
      </c>
      <c r="FA146" s="422">
        <f>SUM(EZ146:EZ147)</f>
        <v>0</v>
      </c>
      <c r="FB146" s="68"/>
      <c r="FC146" s="429">
        <f t="shared" si="156"/>
        <v>3606.6488839799999</v>
      </c>
      <c r="FD146" s="430"/>
      <c r="FE146" s="110">
        <f>$GQ$362+FC146</f>
        <v>3606.6488839799999</v>
      </c>
      <c r="FF146" s="23"/>
      <c r="FG146" s="434"/>
      <c r="FH146" s="435"/>
      <c r="FI146" s="435"/>
      <c r="FJ146" s="435"/>
      <c r="FK146" s="435"/>
      <c r="FL146" s="436"/>
      <c r="FM146" s="97"/>
      <c r="FN146" s="97"/>
      <c r="FO146" s="97"/>
      <c r="FP146" s="97"/>
      <c r="FQ146" s="97"/>
      <c r="FR146" s="98"/>
      <c r="FS146" s="51"/>
      <c r="FU146" s="237"/>
      <c r="FV146" s="23"/>
      <c r="FW146" s="88"/>
      <c r="FX146" s="23"/>
      <c r="FY146" s="126"/>
    </row>
    <row r="147" spans="1:181" s="25" customFormat="1" x14ac:dyDescent="0.2">
      <c r="A147" s="350" t="str">
        <f>Base!$A$8</f>
        <v>Surgelé L2D</v>
      </c>
      <c r="B147" s="75">
        <v>1600</v>
      </c>
      <c r="C147" s="327">
        <f>IFERROR(B147/VLOOKUP($A147,Base!$A$3:$D$17,4,FALSE)/24,"")</f>
        <v>0.40588533739218668</v>
      </c>
      <c r="D147" s="110">
        <f>HJ$301</f>
        <v>0</v>
      </c>
      <c r="E147" s="326">
        <f>IFERROR($D147/VLOOKUP($A147,Base!$A$3:$D$17,4,FALSE)/24,"")</f>
        <v>0</v>
      </c>
      <c r="F147" s="315">
        <f t="shared" si="162"/>
        <v>0</v>
      </c>
      <c r="G147" s="422"/>
      <c r="H147" s="68"/>
      <c r="I147" s="429">
        <f t="shared" si="157"/>
        <v>-390.53917092250015</v>
      </c>
      <c r="J147" s="430"/>
      <c r="K147" s="110">
        <f>$GR$338+I147</f>
        <v>-781.17834184500032</v>
      </c>
      <c r="L147" s="23"/>
      <c r="M147" s="434"/>
      <c r="N147" s="435"/>
      <c r="O147" s="435"/>
      <c r="P147" s="435"/>
      <c r="Q147" s="435"/>
      <c r="R147" s="436"/>
      <c r="S147" s="97"/>
      <c r="T147" s="97"/>
      <c r="U147" s="97"/>
      <c r="V147" s="97"/>
      <c r="W147" s="97"/>
      <c r="X147" s="98"/>
      <c r="Y147" s="51"/>
      <c r="Z147" s="350" t="str">
        <f>Base!$A$8</f>
        <v>Surgelé L2D</v>
      </c>
      <c r="AA147" s="323">
        <v>1900</v>
      </c>
      <c r="AB147" s="327">
        <f>IFERROR(AA147/VLOOKUP($A147,Base!$A$3:$D$17,4,FALSE)/24,"")</f>
        <v>0.48198883815322174</v>
      </c>
      <c r="AC147" s="110">
        <f>HJ$305</f>
        <v>0</v>
      </c>
      <c r="AD147" s="326">
        <f>IFERROR($AC147/VLOOKUP($A147,Base!$A$3:$D$17,4,FALSE)/24,"")</f>
        <v>0</v>
      </c>
      <c r="AE147" s="315">
        <f t="shared" si="149"/>
        <v>0</v>
      </c>
      <c r="AF147" s="422"/>
      <c r="AG147" s="68"/>
      <c r="AH147" s="429">
        <f t="shared" si="150"/>
        <v>-1258.4553129325004</v>
      </c>
      <c r="AI147" s="430"/>
      <c r="AJ147" s="110">
        <f>$GR$342+AH147</f>
        <v>-1351.0037636100003</v>
      </c>
      <c r="AK147" s="23"/>
      <c r="AL147" s="434"/>
      <c r="AM147" s="435"/>
      <c r="AN147" s="435"/>
      <c r="AO147" s="435"/>
      <c r="AP147" s="435"/>
      <c r="AQ147" s="436"/>
      <c r="AR147" s="97"/>
      <c r="AS147" s="97"/>
      <c r="AT147" s="97"/>
      <c r="AU147" s="97"/>
      <c r="AV147" s="97"/>
      <c r="AW147" s="98"/>
      <c r="AX147" s="51"/>
      <c r="AY147" s="350" t="str">
        <f>Base!$A$8</f>
        <v>Surgelé L2D</v>
      </c>
      <c r="AZ147" s="75">
        <v>1850</v>
      </c>
      <c r="BA147" s="327">
        <f>IFERROR(AZ147/VLOOKUP($A147,Base!$A$3:$D$17,4,FALSE)/24,"")</f>
        <v>0.46930492135971585</v>
      </c>
      <c r="BB147" s="110">
        <f>HJ$309</f>
        <v>0</v>
      </c>
      <c r="BC147" s="326">
        <f>IFERROR(BB147/VLOOKUP($A147,Base!$A$3:$D$17,4,FALSE)/24,"")</f>
        <v>0</v>
      </c>
      <c r="BD147" s="315">
        <f t="shared" si="161"/>
        <v>0</v>
      </c>
      <c r="BE147" s="422"/>
      <c r="BF147" s="68"/>
      <c r="BG147" s="429">
        <f t="shared" si="151"/>
        <v>-2163.9609926725002</v>
      </c>
      <c r="BH147" s="430"/>
      <c r="BI147" s="110">
        <f>$GR$346+BG147</f>
        <v>-2318.6302698600002</v>
      </c>
      <c r="BJ147" s="23"/>
      <c r="BK147" s="434"/>
      <c r="BL147" s="435"/>
      <c r="BM147" s="435"/>
      <c r="BN147" s="435"/>
      <c r="BO147" s="435"/>
      <c r="BP147" s="436"/>
      <c r="BQ147" s="97"/>
      <c r="BR147" s="97"/>
      <c r="BS147" s="97"/>
      <c r="BT147" s="97"/>
      <c r="BU147" s="97"/>
      <c r="BV147" s="98"/>
      <c r="BW147" s="51"/>
      <c r="BX147" s="350" t="str">
        <f>Base!$A$8</f>
        <v>Surgelé L2D</v>
      </c>
      <c r="BY147" s="75">
        <v>1350</v>
      </c>
      <c r="BZ147" s="327">
        <f>IFERROR(BY147/VLOOKUP($A147,Base!$A$3:$D$17,4,FALSE)/24,"")</f>
        <v>0.34246575342465757</v>
      </c>
      <c r="CA147" s="110">
        <f>HJ$313</f>
        <v>0</v>
      </c>
      <c r="CB147" s="326">
        <f>IFERROR($CA147/VLOOKUP($A147,Base!$A$3:$D$17,4,FALSE)/24,"")</f>
        <v>0</v>
      </c>
      <c r="CC147" s="315">
        <f t="shared" si="152"/>
        <v>0</v>
      </c>
      <c r="CD147" s="422"/>
      <c r="CE147" s="68"/>
      <c r="CF147" s="429">
        <f t="shared" si="153"/>
        <v>-3003.9207368375005</v>
      </c>
      <c r="CG147" s="430"/>
      <c r="CH147" s="110">
        <f>$GR$350+CF147</f>
        <v>-3517.1540652100002</v>
      </c>
      <c r="CI147" s="23"/>
      <c r="CJ147" s="434"/>
      <c r="CK147" s="435"/>
      <c r="CL147" s="435"/>
      <c r="CM147" s="435"/>
      <c r="CN147" s="435"/>
      <c r="CO147" s="436"/>
      <c r="CP147" s="97"/>
      <c r="CQ147" s="97"/>
      <c r="CR147" s="97"/>
      <c r="CS147" s="97"/>
      <c r="CT147" s="97"/>
      <c r="CU147" s="98"/>
      <c r="CV147" s="51"/>
      <c r="CW147" s="350" t="str">
        <f>Base!$A$8</f>
        <v>Surgelé L2D</v>
      </c>
      <c r="CX147" s="75">
        <v>1450</v>
      </c>
      <c r="CY147" s="327">
        <f>IFERROR(CX147/VLOOKUP($A147,Base!$A$3:$D$17,4,FALSE)/24,"")</f>
        <v>0.36783358701166918</v>
      </c>
      <c r="CZ147" s="110">
        <f>HJ$317</f>
        <v>0</v>
      </c>
      <c r="DA147" s="326">
        <f>IFERROR(CZ147/VLOOKUP($A147,Base!$A$3:$D$17,4,FALSE)/24,"")</f>
        <v>0</v>
      </c>
      <c r="DB147" s="315">
        <f t="shared" si="158"/>
        <v>0</v>
      </c>
      <c r="DC147" s="422"/>
      <c r="DD147" s="68"/>
      <c r="DE147" s="429">
        <f t="shared" si="154"/>
        <v>-3583.0912094175001</v>
      </c>
      <c r="DF147" s="430"/>
      <c r="DG147" s="110">
        <f>$GR$354+DE147</f>
        <v>-3246.3296517125</v>
      </c>
      <c r="DH147" s="23"/>
      <c r="DI147" s="434"/>
      <c r="DJ147" s="435"/>
      <c r="DK147" s="435"/>
      <c r="DL147" s="435"/>
      <c r="DM147" s="435"/>
      <c r="DN147" s="436"/>
      <c r="DO147" s="97"/>
      <c r="DP147" s="97"/>
      <c r="DQ147" s="97"/>
      <c r="DR147" s="97"/>
      <c r="DS147" s="97"/>
      <c r="DT147" s="98"/>
      <c r="DU147" s="51"/>
      <c r="DV147" s="350" t="str">
        <f>Base!$A$8</f>
        <v>Surgelé L2D</v>
      </c>
      <c r="DW147" s="75">
        <v>1430</v>
      </c>
      <c r="DX147" s="327">
        <f>IFERROR(DW147/VLOOKUP($A147,Base!$A$3:$D$17,4,FALSE)/24,"")</f>
        <v>0.3627600202942669</v>
      </c>
      <c r="DY147" s="110">
        <f>$HJ$321</f>
        <v>0</v>
      </c>
      <c r="DZ147" s="326">
        <f>IFERROR($DY147/VLOOKUP($A147,Base!$A$3:$D$17,4,FALSE)/24,"")</f>
        <v>0</v>
      </c>
      <c r="EA147" s="315">
        <f t="shared" si="159"/>
        <v>0</v>
      </c>
      <c r="EB147" s="422"/>
      <c r="EC147" s="68"/>
      <c r="ED147" s="429">
        <f t="shared" si="155"/>
        <v>-3172.6742109400002</v>
      </c>
      <c r="EE147" s="430"/>
      <c r="EF147" s="110">
        <f>$GR$358+ED147</f>
        <v>-2692.5025472400002</v>
      </c>
      <c r="EG147" s="23"/>
      <c r="EH147" s="434"/>
      <c r="EI147" s="435"/>
      <c r="EJ147" s="435"/>
      <c r="EK147" s="435"/>
      <c r="EL147" s="435"/>
      <c r="EM147" s="436"/>
      <c r="EN147" s="97"/>
      <c r="EO147" s="97"/>
      <c r="EP147" s="97"/>
      <c r="EQ147" s="97"/>
      <c r="ER147" s="97"/>
      <c r="ES147" s="98"/>
      <c r="ET147" s="51"/>
      <c r="EU147" s="350" t="str">
        <f>Base!$A$8</f>
        <v>Surgelé L2D</v>
      </c>
      <c r="EV147" s="323"/>
      <c r="EW147" s="327">
        <f>IFERROR(EV147/VLOOKUP($A147,Base!$A$3:$D$17,4,FALSE)/24,"")</f>
        <v>0</v>
      </c>
      <c r="EX147" s="110">
        <f>$HJ$325</f>
        <v>0</v>
      </c>
      <c r="EY147" s="326">
        <f>IFERROR(EX147/VLOOKUP($A147,Base!$A$3:$D$17,4,FALSE)/24,"")</f>
        <v>0</v>
      </c>
      <c r="EZ147" s="315">
        <f t="shared" si="160"/>
        <v>0</v>
      </c>
      <c r="FA147" s="422"/>
      <c r="FB147" s="68"/>
      <c r="FC147" s="429">
        <f t="shared" si="156"/>
        <v>0</v>
      </c>
      <c r="FD147" s="430"/>
      <c r="FE147" s="110">
        <f>$GR$362+FC147</f>
        <v>0</v>
      </c>
      <c r="FF147" s="23"/>
      <c r="FG147" s="434"/>
      <c r="FH147" s="435"/>
      <c r="FI147" s="435"/>
      <c r="FJ147" s="435"/>
      <c r="FK147" s="435"/>
      <c r="FL147" s="436"/>
      <c r="FM147" s="97"/>
      <c r="FN147" s="97"/>
      <c r="FO147" s="97"/>
      <c r="FP147" s="97"/>
      <c r="FQ147" s="97"/>
      <c r="FR147" s="98"/>
      <c r="FS147" s="51"/>
      <c r="FU147" s="237"/>
      <c r="FV147" s="23"/>
      <c r="FW147" s="88"/>
      <c r="FX147" s="23"/>
      <c r="FY147" s="126"/>
    </row>
    <row r="148" spans="1:181" s="25" customFormat="1" x14ac:dyDescent="0.2">
      <c r="A148" s="350" t="str">
        <f>Base!$A$9</f>
        <v>FPFrais</v>
      </c>
      <c r="B148" s="75">
        <v>2539</v>
      </c>
      <c r="C148" s="327">
        <f>IFERROR(B148/VLOOKUP($A148,Base!$A$3:$D$17,4,FALSE)/24,"")</f>
        <v>0.22998188405797101</v>
      </c>
      <c r="D148" s="110">
        <f>HK$301</f>
        <v>0</v>
      </c>
      <c r="E148" s="326">
        <f>IFERROR($D148/VLOOKUP($A148,Base!$A$3:$D$17,4,FALSE)/24,"")</f>
        <v>0</v>
      </c>
      <c r="F148" s="315">
        <f>SUMIF($I$110:$I$138,A148,$J$110:$J$138)+SUMIF($K$110:$K$138,A148,$L$110:$L$138)+SUMIF($M$110:$M$138,A148,$N$110:$N$138)+SUMIF($O$110:$O$138,A148,$P$110:$P$138)+SUMIF($Q$110:$Q$138,A148,$R$110:$R$138)+0.1</f>
        <v>0.1</v>
      </c>
      <c r="G148" s="314"/>
      <c r="H148" s="68"/>
      <c r="I148" s="429">
        <f t="shared" si="157"/>
        <v>0.30000000000000004</v>
      </c>
      <c r="J148" s="430"/>
      <c r="K148" s="110">
        <f>$GS$338+I148</f>
        <v>0.4</v>
      </c>
      <c r="L148" s="23"/>
      <c r="M148" s="434"/>
      <c r="N148" s="435"/>
      <c r="O148" s="435"/>
      <c r="P148" s="435"/>
      <c r="Q148" s="435"/>
      <c r="R148" s="436"/>
      <c r="S148" s="97"/>
      <c r="T148" s="97"/>
      <c r="U148" s="97"/>
      <c r="V148" s="97"/>
      <c r="W148" s="97"/>
      <c r="X148" s="98"/>
      <c r="Y148" s="51"/>
      <c r="Z148" s="350" t="str">
        <f>Base!$A$9</f>
        <v>FPFrais</v>
      </c>
      <c r="AA148" s="323">
        <v>2757</v>
      </c>
      <c r="AB148" s="327">
        <f>IFERROR(AA148/VLOOKUP($A148,Base!$A$3:$D$17,4,FALSE)/24,"")</f>
        <v>0.24972826086956523</v>
      </c>
      <c r="AC148" s="110">
        <f>HK$305</f>
        <v>0</v>
      </c>
      <c r="AD148" s="326">
        <f>IFERROR($AC148/VLOOKUP($A148,Base!$A$3:$D$17,4,FALSE)/24,"")</f>
        <v>0</v>
      </c>
      <c r="AE148" s="315">
        <f t="shared" si="149"/>
        <v>0</v>
      </c>
      <c r="AF148" s="314"/>
      <c r="AG148" s="68"/>
      <c r="AH148" s="429">
        <f t="shared" si="150"/>
        <v>0.4</v>
      </c>
      <c r="AI148" s="430"/>
      <c r="AJ148" s="110">
        <f>$GS$342+AH148</f>
        <v>-279.52793080000004</v>
      </c>
      <c r="AK148" s="23"/>
      <c r="AL148" s="434"/>
      <c r="AM148" s="435"/>
      <c r="AN148" s="435"/>
      <c r="AO148" s="435"/>
      <c r="AP148" s="435"/>
      <c r="AQ148" s="436"/>
      <c r="AR148" s="97"/>
      <c r="AS148" s="97"/>
      <c r="AT148" s="97"/>
      <c r="AU148" s="97"/>
      <c r="AV148" s="97"/>
      <c r="AW148" s="98"/>
      <c r="AX148" s="51"/>
      <c r="AY148" s="350" t="str">
        <f>Base!$A$9</f>
        <v>FPFrais</v>
      </c>
      <c r="AZ148" s="75">
        <v>3804</v>
      </c>
      <c r="BA148" s="327">
        <f>IFERROR(AZ148/VLOOKUP($A148,Base!$A$3:$D$17,4,FALSE)/24,"")</f>
        <v>0.34456521739130436</v>
      </c>
      <c r="BB148" s="110">
        <f>HK$309</f>
        <v>0</v>
      </c>
      <c r="BC148" s="326">
        <f>IFERROR(BB148/VLOOKUP($A148,Base!$A$3:$D$17,4,FALSE)/24,"")</f>
        <v>0</v>
      </c>
      <c r="BD148" s="315">
        <f t="shared" si="161"/>
        <v>0</v>
      </c>
      <c r="BE148" s="314"/>
      <c r="BF148" s="68"/>
      <c r="BG148" s="429">
        <f t="shared" si="151"/>
        <v>-279.52793080000004</v>
      </c>
      <c r="BH148" s="430"/>
      <c r="BI148" s="110">
        <f>$GS$346+BG148</f>
        <v>-781.04777289999959</v>
      </c>
      <c r="BJ148" s="23"/>
      <c r="BK148" s="434"/>
      <c r="BL148" s="435"/>
      <c r="BM148" s="435"/>
      <c r="BN148" s="435"/>
      <c r="BO148" s="435"/>
      <c r="BP148" s="436"/>
      <c r="BQ148" s="97"/>
      <c r="BR148" s="97"/>
      <c r="BS148" s="97"/>
      <c r="BT148" s="97"/>
      <c r="BU148" s="97"/>
      <c r="BV148" s="98"/>
      <c r="BW148" s="51"/>
      <c r="BX148" s="350" t="str">
        <f>Base!$A$9</f>
        <v>FPFrais</v>
      </c>
      <c r="BY148" s="75">
        <v>3420</v>
      </c>
      <c r="BZ148" s="327">
        <f>IFERROR(BY148/VLOOKUP($A148,Base!$A$3:$D$17,4,FALSE)/24,"")</f>
        <v>0.30978260869565216</v>
      </c>
      <c r="CA148" s="110">
        <f>HK$313</f>
        <v>0</v>
      </c>
      <c r="CB148" s="326">
        <f>IFERROR($CA148/VLOOKUP($A148,Base!$A$3:$D$17,4,FALSE)/24,"")</f>
        <v>0</v>
      </c>
      <c r="CC148" s="315">
        <f t="shared" si="152"/>
        <v>0</v>
      </c>
      <c r="CD148" s="314"/>
      <c r="CE148" s="68"/>
      <c r="CF148" s="429">
        <f t="shared" si="153"/>
        <v>-781.04777289999959</v>
      </c>
      <c r="CG148" s="430"/>
      <c r="CH148" s="110">
        <f>$GS$350+CF148</f>
        <v>-1191.5700065999995</v>
      </c>
      <c r="CI148" s="23"/>
      <c r="CJ148" s="434"/>
      <c r="CK148" s="435"/>
      <c r="CL148" s="435"/>
      <c r="CM148" s="435"/>
      <c r="CN148" s="435"/>
      <c r="CO148" s="436"/>
      <c r="CP148" s="97"/>
      <c r="CQ148" s="97"/>
      <c r="CR148" s="97"/>
      <c r="CS148" s="97"/>
      <c r="CT148" s="97"/>
      <c r="CU148" s="98"/>
      <c r="CV148" s="51"/>
      <c r="CW148" s="350" t="str">
        <f>Base!$A$9</f>
        <v>FPFrais</v>
      </c>
      <c r="CX148" s="75">
        <v>2244</v>
      </c>
      <c r="CY148" s="327">
        <f>IFERROR(CX148/VLOOKUP($A148,Base!$A$3:$D$17,4,FALSE)/24,"")</f>
        <v>0.20326086956521738</v>
      </c>
      <c r="CZ148" s="110">
        <f>HK$317</f>
        <v>0</v>
      </c>
      <c r="DA148" s="326">
        <f>IFERROR(CZ148/VLOOKUP($A148,Base!$A$3:$D$17,4,FALSE)/24,"")</f>
        <v>0</v>
      </c>
      <c r="DB148" s="315">
        <f t="shared" si="158"/>
        <v>0</v>
      </c>
      <c r="DC148" s="314"/>
      <c r="DD148" s="68"/>
      <c r="DE148" s="429">
        <f t="shared" si="154"/>
        <v>-1191.5700065999995</v>
      </c>
      <c r="DF148" s="430"/>
      <c r="DG148" s="110">
        <f>$GS$354+DE148</f>
        <v>-1374.3481104999996</v>
      </c>
      <c r="DH148" s="23"/>
      <c r="DI148" s="434"/>
      <c r="DJ148" s="435"/>
      <c r="DK148" s="435"/>
      <c r="DL148" s="435"/>
      <c r="DM148" s="435"/>
      <c r="DN148" s="436"/>
      <c r="DO148" s="97"/>
      <c r="DP148" s="97"/>
      <c r="DQ148" s="97"/>
      <c r="DR148" s="97"/>
      <c r="DS148" s="97"/>
      <c r="DT148" s="98"/>
      <c r="DU148" s="51"/>
      <c r="DV148" s="350" t="str">
        <f>Base!$A$9</f>
        <v>FPFrais</v>
      </c>
      <c r="DW148" s="75">
        <v>2496</v>
      </c>
      <c r="DX148" s="327">
        <f>IFERROR(DW148/VLOOKUP($A148,Base!$A$3:$D$17,4,FALSE)/24,"")</f>
        <v>0.22608695652173913</v>
      </c>
      <c r="DY148" s="110">
        <f>$HK$321</f>
        <v>0</v>
      </c>
      <c r="DZ148" s="326">
        <f>IFERROR($DY148/VLOOKUP($A148,Base!$A$3:$D$17,4,FALSE)/24,"")</f>
        <v>0</v>
      </c>
      <c r="EA148" s="315">
        <f t="shared" si="159"/>
        <v>0</v>
      </c>
      <c r="EB148" s="314"/>
      <c r="EC148" s="68"/>
      <c r="ED148" s="429">
        <f t="shared" si="155"/>
        <v>-1374.3481104999996</v>
      </c>
      <c r="EE148" s="430"/>
      <c r="EF148" s="110">
        <f>$GS$358+ED148</f>
        <v>1121.6518895000004</v>
      </c>
      <c r="EG148" s="23"/>
      <c r="EH148" s="434"/>
      <c r="EI148" s="435"/>
      <c r="EJ148" s="435"/>
      <c r="EK148" s="435"/>
      <c r="EL148" s="435"/>
      <c r="EM148" s="436"/>
      <c r="EN148" s="97"/>
      <c r="EO148" s="97"/>
      <c r="EP148" s="97"/>
      <c r="EQ148" s="97"/>
      <c r="ER148" s="97"/>
      <c r="ES148" s="98"/>
      <c r="ET148" s="51"/>
      <c r="EU148" s="350" t="str">
        <f>Base!$A$9</f>
        <v>FPFrais</v>
      </c>
      <c r="EV148" s="323"/>
      <c r="EW148" s="327">
        <f>IFERROR(EV148/VLOOKUP($A148,Base!$A$3:$D$17,4,FALSE)/24,"")</f>
        <v>0</v>
      </c>
      <c r="EX148" s="110">
        <f>$HK$325</f>
        <v>0</v>
      </c>
      <c r="EY148" s="326">
        <f>IFERROR(EX148/VLOOKUP($A148,Base!$A$3:$D$17,4,FALSE)/24,"")</f>
        <v>0</v>
      </c>
      <c r="EZ148" s="315">
        <f t="shared" si="160"/>
        <v>0</v>
      </c>
      <c r="FA148" s="314"/>
      <c r="FB148" s="68"/>
      <c r="FC148" s="429">
        <f t="shared" si="156"/>
        <v>1121.6518895000004</v>
      </c>
      <c r="FD148" s="430"/>
      <c r="FE148" s="110">
        <f>$GS$362+FC148</f>
        <v>1121.6518895000004</v>
      </c>
      <c r="FF148" s="23"/>
      <c r="FG148" s="434"/>
      <c r="FH148" s="435"/>
      <c r="FI148" s="435"/>
      <c r="FJ148" s="435"/>
      <c r="FK148" s="435"/>
      <c r="FL148" s="436"/>
      <c r="FM148" s="97"/>
      <c r="FN148" s="97"/>
      <c r="FO148" s="97"/>
      <c r="FP148" s="97"/>
      <c r="FQ148" s="97"/>
      <c r="FR148" s="98"/>
      <c r="FS148" s="51"/>
      <c r="FU148" s="237"/>
      <c r="FV148" s="23"/>
      <c r="FW148" s="88"/>
      <c r="FX148" s="23"/>
      <c r="FY148" s="126"/>
    </row>
    <row r="149" spans="1:181" s="25" customFormat="1" x14ac:dyDescent="0.2">
      <c r="A149" s="350" t="str">
        <f>Base!$A$10</f>
        <v>Buns</v>
      </c>
      <c r="B149" s="75">
        <v>0</v>
      </c>
      <c r="C149" s="327">
        <f>IFERROR(B149/VLOOKUP($A149,Base!$A$3:$D$17,4,FALSE)/24,"")</f>
        <v>0</v>
      </c>
      <c r="D149" s="110">
        <f>HL$301</f>
        <v>0</v>
      </c>
      <c r="E149" s="326">
        <f>IFERROR($D149/VLOOKUP($A149,Base!$A$3:$D$17,4,FALSE)/24,"")</f>
        <v>0</v>
      </c>
      <c r="F149" s="315">
        <f>SUMIF($I$110:$I$138,A149,$J$110:$J$138)+SUMIF($K$110:$K$138,A149,$L$110:$L$138)+SUMIF($M$110:$M$138,A149,$N$110:$N$138)+SUMIF($O$110:$O$138,A149,$P$110:$P$138)+SUMIF($Q$110:$Q$138,A149,$R$110:$R$138)</f>
        <v>0</v>
      </c>
      <c r="G149" s="314"/>
      <c r="H149" s="68"/>
      <c r="I149" s="429">
        <f t="shared" si="157"/>
        <v>0.1</v>
      </c>
      <c r="J149" s="430"/>
      <c r="K149" s="110">
        <f>$GT$338+I149</f>
        <v>0.1</v>
      </c>
      <c r="L149" s="23"/>
      <c r="M149" s="434"/>
      <c r="N149" s="435"/>
      <c r="O149" s="435"/>
      <c r="P149" s="435"/>
      <c r="Q149" s="435"/>
      <c r="R149" s="436"/>
      <c r="S149" s="97"/>
      <c r="T149" s="97"/>
      <c r="U149" s="97"/>
      <c r="V149" s="97"/>
      <c r="W149" s="97"/>
      <c r="X149" s="98"/>
      <c r="Y149" s="51"/>
      <c r="Z149" s="350" t="str">
        <f>Base!$A$10</f>
        <v>Buns</v>
      </c>
      <c r="AA149" s="323">
        <v>0</v>
      </c>
      <c r="AB149" s="327">
        <f>IFERROR(AA149/VLOOKUP($A149,Base!$A$3:$D$17,4,FALSE)/24,"")</f>
        <v>0</v>
      </c>
      <c r="AC149" s="110">
        <f>HL$305</f>
        <v>0</v>
      </c>
      <c r="AD149" s="326">
        <f>IFERROR($AC149/VLOOKUP($A149,Base!$A$3:$D$17,4,FALSE)/24,"")</f>
        <v>0</v>
      </c>
      <c r="AE149" s="315">
        <f t="shared" si="149"/>
        <v>0</v>
      </c>
      <c r="AF149" s="314"/>
      <c r="AG149" s="68"/>
      <c r="AH149" s="429">
        <f t="shared" si="150"/>
        <v>3100.1</v>
      </c>
      <c r="AI149" s="430"/>
      <c r="AJ149" s="110">
        <f>$GT$342+AH149</f>
        <v>3100.1</v>
      </c>
      <c r="AK149" s="23"/>
      <c r="AL149" s="434"/>
      <c r="AM149" s="435"/>
      <c r="AN149" s="435"/>
      <c r="AO149" s="435"/>
      <c r="AP149" s="435"/>
      <c r="AQ149" s="436"/>
      <c r="AR149" s="97"/>
      <c r="AS149" s="97"/>
      <c r="AT149" s="97"/>
      <c r="AU149" s="97"/>
      <c r="AV149" s="97"/>
      <c r="AW149" s="98"/>
      <c r="AX149" s="51"/>
      <c r="AY149" s="350" t="str">
        <f>Base!$A$10</f>
        <v>Buns</v>
      </c>
      <c r="AZ149" s="75">
        <v>0</v>
      </c>
      <c r="BA149" s="327">
        <f>IFERROR(AZ149/VLOOKUP($A149,Base!$A$3:$D$17,4,FALSE)/24,"")</f>
        <v>0</v>
      </c>
      <c r="BB149" s="110">
        <f>HL$309</f>
        <v>0</v>
      </c>
      <c r="BC149" s="326">
        <f>IFERROR(BB149/VLOOKUP($A149,Base!$A$3:$D$17,4,FALSE)/24,"")</f>
        <v>0</v>
      </c>
      <c r="BD149" s="315">
        <f t="shared" si="161"/>
        <v>0</v>
      </c>
      <c r="BE149" s="314"/>
      <c r="BF149" s="68"/>
      <c r="BG149" s="429">
        <f t="shared" si="151"/>
        <v>5950.1</v>
      </c>
      <c r="BH149" s="430"/>
      <c r="BI149" s="110">
        <f>$GT$346+BG149</f>
        <v>5950.1</v>
      </c>
      <c r="BJ149" s="23"/>
      <c r="BK149" s="434"/>
      <c r="BL149" s="435"/>
      <c r="BM149" s="435"/>
      <c r="BN149" s="435"/>
      <c r="BO149" s="435"/>
      <c r="BP149" s="436"/>
      <c r="BQ149" s="97"/>
      <c r="BR149" s="97"/>
      <c r="BS149" s="97"/>
      <c r="BT149" s="97"/>
      <c r="BU149" s="97"/>
      <c r="BV149" s="98"/>
      <c r="BW149" s="51"/>
      <c r="BX149" s="350" t="str">
        <f>Base!$A$10</f>
        <v>Buns</v>
      </c>
      <c r="BY149" s="75">
        <v>0</v>
      </c>
      <c r="BZ149" s="327">
        <f>IFERROR(BY149/VLOOKUP($A149,Base!$A$3:$D$17,4,FALSE)/24,"")</f>
        <v>0</v>
      </c>
      <c r="CA149" s="110">
        <f>HL$313</f>
        <v>0</v>
      </c>
      <c r="CB149" s="326">
        <f>IFERROR($CA149/VLOOKUP($A149,Base!$A$3:$D$17,4,FALSE)/24,"")</f>
        <v>0</v>
      </c>
      <c r="CC149" s="315">
        <f t="shared" si="152"/>
        <v>0</v>
      </c>
      <c r="CD149" s="314"/>
      <c r="CE149" s="68"/>
      <c r="CF149" s="429">
        <f t="shared" si="153"/>
        <v>10300.1</v>
      </c>
      <c r="CG149" s="430"/>
      <c r="CH149" s="110">
        <f>$GT$350+CF149</f>
        <v>10300.1</v>
      </c>
      <c r="CI149" s="23"/>
      <c r="CJ149" s="434"/>
      <c r="CK149" s="435"/>
      <c r="CL149" s="435"/>
      <c r="CM149" s="435"/>
      <c r="CN149" s="435"/>
      <c r="CO149" s="436"/>
      <c r="CP149" s="97"/>
      <c r="CQ149" s="97"/>
      <c r="CR149" s="97"/>
      <c r="CS149" s="97"/>
      <c r="CT149" s="97"/>
      <c r="CU149" s="98"/>
      <c r="CV149" s="51"/>
      <c r="CW149" s="350" t="str">
        <f>Base!$A$10</f>
        <v>Buns</v>
      </c>
      <c r="CX149" s="75">
        <v>0</v>
      </c>
      <c r="CY149" s="327">
        <f>IFERROR(CX149/VLOOKUP($A149,Base!$A$3:$D$17,4,FALSE)/24,"")</f>
        <v>0</v>
      </c>
      <c r="CZ149" s="110">
        <f>HL$317</f>
        <v>0</v>
      </c>
      <c r="DA149" s="326">
        <f>IFERROR(CZ149/VLOOKUP($A149,Base!$A$3:$D$17,4,FALSE)/24,"")</f>
        <v>0</v>
      </c>
      <c r="DB149" s="315">
        <f t="shared" si="158"/>
        <v>0</v>
      </c>
      <c r="DC149" s="314"/>
      <c r="DD149" s="68"/>
      <c r="DE149" s="429">
        <f t="shared" si="154"/>
        <v>11500.1</v>
      </c>
      <c r="DF149" s="430"/>
      <c r="DG149" s="110">
        <f>$GT$354+DE149</f>
        <v>11500.1</v>
      </c>
      <c r="DH149" s="23"/>
      <c r="DI149" s="434"/>
      <c r="DJ149" s="435"/>
      <c r="DK149" s="435"/>
      <c r="DL149" s="435"/>
      <c r="DM149" s="435"/>
      <c r="DN149" s="436"/>
      <c r="DO149" s="97"/>
      <c r="DP149" s="97"/>
      <c r="DQ149" s="97"/>
      <c r="DR149" s="97"/>
      <c r="DS149" s="97"/>
      <c r="DT149" s="98"/>
      <c r="DU149" s="51"/>
      <c r="DV149" s="350" t="str">
        <f>Base!$A$10</f>
        <v>Buns</v>
      </c>
      <c r="DW149" s="75">
        <v>0</v>
      </c>
      <c r="DX149" s="327">
        <f>IFERROR(DW149/VLOOKUP($A149,Base!$A$3:$D$17,4,FALSE)/24,"")</f>
        <v>0</v>
      </c>
      <c r="DY149" s="110">
        <f>$HL$321</f>
        <v>0</v>
      </c>
      <c r="DZ149" s="326">
        <f>IFERROR($DY149/VLOOKUP($A149,Base!$A$3:$D$17,4,FALSE)/24,"")</f>
        <v>0</v>
      </c>
      <c r="EA149" s="315">
        <f t="shared" si="159"/>
        <v>0</v>
      </c>
      <c r="EB149" s="314"/>
      <c r="EC149" s="68"/>
      <c r="ED149" s="429">
        <f t="shared" si="155"/>
        <v>12100.1</v>
      </c>
      <c r="EE149" s="430"/>
      <c r="EF149" s="110">
        <f>$GT$358+ED149</f>
        <v>12100.1</v>
      </c>
      <c r="EG149" s="23"/>
      <c r="EH149" s="434"/>
      <c r="EI149" s="435"/>
      <c r="EJ149" s="435"/>
      <c r="EK149" s="435"/>
      <c r="EL149" s="435"/>
      <c r="EM149" s="436"/>
      <c r="EN149" s="97"/>
      <c r="EO149" s="97"/>
      <c r="EP149" s="97"/>
      <c r="EQ149" s="97"/>
      <c r="ER149" s="97"/>
      <c r="ES149" s="98"/>
      <c r="ET149" s="51"/>
      <c r="EU149" s="350" t="str">
        <f>Base!$A$10</f>
        <v>Buns</v>
      </c>
      <c r="EV149" s="323"/>
      <c r="EW149" s="327">
        <f>IFERROR(EV149/VLOOKUP($A149,Base!$A$3:$D$17,4,FALSE)/24,"")</f>
        <v>0</v>
      </c>
      <c r="EX149" s="110">
        <f>$HL$325</f>
        <v>0</v>
      </c>
      <c r="EY149" s="326">
        <f>IFERROR(EX149/VLOOKUP($A149,Base!$A$3:$D$17,4,FALSE)/24,"")</f>
        <v>0</v>
      </c>
      <c r="EZ149" s="315">
        <f t="shared" si="160"/>
        <v>0</v>
      </c>
      <c r="FA149" s="314"/>
      <c r="FB149" s="68"/>
      <c r="FC149" s="429">
        <f t="shared" si="156"/>
        <v>12100.1</v>
      </c>
      <c r="FD149" s="430"/>
      <c r="FE149" s="110">
        <f>$GT$362+FC149</f>
        <v>12100.1</v>
      </c>
      <c r="FF149" s="23"/>
      <c r="FG149" s="434"/>
      <c r="FH149" s="435"/>
      <c r="FI149" s="435"/>
      <c r="FJ149" s="435"/>
      <c r="FK149" s="435"/>
      <c r="FL149" s="436"/>
      <c r="FM149" s="97"/>
      <c r="FN149" s="97"/>
      <c r="FO149" s="97"/>
      <c r="FP149" s="97"/>
      <c r="FQ149" s="97"/>
      <c r="FR149" s="98"/>
      <c r="FS149" s="51"/>
      <c r="FU149" s="237"/>
      <c r="FV149" s="23"/>
      <c r="FW149" s="88"/>
      <c r="FX149" s="23"/>
      <c r="FY149" s="126"/>
    </row>
    <row r="150" spans="1:181" s="25" customFormat="1" x14ac:dyDescent="0.2">
      <c r="A150" s="350" t="str">
        <f>Base!$A$11</f>
        <v>Réception</v>
      </c>
      <c r="B150" s="75">
        <v>0</v>
      </c>
      <c r="C150" s="327">
        <f>IFERROR(B150/VLOOKUP($A150,Base!$A$3:$D$17,4,FALSE)/24,"")</f>
        <v>0</v>
      </c>
      <c r="D150" s="110">
        <f>HM$301</f>
        <v>0</v>
      </c>
      <c r="E150" s="326">
        <f>IFERROR($B150/VLOOKUP($A150,Base!$A$3:$D$17,4,FALSE)/24,"")</f>
        <v>0</v>
      </c>
      <c r="F150" s="315">
        <f t="shared" si="162"/>
        <v>0</v>
      </c>
      <c r="G150" s="314"/>
      <c r="H150" s="68"/>
      <c r="I150" s="429">
        <v>0</v>
      </c>
      <c r="J150" s="430"/>
      <c r="K150" s="110">
        <f>$GU$342</f>
        <v>0</v>
      </c>
      <c r="L150" s="23"/>
      <c r="M150" s="434"/>
      <c r="N150" s="435"/>
      <c r="O150" s="435"/>
      <c r="P150" s="435"/>
      <c r="Q150" s="435"/>
      <c r="R150" s="436"/>
      <c r="S150" s="97"/>
      <c r="T150" s="97"/>
      <c r="U150" s="97"/>
      <c r="V150" s="97"/>
      <c r="W150" s="97"/>
      <c r="X150" s="98"/>
      <c r="Y150" s="51"/>
      <c r="Z150" s="350" t="str">
        <f>Base!$A$11</f>
        <v>Réception</v>
      </c>
      <c r="AA150" s="323">
        <v>0</v>
      </c>
      <c r="AB150" s="327">
        <f>IFERROR(AA150/VLOOKUP($A150,Base!$A$3:$D$17,4,FALSE)/24,"")</f>
        <v>0</v>
      </c>
      <c r="AC150" s="110">
        <f>HM$305</f>
        <v>0</v>
      </c>
      <c r="AD150" s="326">
        <f>IFERROR($AA150/VLOOKUP($A150,Base!$A$3:$D$17,4,FALSE)/24,"")</f>
        <v>0</v>
      </c>
      <c r="AE150" s="315">
        <f t="shared" si="149"/>
        <v>0</v>
      </c>
      <c r="AF150" s="314"/>
      <c r="AG150" s="68"/>
      <c r="AH150" s="429">
        <f t="shared" si="150"/>
        <v>0</v>
      </c>
      <c r="AI150" s="430"/>
      <c r="AJ150" s="110">
        <f>$GU$347+AH150</f>
        <v>0</v>
      </c>
      <c r="AK150" s="23"/>
      <c r="AL150" s="434"/>
      <c r="AM150" s="435"/>
      <c r="AN150" s="435"/>
      <c r="AO150" s="435"/>
      <c r="AP150" s="435"/>
      <c r="AQ150" s="436"/>
      <c r="AR150" s="97"/>
      <c r="AS150" s="97"/>
      <c r="AT150" s="97"/>
      <c r="AU150" s="97"/>
      <c r="AV150" s="97"/>
      <c r="AW150" s="98"/>
      <c r="AX150" s="51"/>
      <c r="AY150" s="350" t="str">
        <f>Base!$A$11</f>
        <v>Réception</v>
      </c>
      <c r="AZ150" s="75">
        <v>100</v>
      </c>
      <c r="BA150" s="327">
        <f>IFERROR(AZ150/VLOOKUP($A150,Base!$A$3:$D$17,4,FALSE)/24,"")</f>
        <v>0.15432098765432098</v>
      </c>
      <c r="BB150" s="110">
        <f>HM$309</f>
        <v>0</v>
      </c>
      <c r="BC150" s="326">
        <f>IFERROR(AZ150/VLOOKUP($A150,Base!$A$3:$D$17,4,FALSE)/24,"")</f>
        <v>0.15432098765432098</v>
      </c>
      <c r="BD150" s="315">
        <f t="shared" si="161"/>
        <v>0</v>
      </c>
      <c r="BE150" s="314"/>
      <c r="BF150" s="68"/>
      <c r="BG150" s="429">
        <f t="shared" si="151"/>
        <v>0</v>
      </c>
      <c r="BH150" s="430"/>
      <c r="BI150" s="110">
        <f>$GU$346+BG150</f>
        <v>0</v>
      </c>
      <c r="BJ150" s="23"/>
      <c r="BK150" s="434"/>
      <c r="BL150" s="435"/>
      <c r="BM150" s="435"/>
      <c r="BN150" s="435"/>
      <c r="BO150" s="435"/>
      <c r="BP150" s="436"/>
      <c r="BQ150" s="97"/>
      <c r="BR150" s="97"/>
      <c r="BS150" s="97"/>
      <c r="BT150" s="97"/>
      <c r="BU150" s="97"/>
      <c r="BV150" s="98"/>
      <c r="BW150" s="51"/>
      <c r="BX150" s="350" t="str">
        <f>Base!$A$11</f>
        <v>Réception</v>
      </c>
      <c r="BY150" s="75">
        <v>0</v>
      </c>
      <c r="BZ150" s="327">
        <f>IFERROR(BY150/VLOOKUP($A150,Base!$A$3:$D$17,4,FALSE)/24,"")</f>
        <v>0</v>
      </c>
      <c r="CA150" s="110">
        <f>HM$313</f>
        <v>0</v>
      </c>
      <c r="CB150" s="326">
        <f>IFERROR($BY150/VLOOKUP($A150,Base!$A$3:$D$17,4,FALSE)/24,"")</f>
        <v>0</v>
      </c>
      <c r="CC150" s="315">
        <f t="shared" si="152"/>
        <v>0</v>
      </c>
      <c r="CD150" s="314"/>
      <c r="CE150" s="68"/>
      <c r="CF150" s="429">
        <f t="shared" si="153"/>
        <v>0</v>
      </c>
      <c r="CG150" s="430"/>
      <c r="CH150" s="110">
        <f>$GU$350+CF150</f>
        <v>0</v>
      </c>
      <c r="CI150" s="23"/>
      <c r="CJ150" s="434"/>
      <c r="CK150" s="435"/>
      <c r="CL150" s="435"/>
      <c r="CM150" s="435"/>
      <c r="CN150" s="435"/>
      <c r="CO150" s="436"/>
      <c r="CP150" s="97"/>
      <c r="CQ150" s="97"/>
      <c r="CR150" s="97"/>
      <c r="CS150" s="97"/>
      <c r="CT150" s="97"/>
      <c r="CU150" s="98"/>
      <c r="CV150" s="51"/>
      <c r="CW150" s="350" t="str">
        <f>Base!$A$11</f>
        <v>Réception</v>
      </c>
      <c r="CX150" s="75">
        <v>0</v>
      </c>
      <c r="CY150" s="327">
        <f>IFERROR(CX150/VLOOKUP($A150,Base!$A$3:$D$17,4,FALSE)/24,"")</f>
        <v>0</v>
      </c>
      <c r="CZ150" s="110">
        <f>HM$317</f>
        <v>0</v>
      </c>
      <c r="DA150" s="326">
        <f>IFERROR(CX150/VLOOKUP($A150,Base!$A$3:$D$17,4,FALSE)/24,"")</f>
        <v>0</v>
      </c>
      <c r="DB150" s="315">
        <f t="shared" si="158"/>
        <v>0</v>
      </c>
      <c r="DC150" s="314"/>
      <c r="DD150" s="68"/>
      <c r="DE150" s="429">
        <f t="shared" si="154"/>
        <v>0</v>
      </c>
      <c r="DF150" s="430"/>
      <c r="DG150" s="110">
        <f>$GU$354+DE150</f>
        <v>0</v>
      </c>
      <c r="DH150" s="23"/>
      <c r="DI150" s="434"/>
      <c r="DJ150" s="435"/>
      <c r="DK150" s="435"/>
      <c r="DL150" s="435"/>
      <c r="DM150" s="435"/>
      <c r="DN150" s="436"/>
      <c r="DO150" s="97"/>
      <c r="DP150" s="97"/>
      <c r="DQ150" s="97"/>
      <c r="DR150" s="97"/>
      <c r="DS150" s="97"/>
      <c r="DT150" s="98"/>
      <c r="DU150" s="51"/>
      <c r="DV150" s="350" t="str">
        <f>Base!$A$11</f>
        <v>Réception</v>
      </c>
      <c r="DW150" s="75">
        <v>0</v>
      </c>
      <c r="DX150" s="327">
        <f>IFERROR(DW150/VLOOKUP($A150,Base!$A$3:$D$17,4,FALSE)/24,"")</f>
        <v>0</v>
      </c>
      <c r="DY150" s="110">
        <f>$HM$321</f>
        <v>0</v>
      </c>
      <c r="DZ150" s="326">
        <f>IFERROR($DW150/VLOOKUP($A150,Base!$A$3:$D$17,4,FALSE)/24,"")</f>
        <v>0</v>
      </c>
      <c r="EA150" s="315">
        <f t="shared" si="159"/>
        <v>0</v>
      </c>
      <c r="EB150" s="314"/>
      <c r="EC150" s="68"/>
      <c r="ED150" s="429">
        <f t="shared" si="155"/>
        <v>0</v>
      </c>
      <c r="EE150" s="430"/>
      <c r="EF150" s="110">
        <f>$GU$358+ED150</f>
        <v>0</v>
      </c>
      <c r="EG150" s="23"/>
      <c r="EH150" s="434"/>
      <c r="EI150" s="435"/>
      <c r="EJ150" s="435"/>
      <c r="EK150" s="435"/>
      <c r="EL150" s="435"/>
      <c r="EM150" s="436"/>
      <c r="EN150" s="97"/>
      <c r="EO150" s="97"/>
      <c r="EP150" s="97"/>
      <c r="EQ150" s="97"/>
      <c r="ER150" s="97"/>
      <c r="ES150" s="98"/>
      <c r="ET150" s="51"/>
      <c r="EU150" s="350" t="str">
        <f>Base!$A$11</f>
        <v>Réception</v>
      </c>
      <c r="EV150" s="323"/>
      <c r="EW150" s="327">
        <f>IFERROR(EV150/VLOOKUP($A150,Base!$A$3:$D$17,4,FALSE)/24,"")</f>
        <v>0</v>
      </c>
      <c r="EX150" s="110">
        <f>$HM$325</f>
        <v>0</v>
      </c>
      <c r="EY150" s="326">
        <f>IFERROR(EV150/VLOOKUP($A150,Base!$A$3:$D$17,4,FALSE)/24,"")</f>
        <v>0</v>
      </c>
      <c r="EZ150" s="315">
        <f t="shared" si="160"/>
        <v>0</v>
      </c>
      <c r="FA150" s="314"/>
      <c r="FB150" s="68"/>
      <c r="FC150" s="429">
        <f t="shared" si="156"/>
        <v>0</v>
      </c>
      <c r="FD150" s="430"/>
      <c r="FE150" s="110">
        <f>$GU$362+FC150</f>
        <v>0</v>
      </c>
      <c r="FF150" s="23"/>
      <c r="FG150" s="434"/>
      <c r="FH150" s="435"/>
      <c r="FI150" s="435"/>
      <c r="FJ150" s="435"/>
      <c r="FK150" s="435"/>
      <c r="FL150" s="436"/>
      <c r="FM150" s="97"/>
      <c r="FN150" s="97"/>
      <c r="FO150" s="97"/>
      <c r="FP150" s="97"/>
      <c r="FQ150" s="97"/>
      <c r="FR150" s="98"/>
      <c r="FS150" s="51"/>
      <c r="FU150" s="237"/>
      <c r="FV150" s="23"/>
      <c r="FW150" s="88"/>
      <c r="FX150" s="23"/>
      <c r="FY150" s="126"/>
    </row>
    <row r="151" spans="1:181" s="25" customFormat="1" x14ac:dyDescent="0.2">
      <c r="A151" s="350" t="str">
        <f>Base!$A$12</f>
        <v>Chargement</v>
      </c>
      <c r="B151" s="75">
        <v>0</v>
      </c>
      <c r="C151" s="327">
        <f>IFERROR(B151/VLOOKUP($A151,Base!$A$3:$D$17,4,FALSE)/24,"")</f>
        <v>0</v>
      </c>
      <c r="D151" s="110">
        <f>HN$301</f>
        <v>0</v>
      </c>
      <c r="E151" s="326">
        <f>IFERROR($B151/VLOOKUP($A151,Base!$A$3:$D$17,4,FALSE)/24,"")</f>
        <v>0</v>
      </c>
      <c r="F151" s="315">
        <f t="shared" si="162"/>
        <v>0</v>
      </c>
      <c r="G151" s="314"/>
      <c r="H151" s="68"/>
      <c r="I151" s="429">
        <f t="shared" ref="I151" si="163">K98</f>
        <v>0</v>
      </c>
      <c r="J151" s="430"/>
      <c r="K151" s="110">
        <f>$GV$342</f>
        <v>0</v>
      </c>
      <c r="L151" s="23"/>
      <c r="M151" s="434"/>
      <c r="N151" s="435"/>
      <c r="O151" s="435"/>
      <c r="P151" s="435"/>
      <c r="Q151" s="435"/>
      <c r="R151" s="436"/>
      <c r="S151" s="97"/>
      <c r="T151" s="97"/>
      <c r="U151" s="97"/>
      <c r="V151" s="97"/>
      <c r="W151" s="97"/>
      <c r="X151" s="98"/>
      <c r="Y151" s="51"/>
      <c r="Z151" s="350" t="str">
        <f>Base!$A$12</f>
        <v>Chargement</v>
      </c>
      <c r="AA151" s="323">
        <v>0</v>
      </c>
      <c r="AB151" s="327">
        <f>IFERROR(AA151/VLOOKUP($A151,Base!$A$3:$D$17,4,FALSE)/24,"")</f>
        <v>0</v>
      </c>
      <c r="AC151" s="110">
        <f>HN$305</f>
        <v>0</v>
      </c>
      <c r="AD151" s="326">
        <f>IFERROR($AA151/VLOOKUP($A151,Base!$A$3:$D$17,4,FALSE)/24,"")</f>
        <v>0</v>
      </c>
      <c r="AE151" s="315">
        <f t="shared" si="149"/>
        <v>0</v>
      </c>
      <c r="AF151" s="314"/>
      <c r="AG151" s="68"/>
      <c r="AH151" s="429">
        <f t="shared" si="150"/>
        <v>0</v>
      </c>
      <c r="AI151" s="430"/>
      <c r="AJ151" s="110">
        <f>$GV$347+AH151</f>
        <v>0</v>
      </c>
      <c r="AK151" s="23"/>
      <c r="AL151" s="434"/>
      <c r="AM151" s="435"/>
      <c r="AN151" s="435"/>
      <c r="AO151" s="435"/>
      <c r="AP151" s="435"/>
      <c r="AQ151" s="436"/>
      <c r="AR151" s="97"/>
      <c r="AS151" s="97"/>
      <c r="AT151" s="97"/>
      <c r="AU151" s="97"/>
      <c r="AV151" s="97"/>
      <c r="AW151" s="98"/>
      <c r="AX151" s="51"/>
      <c r="AY151" s="350" t="str">
        <f>Base!$A$12</f>
        <v>Chargement</v>
      </c>
      <c r="AZ151" s="75">
        <v>70</v>
      </c>
      <c r="BA151" s="327">
        <f>IFERROR(AZ151/VLOOKUP($A151,Base!$A$3:$D$17,4,FALSE)/24,"")</f>
        <v>0.11666666666666665</v>
      </c>
      <c r="BB151" s="110">
        <f>HN$309</f>
        <v>0</v>
      </c>
      <c r="BC151" s="326">
        <f>IFERROR(AZ151/VLOOKUP($A151,Base!$A$3:$D$17,4,FALSE)/24,"")</f>
        <v>0.11666666666666665</v>
      </c>
      <c r="BD151" s="315">
        <f t="shared" si="161"/>
        <v>0</v>
      </c>
      <c r="BE151" s="314"/>
      <c r="BF151" s="68"/>
      <c r="BG151" s="429">
        <f t="shared" si="151"/>
        <v>0</v>
      </c>
      <c r="BH151" s="430"/>
      <c r="BI151" s="110">
        <f>$GV$346+BG151</f>
        <v>0</v>
      </c>
      <c r="BJ151" s="23"/>
      <c r="BK151" s="434"/>
      <c r="BL151" s="435"/>
      <c r="BM151" s="435"/>
      <c r="BN151" s="435"/>
      <c r="BO151" s="435"/>
      <c r="BP151" s="436"/>
      <c r="BQ151" s="97"/>
      <c r="BR151" s="97"/>
      <c r="BS151" s="97"/>
      <c r="BT151" s="97"/>
      <c r="BU151" s="97"/>
      <c r="BV151" s="98"/>
      <c r="BW151" s="51"/>
      <c r="BX151" s="350" t="str">
        <f>Base!$A$12</f>
        <v>Chargement</v>
      </c>
      <c r="BY151" s="75">
        <v>0</v>
      </c>
      <c r="BZ151" s="327">
        <f>IFERROR(BY151/VLOOKUP($A151,Base!$A$3:$D$17,4,FALSE)/24,"")</f>
        <v>0</v>
      </c>
      <c r="CA151" s="110">
        <f>HN$313</f>
        <v>0</v>
      </c>
      <c r="CB151" s="326">
        <f>IFERROR($BY151/VLOOKUP($A151,Base!$A$3:$D$17,4,FALSE)/24,"")</f>
        <v>0</v>
      </c>
      <c r="CC151" s="315">
        <f t="shared" si="152"/>
        <v>0</v>
      </c>
      <c r="CD151" s="314"/>
      <c r="CE151" s="68"/>
      <c r="CF151" s="429">
        <f t="shared" si="153"/>
        <v>0</v>
      </c>
      <c r="CG151" s="430"/>
      <c r="CH151" s="110">
        <f>$GV$350+CF151</f>
        <v>0</v>
      </c>
      <c r="CI151" s="23"/>
      <c r="CJ151" s="434"/>
      <c r="CK151" s="435"/>
      <c r="CL151" s="435"/>
      <c r="CM151" s="435"/>
      <c r="CN151" s="435"/>
      <c r="CO151" s="436"/>
      <c r="CP151" s="97"/>
      <c r="CQ151" s="97"/>
      <c r="CR151" s="97"/>
      <c r="CS151" s="97"/>
      <c r="CT151" s="97"/>
      <c r="CU151" s="98"/>
      <c r="CV151" s="51"/>
      <c r="CW151" s="350" t="str">
        <f>Base!$A$12</f>
        <v>Chargement</v>
      </c>
      <c r="CX151" s="75">
        <v>0</v>
      </c>
      <c r="CY151" s="327">
        <f>IFERROR(CX151/VLOOKUP($A151,Base!$A$3:$D$17,4,FALSE)/24,"")</f>
        <v>0</v>
      </c>
      <c r="CZ151" s="110">
        <f>HN$317</f>
        <v>0</v>
      </c>
      <c r="DA151" s="326">
        <f>IFERROR(CX151/VLOOKUP($A151,Base!$A$3:$D$17,4,FALSE)/24,"")</f>
        <v>0</v>
      </c>
      <c r="DB151" s="315">
        <f t="shared" si="158"/>
        <v>0</v>
      </c>
      <c r="DC151" s="314"/>
      <c r="DD151" s="68"/>
      <c r="DE151" s="429">
        <f t="shared" si="154"/>
        <v>0</v>
      </c>
      <c r="DF151" s="430"/>
      <c r="DG151" s="110">
        <f>$GV$354+DE151</f>
        <v>0</v>
      </c>
      <c r="DH151" s="23"/>
      <c r="DI151" s="434"/>
      <c r="DJ151" s="435"/>
      <c r="DK151" s="435"/>
      <c r="DL151" s="435"/>
      <c r="DM151" s="435"/>
      <c r="DN151" s="436"/>
      <c r="DO151" s="97"/>
      <c r="DP151" s="97"/>
      <c r="DQ151" s="97"/>
      <c r="DR151" s="97"/>
      <c r="DS151" s="97"/>
      <c r="DT151" s="98"/>
      <c r="DU151" s="51"/>
      <c r="DV151" s="350" t="str">
        <f>Base!$A$12</f>
        <v>Chargement</v>
      </c>
      <c r="DW151" s="75">
        <v>0</v>
      </c>
      <c r="DX151" s="327">
        <f>IFERROR(DW151/VLOOKUP($A151,Base!$A$3:$D$17,4,FALSE)/24,"")</f>
        <v>0</v>
      </c>
      <c r="DY151" s="110">
        <f>$HN$321</f>
        <v>0</v>
      </c>
      <c r="DZ151" s="326">
        <f>IFERROR($DW151/VLOOKUP($A151,Base!$A$3:$D$17,4,FALSE)/24,"")</f>
        <v>0</v>
      </c>
      <c r="EA151" s="315">
        <f t="shared" si="159"/>
        <v>0</v>
      </c>
      <c r="EB151" s="314"/>
      <c r="EC151" s="68"/>
      <c r="ED151" s="429">
        <f t="shared" si="155"/>
        <v>0</v>
      </c>
      <c r="EE151" s="430"/>
      <c r="EF151" s="110">
        <f>$GV$358+ED151</f>
        <v>0</v>
      </c>
      <c r="EG151" s="23"/>
      <c r="EH151" s="434"/>
      <c r="EI151" s="435"/>
      <c r="EJ151" s="435"/>
      <c r="EK151" s="435"/>
      <c r="EL151" s="435"/>
      <c r="EM151" s="436"/>
      <c r="EN151" s="97"/>
      <c r="EO151" s="97"/>
      <c r="EP151" s="97"/>
      <c r="EQ151" s="97"/>
      <c r="ER151" s="97"/>
      <c r="ES151" s="98"/>
      <c r="ET151" s="51"/>
      <c r="EU151" s="350" t="str">
        <f>Base!$A$12</f>
        <v>Chargement</v>
      </c>
      <c r="EV151" s="323"/>
      <c r="EW151" s="327">
        <f>IFERROR(EV151/VLOOKUP($A151,Base!$A$3:$D$17,4,FALSE)/24,"")</f>
        <v>0</v>
      </c>
      <c r="EX151" s="110">
        <f>$HN$325</f>
        <v>0</v>
      </c>
      <c r="EY151" s="326">
        <f>IFERROR(EV151/VLOOKUP($A151,Base!$A$3:$D$17,4,FALSE)/24,"")</f>
        <v>0</v>
      </c>
      <c r="EZ151" s="315">
        <f t="shared" si="160"/>
        <v>0</v>
      </c>
      <c r="FA151" s="314"/>
      <c r="FB151" s="68"/>
      <c r="FC151" s="429">
        <f t="shared" si="156"/>
        <v>0</v>
      </c>
      <c r="FD151" s="430"/>
      <c r="FE151" s="110">
        <f>$GV$362+FC151</f>
        <v>0</v>
      </c>
      <c r="FF151" s="23"/>
      <c r="FG151" s="434"/>
      <c r="FH151" s="435"/>
      <c r="FI151" s="435"/>
      <c r="FJ151" s="435"/>
      <c r="FK151" s="435"/>
      <c r="FL151" s="436"/>
      <c r="FM151" s="97"/>
      <c r="FN151" s="97"/>
      <c r="FO151" s="97"/>
      <c r="FP151" s="97"/>
      <c r="FQ151" s="97"/>
      <c r="FR151" s="98"/>
      <c r="FS151" s="51"/>
      <c r="FU151" s="237"/>
      <c r="FV151" s="23"/>
      <c r="FW151" s="88"/>
      <c r="FX151" s="23"/>
      <c r="FY151" s="126"/>
    </row>
    <row r="152" spans="1:181" s="25" customFormat="1" x14ac:dyDescent="0.2">
      <c r="A152" s="350"/>
      <c r="B152" s="75"/>
      <c r="C152" s="327" t="str">
        <f>IFERROR(B152/VLOOKUP($A152,Base!$A$3:$D$17,4,FALSE)/24,"")</f>
        <v/>
      </c>
      <c r="D152" s="110">
        <f>HO$301</f>
        <v>0</v>
      </c>
      <c r="E152" s="326" t="str">
        <f>IFERROR($D152/VLOOKUP($A152,Base!$A$3:$D$17,4,FALSE)/24,"")</f>
        <v/>
      </c>
      <c r="F152" s="315"/>
      <c r="G152" s="314"/>
      <c r="H152" s="68"/>
      <c r="I152" s="440"/>
      <c r="J152" s="441"/>
      <c r="K152" s="110"/>
      <c r="L152" s="23"/>
      <c r="M152" s="434"/>
      <c r="N152" s="435"/>
      <c r="O152" s="435"/>
      <c r="P152" s="435"/>
      <c r="Q152" s="435"/>
      <c r="R152" s="436"/>
      <c r="S152" s="97"/>
      <c r="T152" s="97"/>
      <c r="U152" s="97"/>
      <c r="V152" s="97"/>
      <c r="W152" s="97"/>
      <c r="X152" s="98"/>
      <c r="Y152" s="51"/>
      <c r="Z152" s="350"/>
      <c r="AA152" s="323"/>
      <c r="AB152" s="327" t="str">
        <f>IFERROR(AA152/VLOOKUP($A152,Base!$A$3:$D$17,4,FALSE)/24,"")</f>
        <v/>
      </c>
      <c r="AC152" s="110">
        <f>HO$305</f>
        <v>0</v>
      </c>
      <c r="AD152" s="326" t="str">
        <f>IFERROR($AC152/VLOOKUP($A152,Base!$A$3:$D$17,4,FALSE)/24,"")</f>
        <v/>
      </c>
      <c r="AE152" s="315"/>
      <c r="AF152" s="314"/>
      <c r="AG152" s="68"/>
      <c r="AH152" s="440"/>
      <c r="AI152" s="441"/>
      <c r="AJ152" s="110"/>
      <c r="AK152" s="23"/>
      <c r="AL152" s="434"/>
      <c r="AM152" s="435"/>
      <c r="AN152" s="435"/>
      <c r="AO152" s="435"/>
      <c r="AP152" s="435"/>
      <c r="AQ152" s="436"/>
      <c r="AR152" s="97"/>
      <c r="AS152" s="97"/>
      <c r="AT152" s="97"/>
      <c r="AU152" s="97"/>
      <c r="AV152" s="97"/>
      <c r="AW152" s="98"/>
      <c r="AX152" s="51"/>
      <c r="AY152" s="350"/>
      <c r="AZ152" s="75"/>
      <c r="BA152" s="327" t="str">
        <f>IFERROR(AZ152/VLOOKUP($A152,Base!$A$3:$D$17,4,FALSE)/24,"")</f>
        <v/>
      </c>
      <c r="BB152" s="110">
        <f>HO$309</f>
        <v>0</v>
      </c>
      <c r="BC152" s="326" t="str">
        <f>IFERROR(BB152/VLOOKUP($A152,Base!$A$3:$D$17,4,FALSE)/24,"")</f>
        <v/>
      </c>
      <c r="BD152" s="315">
        <f t="shared" si="161"/>
        <v>0</v>
      </c>
      <c r="BE152" s="314"/>
      <c r="BF152" s="68"/>
      <c r="BG152" s="440"/>
      <c r="BH152" s="441"/>
      <c r="BI152" s="110"/>
      <c r="BJ152" s="23"/>
      <c r="BK152" s="434"/>
      <c r="BL152" s="435"/>
      <c r="BM152" s="435"/>
      <c r="BN152" s="435"/>
      <c r="BO152" s="435"/>
      <c r="BP152" s="436"/>
      <c r="BQ152" s="97"/>
      <c r="BR152" s="97"/>
      <c r="BS152" s="97"/>
      <c r="BT152" s="97"/>
      <c r="BU152" s="97"/>
      <c r="BV152" s="98"/>
      <c r="BW152" s="51"/>
      <c r="BX152" s="350"/>
      <c r="BY152" s="75"/>
      <c r="BZ152" s="327" t="str">
        <f>IFERROR(BY152/VLOOKUP($A152,Base!$A$3:$D$17,4,FALSE)/24,"")</f>
        <v/>
      </c>
      <c r="CA152" s="110">
        <f>HO$313</f>
        <v>0</v>
      </c>
      <c r="CB152" s="326" t="str">
        <f>IFERROR($CA152/VLOOKUP($A152,Base!$A$3:$D$17,4,FALSE)/24,"")</f>
        <v/>
      </c>
      <c r="CC152" s="315"/>
      <c r="CD152" s="314"/>
      <c r="CE152" s="68"/>
      <c r="CF152" s="440"/>
      <c r="CG152" s="441"/>
      <c r="CH152" s="110"/>
      <c r="CI152" s="23"/>
      <c r="CJ152" s="434"/>
      <c r="CK152" s="435"/>
      <c r="CL152" s="435"/>
      <c r="CM152" s="435"/>
      <c r="CN152" s="435"/>
      <c r="CO152" s="436"/>
      <c r="CP152" s="97"/>
      <c r="CQ152" s="97"/>
      <c r="CR152" s="97"/>
      <c r="CS152" s="97"/>
      <c r="CT152" s="97"/>
      <c r="CU152" s="98"/>
      <c r="CV152" s="51"/>
      <c r="CW152" s="350"/>
      <c r="CX152" s="75"/>
      <c r="CY152" s="327" t="str">
        <f>IFERROR(CX152/VLOOKUP($A152,Base!$A$3:$D$17,4,FALSE)/24,"")</f>
        <v/>
      </c>
      <c r="CZ152" s="110">
        <f>HO$317</f>
        <v>0</v>
      </c>
      <c r="DA152" s="326" t="str">
        <f>IFERROR(CZ152/VLOOKUP($A152,Base!$A$3:$D$17,4,FALSE)/24,"")</f>
        <v/>
      </c>
      <c r="DB152" s="315"/>
      <c r="DC152" s="314"/>
      <c r="DD152" s="68"/>
      <c r="DE152" s="440"/>
      <c r="DF152" s="441"/>
      <c r="DG152" s="110"/>
      <c r="DH152" s="23"/>
      <c r="DI152" s="434"/>
      <c r="DJ152" s="435"/>
      <c r="DK152" s="435"/>
      <c r="DL152" s="435"/>
      <c r="DM152" s="435"/>
      <c r="DN152" s="436"/>
      <c r="DO152" s="97"/>
      <c r="DP152" s="97"/>
      <c r="DQ152" s="97"/>
      <c r="DR152" s="97"/>
      <c r="DS152" s="97"/>
      <c r="DT152" s="98"/>
      <c r="DU152" s="51"/>
      <c r="DV152" s="350"/>
      <c r="DW152" s="75"/>
      <c r="DX152" s="327" t="str">
        <f>IFERROR(DW152/VLOOKUP($A152,Base!$A$3:$D$17,4,FALSE)/24,"")</f>
        <v/>
      </c>
      <c r="DY152" s="110">
        <f>$HO$321</f>
        <v>0</v>
      </c>
      <c r="DZ152" s="326" t="str">
        <f>IFERROR($DY152/VLOOKUP($A152,Base!$A$3:$D$17,4,FALSE)/24,"")</f>
        <v/>
      </c>
      <c r="EA152" s="315"/>
      <c r="EB152" s="314"/>
      <c r="EC152" s="68"/>
      <c r="ED152" s="440"/>
      <c r="EE152" s="441"/>
      <c r="EF152" s="110"/>
      <c r="EG152" s="23"/>
      <c r="EH152" s="434"/>
      <c r="EI152" s="435"/>
      <c r="EJ152" s="435"/>
      <c r="EK152" s="435"/>
      <c r="EL152" s="435"/>
      <c r="EM152" s="436"/>
      <c r="EN152" s="97"/>
      <c r="EO152" s="97"/>
      <c r="EP152" s="97"/>
      <c r="EQ152" s="97"/>
      <c r="ER152" s="97"/>
      <c r="ES152" s="98"/>
      <c r="ET152" s="51"/>
      <c r="EU152" s="350"/>
      <c r="EV152" s="323"/>
      <c r="EW152" s="327" t="str">
        <f>IFERROR(EV152/VLOOKUP($A152,Base!$A$3:$D$17,4,FALSE)/24,"")</f>
        <v/>
      </c>
      <c r="EX152" s="110">
        <f>$HO$325</f>
        <v>0</v>
      </c>
      <c r="EY152" s="326" t="str">
        <f>IFERROR(EX152/VLOOKUP($A152,Base!$A$3:$D$17,4,FALSE)/24,"")</f>
        <v/>
      </c>
      <c r="EZ152" s="315"/>
      <c r="FA152" s="314"/>
      <c r="FB152" s="68"/>
      <c r="FC152" s="440"/>
      <c r="FD152" s="441"/>
      <c r="FE152" s="110"/>
      <c r="FF152" s="23"/>
      <c r="FG152" s="434"/>
      <c r="FH152" s="435"/>
      <c r="FI152" s="435"/>
      <c r="FJ152" s="435"/>
      <c r="FK152" s="435"/>
      <c r="FL152" s="436"/>
      <c r="FM152" s="97"/>
      <c r="FN152" s="97"/>
      <c r="FO152" s="97"/>
      <c r="FP152" s="97"/>
      <c r="FQ152" s="97"/>
      <c r="FR152" s="98"/>
      <c r="FS152" s="51"/>
      <c r="FU152" s="237"/>
      <c r="FV152" s="23"/>
      <c r="FW152" s="88"/>
      <c r="FX152" s="23"/>
      <c r="FY152" s="126"/>
    </row>
    <row r="153" spans="1:181" s="25" customFormat="1" x14ac:dyDescent="0.2">
      <c r="A153" s="350" t="str">
        <f>Base!$A$13</f>
        <v>Cariste M</v>
      </c>
      <c r="B153" s="77">
        <f>B150</f>
        <v>0</v>
      </c>
      <c r="C153" s="327">
        <f>IFERROR(B153/VLOOKUP($A153,Base!$A$3:$D$17,4,FALSE)/24,"")</f>
        <v>0</v>
      </c>
      <c r="D153" s="110"/>
      <c r="E153" s="326">
        <f>IFERROR($B153/VLOOKUP($A153,Base!$A$3:$D$17,4,FALSE)/24,"")</f>
        <v>0</v>
      </c>
      <c r="F153" s="315">
        <f>F150</f>
        <v>0</v>
      </c>
      <c r="G153" s="314" t="s">
        <v>10</v>
      </c>
      <c r="H153" s="84">
        <f>F153/VLOOKUP($A153,Base!$A$3:$D$17,4,FALSE)/24</f>
        <v>0</v>
      </c>
      <c r="I153" s="440"/>
      <c r="J153" s="441"/>
      <c r="K153" s="110" t="s">
        <v>10</v>
      </c>
      <c r="L153" s="23"/>
      <c r="M153" s="434"/>
      <c r="N153" s="435"/>
      <c r="O153" s="435"/>
      <c r="P153" s="435"/>
      <c r="Q153" s="435"/>
      <c r="R153" s="436"/>
      <c r="S153" s="97"/>
      <c r="T153" s="97"/>
      <c r="U153" s="97"/>
      <c r="V153" s="97"/>
      <c r="W153" s="97"/>
      <c r="X153" s="98"/>
      <c r="Y153" s="51"/>
      <c r="Z153" s="350" t="str">
        <f>Base!$A$13</f>
        <v>Cariste M</v>
      </c>
      <c r="AA153" s="324">
        <f>AA150</f>
        <v>0</v>
      </c>
      <c r="AB153" s="327">
        <f>IFERROR(AA153/VLOOKUP($A153,Base!$A$3:$D$17,4,FALSE)/24,"")</f>
        <v>0</v>
      </c>
      <c r="AC153" s="110"/>
      <c r="AD153" s="326">
        <f>IFERROR($AA153/VLOOKUP($A153,Base!$A$3:$D$17,4,FALSE)/24,"")</f>
        <v>0</v>
      </c>
      <c r="AE153" s="315">
        <f>AE150</f>
        <v>0</v>
      </c>
      <c r="AF153" s="314" t="s">
        <v>10</v>
      </c>
      <c r="AG153" s="84">
        <f>AE153/VLOOKUP($A153,Base!$A$3:$D$17,4,FALSE)/24</f>
        <v>0</v>
      </c>
      <c r="AH153" s="440"/>
      <c r="AI153" s="441"/>
      <c r="AJ153" s="110" t="s">
        <v>10</v>
      </c>
      <c r="AK153" s="23"/>
      <c r="AL153" s="434"/>
      <c r="AM153" s="435"/>
      <c r="AN153" s="435"/>
      <c r="AO153" s="435"/>
      <c r="AP153" s="435"/>
      <c r="AQ153" s="436"/>
      <c r="AR153" s="97"/>
      <c r="AS153" s="97"/>
      <c r="AT153" s="97"/>
      <c r="AU153" s="97"/>
      <c r="AV153" s="97"/>
      <c r="AW153" s="98"/>
      <c r="AX153" s="51"/>
      <c r="AY153" s="350" t="str">
        <f>Base!$A$13</f>
        <v>Cariste M</v>
      </c>
      <c r="AZ153" s="77">
        <f>AZ150</f>
        <v>100</v>
      </c>
      <c r="BA153" s="327">
        <f>IFERROR(AZ153/VLOOKUP($A153,Base!$A$3:$D$17,4,FALSE)/24,"")</f>
        <v>0.12626262626262627</v>
      </c>
      <c r="BB153" s="110"/>
      <c r="BC153" s="326">
        <f>IFERROR(AZ153/VLOOKUP($A153,Base!$A$3:$D$17,4,FALSE)/24,"")</f>
        <v>0.12626262626262627</v>
      </c>
      <c r="BD153" s="315">
        <f>BD150</f>
        <v>0</v>
      </c>
      <c r="BE153" s="314" t="s">
        <v>10</v>
      </c>
      <c r="BF153" s="84">
        <f>BD153/VLOOKUP($A153,Base!$A$3:$D$17,4,FALSE)/24</f>
        <v>0</v>
      </c>
      <c r="BG153" s="440"/>
      <c r="BH153" s="441"/>
      <c r="BI153" s="110" t="s">
        <v>10</v>
      </c>
      <c r="BJ153" s="23"/>
      <c r="BK153" s="434"/>
      <c r="BL153" s="435"/>
      <c r="BM153" s="435"/>
      <c r="BN153" s="435"/>
      <c r="BO153" s="435"/>
      <c r="BP153" s="436"/>
      <c r="BQ153" s="97"/>
      <c r="BR153" s="97"/>
      <c r="BS153" s="97"/>
      <c r="BT153" s="97"/>
      <c r="BU153" s="97"/>
      <c r="BV153" s="98"/>
      <c r="BW153" s="51"/>
      <c r="BX153" s="350" t="str">
        <f>Base!$A$13</f>
        <v>Cariste M</v>
      </c>
      <c r="BY153" s="77">
        <f>BY150</f>
        <v>0</v>
      </c>
      <c r="BZ153" s="327">
        <f>IFERROR(BY153/VLOOKUP($A153,Base!$A$3:$D$17,4,FALSE)/24,"")</f>
        <v>0</v>
      </c>
      <c r="CA153" s="110"/>
      <c r="CB153" s="326">
        <f>IFERROR($BY153/VLOOKUP($A153,Base!$A$3:$D$17,4,FALSE)/24,"")</f>
        <v>0</v>
      </c>
      <c r="CC153" s="315">
        <f>CC150</f>
        <v>0</v>
      </c>
      <c r="CD153" s="314" t="s">
        <v>10</v>
      </c>
      <c r="CE153" s="84">
        <f>CC153/VLOOKUP($A153,Base!$A$3:$D$17,4,FALSE)/24</f>
        <v>0</v>
      </c>
      <c r="CF153" s="440"/>
      <c r="CG153" s="441"/>
      <c r="CH153" s="110" t="s">
        <v>10</v>
      </c>
      <c r="CI153" s="23"/>
      <c r="CJ153" s="434"/>
      <c r="CK153" s="435"/>
      <c r="CL153" s="435"/>
      <c r="CM153" s="435"/>
      <c r="CN153" s="435"/>
      <c r="CO153" s="436"/>
      <c r="CP153" s="97"/>
      <c r="CQ153" s="97"/>
      <c r="CR153" s="97"/>
      <c r="CS153" s="97"/>
      <c r="CT153" s="97"/>
      <c r="CU153" s="98"/>
      <c r="CV153" s="51"/>
      <c r="CW153" s="350" t="str">
        <f>Base!$A$13</f>
        <v>Cariste M</v>
      </c>
      <c r="CX153" s="77">
        <f>CX150</f>
        <v>0</v>
      </c>
      <c r="CY153" s="327">
        <f>IFERROR(CX153/VLOOKUP($A153,Base!$A$3:$D$17,4,FALSE)/24,"")</f>
        <v>0</v>
      </c>
      <c r="CZ153" s="110"/>
      <c r="DA153" s="326">
        <f>IFERROR(CX153/VLOOKUP($A153,Base!$A$3:$D$17,4,FALSE)/24,"")</f>
        <v>0</v>
      </c>
      <c r="DB153" s="315">
        <f>DB150</f>
        <v>0</v>
      </c>
      <c r="DC153" s="314" t="s">
        <v>10</v>
      </c>
      <c r="DD153" s="84">
        <f>DB153/VLOOKUP($A153,Base!$A$3:$D$17,4,FALSE)/24</f>
        <v>0</v>
      </c>
      <c r="DE153" s="440"/>
      <c r="DF153" s="441"/>
      <c r="DG153" s="110" t="s">
        <v>10</v>
      </c>
      <c r="DH153" s="23"/>
      <c r="DI153" s="434"/>
      <c r="DJ153" s="435"/>
      <c r="DK153" s="435"/>
      <c r="DL153" s="435"/>
      <c r="DM153" s="435"/>
      <c r="DN153" s="436"/>
      <c r="DO153" s="97"/>
      <c r="DP153" s="97"/>
      <c r="DQ153" s="97"/>
      <c r="DR153" s="97"/>
      <c r="DS153" s="97"/>
      <c r="DT153" s="98"/>
      <c r="DU153" s="51"/>
      <c r="DV153" s="350" t="str">
        <f>Base!$A$13</f>
        <v>Cariste M</v>
      </c>
      <c r="DW153" s="77">
        <f>DW150</f>
        <v>0</v>
      </c>
      <c r="DX153" s="327">
        <f>IFERROR(DW153/VLOOKUP($A153,Base!$A$3:$D$17,4,FALSE)/24,"")</f>
        <v>0</v>
      </c>
      <c r="DY153" s="110"/>
      <c r="DZ153" s="326">
        <f>IFERROR($DW153/VLOOKUP($A153,Base!$A$3:$D$17,4,FALSE)/24,"")</f>
        <v>0</v>
      </c>
      <c r="EA153" s="315">
        <f>EA150</f>
        <v>0</v>
      </c>
      <c r="EB153" s="314" t="s">
        <v>10</v>
      </c>
      <c r="EC153" s="84">
        <f>EA153/VLOOKUP($A153,Base!$A$3:$D$17,4,FALSE)/24</f>
        <v>0</v>
      </c>
      <c r="ED153" s="440"/>
      <c r="EE153" s="441"/>
      <c r="EF153" s="110" t="s">
        <v>10</v>
      </c>
      <c r="EG153" s="23"/>
      <c r="EH153" s="434"/>
      <c r="EI153" s="435"/>
      <c r="EJ153" s="435"/>
      <c r="EK153" s="435"/>
      <c r="EL153" s="435"/>
      <c r="EM153" s="436"/>
      <c r="EN153" s="97"/>
      <c r="EO153" s="97"/>
      <c r="EP153" s="97"/>
      <c r="EQ153" s="97"/>
      <c r="ER153" s="97"/>
      <c r="ES153" s="98"/>
      <c r="ET153" s="51"/>
      <c r="EU153" s="350" t="str">
        <f>Base!$A$13</f>
        <v>Cariste M</v>
      </c>
      <c r="EV153" s="324">
        <f>EV150</f>
        <v>0</v>
      </c>
      <c r="EW153" s="327">
        <f>IFERROR(EV153/VLOOKUP($A153,Base!$A$3:$D$17,4,FALSE)/24,"")</f>
        <v>0</v>
      </c>
      <c r="EX153" s="110"/>
      <c r="EY153" s="326">
        <f>IFERROR(EV153/VLOOKUP($A153,Base!$A$3:$D$17,4,FALSE)/24,"")</f>
        <v>0</v>
      </c>
      <c r="EZ153" s="315">
        <f>EZ150</f>
        <v>0</v>
      </c>
      <c r="FA153" s="314" t="s">
        <v>10</v>
      </c>
      <c r="FB153" s="84">
        <f>EZ153/VLOOKUP($A153,Base!$A$3:$D$17,4,FALSE)/24</f>
        <v>0</v>
      </c>
      <c r="FC153" s="440"/>
      <c r="FD153" s="441"/>
      <c r="FE153" s="110" t="s">
        <v>10</v>
      </c>
      <c r="FF153" s="23"/>
      <c r="FG153" s="434"/>
      <c r="FH153" s="435"/>
      <c r="FI153" s="435"/>
      <c r="FJ153" s="435"/>
      <c r="FK153" s="435"/>
      <c r="FL153" s="436"/>
      <c r="FM153" s="97"/>
      <c r="FN153" s="97"/>
      <c r="FO153" s="97"/>
      <c r="FP153" s="97"/>
      <c r="FQ153" s="97"/>
      <c r="FR153" s="98"/>
      <c r="FS153" s="51"/>
      <c r="FU153" s="237"/>
      <c r="FV153" s="23"/>
      <c r="FW153" s="88"/>
      <c r="FX153" s="23"/>
      <c r="FY153" s="126"/>
    </row>
    <row r="154" spans="1:181" s="25" customFormat="1" x14ac:dyDescent="0.2">
      <c r="A154" s="350" t="str">
        <f>Base!$A$14</f>
        <v>Cariste D</v>
      </c>
      <c r="B154" s="77">
        <f>(B142+B143)/Base!$I$5+(B144+B145)/Base!$I$7+(B146+B147)/Base!$I$6</f>
        <v>307.08333333333331</v>
      </c>
      <c r="C154" s="327">
        <f>IFERROR(B154/VLOOKUP($A154,Base!$A$3:$D$17,4,FALSE)/24,"")</f>
        <v>0.52073239664082682</v>
      </c>
      <c r="D154" s="316">
        <f>(D142+D143)/Base!$I$5+(D144+D145)/Base!$I$7+(D146+D147)/Base!$I$6</f>
        <v>0</v>
      </c>
      <c r="E154" s="326">
        <f>IFERROR($D154/VLOOKUP($A154,Base!$A$3:$D$17,4,FALSE)/24,"")</f>
        <v>0</v>
      </c>
      <c r="F154" s="317">
        <f>G142/Base!$I$5+G144/Base!$I$7+G146/Base!$I$6</f>
        <v>0</v>
      </c>
      <c r="G154" s="314" t="s">
        <v>10</v>
      </c>
      <c r="H154" s="84">
        <f>F154/VLOOKUP($A154,Base!$A$3:$D$17,4,FALSE)/24</f>
        <v>0</v>
      </c>
      <c r="I154" s="440"/>
      <c r="J154" s="441"/>
      <c r="K154" s="110" t="s">
        <v>10</v>
      </c>
      <c r="L154" s="23"/>
      <c r="M154" s="434"/>
      <c r="N154" s="435"/>
      <c r="O154" s="435"/>
      <c r="P154" s="435"/>
      <c r="Q154" s="435"/>
      <c r="R154" s="436"/>
      <c r="S154" s="97"/>
      <c r="T154" s="97"/>
      <c r="U154" s="97"/>
      <c r="V154" s="97"/>
      <c r="W154" s="97"/>
      <c r="X154" s="98"/>
      <c r="Y154" s="51"/>
      <c r="Z154" s="350" t="str">
        <f>Base!$A$14</f>
        <v>Cariste D</v>
      </c>
      <c r="AA154" s="324">
        <f>(AA142+AA143)/Base!$I$5+(AA144+AA145)/Base!$I$7+(AA146+AA147)/Base!$I$6</f>
        <v>310.16666666666669</v>
      </c>
      <c r="AB154" s="327">
        <f>IFERROR(AA154/VLOOKUP($A154,Base!$A$3:$D$17,4,FALSE)/24,"")</f>
        <v>0.52596091731266148</v>
      </c>
      <c r="AC154" s="316">
        <f>(AC142+AC143)/Base!$I$5+(AC144+AC145)/Base!$I$7+(AC146+AC147)/Base!$I$6</f>
        <v>0</v>
      </c>
      <c r="AD154" s="326">
        <f>IFERROR($AC154/VLOOKUP($A154,Base!$A$3:$D$17,4,FALSE)/24,"")</f>
        <v>0</v>
      </c>
      <c r="AE154" s="317">
        <f>AF142/Base!$I$5+AF144/Base!$I$7+AF146/Base!$I$6</f>
        <v>0</v>
      </c>
      <c r="AF154" s="314" t="s">
        <v>10</v>
      </c>
      <c r="AG154" s="84">
        <f>AE154/VLOOKUP($A154,Base!$A$3:$D$17,4,FALSE)/24</f>
        <v>0</v>
      </c>
      <c r="AH154" s="440"/>
      <c r="AI154" s="441"/>
      <c r="AJ154" s="110" t="s">
        <v>10</v>
      </c>
      <c r="AK154" s="23"/>
      <c r="AL154" s="434"/>
      <c r="AM154" s="435"/>
      <c r="AN154" s="435"/>
      <c r="AO154" s="435"/>
      <c r="AP154" s="435"/>
      <c r="AQ154" s="436"/>
      <c r="AR154" s="97"/>
      <c r="AS154" s="97"/>
      <c r="AT154" s="97"/>
      <c r="AU154" s="97"/>
      <c r="AV154" s="97"/>
      <c r="AW154" s="98"/>
      <c r="AX154" s="51"/>
      <c r="AY154" s="350" t="str">
        <f>Base!$A$14</f>
        <v>Cariste D</v>
      </c>
      <c r="AZ154" s="77">
        <f>(AZ142+AZ143)/Base!$I$5+(AZ144+AZ145)/Base!$I$7+(AZ146+AZ147)/Base!$I$6</f>
        <v>287.70833333333331</v>
      </c>
      <c r="BA154" s="327">
        <f>IFERROR(AZ154/VLOOKUP($A154,Base!$A$3:$D$17,4,FALSE)/24,"")</f>
        <v>0.48787750322997409</v>
      </c>
      <c r="BB154" s="316">
        <f>(BB142+BB143)/Base!$I$5+(BB144+BB145)/Base!$I$7+(BB146+BB147)/Base!$I$6</f>
        <v>0</v>
      </c>
      <c r="BC154" s="326">
        <f>IFERROR(BB154/VLOOKUP($A154,Base!$A$3:$D$17,4,FALSE)/24,"")</f>
        <v>0</v>
      </c>
      <c r="BD154" s="317">
        <f>BE142/Base!$I$5+BE144/Base!$I$7+BE146/Base!$I$6</f>
        <v>0</v>
      </c>
      <c r="BE154" s="314" t="s">
        <v>10</v>
      </c>
      <c r="BF154" s="84">
        <f>BD154/VLOOKUP($A154,Base!$A$3:$D$17,4,FALSE)/24</f>
        <v>0</v>
      </c>
      <c r="BG154" s="440"/>
      <c r="BH154" s="441"/>
      <c r="BI154" s="110" t="s">
        <v>10</v>
      </c>
      <c r="BJ154" s="23"/>
      <c r="BK154" s="434"/>
      <c r="BL154" s="435"/>
      <c r="BM154" s="435"/>
      <c r="BN154" s="435"/>
      <c r="BO154" s="435"/>
      <c r="BP154" s="436"/>
      <c r="BQ154" s="97"/>
      <c r="BR154" s="97"/>
      <c r="BS154" s="97"/>
      <c r="BT154" s="97"/>
      <c r="BU154" s="97"/>
      <c r="BV154" s="98"/>
      <c r="BW154" s="51"/>
      <c r="BX154" s="350" t="str">
        <f>Base!$A$14</f>
        <v>Cariste D</v>
      </c>
      <c r="BY154" s="77">
        <f>(BY142+BY143)/Base!$I$5+(BY144+BY145)/Base!$I$7+(BY146+BY147)/Base!$I$6</f>
        <v>225.83333333333334</v>
      </c>
      <c r="BZ154" s="327">
        <f>IFERROR(BY154/VLOOKUP($A154,Base!$A$3:$D$17,4,FALSE)/24,"")</f>
        <v>0.38295381136950901</v>
      </c>
      <c r="CA154" s="316">
        <f>(CA142+CA143)/Base!$I$5+(CA144+CA145)/Base!$I$7+(CA146+CA147)/Base!$I$6</f>
        <v>0</v>
      </c>
      <c r="CB154" s="326">
        <f>IFERROR($CA154/VLOOKUP($A154,Base!$A$3:$D$17,4,FALSE)/24,"")</f>
        <v>0</v>
      </c>
      <c r="CC154" s="317">
        <f>CD142/Base!$I$5+CD144/Base!$I$7+CD146/Base!$I$6</f>
        <v>0</v>
      </c>
      <c r="CD154" s="314" t="s">
        <v>10</v>
      </c>
      <c r="CE154" s="84">
        <f>CC154/VLOOKUP($A154,Base!$A$3:$D$17,4,FALSE)/24</f>
        <v>0</v>
      </c>
      <c r="CF154" s="440"/>
      <c r="CG154" s="441"/>
      <c r="CH154" s="110" t="s">
        <v>10</v>
      </c>
      <c r="CI154" s="23"/>
      <c r="CJ154" s="434"/>
      <c r="CK154" s="435"/>
      <c r="CL154" s="435"/>
      <c r="CM154" s="435"/>
      <c r="CN154" s="435"/>
      <c r="CO154" s="436"/>
      <c r="CP154" s="97"/>
      <c r="CQ154" s="97"/>
      <c r="CR154" s="97"/>
      <c r="CS154" s="97"/>
      <c r="CT154" s="97"/>
      <c r="CU154" s="98"/>
      <c r="CV154" s="51"/>
      <c r="CW154" s="350" t="str">
        <f>Base!$A$14</f>
        <v>Cariste D</v>
      </c>
      <c r="CX154" s="77">
        <f>(CX142+CX143)/Base!$I$5+(CX144+CX145)/Base!$I$7+(CX146+CX147)/Base!$I$6</f>
        <v>281.25</v>
      </c>
      <c r="CY154" s="327">
        <f>IFERROR(CX154/VLOOKUP($A154,Base!$A$3:$D$17,4,FALSE)/24,"")</f>
        <v>0.47692587209302323</v>
      </c>
      <c r="CZ154" s="316">
        <f>(CZ142+CZ143)/Base!$I$5+(CZ144+CZ145)/Base!$I$7+(CZ146+CZ147)/Base!$I$6</f>
        <v>0</v>
      </c>
      <c r="DA154" s="326">
        <f>IFERROR(CZ154/VLOOKUP($A154,Base!$A$3:$D$17,4,FALSE)/24,"")</f>
        <v>0</v>
      </c>
      <c r="DB154" s="317">
        <f>DC142/Base!$I$5+DC144/Base!$I$7+DC146/Base!$I$6</f>
        <v>0</v>
      </c>
      <c r="DC154" s="314" t="s">
        <v>10</v>
      </c>
      <c r="DD154" s="84">
        <f>DB154/VLOOKUP($A154,Base!$A$3:$D$17,4,FALSE)/24</f>
        <v>0</v>
      </c>
      <c r="DE154" s="440"/>
      <c r="DF154" s="441"/>
      <c r="DG154" s="110" t="s">
        <v>10</v>
      </c>
      <c r="DH154" s="23"/>
      <c r="DI154" s="434"/>
      <c r="DJ154" s="435"/>
      <c r="DK154" s="435"/>
      <c r="DL154" s="435"/>
      <c r="DM154" s="435"/>
      <c r="DN154" s="436"/>
      <c r="DO154" s="97"/>
      <c r="DP154" s="97"/>
      <c r="DQ154" s="97"/>
      <c r="DR154" s="97"/>
      <c r="DS154" s="97"/>
      <c r="DT154" s="98"/>
      <c r="DU154" s="51"/>
      <c r="DV154" s="350" t="str">
        <f>Base!$A$14</f>
        <v>Cariste D</v>
      </c>
      <c r="DW154" s="77">
        <f>(DW142+DW143)/Base!$I$5+(DW144+DW145)/Base!$I$7+(DW146+DW147)/Base!$I$6</f>
        <v>279.33333333333331</v>
      </c>
      <c r="DX154" s="327">
        <f>IFERROR(DW154/VLOOKUP($A154,Base!$A$3:$D$17,4,FALSE)/24,"")</f>
        <v>0.47367571059431518</v>
      </c>
      <c r="DY154" s="316">
        <f>(DY142+DY143)/Base!$I$5+(DY144+DY145)/Base!$I$7+(DY146+DY147)/Base!$I$6</f>
        <v>0</v>
      </c>
      <c r="DZ154" s="326">
        <f>IFERROR($DY154/VLOOKUP($A154,Base!$A$3:$D$17,4,FALSE)/24,"")</f>
        <v>0</v>
      </c>
      <c r="EA154" s="317">
        <f>EB142/Base!$I$5+EB144/Base!$I$7+EB146/Base!$I$6</f>
        <v>0</v>
      </c>
      <c r="EB154" s="314" t="s">
        <v>10</v>
      </c>
      <c r="EC154" s="84">
        <f>EA154/VLOOKUP($A154,Base!$A$3:$D$17,4,FALSE)/24</f>
        <v>0</v>
      </c>
      <c r="ED154" s="440"/>
      <c r="EE154" s="441"/>
      <c r="EF154" s="110" t="s">
        <v>10</v>
      </c>
      <c r="EG154" s="23"/>
      <c r="EH154" s="434"/>
      <c r="EI154" s="435"/>
      <c r="EJ154" s="435"/>
      <c r="EK154" s="435"/>
      <c r="EL154" s="435"/>
      <c r="EM154" s="436"/>
      <c r="EN154" s="97"/>
      <c r="EO154" s="97"/>
      <c r="EP154" s="97"/>
      <c r="EQ154" s="97"/>
      <c r="ER154" s="97"/>
      <c r="ES154" s="98"/>
      <c r="ET154" s="51"/>
      <c r="EU154" s="350" t="str">
        <f>Base!$A$14</f>
        <v>Cariste D</v>
      </c>
      <c r="EV154" s="324">
        <f>(EV142+EV143)/Base!$I$5+(EV144+EV145)/Base!$I$7+(EV146+EV147)/Base!$I$6</f>
        <v>0</v>
      </c>
      <c r="EW154" s="327">
        <f>IFERROR(EV154/VLOOKUP($A154,Base!$A$3:$D$17,4,FALSE)/24,"")</f>
        <v>0</v>
      </c>
      <c r="EX154" s="316">
        <f>(EX142+EX143)/Base!$I$5+(EX144+EX145)/Base!$I$7+(EX146+EX147)/Base!$I$6</f>
        <v>0</v>
      </c>
      <c r="EY154" s="326">
        <f>IFERROR(EX154/VLOOKUP($A154,Base!$A$3:$D$17,4,FALSE)/24,"")</f>
        <v>0</v>
      </c>
      <c r="EZ154" s="317">
        <f>FA142/Base!$I$5+FA144/Base!$I$7+FA146/Base!$I$6</f>
        <v>0</v>
      </c>
      <c r="FA154" s="314" t="s">
        <v>10</v>
      </c>
      <c r="FB154" s="84">
        <f>EZ154/VLOOKUP($A154,Base!$A$3:$D$17,4,FALSE)/24</f>
        <v>0</v>
      </c>
      <c r="FC154" s="440"/>
      <c r="FD154" s="441"/>
      <c r="FE154" s="110" t="s">
        <v>10</v>
      </c>
      <c r="FF154" s="23"/>
      <c r="FG154" s="434"/>
      <c r="FH154" s="435"/>
      <c r="FI154" s="435"/>
      <c r="FJ154" s="435"/>
      <c r="FK154" s="435"/>
      <c r="FL154" s="436"/>
      <c r="FM154" s="97"/>
      <c r="FN154" s="97"/>
      <c r="FO154" s="97"/>
      <c r="FP154" s="97"/>
      <c r="FQ154" s="97"/>
      <c r="FR154" s="98"/>
      <c r="FS154" s="51"/>
      <c r="FU154" s="237"/>
      <c r="FV154" s="23"/>
      <c r="FW154" s="88"/>
      <c r="FX154" s="23"/>
      <c r="FY154" s="126"/>
    </row>
    <row r="155" spans="1:181" s="25" customFormat="1" x14ac:dyDescent="0.2">
      <c r="A155" s="350" t="str">
        <f>Base!$A$15</f>
        <v>Hors production</v>
      </c>
      <c r="B155" s="75">
        <v>7</v>
      </c>
      <c r="C155" s="327">
        <f>IFERROR(B155/VLOOKUP($A155,Base!$A$3:$D$17,4,FALSE)/24,"")</f>
        <v>0.29166666666666669</v>
      </c>
      <c r="D155" s="110"/>
      <c r="E155" s="326">
        <f>IFERROR($D155/VLOOKUP($A155,Base!$A$3:$D$17,4,FALSE)/24,"")</f>
        <v>0</v>
      </c>
      <c r="F155" s="315">
        <f>SUMIF($I$110:$I$138,A155,$J$110:$J$138)+SUMIF($K$110:$K$138,A155,$L$110:$L$138)+SUMIF($M$110:$M$138,A155,$N$110:$N$138)+SUMIF($O$110:$O$138,A155,$P$110:$P$138)+SUMIF($Q$110:$Q$138,A155,$R$110:$R$138)</f>
        <v>0</v>
      </c>
      <c r="G155" s="314"/>
      <c r="H155" s="84"/>
      <c r="I155" s="440"/>
      <c r="J155" s="441"/>
      <c r="K155" s="110"/>
      <c r="L155" s="23"/>
      <c r="M155" s="434"/>
      <c r="N155" s="435"/>
      <c r="O155" s="435"/>
      <c r="P155" s="435"/>
      <c r="Q155" s="435"/>
      <c r="R155" s="436"/>
      <c r="S155" s="97"/>
      <c r="T155" s="97"/>
      <c r="U155" s="97"/>
      <c r="V155" s="97"/>
      <c r="W155" s="97"/>
      <c r="X155" s="98"/>
      <c r="Y155" s="51"/>
      <c r="Z155" s="350" t="str">
        <f>Base!$A$15</f>
        <v>Hors production</v>
      </c>
      <c r="AA155" s="323">
        <v>7</v>
      </c>
      <c r="AB155" s="327">
        <f>IFERROR(AA155/VLOOKUP($A155,Base!$A$3:$D$17,4,FALSE)/24,"")</f>
        <v>0.29166666666666669</v>
      </c>
      <c r="AC155" s="110"/>
      <c r="AD155" s="326">
        <f>IFERROR($AC155/VLOOKUP($A155,Base!$A$3:$D$17,4,FALSE)/24,"")</f>
        <v>0</v>
      </c>
      <c r="AE155" s="315">
        <f>SUMIF($AH$110:$AH$138,Z155,$AI$110:$AI$138)+SUMIF($AJ$110:$AJ$138,Z155,$AK$110:$AK$138)+SUMIF($AL$110:$AL$138,Z155,$AM$110:$AM$138)+SUMIF($AN$110:$AN$138,Z155,$AO$110:$AO$138)+SUMIF($AP$110:$AP$138,Z155,$AQ$110:$AQ$138)</f>
        <v>0</v>
      </c>
      <c r="AF155" s="314"/>
      <c r="AG155" s="84"/>
      <c r="AH155" s="440"/>
      <c r="AI155" s="441"/>
      <c r="AJ155" s="110"/>
      <c r="AK155" s="23"/>
      <c r="AL155" s="434"/>
      <c r="AM155" s="435"/>
      <c r="AN155" s="435"/>
      <c r="AO155" s="435"/>
      <c r="AP155" s="435"/>
      <c r="AQ155" s="436"/>
      <c r="AR155" s="97"/>
      <c r="AS155" s="97"/>
      <c r="AT155" s="97"/>
      <c r="AU155" s="97"/>
      <c r="AV155" s="97"/>
      <c r="AW155" s="98"/>
      <c r="AX155" s="51"/>
      <c r="AY155" s="350" t="str">
        <f>Base!$A$15</f>
        <v>Hors production</v>
      </c>
      <c r="AZ155" s="75">
        <v>0</v>
      </c>
      <c r="BA155" s="327">
        <f>IFERROR(AZ155/VLOOKUP($A155,Base!$A$3:$D$17,4,FALSE)/24,"")</f>
        <v>0</v>
      </c>
      <c r="BB155" s="110"/>
      <c r="BC155" s="326">
        <f>IFERROR(BB155/VLOOKUP($A155,Base!$A$3:$D$17,4,FALSE)/24,"")</f>
        <v>0</v>
      </c>
      <c r="BD155" s="315">
        <f>AZ155</f>
        <v>0</v>
      </c>
      <c r="BE155" s="314"/>
      <c r="BF155" s="84"/>
      <c r="BG155" s="440"/>
      <c r="BH155" s="441"/>
      <c r="BI155" s="110"/>
      <c r="BJ155" s="23"/>
      <c r="BK155" s="434"/>
      <c r="BL155" s="435"/>
      <c r="BM155" s="435"/>
      <c r="BN155" s="435"/>
      <c r="BO155" s="435"/>
      <c r="BP155" s="436"/>
      <c r="BQ155" s="97"/>
      <c r="BR155" s="97"/>
      <c r="BS155" s="97"/>
      <c r="BT155" s="97"/>
      <c r="BU155" s="97"/>
      <c r="BV155" s="98"/>
      <c r="BW155" s="51"/>
      <c r="BX155" s="350" t="str">
        <f>Base!$A$15</f>
        <v>Hors production</v>
      </c>
      <c r="BY155" s="75">
        <v>7</v>
      </c>
      <c r="BZ155" s="327">
        <f>IFERROR(BY155/VLOOKUP($A155,Base!$A$3:$D$17,4,FALSE)/24,"")</f>
        <v>0.29166666666666669</v>
      </c>
      <c r="CA155" s="110"/>
      <c r="CB155" s="326">
        <f>IFERROR($CA155/VLOOKUP($A155,Base!$A$3:$D$17,4,FALSE)/24,"")</f>
        <v>0</v>
      </c>
      <c r="CC155" s="315">
        <f>BY155</f>
        <v>7</v>
      </c>
      <c r="CD155" s="314"/>
      <c r="CE155" s="84"/>
      <c r="CF155" s="440"/>
      <c r="CG155" s="441"/>
      <c r="CH155" s="110"/>
      <c r="CI155" s="23"/>
      <c r="CJ155" s="434"/>
      <c r="CK155" s="435"/>
      <c r="CL155" s="435"/>
      <c r="CM155" s="435"/>
      <c r="CN155" s="435"/>
      <c r="CO155" s="436"/>
      <c r="CP155" s="97"/>
      <c r="CQ155" s="97"/>
      <c r="CR155" s="97"/>
      <c r="CS155" s="97"/>
      <c r="CT155" s="97"/>
      <c r="CU155" s="98"/>
      <c r="CV155" s="51"/>
      <c r="CW155" s="350" t="str">
        <f>Base!$A$15</f>
        <v>Hors production</v>
      </c>
      <c r="CX155" s="75">
        <v>7</v>
      </c>
      <c r="CY155" s="327">
        <f>IFERROR(CX155/VLOOKUP($A155,Base!$A$3:$D$17,4,FALSE)/24,"")</f>
        <v>0.29166666666666669</v>
      </c>
      <c r="CZ155" s="110"/>
      <c r="DA155" s="326">
        <f>IFERROR(CZ155/VLOOKUP($A155,Base!$A$3:$D$17,4,FALSE)/24,"")</f>
        <v>0</v>
      </c>
      <c r="DB155" s="315">
        <f>CX155</f>
        <v>7</v>
      </c>
      <c r="DC155" s="314"/>
      <c r="DD155" s="84"/>
      <c r="DE155" s="440"/>
      <c r="DF155" s="441"/>
      <c r="DG155" s="110"/>
      <c r="DH155" s="23"/>
      <c r="DI155" s="434"/>
      <c r="DJ155" s="435"/>
      <c r="DK155" s="435"/>
      <c r="DL155" s="435"/>
      <c r="DM155" s="435"/>
      <c r="DN155" s="436"/>
      <c r="DO155" s="97"/>
      <c r="DP155" s="97"/>
      <c r="DQ155" s="97"/>
      <c r="DR155" s="97"/>
      <c r="DS155" s="97"/>
      <c r="DT155" s="98"/>
      <c r="DU155" s="51"/>
      <c r="DV155" s="350" t="str">
        <f>Base!$A$15</f>
        <v>Hors production</v>
      </c>
      <c r="DW155" s="75">
        <v>0</v>
      </c>
      <c r="DX155" s="327">
        <f>IFERROR(DW155/VLOOKUP($A155,Base!$A$3:$D$17,4,FALSE)/24,"")</f>
        <v>0</v>
      </c>
      <c r="DY155" s="110"/>
      <c r="DZ155" s="326">
        <f>IFERROR($DY155/VLOOKUP($A155,Base!$A$3:$D$17,4,FALSE)/24,"")</f>
        <v>0</v>
      </c>
      <c r="EA155" s="315">
        <f>DW155</f>
        <v>0</v>
      </c>
      <c r="EB155" s="314"/>
      <c r="EC155" s="84"/>
      <c r="ED155" s="440"/>
      <c r="EE155" s="441"/>
      <c r="EF155" s="110"/>
      <c r="EG155" s="23"/>
      <c r="EH155" s="434"/>
      <c r="EI155" s="435"/>
      <c r="EJ155" s="435"/>
      <c r="EK155" s="435"/>
      <c r="EL155" s="435"/>
      <c r="EM155" s="436"/>
      <c r="EN155" s="97"/>
      <c r="EO155" s="97"/>
      <c r="EP155" s="97"/>
      <c r="EQ155" s="97"/>
      <c r="ER155" s="97"/>
      <c r="ES155" s="98"/>
      <c r="ET155" s="51"/>
      <c r="EU155" s="350" t="str">
        <f>Base!$A$15</f>
        <v>Hors production</v>
      </c>
      <c r="EV155" s="323"/>
      <c r="EW155" s="327">
        <f>IFERROR(EV155/VLOOKUP($A155,Base!$A$3:$D$17,4,FALSE)/24,"")</f>
        <v>0</v>
      </c>
      <c r="EX155" s="110"/>
      <c r="EY155" s="326">
        <f>IFERROR(EX155/VLOOKUP($A155,Base!$A$3:$D$17,4,FALSE)/24,"")</f>
        <v>0</v>
      </c>
      <c r="EZ155" s="315">
        <f>EV155</f>
        <v>0</v>
      </c>
      <c r="FA155" s="314"/>
      <c r="FB155" s="84"/>
      <c r="FC155" s="440"/>
      <c r="FD155" s="441"/>
      <c r="FE155" s="110"/>
      <c r="FF155" s="23"/>
      <c r="FG155" s="434"/>
      <c r="FH155" s="435"/>
      <c r="FI155" s="435"/>
      <c r="FJ155" s="435"/>
      <c r="FK155" s="435"/>
      <c r="FL155" s="436"/>
      <c r="FM155" s="97"/>
      <c r="FN155" s="97"/>
      <c r="FO155" s="97"/>
      <c r="FP155" s="97"/>
      <c r="FQ155" s="97"/>
      <c r="FR155" s="98"/>
      <c r="FS155" s="51"/>
      <c r="FU155" s="237"/>
      <c r="FV155" s="23"/>
      <c r="FW155" s="88"/>
      <c r="FX155" s="23"/>
      <c r="FY155" s="126"/>
    </row>
    <row r="156" spans="1:181" s="25" customFormat="1" x14ac:dyDescent="0.2">
      <c r="A156" s="350" t="str">
        <f>Base!$A$16</f>
        <v>Encadrement</v>
      </c>
      <c r="B156" s="75">
        <v>7</v>
      </c>
      <c r="C156" s="327">
        <f>IFERROR(B156/VLOOKUP($A156,Base!$A$3:$D$17,4,FALSE)/24,"")</f>
        <v>0.29166666666666669</v>
      </c>
      <c r="D156" s="110"/>
      <c r="E156" s="326">
        <f>IFERROR($D156/VLOOKUP($A156,Base!$A$3:$D$17,4,FALSE)/24,"")</f>
        <v>0</v>
      </c>
      <c r="F156" s="315">
        <f>B156</f>
        <v>7</v>
      </c>
      <c r="G156" s="314"/>
      <c r="H156" s="84">
        <f>F156/VLOOKUP($A156,Base!$A$3:$D$17,4,FALSE)/24</f>
        <v>0.29166666666666669</v>
      </c>
      <c r="I156" s="440"/>
      <c r="J156" s="441"/>
      <c r="K156" s="110"/>
      <c r="L156" s="23"/>
      <c r="M156" s="434"/>
      <c r="N156" s="435"/>
      <c r="O156" s="435"/>
      <c r="P156" s="435"/>
      <c r="Q156" s="435"/>
      <c r="R156" s="436"/>
      <c r="S156" s="97"/>
      <c r="T156" s="97"/>
      <c r="U156" s="97"/>
      <c r="V156" s="97"/>
      <c r="W156" s="97"/>
      <c r="X156" s="98"/>
      <c r="Y156" s="51"/>
      <c r="Z156" s="350" t="str">
        <f>Base!$A$16</f>
        <v>Encadrement</v>
      </c>
      <c r="AA156" s="323">
        <v>7</v>
      </c>
      <c r="AB156" s="327">
        <f>IFERROR(AA156/VLOOKUP($A156,Base!$A$3:$D$17,4,FALSE)/24,"")</f>
        <v>0.29166666666666669</v>
      </c>
      <c r="AC156" s="110"/>
      <c r="AD156" s="326">
        <f>IFERROR($AC156/VLOOKUP($A156,Base!$A$3:$D$17,4,FALSE)/24,"")</f>
        <v>0</v>
      </c>
      <c r="AE156" s="315">
        <f>AA156</f>
        <v>7</v>
      </c>
      <c r="AF156" s="314"/>
      <c r="AG156" s="84">
        <f>AE156/VLOOKUP($A156,Base!$A$3:$D$17,4,FALSE)/24</f>
        <v>0.29166666666666669</v>
      </c>
      <c r="AH156" s="440"/>
      <c r="AI156" s="441"/>
      <c r="AJ156" s="110"/>
      <c r="AK156" s="23"/>
      <c r="AL156" s="434"/>
      <c r="AM156" s="435"/>
      <c r="AN156" s="435"/>
      <c r="AO156" s="435"/>
      <c r="AP156" s="435"/>
      <c r="AQ156" s="436"/>
      <c r="AR156" s="97"/>
      <c r="AS156" s="97"/>
      <c r="AT156" s="97"/>
      <c r="AU156" s="97"/>
      <c r="AV156" s="97"/>
      <c r="AW156" s="98"/>
      <c r="AX156" s="51"/>
      <c r="AY156" s="350" t="str">
        <f>Base!$A$16</f>
        <v>Encadrement</v>
      </c>
      <c r="AZ156" s="75">
        <v>7</v>
      </c>
      <c r="BA156" s="327">
        <f>IFERROR(AZ156/VLOOKUP($A156,Base!$A$3:$D$17,4,FALSE)/24,"")</f>
        <v>0.29166666666666669</v>
      </c>
      <c r="BB156" s="110"/>
      <c r="BC156" s="326">
        <f>IFERROR(BB156/VLOOKUP($A156,Base!$A$3:$D$17,4,FALSE)/24,"")</f>
        <v>0</v>
      </c>
      <c r="BD156" s="315">
        <f>AZ156</f>
        <v>7</v>
      </c>
      <c r="BE156" s="314"/>
      <c r="BF156" s="84">
        <f>BD156/VLOOKUP($A156,Base!$A$3:$D$17,4,FALSE)/24</f>
        <v>0.29166666666666669</v>
      </c>
      <c r="BG156" s="440"/>
      <c r="BH156" s="441"/>
      <c r="BI156" s="110"/>
      <c r="BJ156" s="23"/>
      <c r="BK156" s="434"/>
      <c r="BL156" s="435"/>
      <c r="BM156" s="435"/>
      <c r="BN156" s="435"/>
      <c r="BO156" s="435"/>
      <c r="BP156" s="436"/>
      <c r="BQ156" s="97"/>
      <c r="BR156" s="97"/>
      <c r="BS156" s="97"/>
      <c r="BT156" s="97"/>
      <c r="BU156" s="97"/>
      <c r="BV156" s="98"/>
      <c r="BW156" s="51"/>
      <c r="BX156" s="350" t="str">
        <f>Base!$A$16</f>
        <v>Encadrement</v>
      </c>
      <c r="BY156" s="75">
        <v>7</v>
      </c>
      <c r="BZ156" s="327">
        <f>IFERROR(BY156/VLOOKUP($A156,Base!$A$3:$D$17,4,FALSE)/24,"")</f>
        <v>0.29166666666666669</v>
      </c>
      <c r="CA156" s="110"/>
      <c r="CB156" s="326">
        <f>IFERROR($CA156/VLOOKUP($A156,Base!$A$3:$D$17,4,FALSE)/24,"")</f>
        <v>0</v>
      </c>
      <c r="CC156" s="315">
        <f>BY156</f>
        <v>7</v>
      </c>
      <c r="CD156" s="314"/>
      <c r="CE156" s="84">
        <f>CC156/VLOOKUP($A156,Base!$A$3:$D$17,4,FALSE)/24</f>
        <v>0.29166666666666669</v>
      </c>
      <c r="CF156" s="440"/>
      <c r="CG156" s="441"/>
      <c r="CH156" s="110"/>
      <c r="CI156" s="23"/>
      <c r="CJ156" s="434"/>
      <c r="CK156" s="435"/>
      <c r="CL156" s="435"/>
      <c r="CM156" s="435"/>
      <c r="CN156" s="435"/>
      <c r="CO156" s="436"/>
      <c r="CP156" s="97"/>
      <c r="CQ156" s="97"/>
      <c r="CR156" s="97"/>
      <c r="CS156" s="97"/>
      <c r="CT156" s="97"/>
      <c r="CU156" s="98"/>
      <c r="CV156" s="51"/>
      <c r="CW156" s="350" t="str">
        <f>Base!$A$16</f>
        <v>Encadrement</v>
      </c>
      <c r="CX156" s="75">
        <v>7</v>
      </c>
      <c r="CY156" s="327">
        <f>IFERROR(CX156/VLOOKUP($A156,Base!$A$3:$D$17,4,FALSE)/24,"")</f>
        <v>0.29166666666666669</v>
      </c>
      <c r="CZ156" s="110"/>
      <c r="DA156" s="326">
        <f>IFERROR(CZ156/VLOOKUP($A156,Base!$A$3:$D$17,4,FALSE)/24,"")</f>
        <v>0</v>
      </c>
      <c r="DB156" s="315">
        <f>CX156</f>
        <v>7</v>
      </c>
      <c r="DC156" s="314"/>
      <c r="DD156" s="84">
        <f>DB156/VLOOKUP($A156,Base!$A$3:$D$17,4,FALSE)/24</f>
        <v>0.29166666666666669</v>
      </c>
      <c r="DE156" s="440"/>
      <c r="DF156" s="441"/>
      <c r="DG156" s="110"/>
      <c r="DH156" s="23"/>
      <c r="DI156" s="434"/>
      <c r="DJ156" s="435"/>
      <c r="DK156" s="435"/>
      <c r="DL156" s="435"/>
      <c r="DM156" s="435"/>
      <c r="DN156" s="436"/>
      <c r="DO156" s="97"/>
      <c r="DP156" s="97"/>
      <c r="DQ156" s="97"/>
      <c r="DR156" s="97"/>
      <c r="DS156" s="97"/>
      <c r="DT156" s="98"/>
      <c r="DU156" s="51"/>
      <c r="DV156" s="350" t="str">
        <f>Base!$A$16</f>
        <v>Encadrement</v>
      </c>
      <c r="DW156" s="75">
        <v>7</v>
      </c>
      <c r="DX156" s="327">
        <f>IFERROR(DW156/VLOOKUP($A156,Base!$A$3:$D$17,4,FALSE)/24,"")</f>
        <v>0.29166666666666669</v>
      </c>
      <c r="DY156" s="110"/>
      <c r="DZ156" s="326">
        <f>IFERROR($DY156/VLOOKUP($A156,Base!$A$3:$D$17,4,FALSE)/24,"")</f>
        <v>0</v>
      </c>
      <c r="EA156" s="315">
        <f>DW156</f>
        <v>7</v>
      </c>
      <c r="EB156" s="314"/>
      <c r="EC156" s="84">
        <f>EA156/VLOOKUP($A156,Base!$A$3:$D$17,4,FALSE)/24</f>
        <v>0.29166666666666669</v>
      </c>
      <c r="ED156" s="440"/>
      <c r="EE156" s="441"/>
      <c r="EF156" s="110"/>
      <c r="EG156" s="23"/>
      <c r="EH156" s="434"/>
      <c r="EI156" s="435"/>
      <c r="EJ156" s="435"/>
      <c r="EK156" s="435"/>
      <c r="EL156" s="435"/>
      <c r="EM156" s="436"/>
      <c r="EN156" s="97"/>
      <c r="EO156" s="97"/>
      <c r="EP156" s="97"/>
      <c r="EQ156" s="97"/>
      <c r="ER156" s="97"/>
      <c r="ES156" s="98"/>
      <c r="ET156" s="51"/>
      <c r="EU156" s="350" t="str">
        <f>Base!$A$16</f>
        <v>Encadrement</v>
      </c>
      <c r="EV156" s="323"/>
      <c r="EW156" s="327">
        <f>IFERROR(EV156/VLOOKUP($A156,Base!$A$3:$D$17,4,FALSE)/24,"")</f>
        <v>0</v>
      </c>
      <c r="EX156" s="110"/>
      <c r="EY156" s="326">
        <f>IFERROR(EX156/VLOOKUP($A156,Base!$A$3:$D$17,4,FALSE)/24,"")</f>
        <v>0</v>
      </c>
      <c r="EZ156" s="315">
        <f>EV156</f>
        <v>0</v>
      </c>
      <c r="FA156" s="314"/>
      <c r="FB156" s="84">
        <f>EZ156/VLOOKUP($A156,Base!$A$3:$D$17,4,FALSE)/24</f>
        <v>0</v>
      </c>
      <c r="FC156" s="440"/>
      <c r="FD156" s="441"/>
      <c r="FE156" s="110"/>
      <c r="FF156" s="23"/>
      <c r="FG156" s="434"/>
      <c r="FH156" s="435"/>
      <c r="FI156" s="435"/>
      <c r="FJ156" s="435"/>
      <c r="FK156" s="435"/>
      <c r="FL156" s="436"/>
      <c r="FM156" s="97"/>
      <c r="FN156" s="97"/>
      <c r="FO156" s="97"/>
      <c r="FP156" s="97"/>
      <c r="FQ156" s="97"/>
      <c r="FR156" s="98"/>
      <c r="FS156" s="51"/>
      <c r="FU156" s="237"/>
      <c r="FV156" s="23"/>
      <c r="FW156" s="88"/>
      <c r="FX156" s="23"/>
      <c r="FY156" s="126"/>
    </row>
    <row r="157" spans="1:181" s="25" customFormat="1" ht="12.75" thickBot="1" x14ac:dyDescent="0.25">
      <c r="A157" s="350" t="str">
        <f>Base!$A$17</f>
        <v>Inventaire</v>
      </c>
      <c r="B157" s="75">
        <v>3</v>
      </c>
      <c r="C157" s="327">
        <f>IFERROR(B157/VLOOKUP($A157,Base!$A$3:$D$17,4,FALSE)/24,"")</f>
        <v>0.125</v>
      </c>
      <c r="D157" s="110"/>
      <c r="E157" s="326">
        <f>IFERROR($D157/VLOOKUP($A157,Base!$A$3:$D$17,4,FALSE)/24,"")</f>
        <v>0</v>
      </c>
      <c r="F157" s="315">
        <f>B157</f>
        <v>3</v>
      </c>
      <c r="G157" s="314"/>
      <c r="H157" s="84">
        <f>F157/VLOOKUP($A157,Base!$A$3:$D$17,4,FALSE)/24</f>
        <v>0.125</v>
      </c>
      <c r="I157" s="440"/>
      <c r="J157" s="441"/>
      <c r="K157" s="110"/>
      <c r="L157" s="23"/>
      <c r="M157" s="437"/>
      <c r="N157" s="438"/>
      <c r="O157" s="438"/>
      <c r="P157" s="438"/>
      <c r="Q157" s="438"/>
      <c r="R157" s="439"/>
      <c r="S157" s="99"/>
      <c r="T157" s="99"/>
      <c r="U157" s="99"/>
      <c r="V157" s="99"/>
      <c r="W157" s="99"/>
      <c r="X157" s="100"/>
      <c r="Y157" s="51"/>
      <c r="Z157" s="350" t="str">
        <f>Base!$A$17</f>
        <v>Inventaire</v>
      </c>
      <c r="AA157" s="323">
        <v>3</v>
      </c>
      <c r="AB157" s="327">
        <f>IFERROR(AA157/VLOOKUP($A157,Base!$A$3:$D$17,4,FALSE)/24,"")</f>
        <v>0.125</v>
      </c>
      <c r="AC157" s="110"/>
      <c r="AD157" s="326">
        <f>IFERROR($AC157/VLOOKUP($A157,Base!$A$3:$D$17,4,FALSE)/24,"")</f>
        <v>0</v>
      </c>
      <c r="AE157" s="315">
        <f>AA157</f>
        <v>3</v>
      </c>
      <c r="AF157" s="314"/>
      <c r="AG157" s="84">
        <f>AE157/VLOOKUP($A157,Base!$A$3:$D$17,4,FALSE)/24</f>
        <v>0.125</v>
      </c>
      <c r="AH157" s="440"/>
      <c r="AI157" s="441"/>
      <c r="AJ157" s="110"/>
      <c r="AK157" s="23"/>
      <c r="AL157" s="437"/>
      <c r="AM157" s="438"/>
      <c r="AN157" s="438"/>
      <c r="AO157" s="438"/>
      <c r="AP157" s="438"/>
      <c r="AQ157" s="439"/>
      <c r="AR157" s="99"/>
      <c r="AS157" s="99"/>
      <c r="AT157" s="99"/>
      <c r="AU157" s="99"/>
      <c r="AV157" s="99"/>
      <c r="AW157" s="100"/>
      <c r="AX157" s="51"/>
      <c r="AY157" s="350" t="str">
        <f>Base!$A$17</f>
        <v>Inventaire</v>
      </c>
      <c r="AZ157" s="75">
        <v>3</v>
      </c>
      <c r="BA157" s="327">
        <f>IFERROR(AZ157/VLOOKUP($A157,Base!$A$3:$D$17,4,FALSE)/24,"")</f>
        <v>0.125</v>
      </c>
      <c r="BB157" s="110"/>
      <c r="BC157" s="326">
        <f>IFERROR(BB157/VLOOKUP($A157,Base!$A$3:$D$17,4,FALSE)/24,"")</f>
        <v>0</v>
      </c>
      <c r="BD157" s="315">
        <f>AZ157</f>
        <v>3</v>
      </c>
      <c r="BE157" s="314"/>
      <c r="BF157" s="84">
        <f>BD157/VLOOKUP($A157,Base!$A$3:$D$17,4,FALSE)/24</f>
        <v>0.125</v>
      </c>
      <c r="BG157" s="440"/>
      <c r="BH157" s="441"/>
      <c r="BI157" s="110"/>
      <c r="BJ157" s="23"/>
      <c r="BK157" s="437"/>
      <c r="BL157" s="438"/>
      <c r="BM157" s="438"/>
      <c r="BN157" s="438"/>
      <c r="BO157" s="438"/>
      <c r="BP157" s="439"/>
      <c r="BQ157" s="99"/>
      <c r="BR157" s="99"/>
      <c r="BS157" s="99"/>
      <c r="BT157" s="99"/>
      <c r="BU157" s="99"/>
      <c r="BV157" s="100"/>
      <c r="BW157" s="51"/>
      <c r="BX157" s="350" t="str">
        <f>Base!$A$17</f>
        <v>Inventaire</v>
      </c>
      <c r="BY157" s="75">
        <v>3</v>
      </c>
      <c r="BZ157" s="327">
        <f>IFERROR(BY157/VLOOKUP($A157,Base!$A$3:$D$17,4,FALSE)/24,"")</f>
        <v>0.125</v>
      </c>
      <c r="CA157" s="110"/>
      <c r="CB157" s="326">
        <f>IFERROR($CA157/VLOOKUP($A157,Base!$A$3:$D$17,4,FALSE)/24,"")</f>
        <v>0</v>
      </c>
      <c r="CC157" s="315">
        <f>BY157</f>
        <v>3</v>
      </c>
      <c r="CD157" s="314"/>
      <c r="CE157" s="84">
        <f>CC157/VLOOKUP($A157,Base!$A$3:$D$17,4,FALSE)/24</f>
        <v>0.125</v>
      </c>
      <c r="CF157" s="440"/>
      <c r="CG157" s="441"/>
      <c r="CH157" s="110"/>
      <c r="CI157" s="23"/>
      <c r="CJ157" s="437"/>
      <c r="CK157" s="438"/>
      <c r="CL157" s="438"/>
      <c r="CM157" s="438"/>
      <c r="CN157" s="438"/>
      <c r="CO157" s="439"/>
      <c r="CP157" s="99"/>
      <c r="CQ157" s="99"/>
      <c r="CR157" s="99"/>
      <c r="CS157" s="99"/>
      <c r="CT157" s="99"/>
      <c r="CU157" s="100"/>
      <c r="CV157" s="51"/>
      <c r="CW157" s="350" t="str">
        <f>Base!$A$17</f>
        <v>Inventaire</v>
      </c>
      <c r="CX157" s="75">
        <v>3</v>
      </c>
      <c r="CY157" s="327">
        <f>IFERROR(CX157/VLOOKUP($A157,Base!$A$3:$D$17,4,FALSE)/24,"")</f>
        <v>0.125</v>
      </c>
      <c r="CZ157" s="110"/>
      <c r="DA157" s="326">
        <f>IFERROR(CZ157/VLOOKUP($A157,Base!$A$3:$D$17,4,FALSE)/24,"")</f>
        <v>0</v>
      </c>
      <c r="DB157" s="315">
        <f>CX157</f>
        <v>3</v>
      </c>
      <c r="DC157" s="314"/>
      <c r="DD157" s="84">
        <f>DB157/VLOOKUP($A157,Base!$A$3:$D$17,4,FALSE)/24</f>
        <v>0.125</v>
      </c>
      <c r="DE157" s="440"/>
      <c r="DF157" s="441"/>
      <c r="DG157" s="110"/>
      <c r="DH157" s="23"/>
      <c r="DI157" s="437"/>
      <c r="DJ157" s="438"/>
      <c r="DK157" s="438"/>
      <c r="DL157" s="438"/>
      <c r="DM157" s="438"/>
      <c r="DN157" s="439"/>
      <c r="DO157" s="99"/>
      <c r="DP157" s="99"/>
      <c r="DQ157" s="99"/>
      <c r="DR157" s="99"/>
      <c r="DS157" s="99"/>
      <c r="DT157" s="100"/>
      <c r="DU157" s="51"/>
      <c r="DV157" s="350" t="str">
        <f>Base!$A$17</f>
        <v>Inventaire</v>
      </c>
      <c r="DW157" s="75">
        <v>3</v>
      </c>
      <c r="DX157" s="327">
        <f>IFERROR(DW157/VLOOKUP($A157,Base!$A$3:$D$17,4,FALSE)/24,"")</f>
        <v>0.125</v>
      </c>
      <c r="DY157" s="110"/>
      <c r="DZ157" s="326">
        <f>IFERROR($DY157/VLOOKUP($A157,Base!$A$3:$D$17,4,FALSE)/24,"")</f>
        <v>0</v>
      </c>
      <c r="EA157" s="315">
        <f>DW157</f>
        <v>3</v>
      </c>
      <c r="EB157" s="314"/>
      <c r="EC157" s="84">
        <f>EA157/VLOOKUP($A157,Base!$A$3:$D$17,4,FALSE)/24</f>
        <v>0.125</v>
      </c>
      <c r="ED157" s="440"/>
      <c r="EE157" s="441"/>
      <c r="EF157" s="110"/>
      <c r="EG157" s="23"/>
      <c r="EH157" s="437"/>
      <c r="EI157" s="438"/>
      <c r="EJ157" s="438"/>
      <c r="EK157" s="438"/>
      <c r="EL157" s="438"/>
      <c r="EM157" s="439"/>
      <c r="EN157" s="99"/>
      <c r="EO157" s="99"/>
      <c r="EP157" s="99"/>
      <c r="EQ157" s="99"/>
      <c r="ER157" s="99"/>
      <c r="ES157" s="100"/>
      <c r="ET157" s="51"/>
      <c r="EU157" s="350" t="str">
        <f>Base!$A$17</f>
        <v>Inventaire</v>
      </c>
      <c r="EV157" s="323"/>
      <c r="EW157" s="327">
        <f>IFERROR(EV157/VLOOKUP($A157,Base!$A$3:$D$17,4,FALSE)/24,"")</f>
        <v>0</v>
      </c>
      <c r="EX157" s="110"/>
      <c r="EY157" s="326">
        <f>IFERROR(EX157/VLOOKUP($A157,Base!$A$3:$D$17,4,FALSE)/24,"")</f>
        <v>0</v>
      </c>
      <c r="EZ157" s="315">
        <f>EV157</f>
        <v>0</v>
      </c>
      <c r="FA157" s="314"/>
      <c r="FB157" s="84">
        <f>EZ157/VLOOKUP($A157,Base!$A$3:$D$17,4,FALSE)/24</f>
        <v>0</v>
      </c>
      <c r="FC157" s="440"/>
      <c r="FD157" s="441"/>
      <c r="FE157" s="110"/>
      <c r="FF157" s="23"/>
      <c r="FG157" s="437"/>
      <c r="FH157" s="438"/>
      <c r="FI157" s="438"/>
      <c r="FJ157" s="438"/>
      <c r="FK157" s="438"/>
      <c r="FL157" s="439"/>
      <c r="FM157" s="99"/>
      <c r="FN157" s="99"/>
      <c r="FO157" s="99"/>
      <c r="FP157" s="99"/>
      <c r="FQ157" s="99"/>
      <c r="FR157" s="100"/>
      <c r="FS157" s="51"/>
      <c r="FU157" s="237"/>
      <c r="FV157" s="23"/>
      <c r="FW157" s="88"/>
      <c r="FX157" s="23"/>
      <c r="FY157" s="126"/>
    </row>
    <row r="158" spans="1:181" s="25" customFormat="1" ht="12.75" thickBot="1" x14ac:dyDescent="0.25">
      <c r="A158" s="333" t="s">
        <v>103</v>
      </c>
      <c r="B158" s="334"/>
      <c r="C158" s="342">
        <f>SUM(C142:C157)</f>
        <v>3.9247987628672734</v>
      </c>
      <c r="D158" s="336"/>
      <c r="E158" s="337">
        <f>SUM(E142:E157,H155:H157)</f>
        <v>0.41666666666666669</v>
      </c>
      <c r="F158" s="338"/>
      <c r="G158" s="339"/>
      <c r="H158" s="340"/>
      <c r="I158" s="442"/>
      <c r="J158" s="443"/>
      <c r="K158" s="341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X158" s="24"/>
      <c r="Y158" s="51"/>
      <c r="Z158" s="333" t="s">
        <v>103</v>
      </c>
      <c r="AA158" s="334"/>
      <c r="AB158" s="342">
        <f>SUM(AB142:AB157)</f>
        <v>3.9082788074373207</v>
      </c>
      <c r="AC158" s="336"/>
      <c r="AD158" s="345">
        <f>SUM(AD142:AD157,AG155:AG157)</f>
        <v>0.41666666666666669</v>
      </c>
      <c r="AE158" s="338"/>
      <c r="AF158" s="339"/>
      <c r="AG158" s="346"/>
      <c r="AH158" s="442"/>
      <c r="AI158" s="443"/>
      <c r="AJ158" s="341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W158" s="24"/>
      <c r="AX158" s="51"/>
      <c r="AY158" s="333" t="s">
        <v>103</v>
      </c>
      <c r="AZ158" s="334"/>
      <c r="BA158" s="342">
        <f>SUM(BA142:BA157)</f>
        <v>3.8822012782625563</v>
      </c>
      <c r="BB158" s="336"/>
      <c r="BC158" s="345">
        <f>SUM(BC142:BC157,BF155:BF157)</f>
        <v>0.81391694725028052</v>
      </c>
      <c r="BD158" s="338"/>
      <c r="BE158" s="339"/>
      <c r="BF158" s="346"/>
      <c r="BG158" s="442"/>
      <c r="BH158" s="443"/>
      <c r="BI158" s="341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V158" s="24"/>
      <c r="BW158" s="51"/>
      <c r="BX158" s="333" t="s">
        <v>103</v>
      </c>
      <c r="BY158" s="334"/>
      <c r="BZ158" s="342">
        <f>SUM(BZ142:BZ157)</f>
        <v>3.2127928960066403</v>
      </c>
      <c r="CA158" s="336"/>
      <c r="CB158" s="337">
        <f>SUM(CB142:CB157,CE155:CE157)</f>
        <v>0.41666666666666669</v>
      </c>
      <c r="CC158" s="338"/>
      <c r="CD158" s="339"/>
      <c r="CE158" s="340"/>
      <c r="CF158" s="442"/>
      <c r="CG158" s="443"/>
      <c r="CH158" s="341"/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U158" s="24"/>
      <c r="CV158" s="51"/>
      <c r="CW158" s="333" t="s">
        <v>103</v>
      </c>
      <c r="CX158" s="334"/>
      <c r="CY158" s="342">
        <f>SUM(CY142:CY157)</f>
        <v>3.6688545549925999</v>
      </c>
      <c r="CZ158" s="336"/>
      <c r="DA158" s="337">
        <f>SUM(DA142:DA157,DD155:DD157)</f>
        <v>0.41666666666666669</v>
      </c>
      <c r="DB158" s="338"/>
      <c r="DC158" s="339"/>
      <c r="DD158" s="340"/>
      <c r="DE158" s="442"/>
      <c r="DF158" s="443"/>
      <c r="DG158" s="341"/>
      <c r="DH158" s="23"/>
      <c r="DI158" s="23"/>
      <c r="DJ158" s="23"/>
      <c r="DK158" s="23"/>
      <c r="DL158" s="23"/>
      <c r="DM158" s="23"/>
      <c r="DN158" s="23"/>
      <c r="DO158" s="23"/>
      <c r="DP158" s="23"/>
      <c r="DQ158" s="23"/>
      <c r="DR158" s="23"/>
      <c r="DT158" s="24"/>
      <c r="DU158" s="51"/>
      <c r="DV158" s="333" t="s">
        <v>103</v>
      </c>
      <c r="DW158" s="334"/>
      <c r="DX158" s="342">
        <f>SUM(DX142:DX157)</f>
        <v>3.3826714880475857</v>
      </c>
      <c r="DY158" s="336"/>
      <c r="DZ158" s="337">
        <f>SUM(DZ142:DZ157,EC155:EC157)</f>
        <v>0.41666666666666669</v>
      </c>
      <c r="EA158" s="338"/>
      <c r="EB158" s="339"/>
      <c r="EC158" s="340"/>
      <c r="ED158" s="442"/>
      <c r="EE158" s="443"/>
      <c r="EF158" s="341"/>
      <c r="EG158" s="23"/>
      <c r="EH158" s="23"/>
      <c r="EI158" s="23"/>
      <c r="EJ158" s="23"/>
      <c r="EK158" s="23"/>
      <c r="EL158" s="23"/>
      <c r="EM158" s="23"/>
      <c r="EN158" s="23"/>
      <c r="EO158" s="23"/>
      <c r="EP158" s="23"/>
      <c r="EQ158" s="23"/>
      <c r="ES158" s="24"/>
      <c r="ET158" s="51"/>
      <c r="EU158" s="333" t="s">
        <v>103</v>
      </c>
      <c r="EV158" s="334"/>
      <c r="EW158" s="342">
        <f>SUM(EW142:EW157)</f>
        <v>0</v>
      </c>
      <c r="EX158" s="336"/>
      <c r="EY158" s="337">
        <f>SUM(EY142:EY157,FB155:FB157)</f>
        <v>0</v>
      </c>
      <c r="EZ158" s="338"/>
      <c r="FA158" s="339"/>
      <c r="FB158" s="340"/>
      <c r="FC158" s="442"/>
      <c r="FD158" s="443"/>
      <c r="FE158" s="341"/>
      <c r="FF158" s="23"/>
      <c r="FG158" s="23"/>
      <c r="FH158" s="23"/>
      <c r="FI158" s="23"/>
      <c r="FJ158" s="23"/>
      <c r="FK158" s="23"/>
      <c r="FL158" s="23"/>
      <c r="FM158" s="23"/>
      <c r="FN158" s="23"/>
      <c r="FO158" s="23"/>
      <c r="FP158" s="23"/>
      <c r="FR158" s="24"/>
      <c r="FS158" s="51"/>
      <c r="FU158" s="237"/>
      <c r="FV158" s="23"/>
      <c r="FW158" s="88"/>
      <c r="FX158" s="23"/>
      <c r="FY158" s="126"/>
    </row>
    <row r="159" spans="1:181" s="25" customFormat="1" ht="6" customHeight="1" thickBot="1" x14ac:dyDescent="0.25">
      <c r="A159" s="93"/>
      <c r="B159" s="94"/>
      <c r="C159" s="94"/>
      <c r="D159" s="94"/>
      <c r="E159" s="94"/>
      <c r="F159" s="94"/>
      <c r="G159" s="94"/>
      <c r="H159" s="94"/>
      <c r="I159" s="93" t="s">
        <v>10</v>
      </c>
      <c r="J159" s="93"/>
      <c r="K159" s="93"/>
      <c r="L159" s="93"/>
      <c r="M159" s="93"/>
      <c r="N159" s="93"/>
      <c r="O159" s="93"/>
      <c r="P159" s="93"/>
      <c r="Q159" s="93"/>
      <c r="R159" s="93"/>
      <c r="S159" s="93"/>
      <c r="T159" s="93"/>
      <c r="U159" s="93"/>
      <c r="V159" s="93"/>
      <c r="W159" s="93"/>
      <c r="X159" s="94"/>
      <c r="Y159" s="95"/>
      <c r="Z159" s="93"/>
      <c r="AA159" s="94"/>
      <c r="AB159" s="94"/>
      <c r="AC159" s="94"/>
      <c r="AD159" s="94"/>
      <c r="AE159" s="94"/>
      <c r="AF159" s="94"/>
      <c r="AG159" s="94"/>
      <c r="AH159" s="93" t="s">
        <v>10</v>
      </c>
      <c r="AI159" s="93"/>
      <c r="AJ159" s="93"/>
      <c r="AK159" s="93"/>
      <c r="AL159" s="93"/>
      <c r="AM159" s="93"/>
      <c r="AN159" s="93"/>
      <c r="AO159" s="93"/>
      <c r="AP159" s="93"/>
      <c r="AQ159" s="93"/>
      <c r="AR159" s="93"/>
      <c r="AS159" s="93"/>
      <c r="AT159" s="93"/>
      <c r="AU159" s="93"/>
      <c r="AV159" s="93"/>
      <c r="AW159" s="94"/>
      <c r="AX159" s="95"/>
      <c r="AY159" s="93"/>
      <c r="AZ159" s="94"/>
      <c r="BA159" s="94"/>
      <c r="BB159" s="94"/>
      <c r="BC159" s="94"/>
      <c r="BD159" s="94"/>
      <c r="BE159" s="94"/>
      <c r="BF159" s="94"/>
      <c r="BG159" s="93" t="s">
        <v>10</v>
      </c>
      <c r="BH159" s="93"/>
      <c r="BI159" s="93"/>
      <c r="BJ159" s="93"/>
      <c r="BK159" s="93"/>
      <c r="BL159" s="93"/>
      <c r="BM159" s="93"/>
      <c r="BN159" s="93"/>
      <c r="BO159" s="93"/>
      <c r="BP159" s="93"/>
      <c r="BQ159" s="93"/>
      <c r="BR159" s="93"/>
      <c r="BS159" s="93"/>
      <c r="BT159" s="93"/>
      <c r="BU159" s="93"/>
      <c r="BV159" s="94"/>
      <c r="BW159" s="95"/>
      <c r="BX159" s="93"/>
      <c r="BY159" s="94"/>
      <c r="BZ159" s="94"/>
      <c r="CA159" s="94"/>
      <c r="CB159" s="94"/>
      <c r="CC159" s="94"/>
      <c r="CD159" s="94"/>
      <c r="CE159" s="94"/>
      <c r="CF159" s="93" t="s">
        <v>10</v>
      </c>
      <c r="CG159" s="93"/>
      <c r="CH159" s="93"/>
      <c r="CI159" s="93"/>
      <c r="CJ159" s="93"/>
      <c r="CK159" s="93"/>
      <c r="CL159" s="93"/>
      <c r="CM159" s="93"/>
      <c r="CN159" s="93"/>
      <c r="CO159" s="93"/>
      <c r="CP159" s="93"/>
      <c r="CQ159" s="93"/>
      <c r="CR159" s="93"/>
      <c r="CS159" s="93"/>
      <c r="CT159" s="93"/>
      <c r="CU159" s="94"/>
      <c r="CV159" s="95"/>
      <c r="CW159" s="93"/>
      <c r="CX159" s="94"/>
      <c r="CY159" s="94"/>
      <c r="CZ159" s="94"/>
      <c r="DA159" s="94"/>
      <c r="DB159" s="94"/>
      <c r="DC159" s="94"/>
      <c r="DD159" s="94"/>
      <c r="DE159" s="93" t="s">
        <v>10</v>
      </c>
      <c r="DF159" s="93"/>
      <c r="DG159" s="93"/>
      <c r="DH159" s="93"/>
      <c r="DI159" s="93"/>
      <c r="DJ159" s="93"/>
      <c r="DK159" s="93"/>
      <c r="DL159" s="93"/>
      <c r="DM159" s="93"/>
      <c r="DN159" s="93"/>
      <c r="DO159" s="93"/>
      <c r="DP159" s="93"/>
      <c r="DQ159" s="93"/>
      <c r="DR159" s="93"/>
      <c r="DS159" s="93"/>
      <c r="DT159" s="94"/>
      <c r="DU159" s="95"/>
      <c r="DV159" s="93"/>
      <c r="DW159" s="94"/>
      <c r="DX159" s="94"/>
      <c r="DY159" s="94"/>
      <c r="DZ159" s="94"/>
      <c r="EA159" s="94"/>
      <c r="EB159" s="94"/>
      <c r="EC159" s="94"/>
      <c r="ED159" s="93" t="s">
        <v>10</v>
      </c>
      <c r="EE159" s="93"/>
      <c r="EF159" s="93"/>
      <c r="EG159" s="93"/>
      <c r="EH159" s="93"/>
      <c r="EI159" s="93"/>
      <c r="EJ159" s="93"/>
      <c r="EK159" s="93"/>
      <c r="EL159" s="93"/>
      <c r="EM159" s="93"/>
      <c r="EN159" s="93"/>
      <c r="EO159" s="93"/>
      <c r="EP159" s="93"/>
      <c r="EQ159" s="93"/>
      <c r="ER159" s="93"/>
      <c r="ES159" s="94"/>
      <c r="ET159" s="95"/>
      <c r="EU159" s="93"/>
      <c r="EV159" s="94"/>
      <c r="EW159" s="94"/>
      <c r="EX159" s="94"/>
      <c r="EY159" s="94"/>
      <c r="EZ159" s="94"/>
      <c r="FA159" s="94"/>
      <c r="FB159" s="94"/>
      <c r="FC159" s="93" t="s">
        <v>10</v>
      </c>
      <c r="FD159" s="93"/>
      <c r="FE159" s="93"/>
      <c r="FF159" s="93"/>
      <c r="FG159" s="93"/>
      <c r="FH159" s="93"/>
      <c r="FI159" s="93"/>
      <c r="FJ159" s="93"/>
      <c r="FK159" s="93"/>
      <c r="FL159" s="93"/>
      <c r="FM159" s="93"/>
      <c r="FN159" s="93"/>
      <c r="FO159" s="93"/>
      <c r="FP159" s="93"/>
      <c r="FQ159" s="93"/>
      <c r="FR159" s="94"/>
      <c r="FS159" s="95"/>
      <c r="FU159" s="238"/>
      <c r="FW159" s="88"/>
      <c r="FY159" s="130"/>
    </row>
    <row r="160" spans="1:181" s="25" customFormat="1" ht="12.75" thickBot="1" x14ac:dyDescent="0.25">
      <c r="A160" s="55">
        <f>A1</f>
        <v>42786</v>
      </c>
      <c r="B160" s="57" t="str">
        <f>TEXT(A160,"jjjj")</f>
        <v>lundi</v>
      </c>
      <c r="C160" s="47"/>
      <c r="D160" s="47"/>
      <c r="E160" s="47"/>
      <c r="F160" s="47"/>
      <c r="G160" s="47"/>
      <c r="H160" s="47"/>
      <c r="I160" s="81"/>
      <c r="J160" s="81"/>
      <c r="K160" s="81"/>
      <c r="L160" s="81"/>
      <c r="M160" s="81"/>
      <c r="N160" s="81"/>
      <c r="O160" s="81"/>
      <c r="P160" s="81"/>
      <c r="Q160" s="81"/>
      <c r="R160" s="81"/>
      <c r="S160" s="81"/>
      <c r="T160" s="81"/>
      <c r="U160" s="81"/>
      <c r="V160" s="81"/>
      <c r="W160" s="81"/>
      <c r="X160" s="48"/>
      <c r="Y160" s="51"/>
      <c r="Z160" s="55">
        <f>Z1</f>
        <v>42787</v>
      </c>
      <c r="AA160" s="57" t="str">
        <f>TEXT(Z160,"jjjj")</f>
        <v>mardi</v>
      </c>
      <c r="AB160" s="47"/>
      <c r="AC160" s="47"/>
      <c r="AD160" s="47"/>
      <c r="AE160" s="47"/>
      <c r="AF160" s="47"/>
      <c r="AG160" s="47"/>
      <c r="AH160" s="81"/>
      <c r="AI160" s="81"/>
      <c r="AJ160" s="81"/>
      <c r="AK160" s="81"/>
      <c r="AL160" s="81"/>
      <c r="AM160" s="81"/>
      <c r="AN160" s="81"/>
      <c r="AO160" s="81"/>
      <c r="AP160" s="81"/>
      <c r="AQ160" s="81"/>
      <c r="AR160" s="81"/>
      <c r="AS160" s="81"/>
      <c r="AT160" s="81"/>
      <c r="AU160" s="81"/>
      <c r="AV160" s="81"/>
      <c r="AW160" s="48"/>
      <c r="AX160" s="51"/>
      <c r="AY160" s="55">
        <f>AY1</f>
        <v>42788</v>
      </c>
      <c r="AZ160" s="57" t="str">
        <f>TEXT(AY160,"jjjj")</f>
        <v>mercredi</v>
      </c>
      <c r="BA160" s="47"/>
      <c r="BB160" s="47"/>
      <c r="BC160" s="47"/>
      <c r="BD160" s="47"/>
      <c r="BE160" s="47"/>
      <c r="BF160" s="47"/>
      <c r="BG160" s="81"/>
      <c r="BH160" s="81"/>
      <c r="BI160" s="81"/>
      <c r="BJ160" s="81"/>
      <c r="BK160" s="81"/>
      <c r="BL160" s="81"/>
      <c r="BM160" s="81"/>
      <c r="BN160" s="81"/>
      <c r="BO160" s="81"/>
      <c r="BP160" s="81"/>
      <c r="BQ160" s="81"/>
      <c r="BR160" s="81"/>
      <c r="BS160" s="81"/>
      <c r="BT160" s="81"/>
      <c r="BU160" s="81"/>
      <c r="BV160" s="48"/>
      <c r="BW160" s="51"/>
      <c r="BX160" s="55">
        <f>BX1</f>
        <v>42789</v>
      </c>
      <c r="BY160" s="57" t="str">
        <f>TEXT(BX160,"jjjj")</f>
        <v>jeudi</v>
      </c>
      <c r="BZ160" s="47"/>
      <c r="CA160" s="47"/>
      <c r="CB160" s="47"/>
      <c r="CC160" s="47"/>
      <c r="CD160" s="47"/>
      <c r="CE160" s="47"/>
      <c r="CF160" s="81"/>
      <c r="CG160" s="81"/>
      <c r="CH160" s="81"/>
      <c r="CI160" s="81"/>
      <c r="CJ160" s="81"/>
      <c r="CK160" s="81"/>
      <c r="CL160" s="81"/>
      <c r="CM160" s="81"/>
      <c r="CN160" s="81"/>
      <c r="CO160" s="81"/>
      <c r="CP160" s="81"/>
      <c r="CQ160" s="81"/>
      <c r="CR160" s="81"/>
      <c r="CS160" s="81"/>
      <c r="CT160" s="81"/>
      <c r="CU160" s="48"/>
      <c r="CV160" s="51"/>
      <c r="CW160" s="55">
        <f>CW1</f>
        <v>42790</v>
      </c>
      <c r="CX160" s="57" t="str">
        <f>TEXT(CW160,"jjjj")</f>
        <v>vendredi</v>
      </c>
      <c r="CY160" s="47"/>
      <c r="CZ160" s="47"/>
      <c r="DA160" s="47"/>
      <c r="DB160" s="47"/>
      <c r="DC160" s="47"/>
      <c r="DD160" s="47"/>
      <c r="DE160" s="81"/>
      <c r="DF160" s="81"/>
      <c r="DG160" s="81"/>
      <c r="DH160" s="81"/>
      <c r="DI160" s="81"/>
      <c r="DJ160" s="81"/>
      <c r="DK160" s="81"/>
      <c r="DL160" s="81"/>
      <c r="DM160" s="81"/>
      <c r="DN160" s="81"/>
      <c r="DO160" s="81"/>
      <c r="DP160" s="81"/>
      <c r="DQ160" s="81"/>
      <c r="DR160" s="81"/>
      <c r="DS160" s="81"/>
      <c r="DT160" s="48"/>
      <c r="DU160" s="51"/>
      <c r="DV160" s="55">
        <f>DV1</f>
        <v>42791</v>
      </c>
      <c r="DW160" s="57" t="str">
        <f>TEXT(DV160,"jjjj")</f>
        <v>samedi</v>
      </c>
      <c r="DX160" s="47"/>
      <c r="DY160" s="47"/>
      <c r="DZ160" s="47"/>
      <c r="EA160" s="47"/>
      <c r="EB160" s="47"/>
      <c r="EC160" s="47"/>
      <c r="ED160" s="81"/>
      <c r="EE160" s="81"/>
      <c r="EF160" s="81"/>
      <c r="EG160" s="81"/>
      <c r="EH160" s="81"/>
      <c r="EI160" s="81"/>
      <c r="EJ160" s="81"/>
      <c r="EK160" s="81"/>
      <c r="EL160" s="81"/>
      <c r="EM160" s="81"/>
      <c r="EN160" s="81"/>
      <c r="EO160" s="81"/>
      <c r="EP160" s="81"/>
      <c r="EQ160" s="81"/>
      <c r="ER160" s="81"/>
      <c r="ES160" s="48"/>
      <c r="ET160" s="51"/>
      <c r="EU160" s="55">
        <f>EU1</f>
        <v>42792</v>
      </c>
      <c r="EV160" s="57" t="str">
        <f>TEXT(EU160,"jjjj")</f>
        <v>dimanche</v>
      </c>
      <c r="EW160" s="47"/>
      <c r="EX160" s="47"/>
      <c r="EY160" s="47"/>
      <c r="EZ160" s="47"/>
      <c r="FA160" s="47"/>
      <c r="FB160" s="47"/>
      <c r="FC160" s="81"/>
      <c r="FD160" s="81"/>
      <c r="FE160" s="81"/>
      <c r="FF160" s="81"/>
      <c r="FG160" s="81"/>
      <c r="FH160" s="81"/>
      <c r="FI160" s="81"/>
      <c r="FJ160" s="81"/>
      <c r="FK160" s="81"/>
      <c r="FL160" s="81"/>
      <c r="FM160" s="81"/>
      <c r="FN160" s="81"/>
      <c r="FO160" s="81"/>
      <c r="FP160" s="81"/>
      <c r="FQ160" s="81"/>
      <c r="FR160" s="48"/>
      <c r="FS160" s="51"/>
      <c r="FU160" s="237"/>
      <c r="FV160" s="23"/>
      <c r="FW160" s="88"/>
      <c r="FX160" s="23"/>
      <c r="FY160" s="126"/>
    </row>
    <row r="161" spans="1:181" s="25" customFormat="1" ht="13.5" customHeight="1" thickBot="1" x14ac:dyDescent="0.25">
      <c r="A161" s="418" t="s">
        <v>0</v>
      </c>
      <c r="B161" s="445" t="s">
        <v>88</v>
      </c>
      <c r="C161" s="89" t="s">
        <v>118</v>
      </c>
      <c r="D161" s="90"/>
      <c r="E161" s="120" t="s">
        <v>112</v>
      </c>
      <c r="F161" s="418" t="s">
        <v>117</v>
      </c>
      <c r="G161" s="419"/>
      <c r="H161" s="118" t="s">
        <v>112</v>
      </c>
      <c r="I161" s="447" t="s">
        <v>98</v>
      </c>
      <c r="J161" s="447" t="s">
        <v>113</v>
      </c>
      <c r="K161" s="418" t="s">
        <v>99</v>
      </c>
      <c r="L161" s="419" t="s">
        <v>113</v>
      </c>
      <c r="M161" s="447" t="s">
        <v>100</v>
      </c>
      <c r="N161" s="447" t="s">
        <v>113</v>
      </c>
      <c r="O161" s="418" t="s">
        <v>101</v>
      </c>
      <c r="P161" s="419" t="s">
        <v>113</v>
      </c>
      <c r="Q161" s="447" t="s">
        <v>102</v>
      </c>
      <c r="R161" s="447" t="s">
        <v>113</v>
      </c>
      <c r="S161" s="409" t="s">
        <v>114</v>
      </c>
      <c r="T161" s="407" t="s">
        <v>114</v>
      </c>
      <c r="U161" s="409" t="s">
        <v>114</v>
      </c>
      <c r="V161" s="407" t="s">
        <v>114</v>
      </c>
      <c r="W161" s="409" t="s">
        <v>114</v>
      </c>
      <c r="X161" s="120" t="s">
        <v>112</v>
      </c>
      <c r="Y161" s="51"/>
      <c r="Z161" s="418" t="s">
        <v>0</v>
      </c>
      <c r="AA161" s="445" t="s">
        <v>88</v>
      </c>
      <c r="AB161" s="89" t="s">
        <v>118</v>
      </c>
      <c r="AC161" s="90"/>
      <c r="AD161" s="120" t="s">
        <v>112</v>
      </c>
      <c r="AE161" s="418" t="s">
        <v>117</v>
      </c>
      <c r="AF161" s="419"/>
      <c r="AG161" s="118" t="s">
        <v>112</v>
      </c>
      <c r="AH161" s="447" t="s">
        <v>98</v>
      </c>
      <c r="AI161" s="447" t="s">
        <v>113</v>
      </c>
      <c r="AJ161" s="418" t="s">
        <v>99</v>
      </c>
      <c r="AK161" s="419" t="s">
        <v>113</v>
      </c>
      <c r="AL161" s="447" t="s">
        <v>100</v>
      </c>
      <c r="AM161" s="447" t="s">
        <v>113</v>
      </c>
      <c r="AN161" s="418" t="s">
        <v>101</v>
      </c>
      <c r="AO161" s="419" t="s">
        <v>113</v>
      </c>
      <c r="AP161" s="447" t="s">
        <v>102</v>
      </c>
      <c r="AQ161" s="447" t="s">
        <v>113</v>
      </c>
      <c r="AR161" s="409" t="s">
        <v>114</v>
      </c>
      <c r="AS161" s="407" t="s">
        <v>114</v>
      </c>
      <c r="AT161" s="409" t="s">
        <v>114</v>
      </c>
      <c r="AU161" s="407" t="s">
        <v>114</v>
      </c>
      <c r="AV161" s="409" t="s">
        <v>114</v>
      </c>
      <c r="AW161" s="120" t="s">
        <v>112</v>
      </c>
      <c r="AX161" s="51"/>
      <c r="AY161" s="418" t="s">
        <v>0</v>
      </c>
      <c r="AZ161" s="445" t="s">
        <v>88</v>
      </c>
      <c r="BA161" s="89" t="s">
        <v>118</v>
      </c>
      <c r="BB161" s="90"/>
      <c r="BC161" s="120" t="s">
        <v>112</v>
      </c>
      <c r="BD161" s="418" t="s">
        <v>117</v>
      </c>
      <c r="BE161" s="419"/>
      <c r="BF161" s="118" t="s">
        <v>112</v>
      </c>
      <c r="BG161" s="447" t="s">
        <v>98</v>
      </c>
      <c r="BH161" s="447" t="s">
        <v>113</v>
      </c>
      <c r="BI161" s="418" t="s">
        <v>99</v>
      </c>
      <c r="BJ161" s="419" t="s">
        <v>113</v>
      </c>
      <c r="BK161" s="447" t="s">
        <v>100</v>
      </c>
      <c r="BL161" s="447" t="s">
        <v>113</v>
      </c>
      <c r="BM161" s="418" t="s">
        <v>101</v>
      </c>
      <c r="BN161" s="419" t="s">
        <v>113</v>
      </c>
      <c r="BO161" s="447" t="s">
        <v>102</v>
      </c>
      <c r="BP161" s="447" t="s">
        <v>113</v>
      </c>
      <c r="BQ161" s="409" t="s">
        <v>114</v>
      </c>
      <c r="BR161" s="407" t="s">
        <v>114</v>
      </c>
      <c r="BS161" s="409" t="s">
        <v>114</v>
      </c>
      <c r="BT161" s="407" t="s">
        <v>114</v>
      </c>
      <c r="BU161" s="409" t="s">
        <v>114</v>
      </c>
      <c r="BV161" s="120" t="s">
        <v>112</v>
      </c>
      <c r="BW161" s="51"/>
      <c r="BX161" s="418" t="s">
        <v>0</v>
      </c>
      <c r="BY161" s="445" t="s">
        <v>88</v>
      </c>
      <c r="BZ161" s="89" t="s">
        <v>118</v>
      </c>
      <c r="CA161" s="90"/>
      <c r="CB161" s="120" t="s">
        <v>112</v>
      </c>
      <c r="CC161" s="418" t="s">
        <v>117</v>
      </c>
      <c r="CD161" s="419"/>
      <c r="CE161" s="118" t="s">
        <v>112</v>
      </c>
      <c r="CF161" s="447" t="s">
        <v>98</v>
      </c>
      <c r="CG161" s="447" t="s">
        <v>113</v>
      </c>
      <c r="CH161" s="418" t="s">
        <v>99</v>
      </c>
      <c r="CI161" s="419" t="s">
        <v>113</v>
      </c>
      <c r="CJ161" s="447" t="s">
        <v>100</v>
      </c>
      <c r="CK161" s="447" t="s">
        <v>113</v>
      </c>
      <c r="CL161" s="418" t="s">
        <v>101</v>
      </c>
      <c r="CM161" s="419" t="s">
        <v>113</v>
      </c>
      <c r="CN161" s="447" t="s">
        <v>102</v>
      </c>
      <c r="CO161" s="447" t="s">
        <v>113</v>
      </c>
      <c r="CP161" s="409" t="s">
        <v>114</v>
      </c>
      <c r="CQ161" s="407" t="s">
        <v>114</v>
      </c>
      <c r="CR161" s="409" t="s">
        <v>114</v>
      </c>
      <c r="CS161" s="407" t="s">
        <v>114</v>
      </c>
      <c r="CT161" s="409" t="s">
        <v>114</v>
      </c>
      <c r="CU161" s="120" t="s">
        <v>112</v>
      </c>
      <c r="CV161" s="51"/>
      <c r="CW161" s="418" t="s">
        <v>0</v>
      </c>
      <c r="CX161" s="445" t="s">
        <v>88</v>
      </c>
      <c r="CY161" s="89" t="s">
        <v>118</v>
      </c>
      <c r="CZ161" s="90"/>
      <c r="DA161" s="120" t="s">
        <v>112</v>
      </c>
      <c r="DB161" s="418" t="s">
        <v>117</v>
      </c>
      <c r="DC161" s="419"/>
      <c r="DD161" s="118" t="s">
        <v>112</v>
      </c>
      <c r="DE161" s="447" t="s">
        <v>98</v>
      </c>
      <c r="DF161" s="447" t="s">
        <v>113</v>
      </c>
      <c r="DG161" s="418" t="s">
        <v>99</v>
      </c>
      <c r="DH161" s="419" t="s">
        <v>113</v>
      </c>
      <c r="DI161" s="447" t="s">
        <v>100</v>
      </c>
      <c r="DJ161" s="447" t="s">
        <v>113</v>
      </c>
      <c r="DK161" s="418" t="s">
        <v>101</v>
      </c>
      <c r="DL161" s="419" t="s">
        <v>113</v>
      </c>
      <c r="DM161" s="447" t="s">
        <v>102</v>
      </c>
      <c r="DN161" s="447" t="s">
        <v>113</v>
      </c>
      <c r="DO161" s="409" t="s">
        <v>114</v>
      </c>
      <c r="DP161" s="407" t="s">
        <v>114</v>
      </c>
      <c r="DQ161" s="409" t="s">
        <v>114</v>
      </c>
      <c r="DR161" s="407" t="s">
        <v>114</v>
      </c>
      <c r="DS161" s="409" t="s">
        <v>114</v>
      </c>
      <c r="DT161" s="120" t="s">
        <v>112</v>
      </c>
      <c r="DU161" s="51"/>
      <c r="DV161" s="418" t="s">
        <v>0</v>
      </c>
      <c r="DW161" s="445" t="s">
        <v>88</v>
      </c>
      <c r="DX161" s="89" t="s">
        <v>118</v>
      </c>
      <c r="DY161" s="90"/>
      <c r="DZ161" s="120" t="s">
        <v>112</v>
      </c>
      <c r="EA161" s="418" t="s">
        <v>117</v>
      </c>
      <c r="EB161" s="419"/>
      <c r="EC161" s="118" t="s">
        <v>112</v>
      </c>
      <c r="ED161" s="447" t="s">
        <v>98</v>
      </c>
      <c r="EE161" s="447" t="s">
        <v>113</v>
      </c>
      <c r="EF161" s="418" t="s">
        <v>99</v>
      </c>
      <c r="EG161" s="419" t="s">
        <v>113</v>
      </c>
      <c r="EH161" s="447" t="s">
        <v>100</v>
      </c>
      <c r="EI161" s="447" t="s">
        <v>113</v>
      </c>
      <c r="EJ161" s="418" t="s">
        <v>101</v>
      </c>
      <c r="EK161" s="419" t="s">
        <v>113</v>
      </c>
      <c r="EL161" s="447" t="s">
        <v>102</v>
      </c>
      <c r="EM161" s="447" t="s">
        <v>113</v>
      </c>
      <c r="EN161" s="409" t="s">
        <v>114</v>
      </c>
      <c r="EO161" s="407" t="s">
        <v>114</v>
      </c>
      <c r="EP161" s="409" t="s">
        <v>114</v>
      </c>
      <c r="EQ161" s="407" t="s">
        <v>114</v>
      </c>
      <c r="ER161" s="409" t="s">
        <v>114</v>
      </c>
      <c r="ES161" s="120" t="s">
        <v>112</v>
      </c>
      <c r="ET161" s="51"/>
      <c r="EU161" s="418" t="s">
        <v>0</v>
      </c>
      <c r="EV161" s="445" t="s">
        <v>88</v>
      </c>
      <c r="EW161" s="89" t="s">
        <v>118</v>
      </c>
      <c r="EX161" s="90"/>
      <c r="EY161" s="120" t="s">
        <v>112</v>
      </c>
      <c r="EZ161" s="418" t="s">
        <v>117</v>
      </c>
      <c r="FA161" s="419"/>
      <c r="FB161" s="118" t="s">
        <v>112</v>
      </c>
      <c r="FC161" s="447" t="s">
        <v>98</v>
      </c>
      <c r="FD161" s="447" t="s">
        <v>113</v>
      </c>
      <c r="FE161" s="418" t="s">
        <v>99</v>
      </c>
      <c r="FF161" s="419" t="s">
        <v>113</v>
      </c>
      <c r="FG161" s="447" t="s">
        <v>100</v>
      </c>
      <c r="FH161" s="447" t="s">
        <v>113</v>
      </c>
      <c r="FI161" s="418" t="s">
        <v>101</v>
      </c>
      <c r="FJ161" s="419" t="s">
        <v>113</v>
      </c>
      <c r="FK161" s="447" t="s">
        <v>102</v>
      </c>
      <c r="FL161" s="447" t="s">
        <v>113</v>
      </c>
      <c r="FM161" s="409" t="s">
        <v>114</v>
      </c>
      <c r="FN161" s="407" t="s">
        <v>114</v>
      </c>
      <c r="FO161" s="409" t="s">
        <v>114</v>
      </c>
      <c r="FP161" s="407" t="s">
        <v>114</v>
      </c>
      <c r="FQ161" s="409" t="s">
        <v>114</v>
      </c>
      <c r="FR161" s="120" t="s">
        <v>112</v>
      </c>
      <c r="FS161" s="51"/>
      <c r="FU161" s="237"/>
      <c r="FV161" s="23"/>
      <c r="FW161" s="88"/>
      <c r="FX161" s="23"/>
      <c r="FY161" s="126"/>
    </row>
    <row r="162" spans="1:181" s="25" customFormat="1" ht="13.5" customHeight="1" thickBot="1" x14ac:dyDescent="0.25">
      <c r="A162" s="444"/>
      <c r="B162" s="446"/>
      <c r="C162" s="122" t="s">
        <v>121</v>
      </c>
      <c r="D162" s="119" t="s">
        <v>122</v>
      </c>
      <c r="E162" s="121" t="s">
        <v>120</v>
      </c>
      <c r="F162" s="122" t="s">
        <v>121</v>
      </c>
      <c r="G162" s="123" t="s">
        <v>122</v>
      </c>
      <c r="H162" s="119" t="s">
        <v>124</v>
      </c>
      <c r="I162" s="448"/>
      <c r="J162" s="448"/>
      <c r="K162" s="449"/>
      <c r="L162" s="450"/>
      <c r="M162" s="448"/>
      <c r="N162" s="448"/>
      <c r="O162" s="449"/>
      <c r="P162" s="450"/>
      <c r="Q162" s="448"/>
      <c r="R162" s="448"/>
      <c r="S162" s="410"/>
      <c r="T162" s="408"/>
      <c r="U162" s="410"/>
      <c r="V162" s="408"/>
      <c r="W162" s="410"/>
      <c r="X162" s="121" t="s">
        <v>160</v>
      </c>
      <c r="Y162" s="51"/>
      <c r="Z162" s="444"/>
      <c r="AA162" s="446"/>
      <c r="AB162" s="122" t="s">
        <v>121</v>
      </c>
      <c r="AC162" s="119" t="s">
        <v>122</v>
      </c>
      <c r="AD162" s="121" t="s">
        <v>120</v>
      </c>
      <c r="AE162" s="122" t="s">
        <v>121</v>
      </c>
      <c r="AF162" s="123" t="s">
        <v>122</v>
      </c>
      <c r="AG162" s="119" t="s">
        <v>124</v>
      </c>
      <c r="AH162" s="448"/>
      <c r="AI162" s="448"/>
      <c r="AJ162" s="449"/>
      <c r="AK162" s="450"/>
      <c r="AL162" s="448"/>
      <c r="AM162" s="448"/>
      <c r="AN162" s="449"/>
      <c r="AO162" s="450"/>
      <c r="AP162" s="448"/>
      <c r="AQ162" s="448"/>
      <c r="AR162" s="410"/>
      <c r="AS162" s="408"/>
      <c r="AT162" s="410"/>
      <c r="AU162" s="408"/>
      <c r="AV162" s="410"/>
      <c r="AW162" s="121" t="s">
        <v>160</v>
      </c>
      <c r="AX162" s="51"/>
      <c r="AY162" s="444"/>
      <c r="AZ162" s="446"/>
      <c r="BA162" s="122" t="s">
        <v>121</v>
      </c>
      <c r="BB162" s="119" t="s">
        <v>122</v>
      </c>
      <c r="BC162" s="121" t="s">
        <v>120</v>
      </c>
      <c r="BD162" s="122" t="s">
        <v>121</v>
      </c>
      <c r="BE162" s="123" t="s">
        <v>122</v>
      </c>
      <c r="BF162" s="119" t="s">
        <v>124</v>
      </c>
      <c r="BG162" s="448"/>
      <c r="BH162" s="448"/>
      <c r="BI162" s="449"/>
      <c r="BJ162" s="450"/>
      <c r="BK162" s="448"/>
      <c r="BL162" s="448"/>
      <c r="BM162" s="449"/>
      <c r="BN162" s="450"/>
      <c r="BO162" s="448"/>
      <c r="BP162" s="448"/>
      <c r="BQ162" s="410"/>
      <c r="BR162" s="408"/>
      <c r="BS162" s="410"/>
      <c r="BT162" s="408"/>
      <c r="BU162" s="410"/>
      <c r="BV162" s="121" t="s">
        <v>160</v>
      </c>
      <c r="BW162" s="51"/>
      <c r="BX162" s="444"/>
      <c r="BY162" s="446"/>
      <c r="BZ162" s="122" t="s">
        <v>121</v>
      </c>
      <c r="CA162" s="119" t="s">
        <v>122</v>
      </c>
      <c r="CB162" s="121" t="s">
        <v>120</v>
      </c>
      <c r="CC162" s="122" t="s">
        <v>121</v>
      </c>
      <c r="CD162" s="123" t="s">
        <v>122</v>
      </c>
      <c r="CE162" s="119" t="s">
        <v>124</v>
      </c>
      <c r="CF162" s="448"/>
      <c r="CG162" s="448"/>
      <c r="CH162" s="449"/>
      <c r="CI162" s="450"/>
      <c r="CJ162" s="448"/>
      <c r="CK162" s="448"/>
      <c r="CL162" s="449"/>
      <c r="CM162" s="450"/>
      <c r="CN162" s="448"/>
      <c r="CO162" s="448"/>
      <c r="CP162" s="410"/>
      <c r="CQ162" s="408"/>
      <c r="CR162" s="410"/>
      <c r="CS162" s="408"/>
      <c r="CT162" s="410"/>
      <c r="CU162" s="121" t="s">
        <v>160</v>
      </c>
      <c r="CV162" s="51"/>
      <c r="CW162" s="444"/>
      <c r="CX162" s="446"/>
      <c r="CY162" s="122" t="s">
        <v>121</v>
      </c>
      <c r="CZ162" s="119" t="s">
        <v>122</v>
      </c>
      <c r="DA162" s="121" t="s">
        <v>120</v>
      </c>
      <c r="DB162" s="122" t="s">
        <v>121</v>
      </c>
      <c r="DC162" s="123" t="s">
        <v>122</v>
      </c>
      <c r="DD162" s="119" t="s">
        <v>124</v>
      </c>
      <c r="DE162" s="448"/>
      <c r="DF162" s="448"/>
      <c r="DG162" s="449"/>
      <c r="DH162" s="450"/>
      <c r="DI162" s="448"/>
      <c r="DJ162" s="448"/>
      <c r="DK162" s="449"/>
      <c r="DL162" s="450"/>
      <c r="DM162" s="448"/>
      <c r="DN162" s="448"/>
      <c r="DO162" s="410"/>
      <c r="DP162" s="408"/>
      <c r="DQ162" s="410"/>
      <c r="DR162" s="408"/>
      <c r="DS162" s="410"/>
      <c r="DT162" s="121" t="s">
        <v>160</v>
      </c>
      <c r="DU162" s="51"/>
      <c r="DV162" s="444"/>
      <c r="DW162" s="446"/>
      <c r="DX162" s="122" t="s">
        <v>121</v>
      </c>
      <c r="DY162" s="119" t="s">
        <v>122</v>
      </c>
      <c r="DZ162" s="121" t="s">
        <v>120</v>
      </c>
      <c r="EA162" s="122" t="s">
        <v>121</v>
      </c>
      <c r="EB162" s="123" t="s">
        <v>122</v>
      </c>
      <c r="EC162" s="119" t="s">
        <v>124</v>
      </c>
      <c r="ED162" s="448"/>
      <c r="EE162" s="448"/>
      <c r="EF162" s="449"/>
      <c r="EG162" s="450"/>
      <c r="EH162" s="448"/>
      <c r="EI162" s="448"/>
      <c r="EJ162" s="449"/>
      <c r="EK162" s="450"/>
      <c r="EL162" s="448"/>
      <c r="EM162" s="448"/>
      <c r="EN162" s="410"/>
      <c r="EO162" s="408"/>
      <c r="EP162" s="410"/>
      <c r="EQ162" s="408"/>
      <c r="ER162" s="410"/>
      <c r="ES162" s="121" t="s">
        <v>160</v>
      </c>
      <c r="ET162" s="51"/>
      <c r="EU162" s="444"/>
      <c r="EV162" s="446"/>
      <c r="EW162" s="122" t="s">
        <v>121</v>
      </c>
      <c r="EX162" s="119" t="s">
        <v>122</v>
      </c>
      <c r="EY162" s="121" t="s">
        <v>120</v>
      </c>
      <c r="EZ162" s="122" t="s">
        <v>121</v>
      </c>
      <c r="FA162" s="123" t="s">
        <v>122</v>
      </c>
      <c r="FB162" s="119" t="s">
        <v>124</v>
      </c>
      <c r="FC162" s="448"/>
      <c r="FD162" s="448"/>
      <c r="FE162" s="449"/>
      <c r="FF162" s="450"/>
      <c r="FG162" s="448"/>
      <c r="FH162" s="448"/>
      <c r="FI162" s="449"/>
      <c r="FJ162" s="450"/>
      <c r="FK162" s="448"/>
      <c r="FL162" s="448"/>
      <c r="FM162" s="410"/>
      <c r="FN162" s="408"/>
      <c r="FO162" s="410"/>
      <c r="FP162" s="408"/>
      <c r="FQ162" s="410"/>
      <c r="FR162" s="121" t="s">
        <v>160</v>
      </c>
      <c r="FS162" s="51"/>
      <c r="FU162" s="253" t="s">
        <v>167</v>
      </c>
      <c r="FV162" s="254" t="s">
        <v>202</v>
      </c>
      <c r="FW162" s="267" t="s">
        <v>205</v>
      </c>
      <c r="FX162" s="23"/>
      <c r="FY162" s="126"/>
    </row>
    <row r="163" spans="1:181" s="25" customFormat="1" x14ac:dyDescent="0.2">
      <c r="A163" s="17" t="s">
        <v>164</v>
      </c>
      <c r="B163" s="18"/>
      <c r="C163" s="19">
        <v>0.85416666666666663</v>
      </c>
      <c r="D163" s="290">
        <f>IF(B163&lt;&gt;"Présent",0,C163+(7.4/24))</f>
        <v>0</v>
      </c>
      <c r="E163" s="291">
        <f>IF(OR(B163&lt;&gt;"Présent",C163="",D163-C163-0.4/24&lt;0),0,D163-C163-0.4/24)</f>
        <v>0</v>
      </c>
      <c r="F163" s="19">
        <f>IF(B163&lt;&gt;"Présent",0,C163)</f>
        <v>0</v>
      </c>
      <c r="G163" s="20">
        <v>0.16250000000000001</v>
      </c>
      <c r="H163" s="292">
        <f t="shared" ref="H163:H191" si="164">IF(F163="","",IF(B163&lt;&gt;"Présent",0,G163-F163+IF(F163&gt;G163,1)-0.4/24))</f>
        <v>0</v>
      </c>
      <c r="I163" s="63"/>
      <c r="J163" s="64"/>
      <c r="K163" s="63"/>
      <c r="L163" s="65"/>
      <c r="M163" s="66"/>
      <c r="N163" s="64"/>
      <c r="O163" s="63"/>
      <c r="P163" s="65"/>
      <c r="Q163" s="66"/>
      <c r="R163" s="64"/>
      <c r="S163" s="56" t="str">
        <f>IFERROR(IF($B163="Présent",J163/VLOOKUP(I163,Base!$A$3:$E$17,2,FALSE)/24,""),"")</f>
        <v/>
      </c>
      <c r="T163" s="56" t="str">
        <f>IFERROR(IF($B163="Présent",L163/VLOOKUP(K163,Base!$A$3:$E$17,2,FALSE)/24,""),"")</f>
        <v/>
      </c>
      <c r="U163" s="56" t="str">
        <f>IFERROR(IF($B163="Présent",N163/VLOOKUP(M163,Base!$A$3:$E$17,2,FALSE)/24,""),"")</f>
        <v/>
      </c>
      <c r="V163" s="56" t="str">
        <f>IFERROR(IF($B163="Présent",P163/VLOOKUP(O163,Base!$A$3:$E$17,2,FALSE)/24,""),"")</f>
        <v/>
      </c>
      <c r="W163" s="56" t="str">
        <f>IFERROR(IF($B163="Présent",R163/VLOOKUP(Q163,Base!$A$3:$E$17,2,FALSE)/24,""),"")</f>
        <v/>
      </c>
      <c r="X163" s="293" t="str">
        <f>IF(B163="Présent",SUM(S163:W163)/H163,"")</f>
        <v/>
      </c>
      <c r="Y163" s="51"/>
      <c r="Z163" s="17" t="s">
        <v>164</v>
      </c>
      <c r="AA163" s="18"/>
      <c r="AB163" s="19">
        <v>0.85416666666666663</v>
      </c>
      <c r="AC163" s="290">
        <f>IF(AA163&lt;&gt;"Présent",0,AB163+(7.4/24))</f>
        <v>0</v>
      </c>
      <c r="AD163" s="291">
        <f>IF(OR(AA163&lt;&gt;"Présent",AB163="",AC163-AB163-0.4/24&lt;0),0,AC163-AB163-0.4/24)</f>
        <v>0</v>
      </c>
      <c r="AE163" s="19">
        <f>IF(AA163&lt;&gt;"Présent",0,AB163)</f>
        <v>0</v>
      </c>
      <c r="AF163" s="20">
        <v>0.16250000000000001</v>
      </c>
      <c r="AG163" s="292">
        <f t="shared" ref="AG163:AG191" si="165">IF(AE163="","",IF(AA163&lt;&gt;"Présent",0,AF163-AE163+IF(AE163&gt;AF163,1)-0.4/24))</f>
        <v>0</v>
      </c>
      <c r="AH163" s="63"/>
      <c r="AI163" s="64"/>
      <c r="AJ163" s="63"/>
      <c r="AK163" s="65"/>
      <c r="AL163" s="66"/>
      <c r="AM163" s="64"/>
      <c r="AN163" s="63"/>
      <c r="AO163" s="65"/>
      <c r="AP163" s="66"/>
      <c r="AQ163" s="64"/>
      <c r="AR163" s="56" t="str">
        <f>IFERROR(IF($AA163="Présent",AI163/VLOOKUP(AH163,Base!$A$3:$E$17,2,FALSE)/24,""),"")</f>
        <v/>
      </c>
      <c r="AS163" s="56" t="str">
        <f>IFERROR(IF($AA163="Présent",AK163/VLOOKUP(AJ163,Base!$A$3:$E$17,2,FALSE)/24,""),"")</f>
        <v/>
      </c>
      <c r="AT163" s="56" t="str">
        <f>IFERROR(IF($AA163="Présent",AM163/VLOOKUP(AL163,Base!$A$3:$E$17,2,FALSE)/24,""),"")</f>
        <v/>
      </c>
      <c r="AU163" s="56" t="str">
        <f>IFERROR(IF($AA163="Présent",AO163/VLOOKUP(AN163,Base!$A$3:$E$17,2,FALSE)/24,""),"")</f>
        <v/>
      </c>
      <c r="AV163" s="56" t="str">
        <f>IFERROR(IF($AA163="Présent",AQ163/VLOOKUP(AP163,Base!$A$3:$E$17,2,FALSE)/24,""),"")</f>
        <v/>
      </c>
      <c r="AW163" s="293" t="str">
        <f>IF(AA163="Présent",SUM(AR163:AV163)/AG163,"")</f>
        <v/>
      </c>
      <c r="AX163" s="51"/>
      <c r="AY163" s="17" t="s">
        <v>164</v>
      </c>
      <c r="AZ163" s="18"/>
      <c r="BA163" s="19">
        <v>0.85416666666666663</v>
      </c>
      <c r="BB163" s="290">
        <f>IF(AZ163&lt;&gt;"Présent",0,BA163+(7.4/24))</f>
        <v>0</v>
      </c>
      <c r="BC163" s="291">
        <f>IF(OR(AZ163&lt;&gt;"Présent",BA163="",BB163-BA163-0.4/24&lt;0),0,BB163-BA163-0.4/24)</f>
        <v>0</v>
      </c>
      <c r="BD163" s="19">
        <f>IF(AZ163&lt;&gt;"Présent",0,BA163)</f>
        <v>0</v>
      </c>
      <c r="BE163" s="20">
        <v>0.16250000000000001</v>
      </c>
      <c r="BF163" s="292">
        <f t="shared" ref="BF163:BF191" si="166">IF(BD163="","",IF(AZ163&lt;&gt;"Présent",0,BE163-BD163+IF(BD163&gt;BE163,1)-0.4/24))</f>
        <v>0</v>
      </c>
      <c r="BG163" s="63"/>
      <c r="BH163" s="64"/>
      <c r="BI163" s="63"/>
      <c r="BJ163" s="65"/>
      <c r="BK163" s="66"/>
      <c r="BL163" s="64"/>
      <c r="BM163" s="63"/>
      <c r="BN163" s="65"/>
      <c r="BO163" s="66"/>
      <c r="BP163" s="64"/>
      <c r="BQ163" s="56" t="str">
        <f>IFERROR(IF($AZ163="Présent",BH163/VLOOKUP(BG163,Base!$A$3:$E$17,2,FALSE)/24,""),"")</f>
        <v/>
      </c>
      <c r="BR163" s="56" t="str">
        <f>IFERROR(IF($AZ163="Présent",BJ163/VLOOKUP(BI163,Base!$A$3:$E$17,2,FALSE)/24,""),"")</f>
        <v/>
      </c>
      <c r="BS163" s="56" t="str">
        <f>IFERROR(IF($AZ163="Présent",BL163/VLOOKUP(BK163,Base!$A$3:$E$17,2,FALSE)/24,""),"")</f>
        <v/>
      </c>
      <c r="BT163" s="56" t="str">
        <f>IFERROR(IF($AZ163="Présent",BN163/VLOOKUP(BM163,Base!$A$3:$E$17,2,FALSE)/24,""),"")</f>
        <v/>
      </c>
      <c r="BU163" s="56" t="str">
        <f>IFERROR(IF($AZ163="Présent",BP163/VLOOKUP(BO163,Base!$A$3:$E$17,2,FALSE)/24,""),"")</f>
        <v/>
      </c>
      <c r="BV163" s="293" t="str">
        <f>IF(AZ163="Présent",SUM(BQ163:BU163)/BF163,"")</f>
        <v/>
      </c>
      <c r="BW163" s="51"/>
      <c r="BX163" s="17" t="s">
        <v>164</v>
      </c>
      <c r="BY163" s="18"/>
      <c r="BZ163" s="19">
        <v>0.85416666666666663</v>
      </c>
      <c r="CA163" s="290">
        <f>IF(BY163&lt;&gt;"Présent",0,BZ163+(7.4/24))</f>
        <v>0</v>
      </c>
      <c r="CB163" s="291">
        <f>IF(OR(BY163&lt;&gt;"Présent",BZ163="",CA163-BZ163-0.4/24&lt;0),0,CA163-BZ163-0.4/24)</f>
        <v>0</v>
      </c>
      <c r="CC163" s="19">
        <f>IF(BY163&lt;&gt;"Présent",0,BZ163)</f>
        <v>0</v>
      </c>
      <c r="CD163" s="20">
        <v>0.16250000000000001</v>
      </c>
      <c r="CE163" s="292">
        <f t="shared" ref="CE163:CE191" si="167">IF(CC163="","",IF(BY163&lt;&gt;"Présent",0,CD163-CC163+IF(CC163&gt;CD163,1)-0.4/24))</f>
        <v>0</v>
      </c>
      <c r="CF163" s="63"/>
      <c r="CG163" s="64"/>
      <c r="CH163" s="63"/>
      <c r="CI163" s="65"/>
      <c r="CJ163" s="66"/>
      <c r="CK163" s="64"/>
      <c r="CL163" s="63"/>
      <c r="CM163" s="65"/>
      <c r="CN163" s="66"/>
      <c r="CO163" s="64"/>
      <c r="CP163" s="56" t="str">
        <f>IFERROR(IF($BY163="Présent",CG163/VLOOKUP(CF163,Base!$A$3:$E$17,2,FALSE)/24,""),"")</f>
        <v/>
      </c>
      <c r="CQ163" s="56" t="str">
        <f>IFERROR(IF($BY163="Présent",CI163/VLOOKUP(CH163,Base!$A$3:$E$17,2,FALSE)/24,""),"")</f>
        <v/>
      </c>
      <c r="CR163" s="56" t="str">
        <f>IFERROR(IF($BY163="Présent",CK163/VLOOKUP(CJ163,Base!$A$3:$E$17,2,FALSE)/24,""),"")</f>
        <v/>
      </c>
      <c r="CS163" s="56" t="str">
        <f>IFERROR(IF($BY163="Présent",CM163/VLOOKUP(CL163,Base!$A$3:$E$17,2,FALSE)/24,""),"")</f>
        <v/>
      </c>
      <c r="CT163" s="56" t="str">
        <f>IFERROR(IF($BY163="Présent",CO163/VLOOKUP(CN163,Base!$A$3:$E$17,2,FALSE)/24,""),"")</f>
        <v/>
      </c>
      <c r="CU163" s="293" t="str">
        <f>IF(BY163="Présent",SUM(CP163:CT163)/CE163,"")</f>
        <v/>
      </c>
      <c r="CV163" s="51"/>
      <c r="CW163" s="17" t="s">
        <v>164</v>
      </c>
      <c r="CX163" s="18"/>
      <c r="CY163" s="19">
        <v>0.85416666666666663</v>
      </c>
      <c r="CZ163" s="290">
        <f>IF(CX163&lt;&gt;"Présent",0,CY163+(7.4/24))</f>
        <v>0</v>
      </c>
      <c r="DA163" s="291">
        <f>IF(OR(CX163&lt;&gt;"Présent",CY163="",CZ163-CY163-0.4/24&lt;0),0,CZ163-CY163-0.4/24)</f>
        <v>0</v>
      </c>
      <c r="DB163" s="19">
        <f>IF(CX163&lt;&gt;"Présent",0,CY163)</f>
        <v>0</v>
      </c>
      <c r="DC163" s="20">
        <v>0.16250000000000001</v>
      </c>
      <c r="DD163" s="292">
        <f t="shared" ref="DD163:DD191" si="168">IF(DB163="","",IF(CX163&lt;&gt;"Présent",0,DC163-DB163+IF(DB163&gt;DC163,1)-0.4/24))</f>
        <v>0</v>
      </c>
      <c r="DE163" s="63"/>
      <c r="DF163" s="64"/>
      <c r="DG163" s="63"/>
      <c r="DH163" s="65"/>
      <c r="DI163" s="66"/>
      <c r="DJ163" s="64"/>
      <c r="DK163" s="63"/>
      <c r="DL163" s="65"/>
      <c r="DM163" s="66"/>
      <c r="DN163" s="64"/>
      <c r="DO163" s="56" t="str">
        <f>IFERROR(IF($CX163="Présent",DF163/VLOOKUP(DE163,Base!$A$3:$E$17,2,FALSE)/24,""),"")</f>
        <v/>
      </c>
      <c r="DP163" s="56" t="str">
        <f>IFERROR(IF($CX163="Présent",DH163/VLOOKUP(DG163,Base!$A$3:$E$17,2,FALSE)/24,""),"")</f>
        <v/>
      </c>
      <c r="DQ163" s="56" t="str">
        <f>IFERROR(IF($CX163="Présent",DJ163/VLOOKUP(DI163,Base!$A$3:$E$17,2,FALSE)/24,""),"")</f>
        <v/>
      </c>
      <c r="DR163" s="56" t="str">
        <f>IFERROR(IF($CX163="Présent",DL163/VLOOKUP(DK163,Base!$A$3:$E$17,2,FALSE)/24,""),"")</f>
        <v/>
      </c>
      <c r="DS163" s="56" t="str">
        <f>IFERROR(IF($CX163="Présent",DN163/VLOOKUP(DM163,Base!$A$3:$E$17,2,FALSE)/24,""),"")</f>
        <v/>
      </c>
      <c r="DT163" s="293" t="str">
        <f>IF(CX163="Présent",SUM(DO163:DS163)/DD163,"")</f>
        <v/>
      </c>
      <c r="DU163" s="51"/>
      <c r="DV163" s="17"/>
      <c r="DW163" s="18"/>
      <c r="DX163" s="19">
        <v>0.85416666666666663</v>
      </c>
      <c r="DY163" s="290">
        <f>IF(DW163&lt;&gt;"Présent",0,DX163+(7.4/24))</f>
        <v>0</v>
      </c>
      <c r="DZ163" s="291">
        <f>IF(OR(DW163&lt;&gt;"Présent",DX163="",DY163-DX163-0.4/24&lt;0),0,DY163-DX163-0.4/24)</f>
        <v>0</v>
      </c>
      <c r="EA163" s="19">
        <f>IF(DW163&lt;&gt;"Présent",0,DX163)</f>
        <v>0</v>
      </c>
      <c r="EB163" s="20">
        <v>0.16250000000000001</v>
      </c>
      <c r="EC163" s="292">
        <f t="shared" ref="EC163:EC191" si="169">IF(EA163="","",IF(DW163&lt;&gt;"Présent",0,EB163-EA163+IF(EA163&gt;EB163,1)-0.4/24))</f>
        <v>0</v>
      </c>
      <c r="ED163" s="63"/>
      <c r="EE163" s="64"/>
      <c r="EF163" s="63"/>
      <c r="EG163" s="65"/>
      <c r="EH163" s="66"/>
      <c r="EI163" s="64"/>
      <c r="EJ163" s="63"/>
      <c r="EK163" s="65"/>
      <c r="EL163" s="66"/>
      <c r="EM163" s="64"/>
      <c r="EN163" s="56" t="str">
        <f>IFERROR(IF($DW163="Présent",EE163/VLOOKUP(ED163,Base!$A$3:$E$17,2,FALSE)/24,""),"")</f>
        <v/>
      </c>
      <c r="EO163" s="56" t="str">
        <f>IFERROR(IF($DW163="Présent",EG163/VLOOKUP(EF163,Base!$A$3:$E$17,2,FALSE)/24,""),"")</f>
        <v/>
      </c>
      <c r="EP163" s="56" t="str">
        <f>IFERROR(IF($DW163="Présent",EI163/VLOOKUP(EH163,Base!$A$3:$E$17,2,FALSE)/24,""),"")</f>
        <v/>
      </c>
      <c r="EQ163" s="56" t="str">
        <f>IFERROR(IF($DW163="Présent",EK163/VLOOKUP(EJ163,Base!$A$3:$E$17,2,FALSE)/24,""),"")</f>
        <v/>
      </c>
      <c r="ER163" s="56" t="str">
        <f>IFERROR(IF($DW163="Présent",EM163/VLOOKUP(EL163,Base!$A$3:$E$17,2,FALSE)/24,""),"")</f>
        <v/>
      </c>
      <c r="ES163" s="293" t="str">
        <f>IF(DW163="Présent",SUM(EN163:ER163)/EC163,"")</f>
        <v/>
      </c>
      <c r="ET163" s="51"/>
      <c r="EU163" s="17" t="s">
        <v>164</v>
      </c>
      <c r="EV163" s="18"/>
      <c r="EW163" s="19">
        <v>0.85416666666666663</v>
      </c>
      <c r="EX163" s="290">
        <f>IF(EV163&lt;&gt;"Présent",0,EW163+(7.4/24))</f>
        <v>0</v>
      </c>
      <c r="EY163" s="291">
        <f>IF(OR(EV163&lt;&gt;"Présent",EW163="",EX163-EW163-0.4/24&lt;0),0,EX163-EW163-0.4/24)</f>
        <v>0</v>
      </c>
      <c r="EZ163" s="19">
        <f>IF(EV163&lt;&gt;"Présent",0,EW163)</f>
        <v>0</v>
      </c>
      <c r="FA163" s="20">
        <v>0.16250000000000001</v>
      </c>
      <c r="FB163" s="292">
        <f t="shared" ref="FB163:FB191" si="170">IF(EZ163="","",IF(EV163&lt;&gt;"Présent",0,FA163-EZ163+IF(EZ163&gt;FA163,1)-0.4/24))</f>
        <v>0</v>
      </c>
      <c r="FC163" s="63"/>
      <c r="FD163" s="64"/>
      <c r="FE163" s="63"/>
      <c r="FF163" s="65"/>
      <c r="FG163" s="66"/>
      <c r="FH163" s="64"/>
      <c r="FI163" s="63"/>
      <c r="FJ163" s="65"/>
      <c r="FK163" s="66"/>
      <c r="FL163" s="64"/>
      <c r="FM163" s="56" t="str">
        <f>IFERROR(IF($EV163="Présent",FD163/VLOOKUP(FC163,Base!$A$3:$E$17,2,FALSE)/24,""),"")</f>
        <v/>
      </c>
      <c r="FN163" s="56" t="str">
        <f>IFERROR(IF($EV163="Présent",FF163/VLOOKUP(FE163,Base!$A$3:$E$17,2,FALSE)/24,""),"")</f>
        <v/>
      </c>
      <c r="FO163" s="56" t="str">
        <f>IFERROR(IF($EV163="Présent",FH163/VLOOKUP(FG163,Base!$A$3:$E$17,2,FALSE)/24,""),"")</f>
        <v/>
      </c>
      <c r="FP163" s="56" t="str">
        <f>IFERROR(IF($EV163="Présent",FJ163/VLOOKUP(FI163,Base!$A$3:$E$17,2,FALSE)/24,""),"")</f>
        <v/>
      </c>
      <c r="FQ163" s="56" t="str">
        <f>IFERROR(IF($EV163="Présent",FL163/VLOOKUP(FK163,Base!$A$3:$E$17,2,FALSE)/24,""),"")</f>
        <v/>
      </c>
      <c r="FR163" s="293" t="str">
        <f>IF(EV163="Présent",SUM(FM163:FQ163)/FB163,"")</f>
        <v/>
      </c>
      <c r="FS163" s="51"/>
      <c r="FU163" s="270" t="str">
        <f t="shared" ref="FU163:FU191" si="171">IF(EU163="",IF(DV163="",IF(CW163="",IF(BX163="",IF(AY163="",IF(Z163="",A163,Z163),AY163),BX163),CW163),DV163),EU163)</f>
        <v>GYSELINK. R</v>
      </c>
      <c r="FV163" s="271">
        <f t="shared" ref="FV163:FV191" si="172">IF(FU163=0,"",7-COUNTIF(B163:FR163,$FZ$3))</f>
        <v>7</v>
      </c>
      <c r="FW163" s="272">
        <f>SUM(E163,AD163,BC163,CB163,DA163,DZ163,EY163)+(COUNTIF(B163:FR163,$FZ$3)*(0.4/24))</f>
        <v>0</v>
      </c>
      <c r="FX163" s="23"/>
      <c r="FY163" s="88"/>
    </row>
    <row r="164" spans="1:181" s="25" customFormat="1" x14ac:dyDescent="0.2">
      <c r="A164" s="17" t="s">
        <v>57</v>
      </c>
      <c r="B164" s="18"/>
      <c r="C164" s="19">
        <v>0.85416666666666663</v>
      </c>
      <c r="D164" s="290">
        <f t="shared" ref="D164:D191" si="173">IF(B164&lt;&gt;"Présent",0,C164+(7.4/24))</f>
        <v>0</v>
      </c>
      <c r="E164" s="291">
        <f t="shared" ref="E164:E191" si="174">IF(OR(B164&lt;&gt;"Présent",C164="",D164-C164-0.4/24&lt;0),0,D164-C164-0.4/24)</f>
        <v>0</v>
      </c>
      <c r="F164" s="19">
        <f t="shared" ref="F164:F191" si="175">IF(B164&lt;&gt;"Présent",0,C164)</f>
        <v>0</v>
      </c>
      <c r="G164" s="20">
        <v>0.16250000000000001</v>
      </c>
      <c r="H164" s="292">
        <f t="shared" si="164"/>
        <v>0</v>
      </c>
      <c r="I164" s="63"/>
      <c r="J164" s="64"/>
      <c r="K164" s="63"/>
      <c r="L164" s="65"/>
      <c r="M164" s="66"/>
      <c r="N164" s="64"/>
      <c r="O164" s="63"/>
      <c r="P164" s="65"/>
      <c r="Q164" s="66"/>
      <c r="R164" s="64"/>
      <c r="S164" s="56" t="str">
        <f>IFERROR(IF($B164="Présent",J164/VLOOKUP(I164,Base!$A$3:$E$17,2,FALSE)/24,""),"")</f>
        <v/>
      </c>
      <c r="T164" s="56" t="str">
        <f>IFERROR(IF($B164="Présent",L164/VLOOKUP(K164,Base!$A$3:$E$17,2,FALSE)/24,""),"")</f>
        <v/>
      </c>
      <c r="U164" s="56" t="str">
        <f>IFERROR(IF($B164="Présent",N164/VLOOKUP(M164,Base!$A$3:$E$17,2,FALSE)/24,""),"")</f>
        <v/>
      </c>
      <c r="V164" s="56" t="str">
        <f>IFERROR(IF($B164="Présent",P164/VLOOKUP(O164,Base!$A$3:$E$17,2,FALSE)/24,""),"")</f>
        <v/>
      </c>
      <c r="W164" s="56" t="str">
        <f>IFERROR(IF($B164="Présent",R164/VLOOKUP(Q164,Base!$A$3:$E$17,2,FALSE)/24,""),"")</f>
        <v/>
      </c>
      <c r="X164" s="293" t="str">
        <f t="shared" ref="X164:X191" si="176">IF(B164="Présent",SUM(S164:W164)/H164,"")</f>
        <v/>
      </c>
      <c r="Y164" s="51"/>
      <c r="Z164" s="17" t="s">
        <v>57</v>
      </c>
      <c r="AA164" s="18"/>
      <c r="AB164" s="19">
        <v>0.85416666666666663</v>
      </c>
      <c r="AC164" s="290">
        <f t="shared" ref="AC164:AC191" si="177">IF(AA164&lt;&gt;"Présent",0,AB164+(7.4/24))</f>
        <v>0</v>
      </c>
      <c r="AD164" s="291">
        <f t="shared" ref="AD164:AD191" si="178">IF(OR(AA164&lt;&gt;"Présent",AB164="",AC164-AB164-0.4/24&lt;0),0,AC164-AB164-0.4/24)</f>
        <v>0</v>
      </c>
      <c r="AE164" s="19">
        <f t="shared" ref="AE164:AE191" si="179">IF(AA164&lt;&gt;"Présent",0,AB164)</f>
        <v>0</v>
      </c>
      <c r="AF164" s="20">
        <v>0.16250000000000001</v>
      </c>
      <c r="AG164" s="292">
        <f t="shared" si="165"/>
        <v>0</v>
      </c>
      <c r="AH164" s="63"/>
      <c r="AI164" s="64"/>
      <c r="AJ164" s="63"/>
      <c r="AK164" s="65"/>
      <c r="AL164" s="66"/>
      <c r="AM164" s="64"/>
      <c r="AN164" s="63"/>
      <c r="AO164" s="65"/>
      <c r="AP164" s="66"/>
      <c r="AQ164" s="64"/>
      <c r="AR164" s="56" t="str">
        <f>IFERROR(IF($AA164="Présent",AI164/VLOOKUP(AH164,Base!$A$3:$E$17,2,FALSE)/24,""),"")</f>
        <v/>
      </c>
      <c r="AS164" s="56" t="str">
        <f>IFERROR(IF($AA164="Présent",AK164/VLOOKUP(AJ164,Base!$A$3:$E$17,2,FALSE)/24,""),"")</f>
        <v/>
      </c>
      <c r="AT164" s="56" t="str">
        <f>IFERROR(IF($AA164="Présent",AM164/VLOOKUP(AL164,Base!$A$3:$E$17,2,FALSE)/24,""),"")</f>
        <v/>
      </c>
      <c r="AU164" s="56" t="str">
        <f>IFERROR(IF($AA164="Présent",AO164/VLOOKUP(AN164,Base!$A$3:$E$17,2,FALSE)/24,""),"")</f>
        <v/>
      </c>
      <c r="AV164" s="56" t="str">
        <f>IFERROR(IF($AA164="Présent",AQ164/VLOOKUP(AP164,Base!$A$3:$E$17,2,FALSE)/24,""),"")</f>
        <v/>
      </c>
      <c r="AW164" s="293" t="str">
        <f t="shared" ref="AW164:AW191" si="180">IF(AA164="Présent",SUM(AR164:AV164)/AG164,"")</f>
        <v/>
      </c>
      <c r="AX164" s="51"/>
      <c r="AY164" s="17" t="s">
        <v>57</v>
      </c>
      <c r="AZ164" s="18"/>
      <c r="BA164" s="19">
        <v>0.85416666666666663</v>
      </c>
      <c r="BB164" s="290">
        <f t="shared" ref="BB164:BB191" si="181">IF(AZ164&lt;&gt;"Présent",0,BA164+(7.4/24))</f>
        <v>0</v>
      </c>
      <c r="BC164" s="291">
        <f t="shared" ref="BC164:BC191" si="182">IF(OR(AZ164&lt;&gt;"Présent",BA164="",BB164-BA164-0.4/24&lt;0),0,BB164-BA164-0.4/24)</f>
        <v>0</v>
      </c>
      <c r="BD164" s="19">
        <f t="shared" ref="BD164:BD191" si="183">IF(AZ164&lt;&gt;"Présent",0,BA164)</f>
        <v>0</v>
      </c>
      <c r="BE164" s="20">
        <v>0.16250000000000001</v>
      </c>
      <c r="BF164" s="292">
        <f t="shared" si="166"/>
        <v>0</v>
      </c>
      <c r="BG164" s="63"/>
      <c r="BH164" s="64"/>
      <c r="BI164" s="63"/>
      <c r="BJ164" s="65"/>
      <c r="BK164" s="66"/>
      <c r="BL164" s="64"/>
      <c r="BM164" s="63"/>
      <c r="BN164" s="65"/>
      <c r="BO164" s="66"/>
      <c r="BP164" s="64"/>
      <c r="BQ164" s="56" t="str">
        <f>IFERROR(IF($AZ164="Présent",BH164/VLOOKUP(BG164,Base!$A$3:$E$17,2,FALSE)/24,""),"")</f>
        <v/>
      </c>
      <c r="BR164" s="56" t="str">
        <f>IFERROR(IF($AZ164="Présent",BJ164/VLOOKUP(BI164,Base!$A$3:$E$17,2,FALSE)/24,""),"")</f>
        <v/>
      </c>
      <c r="BS164" s="56" t="str">
        <f>IFERROR(IF($AZ164="Présent",BL164/VLOOKUP(BK164,Base!$A$3:$E$17,2,FALSE)/24,""),"")</f>
        <v/>
      </c>
      <c r="BT164" s="56" t="str">
        <f>IFERROR(IF($AZ164="Présent",BN164/VLOOKUP(BM164,Base!$A$3:$E$17,2,FALSE)/24,""),"")</f>
        <v/>
      </c>
      <c r="BU164" s="56" t="str">
        <f>IFERROR(IF($AZ164="Présent",BP164/VLOOKUP(BO164,Base!$A$3:$E$17,2,FALSE)/24,""),"")</f>
        <v/>
      </c>
      <c r="BV164" s="293" t="str">
        <f t="shared" ref="BV164:BV191" si="184">IF(AZ164="Présent",SUM(BQ164:BU164)/BF164,"")</f>
        <v/>
      </c>
      <c r="BW164" s="51"/>
      <c r="BX164" s="17" t="s">
        <v>57</v>
      </c>
      <c r="BY164" s="18"/>
      <c r="BZ164" s="19">
        <v>0.85416666666666663</v>
      </c>
      <c r="CA164" s="290">
        <f t="shared" ref="CA164:CA191" si="185">IF(BY164&lt;&gt;"Présent",0,BZ164+(7.4/24))</f>
        <v>0</v>
      </c>
      <c r="CB164" s="291">
        <f t="shared" ref="CB164:CB191" si="186">IF(OR(BY164&lt;&gt;"Présent",BZ164="",CA164-BZ164-0.4/24&lt;0),0,CA164-BZ164-0.4/24)</f>
        <v>0</v>
      </c>
      <c r="CC164" s="19">
        <f t="shared" ref="CC164:CC191" si="187">IF(BY164&lt;&gt;"Présent",0,BZ164)</f>
        <v>0</v>
      </c>
      <c r="CD164" s="20">
        <v>0.16250000000000001</v>
      </c>
      <c r="CE164" s="292">
        <f t="shared" si="167"/>
        <v>0</v>
      </c>
      <c r="CF164" s="63"/>
      <c r="CG164" s="64"/>
      <c r="CH164" s="63"/>
      <c r="CI164" s="65"/>
      <c r="CJ164" s="66"/>
      <c r="CK164" s="64"/>
      <c r="CL164" s="63"/>
      <c r="CM164" s="65"/>
      <c r="CN164" s="66"/>
      <c r="CO164" s="64"/>
      <c r="CP164" s="56" t="str">
        <f>IFERROR(IF($BY164="Présent",CG164/VLOOKUP(CF164,Base!$A$3:$E$17,2,FALSE)/24,""),"")</f>
        <v/>
      </c>
      <c r="CQ164" s="56" t="str">
        <f>IFERROR(IF($BY164="Présent",CI164/VLOOKUP(CH164,Base!$A$3:$E$17,2,FALSE)/24,""),"")</f>
        <v/>
      </c>
      <c r="CR164" s="56" t="str">
        <f>IFERROR(IF($BY164="Présent",CK164/VLOOKUP(CJ164,Base!$A$3:$E$17,2,FALSE)/24,""),"")</f>
        <v/>
      </c>
      <c r="CS164" s="56" t="str">
        <f>IFERROR(IF($BY164="Présent",CM164/VLOOKUP(CL164,Base!$A$3:$E$17,2,FALSE)/24,""),"")</f>
        <v/>
      </c>
      <c r="CT164" s="56" t="str">
        <f>IFERROR(IF($BY164="Présent",CO164/VLOOKUP(CN164,Base!$A$3:$E$17,2,FALSE)/24,""),"")</f>
        <v/>
      </c>
      <c r="CU164" s="293" t="str">
        <f t="shared" ref="CU164:CU190" si="188">IF(BY164="Présent",SUM(CP164:CT164)/CE164,"")</f>
        <v/>
      </c>
      <c r="CV164" s="51"/>
      <c r="CW164" s="17" t="s">
        <v>57</v>
      </c>
      <c r="CX164" s="18"/>
      <c r="CY164" s="19">
        <v>0.85416666666666663</v>
      </c>
      <c r="CZ164" s="290">
        <f t="shared" ref="CZ164:CZ191" si="189">IF(CX164&lt;&gt;"Présent",0,CY164+(7.4/24))</f>
        <v>0</v>
      </c>
      <c r="DA164" s="291">
        <f t="shared" ref="DA164:DA191" si="190">IF(OR(CX164&lt;&gt;"Présent",CY164="",CZ164-CY164-0.4/24&lt;0),0,CZ164-CY164-0.4/24)</f>
        <v>0</v>
      </c>
      <c r="DB164" s="19">
        <f t="shared" ref="DB164:DB191" si="191">IF(CX164&lt;&gt;"Présent",0,CY164)</f>
        <v>0</v>
      </c>
      <c r="DC164" s="20">
        <v>0.16250000000000001</v>
      </c>
      <c r="DD164" s="292">
        <f t="shared" si="168"/>
        <v>0</v>
      </c>
      <c r="DE164" s="63"/>
      <c r="DF164" s="64"/>
      <c r="DG164" s="63"/>
      <c r="DH164" s="65"/>
      <c r="DI164" s="66"/>
      <c r="DJ164" s="64"/>
      <c r="DK164" s="63"/>
      <c r="DL164" s="65"/>
      <c r="DM164" s="66"/>
      <c r="DN164" s="64"/>
      <c r="DO164" s="56" t="str">
        <f>IFERROR(IF($CX164="Présent",DF164/VLOOKUP(DE164,Base!$A$3:$E$17,2,FALSE)/24,""),"")</f>
        <v/>
      </c>
      <c r="DP164" s="56" t="str">
        <f>IFERROR(IF($CX164="Présent",DH164/VLOOKUP(DG164,Base!$A$3:$E$17,2,FALSE)/24,""),"")</f>
        <v/>
      </c>
      <c r="DQ164" s="56" t="str">
        <f>IFERROR(IF($CX164="Présent",DJ164/VLOOKUP(DI164,Base!$A$3:$E$17,2,FALSE)/24,""),"")</f>
        <v/>
      </c>
      <c r="DR164" s="56" t="str">
        <f>IFERROR(IF($CX164="Présent",DL164/VLOOKUP(DK164,Base!$A$3:$E$17,2,FALSE)/24,""),"")</f>
        <v/>
      </c>
      <c r="DS164" s="56" t="str">
        <f>IFERROR(IF($CX164="Présent",DN164/VLOOKUP(DM164,Base!$A$3:$E$17,2,FALSE)/24,""),"")</f>
        <v/>
      </c>
      <c r="DT164" s="293" t="str">
        <f t="shared" ref="DT164:DT191" si="192">IF(CX164="Présent",SUM(DO164:DS164)/DD164,"")</f>
        <v/>
      </c>
      <c r="DU164" s="51"/>
      <c r="DV164" s="17"/>
      <c r="DW164" s="18"/>
      <c r="DX164" s="19">
        <v>0.85416666666666663</v>
      </c>
      <c r="DY164" s="290">
        <f t="shared" ref="DY164:DY191" si="193">IF(DW164&lt;&gt;"Présent",0,DX164+(7.4/24))</f>
        <v>0</v>
      </c>
      <c r="DZ164" s="291">
        <f t="shared" ref="DZ164:DZ191" si="194">IF(OR(DW164&lt;&gt;"Présent",DX164="",DY164-DX164-0.4/24&lt;0),0,DY164-DX164-0.4/24)</f>
        <v>0</v>
      </c>
      <c r="EA164" s="19">
        <f t="shared" ref="EA164:EA191" si="195">IF(DW164&lt;&gt;"Présent",0,DX164)</f>
        <v>0</v>
      </c>
      <c r="EB164" s="20">
        <v>0.16250000000000001</v>
      </c>
      <c r="EC164" s="292">
        <f t="shared" si="169"/>
        <v>0</v>
      </c>
      <c r="ED164" s="63"/>
      <c r="EE164" s="64"/>
      <c r="EF164" s="63"/>
      <c r="EG164" s="65"/>
      <c r="EH164" s="66"/>
      <c r="EI164" s="64"/>
      <c r="EJ164" s="63"/>
      <c r="EK164" s="65"/>
      <c r="EL164" s="66"/>
      <c r="EM164" s="64"/>
      <c r="EN164" s="56" t="str">
        <f>IFERROR(IF($DW164="Présent",EE164/VLOOKUP(ED164,Base!$A$3:$E$17,2,FALSE)/24,""),"")</f>
        <v/>
      </c>
      <c r="EO164" s="56" t="str">
        <f>IFERROR(IF($DW164="Présent",EG164/VLOOKUP(EF164,Base!$A$3:$E$17,2,FALSE)/24,""),"")</f>
        <v/>
      </c>
      <c r="EP164" s="56" t="str">
        <f>IFERROR(IF($DW164="Présent",EI164/VLOOKUP(EH164,Base!$A$3:$E$17,2,FALSE)/24,""),"")</f>
        <v/>
      </c>
      <c r="EQ164" s="56" t="str">
        <f>IFERROR(IF($DW164="Présent",EK164/VLOOKUP(EJ164,Base!$A$3:$E$17,2,FALSE)/24,""),"")</f>
        <v/>
      </c>
      <c r="ER164" s="56" t="str">
        <f>IFERROR(IF($DW164="Présent",EM164/VLOOKUP(EL164,Base!$A$3:$E$17,2,FALSE)/24,""),"")</f>
        <v/>
      </c>
      <c r="ES164" s="293" t="str">
        <f t="shared" ref="ES164:ES191" si="196">IF(DW164="Présent",SUM(EN164:ER164)/EC164,"")</f>
        <v/>
      </c>
      <c r="ET164" s="51"/>
      <c r="EU164" s="17" t="s">
        <v>57</v>
      </c>
      <c r="EV164" s="18"/>
      <c r="EW164" s="19">
        <v>0.85416666666666663</v>
      </c>
      <c r="EX164" s="290">
        <f t="shared" ref="EX164:EX191" si="197">IF(EV164&lt;&gt;"Présent",0,EW164+(7.4/24))</f>
        <v>0</v>
      </c>
      <c r="EY164" s="291">
        <f t="shared" ref="EY164:EY191" si="198">IF(OR(EV164&lt;&gt;"Présent",EW164="",EX164-EW164-0.4/24&lt;0),0,EX164-EW164-0.4/24)</f>
        <v>0</v>
      </c>
      <c r="EZ164" s="19">
        <f t="shared" ref="EZ164:EZ191" si="199">IF(EV164&lt;&gt;"Présent",0,EW164)</f>
        <v>0</v>
      </c>
      <c r="FA164" s="20">
        <v>0.16250000000000001</v>
      </c>
      <c r="FB164" s="292">
        <f t="shared" si="170"/>
        <v>0</v>
      </c>
      <c r="FC164" s="63"/>
      <c r="FD164" s="64"/>
      <c r="FE164" s="63"/>
      <c r="FF164" s="65"/>
      <c r="FG164" s="66"/>
      <c r="FH164" s="64"/>
      <c r="FI164" s="63"/>
      <c r="FJ164" s="65"/>
      <c r="FK164" s="66"/>
      <c r="FL164" s="64"/>
      <c r="FM164" s="56" t="str">
        <f>IFERROR(IF($EV164="Présent",FD164/VLOOKUP(FC164,Base!$A$3:$E$17,2,FALSE)/24,""),"")</f>
        <v/>
      </c>
      <c r="FN164" s="56" t="str">
        <f>IFERROR(IF($EV164="Présent",FF164/VLOOKUP(FE164,Base!$A$3:$E$17,2,FALSE)/24,""),"")</f>
        <v/>
      </c>
      <c r="FO164" s="56" t="str">
        <f>IFERROR(IF($EV164="Présent",FH164/VLOOKUP(FG164,Base!$A$3:$E$17,2,FALSE)/24,""),"")</f>
        <v/>
      </c>
      <c r="FP164" s="56" t="str">
        <f>IFERROR(IF($EV164="Présent",FJ164/VLOOKUP(FI164,Base!$A$3:$E$17,2,FALSE)/24,""),"")</f>
        <v/>
      </c>
      <c r="FQ164" s="56" t="str">
        <f>IFERROR(IF($EV164="Présent",FL164/VLOOKUP(FK164,Base!$A$3:$E$17,2,FALSE)/24,""),"")</f>
        <v/>
      </c>
      <c r="FR164" s="293" t="str">
        <f t="shared" ref="FR164:FR191" si="200">IF(EV164="Présent",SUM(FM164:FQ164)/FB164,"")</f>
        <v/>
      </c>
      <c r="FS164" s="51"/>
      <c r="FU164" s="262" t="str">
        <f t="shared" si="171"/>
        <v>VARRAUT.E</v>
      </c>
      <c r="FV164" s="261">
        <f t="shared" si="172"/>
        <v>7</v>
      </c>
      <c r="FW164" s="263">
        <f t="shared" ref="FW164:FW191" si="201">SUM(E164,AD164,BC164,CB164,DA164,DZ164,EY164)+(COUNTIF(B164:FR164,$FZ$3)*(0.4/24))</f>
        <v>0</v>
      </c>
      <c r="FX164" s="23"/>
      <c r="FY164" s="88"/>
    </row>
    <row r="165" spans="1:181" s="25" customFormat="1" x14ac:dyDescent="0.2">
      <c r="A165" s="17" t="s">
        <v>191</v>
      </c>
      <c r="B165" s="18"/>
      <c r="C165" s="19">
        <v>0.85416666666666663</v>
      </c>
      <c r="D165" s="290">
        <f t="shared" si="173"/>
        <v>0</v>
      </c>
      <c r="E165" s="291">
        <f t="shared" si="174"/>
        <v>0</v>
      </c>
      <c r="F165" s="19">
        <f t="shared" si="175"/>
        <v>0</v>
      </c>
      <c r="G165" s="20">
        <v>0.16250000000000001</v>
      </c>
      <c r="H165" s="292">
        <f t="shared" si="164"/>
        <v>0</v>
      </c>
      <c r="I165" s="63"/>
      <c r="J165" s="64"/>
      <c r="K165" s="63"/>
      <c r="L165" s="65"/>
      <c r="M165" s="66"/>
      <c r="N165" s="64"/>
      <c r="O165" s="63"/>
      <c r="P165" s="65"/>
      <c r="Q165" s="66"/>
      <c r="R165" s="64"/>
      <c r="S165" s="56" t="str">
        <f>IFERROR(IF($B165="Présent",J165/VLOOKUP(I165,Base!$A$3:$E$17,2,FALSE)/24,""),"")</f>
        <v/>
      </c>
      <c r="T165" s="56" t="str">
        <f>IFERROR(IF($B165="Présent",L165/VLOOKUP(K165,Base!$A$3:$E$17,2,FALSE)/24,""),"")</f>
        <v/>
      </c>
      <c r="U165" s="56" t="str">
        <f>IFERROR(IF($B165="Présent",N165/VLOOKUP(M165,Base!$A$3:$E$17,2,FALSE)/24,""),"")</f>
        <v/>
      </c>
      <c r="V165" s="56" t="str">
        <f>IFERROR(IF($B165="Présent",P165/VLOOKUP(O165,Base!$A$3:$E$17,2,FALSE)/24,""),"")</f>
        <v/>
      </c>
      <c r="W165" s="56" t="str">
        <f>IFERROR(IF($B165="Présent",R165/VLOOKUP(Q165,Base!$A$3:$E$17,2,FALSE)/24,""),"")</f>
        <v/>
      </c>
      <c r="X165" s="293" t="str">
        <f t="shared" si="176"/>
        <v/>
      </c>
      <c r="Y165" s="51"/>
      <c r="Z165" s="17" t="s">
        <v>18</v>
      </c>
      <c r="AA165" s="18"/>
      <c r="AB165" s="19">
        <v>0.85416666666666663</v>
      </c>
      <c r="AC165" s="290">
        <f t="shared" si="177"/>
        <v>0</v>
      </c>
      <c r="AD165" s="291">
        <f t="shared" si="178"/>
        <v>0</v>
      </c>
      <c r="AE165" s="19">
        <f t="shared" si="179"/>
        <v>0</v>
      </c>
      <c r="AF165" s="20">
        <v>0.16250000000000001</v>
      </c>
      <c r="AG165" s="292">
        <f t="shared" si="165"/>
        <v>0</v>
      </c>
      <c r="AH165" s="63"/>
      <c r="AI165" s="64"/>
      <c r="AJ165" s="63"/>
      <c r="AK165" s="65"/>
      <c r="AL165" s="66"/>
      <c r="AM165" s="64"/>
      <c r="AN165" s="63"/>
      <c r="AO165" s="65"/>
      <c r="AP165" s="66"/>
      <c r="AQ165" s="64"/>
      <c r="AR165" s="56" t="str">
        <f>IFERROR(IF($AA165="Présent",AI165/VLOOKUP(AH165,Base!$A$3:$E$17,2,FALSE)/24,""),"")</f>
        <v/>
      </c>
      <c r="AS165" s="56" t="str">
        <f>IFERROR(IF($AA165="Présent",AK165/VLOOKUP(AJ165,Base!$A$3:$E$17,2,FALSE)/24,""),"")</f>
        <v/>
      </c>
      <c r="AT165" s="56" t="str">
        <f>IFERROR(IF($AA165="Présent",AM165/VLOOKUP(AL165,Base!$A$3:$E$17,2,FALSE)/24,""),"")</f>
        <v/>
      </c>
      <c r="AU165" s="56" t="str">
        <f>IFERROR(IF($AA165="Présent",AO165/VLOOKUP(AN165,Base!$A$3:$E$17,2,FALSE)/24,""),"")</f>
        <v/>
      </c>
      <c r="AV165" s="56" t="str">
        <f>IFERROR(IF($AA165="Présent",AQ165/VLOOKUP(AP165,Base!$A$3:$E$17,2,FALSE)/24,""),"")</f>
        <v/>
      </c>
      <c r="AW165" s="293" t="str">
        <f t="shared" si="180"/>
        <v/>
      </c>
      <c r="AX165" s="51"/>
      <c r="AY165" s="17" t="s">
        <v>18</v>
      </c>
      <c r="AZ165" s="18"/>
      <c r="BA165" s="19">
        <v>0.85416666666666663</v>
      </c>
      <c r="BB165" s="290">
        <f t="shared" si="181"/>
        <v>0</v>
      </c>
      <c r="BC165" s="291">
        <f t="shared" si="182"/>
        <v>0</v>
      </c>
      <c r="BD165" s="19">
        <f t="shared" si="183"/>
        <v>0</v>
      </c>
      <c r="BE165" s="20">
        <v>0.16250000000000001</v>
      </c>
      <c r="BF165" s="292">
        <f t="shared" si="166"/>
        <v>0</v>
      </c>
      <c r="BG165" s="63"/>
      <c r="BH165" s="64"/>
      <c r="BI165" s="63"/>
      <c r="BJ165" s="65"/>
      <c r="BK165" s="66"/>
      <c r="BL165" s="64"/>
      <c r="BM165" s="63"/>
      <c r="BN165" s="65"/>
      <c r="BO165" s="66"/>
      <c r="BP165" s="64"/>
      <c r="BQ165" s="56" t="str">
        <f>IFERROR(IF($AZ165="Présent",BH165/VLOOKUP(BG165,Base!$A$3:$E$17,2,FALSE)/24,""),"")</f>
        <v/>
      </c>
      <c r="BR165" s="56" t="str">
        <f>IFERROR(IF($AZ165="Présent",BJ165/VLOOKUP(BI165,Base!$A$3:$E$17,2,FALSE)/24,""),"")</f>
        <v/>
      </c>
      <c r="BS165" s="56" t="str">
        <f>IFERROR(IF($AZ165="Présent",BL165/VLOOKUP(BK165,Base!$A$3:$E$17,2,FALSE)/24,""),"")</f>
        <v/>
      </c>
      <c r="BT165" s="56" t="str">
        <f>IFERROR(IF($AZ165="Présent",BN165/VLOOKUP(BM165,Base!$A$3:$E$17,2,FALSE)/24,""),"")</f>
        <v/>
      </c>
      <c r="BU165" s="56" t="str">
        <f>IFERROR(IF($AZ165="Présent",BP165/VLOOKUP(BO165,Base!$A$3:$E$17,2,FALSE)/24,""),"")</f>
        <v/>
      </c>
      <c r="BV165" s="293" t="str">
        <f t="shared" si="184"/>
        <v/>
      </c>
      <c r="BW165" s="51"/>
      <c r="BX165" s="17" t="s">
        <v>18</v>
      </c>
      <c r="BY165" s="18"/>
      <c r="BZ165" s="19">
        <v>0.85416666666666663</v>
      </c>
      <c r="CA165" s="290">
        <f t="shared" si="185"/>
        <v>0</v>
      </c>
      <c r="CB165" s="291">
        <f t="shared" si="186"/>
        <v>0</v>
      </c>
      <c r="CC165" s="19">
        <f t="shared" si="187"/>
        <v>0</v>
      </c>
      <c r="CD165" s="20">
        <v>0.16250000000000001</v>
      </c>
      <c r="CE165" s="292">
        <f t="shared" si="167"/>
        <v>0</v>
      </c>
      <c r="CF165" s="63"/>
      <c r="CG165" s="64"/>
      <c r="CH165" s="63"/>
      <c r="CI165" s="65"/>
      <c r="CJ165" s="66"/>
      <c r="CK165" s="64"/>
      <c r="CL165" s="63"/>
      <c r="CM165" s="65"/>
      <c r="CN165" s="66"/>
      <c r="CO165" s="64"/>
      <c r="CP165" s="56" t="str">
        <f>IFERROR(IF($BY165="Présent",CG165/VLOOKUP(CF165,Base!$A$3:$E$17,2,FALSE)/24,""),"")</f>
        <v/>
      </c>
      <c r="CQ165" s="56" t="str">
        <f>IFERROR(IF($BY165="Présent",CI165/VLOOKUP(CH165,Base!$A$3:$E$17,2,FALSE)/24,""),"")</f>
        <v/>
      </c>
      <c r="CR165" s="56" t="str">
        <f>IFERROR(IF($BY165="Présent",CK165/VLOOKUP(CJ165,Base!$A$3:$E$17,2,FALSE)/24,""),"")</f>
        <v/>
      </c>
      <c r="CS165" s="56" t="str">
        <f>IFERROR(IF($BY165="Présent",CM165/VLOOKUP(CL165,Base!$A$3:$E$17,2,FALSE)/24,""),"")</f>
        <v/>
      </c>
      <c r="CT165" s="56" t="str">
        <f>IFERROR(IF($BY165="Présent",CO165/VLOOKUP(CN165,Base!$A$3:$E$17,2,FALSE)/24,""),"")</f>
        <v/>
      </c>
      <c r="CU165" s="293" t="str">
        <f t="shared" si="188"/>
        <v/>
      </c>
      <c r="CV165" s="51"/>
      <c r="CW165" s="17" t="s">
        <v>18</v>
      </c>
      <c r="CX165" s="18"/>
      <c r="CY165" s="19">
        <v>0.85416666666666663</v>
      </c>
      <c r="CZ165" s="290">
        <f t="shared" si="189"/>
        <v>0</v>
      </c>
      <c r="DA165" s="291">
        <f t="shared" si="190"/>
        <v>0</v>
      </c>
      <c r="DB165" s="19">
        <f t="shared" si="191"/>
        <v>0</v>
      </c>
      <c r="DC165" s="20">
        <v>0.16250000000000001</v>
      </c>
      <c r="DD165" s="292">
        <f t="shared" si="168"/>
        <v>0</v>
      </c>
      <c r="DE165" s="63"/>
      <c r="DF165" s="64"/>
      <c r="DG165" s="63"/>
      <c r="DH165" s="65"/>
      <c r="DI165" s="66"/>
      <c r="DJ165" s="64"/>
      <c r="DK165" s="63"/>
      <c r="DL165" s="65"/>
      <c r="DM165" s="66"/>
      <c r="DN165" s="64"/>
      <c r="DO165" s="56" t="str">
        <f>IFERROR(IF($CX165="Présent",DF165/VLOOKUP(DE165,Base!$A$3:$E$17,2,FALSE)/24,""),"")</f>
        <v/>
      </c>
      <c r="DP165" s="56" t="str">
        <f>IFERROR(IF($CX165="Présent",DH165/VLOOKUP(DG165,Base!$A$3:$E$17,2,FALSE)/24,""),"")</f>
        <v/>
      </c>
      <c r="DQ165" s="56" t="str">
        <f>IFERROR(IF($CX165="Présent",DJ165/VLOOKUP(DI165,Base!$A$3:$E$17,2,FALSE)/24,""),"")</f>
        <v/>
      </c>
      <c r="DR165" s="56" t="str">
        <f>IFERROR(IF($CX165="Présent",DL165/VLOOKUP(DK165,Base!$A$3:$E$17,2,FALSE)/24,""),"")</f>
        <v/>
      </c>
      <c r="DS165" s="56" t="str">
        <f>IFERROR(IF($CX165="Présent",DN165/VLOOKUP(DM165,Base!$A$3:$E$17,2,FALSE)/24,""),"")</f>
        <v/>
      </c>
      <c r="DT165" s="293" t="str">
        <f t="shared" si="192"/>
        <v/>
      </c>
      <c r="DU165" s="51"/>
      <c r="DV165" s="17"/>
      <c r="DW165" s="18"/>
      <c r="DX165" s="19">
        <v>0.85416666666666663</v>
      </c>
      <c r="DY165" s="290">
        <f t="shared" si="193"/>
        <v>0</v>
      </c>
      <c r="DZ165" s="291">
        <f t="shared" si="194"/>
        <v>0</v>
      </c>
      <c r="EA165" s="19">
        <f t="shared" si="195"/>
        <v>0</v>
      </c>
      <c r="EB165" s="20">
        <v>0.16250000000000001</v>
      </c>
      <c r="EC165" s="292">
        <f t="shared" si="169"/>
        <v>0</v>
      </c>
      <c r="ED165" s="63"/>
      <c r="EE165" s="64"/>
      <c r="EF165" s="63"/>
      <c r="EG165" s="65"/>
      <c r="EH165" s="66"/>
      <c r="EI165" s="64"/>
      <c r="EJ165" s="63"/>
      <c r="EK165" s="65"/>
      <c r="EL165" s="66"/>
      <c r="EM165" s="64"/>
      <c r="EN165" s="56" t="str">
        <f>IFERROR(IF($DW165="Présent",EE165/VLOOKUP(ED165,Base!$A$3:$E$17,2,FALSE)/24,""),"")</f>
        <v/>
      </c>
      <c r="EO165" s="56" t="str">
        <f>IFERROR(IF($DW165="Présent",EG165/VLOOKUP(EF165,Base!$A$3:$E$17,2,FALSE)/24,""),"")</f>
        <v/>
      </c>
      <c r="EP165" s="56" t="str">
        <f>IFERROR(IF($DW165="Présent",EI165/VLOOKUP(EH165,Base!$A$3:$E$17,2,FALSE)/24,""),"")</f>
        <v/>
      </c>
      <c r="EQ165" s="56" t="str">
        <f>IFERROR(IF($DW165="Présent",EK165/VLOOKUP(EJ165,Base!$A$3:$E$17,2,FALSE)/24,""),"")</f>
        <v/>
      </c>
      <c r="ER165" s="56" t="str">
        <f>IFERROR(IF($DW165="Présent",EM165/VLOOKUP(EL165,Base!$A$3:$E$17,2,FALSE)/24,""),"")</f>
        <v/>
      </c>
      <c r="ES165" s="293" t="str">
        <f t="shared" si="196"/>
        <v/>
      </c>
      <c r="ET165" s="51"/>
      <c r="EU165" s="17" t="s">
        <v>18</v>
      </c>
      <c r="EV165" s="18"/>
      <c r="EW165" s="19">
        <v>0.85416666666666663</v>
      </c>
      <c r="EX165" s="290">
        <f t="shared" si="197"/>
        <v>0</v>
      </c>
      <c r="EY165" s="291">
        <f t="shared" si="198"/>
        <v>0</v>
      </c>
      <c r="EZ165" s="19">
        <f t="shared" si="199"/>
        <v>0</v>
      </c>
      <c r="FA165" s="20">
        <v>0.16250000000000001</v>
      </c>
      <c r="FB165" s="292">
        <f t="shared" si="170"/>
        <v>0</v>
      </c>
      <c r="FC165" s="63"/>
      <c r="FD165" s="64"/>
      <c r="FE165" s="63"/>
      <c r="FF165" s="65"/>
      <c r="FG165" s="66"/>
      <c r="FH165" s="64"/>
      <c r="FI165" s="63"/>
      <c r="FJ165" s="65"/>
      <c r="FK165" s="66"/>
      <c r="FL165" s="64"/>
      <c r="FM165" s="56" t="str">
        <f>IFERROR(IF($EV165="Présent",FD165/VLOOKUP(FC165,Base!$A$3:$E$17,2,FALSE)/24,""),"")</f>
        <v/>
      </c>
      <c r="FN165" s="56" t="str">
        <f>IFERROR(IF($EV165="Présent",FF165/VLOOKUP(FE165,Base!$A$3:$E$17,2,FALSE)/24,""),"")</f>
        <v/>
      </c>
      <c r="FO165" s="56" t="str">
        <f>IFERROR(IF($EV165="Présent",FH165/VLOOKUP(FG165,Base!$A$3:$E$17,2,FALSE)/24,""),"")</f>
        <v/>
      </c>
      <c r="FP165" s="56" t="str">
        <f>IFERROR(IF($EV165="Présent",FJ165/VLOOKUP(FI165,Base!$A$3:$E$17,2,FALSE)/24,""),"")</f>
        <v/>
      </c>
      <c r="FQ165" s="56" t="str">
        <f>IFERROR(IF($EV165="Présent",FL165/VLOOKUP(FK165,Base!$A$3:$E$17,2,FALSE)/24,""),"")</f>
        <v/>
      </c>
      <c r="FR165" s="293" t="str">
        <f t="shared" si="200"/>
        <v/>
      </c>
      <c r="FS165" s="51"/>
      <c r="FU165" s="262" t="str">
        <f t="shared" si="171"/>
        <v>ZAIDI.E</v>
      </c>
      <c r="FV165" s="261">
        <f t="shared" si="172"/>
        <v>7</v>
      </c>
      <c r="FW165" s="263">
        <f t="shared" si="201"/>
        <v>0</v>
      </c>
      <c r="FX165" s="23"/>
      <c r="FY165" s="88"/>
    </row>
    <row r="166" spans="1:181" s="25" customFormat="1" x14ac:dyDescent="0.2">
      <c r="A166" s="17" t="s">
        <v>17</v>
      </c>
      <c r="B166" s="18"/>
      <c r="C166" s="19">
        <v>0.85416666666666663</v>
      </c>
      <c r="D166" s="290">
        <f t="shared" si="173"/>
        <v>0</v>
      </c>
      <c r="E166" s="291">
        <f t="shared" si="174"/>
        <v>0</v>
      </c>
      <c r="F166" s="19">
        <f t="shared" si="175"/>
        <v>0</v>
      </c>
      <c r="G166" s="20">
        <v>0.16250000000000001</v>
      </c>
      <c r="H166" s="292">
        <f t="shared" si="164"/>
        <v>0</v>
      </c>
      <c r="I166" s="63"/>
      <c r="J166" s="64"/>
      <c r="K166" s="63"/>
      <c r="L166" s="65"/>
      <c r="M166" s="66"/>
      <c r="N166" s="64"/>
      <c r="O166" s="63"/>
      <c r="P166" s="65"/>
      <c r="Q166" s="66"/>
      <c r="R166" s="64"/>
      <c r="S166" s="56" t="str">
        <f>IFERROR(IF($B166="Présent",J166/VLOOKUP(I166,Base!$A$3:$E$17,2,FALSE)/24,""),"")</f>
        <v/>
      </c>
      <c r="T166" s="56" t="str">
        <f>IFERROR(IF($B166="Présent",L166/VLOOKUP(K166,Base!$A$3:$E$17,2,FALSE)/24,""),"")</f>
        <v/>
      </c>
      <c r="U166" s="56" t="str">
        <f>IFERROR(IF($B166="Présent",N166/VLOOKUP(M166,Base!$A$3:$E$17,2,FALSE)/24,""),"")</f>
        <v/>
      </c>
      <c r="V166" s="56" t="str">
        <f>IFERROR(IF($B166="Présent",P166/VLOOKUP(O166,Base!$A$3:$E$17,2,FALSE)/24,""),"")</f>
        <v/>
      </c>
      <c r="W166" s="56" t="str">
        <f>IFERROR(IF($B166="Présent",R166/VLOOKUP(Q166,Base!$A$3:$E$17,2,FALSE)/24,""),"")</f>
        <v/>
      </c>
      <c r="X166" s="293" t="str">
        <f t="shared" si="176"/>
        <v/>
      </c>
      <c r="Y166" s="51"/>
      <c r="Z166" s="17" t="s">
        <v>17</v>
      </c>
      <c r="AA166" s="18"/>
      <c r="AB166" s="19">
        <v>0.85416666666666663</v>
      </c>
      <c r="AC166" s="290">
        <f t="shared" si="177"/>
        <v>0</v>
      </c>
      <c r="AD166" s="291">
        <f t="shared" si="178"/>
        <v>0</v>
      </c>
      <c r="AE166" s="19">
        <f t="shared" si="179"/>
        <v>0</v>
      </c>
      <c r="AF166" s="20">
        <v>0.16250000000000001</v>
      </c>
      <c r="AG166" s="292">
        <f t="shared" si="165"/>
        <v>0</v>
      </c>
      <c r="AH166" s="63"/>
      <c r="AI166" s="64"/>
      <c r="AJ166" s="63"/>
      <c r="AK166" s="65"/>
      <c r="AL166" s="66"/>
      <c r="AM166" s="64"/>
      <c r="AN166" s="63"/>
      <c r="AO166" s="65"/>
      <c r="AP166" s="66"/>
      <c r="AQ166" s="64"/>
      <c r="AR166" s="56" t="str">
        <f>IFERROR(IF($AA166="Présent",AI166/VLOOKUP(AH166,Base!$A$3:$E$17,2,FALSE)/24,""),"")</f>
        <v/>
      </c>
      <c r="AS166" s="56" t="str">
        <f>IFERROR(IF($AA166="Présent",AK166/VLOOKUP(AJ166,Base!$A$3:$E$17,2,FALSE)/24,""),"")</f>
        <v/>
      </c>
      <c r="AT166" s="56" t="str">
        <f>IFERROR(IF($AA166="Présent",AM166/VLOOKUP(AL166,Base!$A$3:$E$17,2,FALSE)/24,""),"")</f>
        <v/>
      </c>
      <c r="AU166" s="56" t="str">
        <f>IFERROR(IF($AA166="Présent",AO166/VLOOKUP(AN166,Base!$A$3:$E$17,2,FALSE)/24,""),"")</f>
        <v/>
      </c>
      <c r="AV166" s="56" t="str">
        <f>IFERROR(IF($AA166="Présent",AQ166/VLOOKUP(AP166,Base!$A$3:$E$17,2,FALSE)/24,""),"")</f>
        <v/>
      </c>
      <c r="AW166" s="293" t="str">
        <f t="shared" si="180"/>
        <v/>
      </c>
      <c r="AX166" s="51"/>
      <c r="AY166" s="17" t="s">
        <v>17</v>
      </c>
      <c r="AZ166" s="18"/>
      <c r="BA166" s="19">
        <v>0.85416666666666663</v>
      </c>
      <c r="BB166" s="290">
        <f t="shared" si="181"/>
        <v>0</v>
      </c>
      <c r="BC166" s="291">
        <f t="shared" si="182"/>
        <v>0</v>
      </c>
      <c r="BD166" s="19">
        <f t="shared" si="183"/>
        <v>0</v>
      </c>
      <c r="BE166" s="20">
        <v>0.16250000000000001</v>
      </c>
      <c r="BF166" s="292">
        <f t="shared" si="166"/>
        <v>0</v>
      </c>
      <c r="BG166" s="63"/>
      <c r="BH166" s="64"/>
      <c r="BI166" s="63"/>
      <c r="BJ166" s="65"/>
      <c r="BK166" s="66"/>
      <c r="BL166" s="64"/>
      <c r="BM166" s="63"/>
      <c r="BN166" s="65"/>
      <c r="BO166" s="66"/>
      <c r="BP166" s="64"/>
      <c r="BQ166" s="56" t="str">
        <f>IFERROR(IF($AZ166="Présent",BH166/VLOOKUP(BG166,Base!$A$3:$E$17,2,FALSE)/24,""),"")</f>
        <v/>
      </c>
      <c r="BR166" s="56" t="str">
        <f>IFERROR(IF($AZ166="Présent",BJ166/VLOOKUP(BI166,Base!$A$3:$E$17,2,FALSE)/24,""),"")</f>
        <v/>
      </c>
      <c r="BS166" s="56" t="str">
        <f>IFERROR(IF($AZ166="Présent",BL166/VLOOKUP(BK166,Base!$A$3:$E$17,2,FALSE)/24,""),"")</f>
        <v/>
      </c>
      <c r="BT166" s="56" t="str">
        <f>IFERROR(IF($AZ166="Présent",BN166/VLOOKUP(BM166,Base!$A$3:$E$17,2,FALSE)/24,""),"")</f>
        <v/>
      </c>
      <c r="BU166" s="56" t="str">
        <f>IFERROR(IF($AZ166="Présent",BP166/VLOOKUP(BO166,Base!$A$3:$E$17,2,FALSE)/24,""),"")</f>
        <v/>
      </c>
      <c r="BV166" s="293" t="str">
        <f t="shared" si="184"/>
        <v/>
      </c>
      <c r="BW166" s="51"/>
      <c r="BX166" s="17" t="s">
        <v>17</v>
      </c>
      <c r="BY166" s="18"/>
      <c r="BZ166" s="19">
        <v>0.85416666666666663</v>
      </c>
      <c r="CA166" s="290">
        <f t="shared" si="185"/>
        <v>0</v>
      </c>
      <c r="CB166" s="291">
        <f t="shared" si="186"/>
        <v>0</v>
      </c>
      <c r="CC166" s="19">
        <f t="shared" si="187"/>
        <v>0</v>
      </c>
      <c r="CD166" s="20">
        <v>0.16250000000000001</v>
      </c>
      <c r="CE166" s="292">
        <f t="shared" si="167"/>
        <v>0</v>
      </c>
      <c r="CF166" s="63"/>
      <c r="CG166" s="64"/>
      <c r="CH166" s="63"/>
      <c r="CI166" s="65"/>
      <c r="CJ166" s="66"/>
      <c r="CK166" s="64"/>
      <c r="CL166" s="63"/>
      <c r="CM166" s="65"/>
      <c r="CN166" s="66"/>
      <c r="CO166" s="64"/>
      <c r="CP166" s="56" t="str">
        <f>IFERROR(IF($BY166="Présent",CG166/VLOOKUP(CF166,Base!$A$3:$E$17,2,FALSE)/24,""),"")</f>
        <v/>
      </c>
      <c r="CQ166" s="56" t="str">
        <f>IFERROR(IF($BY166="Présent",CI166/VLOOKUP(CH166,Base!$A$3:$E$17,2,FALSE)/24,""),"")</f>
        <v/>
      </c>
      <c r="CR166" s="56" t="str">
        <f>IFERROR(IF($BY166="Présent",CK166/VLOOKUP(CJ166,Base!$A$3:$E$17,2,FALSE)/24,""),"")</f>
        <v/>
      </c>
      <c r="CS166" s="56" t="str">
        <f>IFERROR(IF($BY166="Présent",CM166/VLOOKUP(CL166,Base!$A$3:$E$17,2,FALSE)/24,""),"")</f>
        <v/>
      </c>
      <c r="CT166" s="56" t="str">
        <f>IFERROR(IF($BY166="Présent",CO166/VLOOKUP(CN166,Base!$A$3:$E$17,2,FALSE)/24,""),"")</f>
        <v/>
      </c>
      <c r="CU166" s="293" t="str">
        <f t="shared" si="188"/>
        <v/>
      </c>
      <c r="CV166" s="51"/>
      <c r="CW166" s="17" t="s">
        <v>17</v>
      </c>
      <c r="CX166" s="18"/>
      <c r="CY166" s="19">
        <v>0.85416666666666663</v>
      </c>
      <c r="CZ166" s="290">
        <f t="shared" si="189"/>
        <v>0</v>
      </c>
      <c r="DA166" s="291">
        <f t="shared" si="190"/>
        <v>0</v>
      </c>
      <c r="DB166" s="19">
        <f t="shared" si="191"/>
        <v>0</v>
      </c>
      <c r="DC166" s="20">
        <v>0.16250000000000001</v>
      </c>
      <c r="DD166" s="292">
        <f t="shared" si="168"/>
        <v>0</v>
      </c>
      <c r="DE166" s="63"/>
      <c r="DF166" s="64"/>
      <c r="DG166" s="63"/>
      <c r="DH166" s="65"/>
      <c r="DI166" s="66"/>
      <c r="DJ166" s="64"/>
      <c r="DK166" s="63"/>
      <c r="DL166" s="65"/>
      <c r="DM166" s="66"/>
      <c r="DN166" s="64"/>
      <c r="DO166" s="56" t="str">
        <f>IFERROR(IF($CX166="Présent",DF166/VLOOKUP(DE166,Base!$A$3:$E$17,2,FALSE)/24,""),"")</f>
        <v/>
      </c>
      <c r="DP166" s="56" t="str">
        <f>IFERROR(IF($CX166="Présent",DH166/VLOOKUP(DG166,Base!$A$3:$E$17,2,FALSE)/24,""),"")</f>
        <v/>
      </c>
      <c r="DQ166" s="56" t="str">
        <f>IFERROR(IF($CX166="Présent",DJ166/VLOOKUP(DI166,Base!$A$3:$E$17,2,FALSE)/24,""),"")</f>
        <v/>
      </c>
      <c r="DR166" s="56" t="str">
        <f>IFERROR(IF($CX166="Présent",DL166/VLOOKUP(DK166,Base!$A$3:$E$17,2,FALSE)/24,""),"")</f>
        <v/>
      </c>
      <c r="DS166" s="56" t="str">
        <f>IFERROR(IF($CX166="Présent",DN166/VLOOKUP(DM166,Base!$A$3:$E$17,2,FALSE)/24,""),"")</f>
        <v/>
      </c>
      <c r="DT166" s="293" t="str">
        <f t="shared" si="192"/>
        <v/>
      </c>
      <c r="DU166" s="51"/>
      <c r="DV166" s="17"/>
      <c r="DW166" s="18"/>
      <c r="DX166" s="19">
        <v>0.85416666666666663</v>
      </c>
      <c r="DY166" s="290">
        <f t="shared" si="193"/>
        <v>0</v>
      </c>
      <c r="DZ166" s="291">
        <f t="shared" si="194"/>
        <v>0</v>
      </c>
      <c r="EA166" s="19">
        <f t="shared" si="195"/>
        <v>0</v>
      </c>
      <c r="EB166" s="20">
        <v>0.16250000000000001</v>
      </c>
      <c r="EC166" s="292">
        <f t="shared" si="169"/>
        <v>0</v>
      </c>
      <c r="ED166" s="63"/>
      <c r="EE166" s="64"/>
      <c r="EF166" s="63"/>
      <c r="EG166" s="65"/>
      <c r="EH166" s="66"/>
      <c r="EI166" s="64"/>
      <c r="EJ166" s="63"/>
      <c r="EK166" s="65"/>
      <c r="EL166" s="66"/>
      <c r="EM166" s="64"/>
      <c r="EN166" s="56" t="str">
        <f>IFERROR(IF($DW166="Présent",EE166/VLOOKUP(ED166,Base!$A$3:$E$17,2,FALSE)/24,""),"")</f>
        <v/>
      </c>
      <c r="EO166" s="56" t="str">
        <f>IFERROR(IF($DW166="Présent",EG166/VLOOKUP(EF166,Base!$A$3:$E$17,2,FALSE)/24,""),"")</f>
        <v/>
      </c>
      <c r="EP166" s="56" t="str">
        <f>IFERROR(IF($DW166="Présent",EI166/VLOOKUP(EH166,Base!$A$3:$E$17,2,FALSE)/24,""),"")</f>
        <v/>
      </c>
      <c r="EQ166" s="56" t="str">
        <f>IFERROR(IF($DW166="Présent",EK166/VLOOKUP(EJ166,Base!$A$3:$E$17,2,FALSE)/24,""),"")</f>
        <v/>
      </c>
      <c r="ER166" s="56" t="str">
        <f>IFERROR(IF($DW166="Présent",EM166/VLOOKUP(EL166,Base!$A$3:$E$17,2,FALSE)/24,""),"")</f>
        <v/>
      </c>
      <c r="ES166" s="293" t="str">
        <f t="shared" si="196"/>
        <v/>
      </c>
      <c r="ET166" s="51"/>
      <c r="EU166" s="17" t="s">
        <v>17</v>
      </c>
      <c r="EV166" s="18"/>
      <c r="EW166" s="19">
        <v>0.85416666666666663</v>
      </c>
      <c r="EX166" s="290">
        <f t="shared" si="197"/>
        <v>0</v>
      </c>
      <c r="EY166" s="291">
        <f t="shared" si="198"/>
        <v>0</v>
      </c>
      <c r="EZ166" s="19">
        <f t="shared" si="199"/>
        <v>0</v>
      </c>
      <c r="FA166" s="20">
        <v>0.16250000000000001</v>
      </c>
      <c r="FB166" s="292">
        <f t="shared" si="170"/>
        <v>0</v>
      </c>
      <c r="FC166" s="63"/>
      <c r="FD166" s="64"/>
      <c r="FE166" s="63"/>
      <c r="FF166" s="65"/>
      <c r="FG166" s="66"/>
      <c r="FH166" s="64"/>
      <c r="FI166" s="63"/>
      <c r="FJ166" s="65"/>
      <c r="FK166" s="66"/>
      <c r="FL166" s="64"/>
      <c r="FM166" s="56" t="str">
        <f>IFERROR(IF($EV166="Présent",FD166/VLOOKUP(FC166,Base!$A$3:$E$17,2,FALSE)/24,""),"")</f>
        <v/>
      </c>
      <c r="FN166" s="56" t="str">
        <f>IFERROR(IF($EV166="Présent",FF166/VLOOKUP(FE166,Base!$A$3:$E$17,2,FALSE)/24,""),"")</f>
        <v/>
      </c>
      <c r="FO166" s="56" t="str">
        <f>IFERROR(IF($EV166="Présent",FH166/VLOOKUP(FG166,Base!$A$3:$E$17,2,FALSE)/24,""),"")</f>
        <v/>
      </c>
      <c r="FP166" s="56" t="str">
        <f>IFERROR(IF($EV166="Présent",FJ166/VLOOKUP(FI166,Base!$A$3:$E$17,2,FALSE)/24,""),"")</f>
        <v/>
      </c>
      <c r="FQ166" s="56" t="str">
        <f>IFERROR(IF($EV166="Présent",FL166/VLOOKUP(FK166,Base!$A$3:$E$17,2,FALSE)/24,""),"")</f>
        <v/>
      </c>
      <c r="FR166" s="293" t="str">
        <f t="shared" si="200"/>
        <v/>
      </c>
      <c r="FS166" s="51"/>
      <c r="FU166" s="262" t="str">
        <f t="shared" si="171"/>
        <v>GHRAB.A</v>
      </c>
      <c r="FV166" s="261">
        <f t="shared" si="172"/>
        <v>7</v>
      </c>
      <c r="FW166" s="263">
        <f t="shared" si="201"/>
        <v>0</v>
      </c>
      <c r="FX166" s="23"/>
      <c r="FY166" s="88"/>
    </row>
    <row r="167" spans="1:181" s="25" customFormat="1" x14ac:dyDescent="0.2">
      <c r="A167" s="17" t="s">
        <v>34</v>
      </c>
      <c r="B167" s="18"/>
      <c r="C167" s="19">
        <v>0.85416666666666663</v>
      </c>
      <c r="D167" s="290">
        <f t="shared" si="173"/>
        <v>0</v>
      </c>
      <c r="E167" s="291">
        <f t="shared" si="174"/>
        <v>0</v>
      </c>
      <c r="F167" s="19">
        <f t="shared" si="175"/>
        <v>0</v>
      </c>
      <c r="G167" s="20">
        <v>0.16250000000000001</v>
      </c>
      <c r="H167" s="292">
        <f t="shared" si="164"/>
        <v>0</v>
      </c>
      <c r="I167" s="63"/>
      <c r="J167" s="64"/>
      <c r="K167" s="63"/>
      <c r="L167" s="65"/>
      <c r="M167" s="66"/>
      <c r="N167" s="64"/>
      <c r="O167" s="63"/>
      <c r="P167" s="65"/>
      <c r="Q167" s="66"/>
      <c r="R167" s="64"/>
      <c r="S167" s="56" t="str">
        <f>IFERROR(IF($B167="Présent",J167/VLOOKUP(I167,Base!$A$3:$E$17,2,FALSE)/24,""),"")</f>
        <v/>
      </c>
      <c r="T167" s="56" t="str">
        <f>IFERROR(IF($B167="Présent",L167/VLOOKUP(K167,Base!$A$3:$E$17,2,FALSE)/24,""),"")</f>
        <v/>
      </c>
      <c r="U167" s="56" t="str">
        <f>IFERROR(IF($B167="Présent",N167/VLOOKUP(M167,Base!$A$3:$E$17,2,FALSE)/24,""),"")</f>
        <v/>
      </c>
      <c r="V167" s="56" t="str">
        <f>IFERROR(IF($B167="Présent",P167/VLOOKUP(O167,Base!$A$3:$E$17,2,FALSE)/24,""),"")</f>
        <v/>
      </c>
      <c r="W167" s="56" t="str">
        <f>IFERROR(IF($B167="Présent",R167/VLOOKUP(Q167,Base!$A$3:$E$17,2,FALSE)/24,""),"")</f>
        <v/>
      </c>
      <c r="X167" s="293" t="str">
        <f t="shared" si="176"/>
        <v/>
      </c>
      <c r="Y167" s="51"/>
      <c r="Z167" s="17" t="s">
        <v>34</v>
      </c>
      <c r="AA167" s="18"/>
      <c r="AB167" s="19">
        <v>0.85416666666666663</v>
      </c>
      <c r="AC167" s="290">
        <f t="shared" si="177"/>
        <v>0</v>
      </c>
      <c r="AD167" s="291">
        <f t="shared" si="178"/>
        <v>0</v>
      </c>
      <c r="AE167" s="19">
        <f t="shared" si="179"/>
        <v>0</v>
      </c>
      <c r="AF167" s="20">
        <v>0.16250000000000001</v>
      </c>
      <c r="AG167" s="292">
        <f t="shared" si="165"/>
        <v>0</v>
      </c>
      <c r="AH167" s="63"/>
      <c r="AI167" s="64"/>
      <c r="AJ167" s="63"/>
      <c r="AK167" s="65"/>
      <c r="AL167" s="66"/>
      <c r="AM167" s="64"/>
      <c r="AN167" s="63"/>
      <c r="AO167" s="65"/>
      <c r="AP167" s="66"/>
      <c r="AQ167" s="64"/>
      <c r="AR167" s="56" t="str">
        <f>IFERROR(IF($AA167="Présent",AI167/VLOOKUP(AH167,Base!$A$3:$E$17,2,FALSE)/24,""),"")</f>
        <v/>
      </c>
      <c r="AS167" s="56" t="str">
        <f>IFERROR(IF($AA167="Présent",AK167/VLOOKUP(AJ167,Base!$A$3:$E$17,2,FALSE)/24,""),"")</f>
        <v/>
      </c>
      <c r="AT167" s="56" t="str">
        <f>IFERROR(IF($AA167="Présent",AM167/VLOOKUP(AL167,Base!$A$3:$E$17,2,FALSE)/24,""),"")</f>
        <v/>
      </c>
      <c r="AU167" s="56" t="str">
        <f>IFERROR(IF($AA167="Présent",AO167/VLOOKUP(AN167,Base!$A$3:$E$17,2,FALSE)/24,""),"")</f>
        <v/>
      </c>
      <c r="AV167" s="56" t="str">
        <f>IFERROR(IF($AA167="Présent",AQ167/VLOOKUP(AP167,Base!$A$3:$E$17,2,FALSE)/24,""),"")</f>
        <v/>
      </c>
      <c r="AW167" s="293" t="str">
        <f t="shared" si="180"/>
        <v/>
      </c>
      <c r="AX167" s="51"/>
      <c r="AY167" s="17" t="s">
        <v>34</v>
      </c>
      <c r="AZ167" s="18"/>
      <c r="BA167" s="19">
        <v>0.85416666666666663</v>
      </c>
      <c r="BB167" s="290">
        <f t="shared" si="181"/>
        <v>0</v>
      </c>
      <c r="BC167" s="291">
        <f t="shared" si="182"/>
        <v>0</v>
      </c>
      <c r="BD167" s="19">
        <f t="shared" si="183"/>
        <v>0</v>
      </c>
      <c r="BE167" s="20">
        <v>0.16250000000000001</v>
      </c>
      <c r="BF167" s="292">
        <f t="shared" si="166"/>
        <v>0</v>
      </c>
      <c r="BG167" s="63"/>
      <c r="BH167" s="64"/>
      <c r="BI167" s="63"/>
      <c r="BJ167" s="65"/>
      <c r="BK167" s="66"/>
      <c r="BL167" s="64"/>
      <c r="BM167" s="63"/>
      <c r="BN167" s="65"/>
      <c r="BO167" s="66"/>
      <c r="BP167" s="64"/>
      <c r="BQ167" s="56" t="str">
        <f>IFERROR(IF($AZ167="Présent",BH167/VLOOKUP(BG167,Base!$A$3:$E$17,2,FALSE)/24,""),"")</f>
        <v/>
      </c>
      <c r="BR167" s="56" t="str">
        <f>IFERROR(IF($AZ167="Présent",BJ167/VLOOKUP(BI167,Base!$A$3:$E$17,2,FALSE)/24,""),"")</f>
        <v/>
      </c>
      <c r="BS167" s="56" t="str">
        <f>IFERROR(IF($AZ167="Présent",BL167/VLOOKUP(BK167,Base!$A$3:$E$17,2,FALSE)/24,""),"")</f>
        <v/>
      </c>
      <c r="BT167" s="56" t="str">
        <f>IFERROR(IF($AZ167="Présent",BN167/VLOOKUP(BM167,Base!$A$3:$E$17,2,FALSE)/24,""),"")</f>
        <v/>
      </c>
      <c r="BU167" s="56" t="str">
        <f>IFERROR(IF($AZ167="Présent",BP167/VLOOKUP(BO167,Base!$A$3:$E$17,2,FALSE)/24,""),"")</f>
        <v/>
      </c>
      <c r="BV167" s="293" t="str">
        <f t="shared" si="184"/>
        <v/>
      </c>
      <c r="BW167" s="51"/>
      <c r="BX167" s="17" t="s">
        <v>34</v>
      </c>
      <c r="BY167" s="18"/>
      <c r="BZ167" s="19">
        <v>0.85416666666666663</v>
      </c>
      <c r="CA167" s="290">
        <f t="shared" si="185"/>
        <v>0</v>
      </c>
      <c r="CB167" s="291">
        <f t="shared" si="186"/>
        <v>0</v>
      </c>
      <c r="CC167" s="19">
        <f t="shared" si="187"/>
        <v>0</v>
      </c>
      <c r="CD167" s="20">
        <v>0.16250000000000001</v>
      </c>
      <c r="CE167" s="292">
        <f t="shared" si="167"/>
        <v>0</v>
      </c>
      <c r="CF167" s="63"/>
      <c r="CG167" s="64"/>
      <c r="CH167" s="63"/>
      <c r="CI167" s="65"/>
      <c r="CJ167" s="66"/>
      <c r="CK167" s="64"/>
      <c r="CL167" s="63"/>
      <c r="CM167" s="65"/>
      <c r="CN167" s="66"/>
      <c r="CO167" s="64"/>
      <c r="CP167" s="56" t="str">
        <f>IFERROR(IF($BY167="Présent",CG167/VLOOKUP(CF167,Base!$A$3:$E$17,2,FALSE)/24,""),"")</f>
        <v/>
      </c>
      <c r="CQ167" s="56" t="str">
        <f>IFERROR(IF($BY167="Présent",CI167/VLOOKUP(CH167,Base!$A$3:$E$17,2,FALSE)/24,""),"")</f>
        <v/>
      </c>
      <c r="CR167" s="56" t="str">
        <f>IFERROR(IF($BY167="Présent",CK167/VLOOKUP(CJ167,Base!$A$3:$E$17,2,FALSE)/24,""),"")</f>
        <v/>
      </c>
      <c r="CS167" s="56" t="str">
        <f>IFERROR(IF($BY167="Présent",CM167/VLOOKUP(CL167,Base!$A$3:$E$17,2,FALSE)/24,""),"")</f>
        <v/>
      </c>
      <c r="CT167" s="56" t="str">
        <f>IFERROR(IF($BY167="Présent",CO167/VLOOKUP(CN167,Base!$A$3:$E$17,2,FALSE)/24,""),"")</f>
        <v/>
      </c>
      <c r="CU167" s="293" t="str">
        <f>IF(BY167="Présent",SUM(CP167:CT167)/CE167,"")</f>
        <v/>
      </c>
      <c r="CV167" s="51"/>
      <c r="CW167" s="17" t="s">
        <v>34</v>
      </c>
      <c r="CX167" s="18"/>
      <c r="CY167" s="19">
        <v>0.85416666666666663</v>
      </c>
      <c r="CZ167" s="290">
        <f t="shared" si="189"/>
        <v>0</v>
      </c>
      <c r="DA167" s="291">
        <f t="shared" si="190"/>
        <v>0</v>
      </c>
      <c r="DB167" s="19">
        <f t="shared" si="191"/>
        <v>0</v>
      </c>
      <c r="DC167" s="20">
        <v>0.16250000000000001</v>
      </c>
      <c r="DD167" s="292">
        <f t="shared" si="168"/>
        <v>0</v>
      </c>
      <c r="DE167" s="63"/>
      <c r="DF167" s="64"/>
      <c r="DG167" s="63"/>
      <c r="DH167" s="65"/>
      <c r="DI167" s="66"/>
      <c r="DJ167" s="64"/>
      <c r="DK167" s="63"/>
      <c r="DL167" s="65"/>
      <c r="DM167" s="66"/>
      <c r="DN167" s="64"/>
      <c r="DO167" s="56" t="str">
        <f>IFERROR(IF($CX167="Présent",DF167/VLOOKUP(DE167,Base!$A$3:$E$17,2,FALSE)/24,""),"")</f>
        <v/>
      </c>
      <c r="DP167" s="56" t="str">
        <f>IFERROR(IF($CX167="Présent",DH167/VLOOKUP(DG167,Base!$A$3:$E$17,2,FALSE)/24,""),"")</f>
        <v/>
      </c>
      <c r="DQ167" s="56" t="str">
        <f>IFERROR(IF($CX167="Présent",DJ167/VLOOKUP(DI167,Base!$A$3:$E$17,2,FALSE)/24,""),"")</f>
        <v/>
      </c>
      <c r="DR167" s="56" t="str">
        <f>IFERROR(IF($CX167="Présent",DL167/VLOOKUP(DK167,Base!$A$3:$E$17,2,FALSE)/24,""),"")</f>
        <v/>
      </c>
      <c r="DS167" s="56" t="str">
        <f>IFERROR(IF($CX167="Présent",DN167/VLOOKUP(DM167,Base!$A$3:$E$17,2,FALSE)/24,""),"")</f>
        <v/>
      </c>
      <c r="DT167" s="293" t="str">
        <f t="shared" si="192"/>
        <v/>
      </c>
      <c r="DU167" s="51"/>
      <c r="DV167" s="17"/>
      <c r="DW167" s="18"/>
      <c r="DX167" s="19">
        <v>0.85416666666666663</v>
      </c>
      <c r="DY167" s="290">
        <f t="shared" si="193"/>
        <v>0</v>
      </c>
      <c r="DZ167" s="291">
        <f t="shared" si="194"/>
        <v>0</v>
      </c>
      <c r="EA167" s="19">
        <f t="shared" si="195"/>
        <v>0</v>
      </c>
      <c r="EB167" s="20">
        <v>0.16250000000000001</v>
      </c>
      <c r="EC167" s="292">
        <f t="shared" si="169"/>
        <v>0</v>
      </c>
      <c r="ED167" s="63"/>
      <c r="EE167" s="64"/>
      <c r="EF167" s="63"/>
      <c r="EG167" s="65"/>
      <c r="EH167" s="66"/>
      <c r="EI167" s="64"/>
      <c r="EJ167" s="63"/>
      <c r="EK167" s="65"/>
      <c r="EL167" s="66"/>
      <c r="EM167" s="64"/>
      <c r="EN167" s="56" t="str">
        <f>IFERROR(IF($DW167="Présent",EE167/VLOOKUP(ED167,Base!$A$3:$E$17,2,FALSE)/24,""),"")</f>
        <v/>
      </c>
      <c r="EO167" s="56" t="str">
        <f>IFERROR(IF($DW167="Présent",EG167/VLOOKUP(EF167,Base!$A$3:$E$17,2,FALSE)/24,""),"")</f>
        <v/>
      </c>
      <c r="EP167" s="56" t="str">
        <f>IFERROR(IF($DW167="Présent",EI167/VLOOKUP(EH167,Base!$A$3:$E$17,2,FALSE)/24,""),"")</f>
        <v/>
      </c>
      <c r="EQ167" s="56" t="str">
        <f>IFERROR(IF($DW167="Présent",EK167/VLOOKUP(EJ167,Base!$A$3:$E$17,2,FALSE)/24,""),"")</f>
        <v/>
      </c>
      <c r="ER167" s="56" t="str">
        <f>IFERROR(IF($DW167="Présent",EM167/VLOOKUP(EL167,Base!$A$3:$E$17,2,FALSE)/24,""),"")</f>
        <v/>
      </c>
      <c r="ES167" s="293" t="str">
        <f t="shared" si="196"/>
        <v/>
      </c>
      <c r="ET167" s="51"/>
      <c r="EU167" s="17" t="s">
        <v>34</v>
      </c>
      <c r="EV167" s="18"/>
      <c r="EW167" s="19">
        <v>0.85416666666666663</v>
      </c>
      <c r="EX167" s="290">
        <f t="shared" si="197"/>
        <v>0</v>
      </c>
      <c r="EY167" s="291">
        <f t="shared" si="198"/>
        <v>0</v>
      </c>
      <c r="EZ167" s="19">
        <f t="shared" si="199"/>
        <v>0</v>
      </c>
      <c r="FA167" s="20">
        <v>0.16250000000000001</v>
      </c>
      <c r="FB167" s="292">
        <f t="shared" si="170"/>
        <v>0</v>
      </c>
      <c r="FC167" s="63"/>
      <c r="FD167" s="64"/>
      <c r="FE167" s="63"/>
      <c r="FF167" s="65"/>
      <c r="FG167" s="66"/>
      <c r="FH167" s="64"/>
      <c r="FI167" s="63"/>
      <c r="FJ167" s="65"/>
      <c r="FK167" s="66"/>
      <c r="FL167" s="64"/>
      <c r="FM167" s="56" t="str">
        <f>IFERROR(IF($EV167="Présent",FD167/VLOOKUP(FC167,Base!$A$3:$E$17,2,FALSE)/24,""),"")</f>
        <v/>
      </c>
      <c r="FN167" s="56" t="str">
        <f>IFERROR(IF($EV167="Présent",FF167/VLOOKUP(FE167,Base!$A$3:$E$17,2,FALSE)/24,""),"")</f>
        <v/>
      </c>
      <c r="FO167" s="56" t="str">
        <f>IFERROR(IF($EV167="Présent",FH167/VLOOKUP(FG167,Base!$A$3:$E$17,2,FALSE)/24,""),"")</f>
        <v/>
      </c>
      <c r="FP167" s="56" t="str">
        <f>IFERROR(IF($EV167="Présent",FJ167/VLOOKUP(FI167,Base!$A$3:$E$17,2,FALSE)/24,""),"")</f>
        <v/>
      </c>
      <c r="FQ167" s="56" t="str">
        <f>IFERROR(IF($EV167="Présent",FL167/VLOOKUP(FK167,Base!$A$3:$E$17,2,FALSE)/24,""),"")</f>
        <v/>
      </c>
      <c r="FR167" s="293" t="str">
        <f t="shared" si="200"/>
        <v/>
      </c>
      <c r="FS167" s="51"/>
      <c r="FU167" s="262" t="str">
        <f t="shared" si="171"/>
        <v>E SILVA.F</v>
      </c>
      <c r="FV167" s="261">
        <f t="shared" si="172"/>
        <v>7</v>
      </c>
      <c r="FW167" s="263">
        <f t="shared" si="201"/>
        <v>0</v>
      </c>
      <c r="FX167" s="23"/>
      <c r="FY167" s="88"/>
    </row>
    <row r="168" spans="1:181" s="25" customFormat="1" x14ac:dyDescent="0.2">
      <c r="A168" s="17" t="s">
        <v>33</v>
      </c>
      <c r="B168" s="18"/>
      <c r="C168" s="19">
        <v>0.85416666666666663</v>
      </c>
      <c r="D168" s="290">
        <f t="shared" si="173"/>
        <v>0</v>
      </c>
      <c r="E168" s="291">
        <f t="shared" si="174"/>
        <v>0</v>
      </c>
      <c r="F168" s="19">
        <f t="shared" si="175"/>
        <v>0</v>
      </c>
      <c r="G168" s="20">
        <v>0.16250000000000001</v>
      </c>
      <c r="H168" s="292">
        <f t="shared" si="164"/>
        <v>0</v>
      </c>
      <c r="I168" s="63"/>
      <c r="J168" s="64"/>
      <c r="K168" s="63"/>
      <c r="L168" s="65"/>
      <c r="M168" s="66"/>
      <c r="N168" s="64"/>
      <c r="O168" s="63"/>
      <c r="P168" s="65"/>
      <c r="Q168" s="66"/>
      <c r="R168" s="64"/>
      <c r="S168" s="56" t="str">
        <f>IFERROR(IF($B168="Présent",J168/VLOOKUP(I168,Base!$A$3:$E$17,2,FALSE)/24,""),"")</f>
        <v/>
      </c>
      <c r="T168" s="56" t="str">
        <f>IFERROR(IF($B168="Présent",L168/VLOOKUP(K168,Base!$A$3:$E$17,2,FALSE)/24,""),"")</f>
        <v/>
      </c>
      <c r="U168" s="56" t="str">
        <f>IFERROR(IF($B168="Présent",N168/VLOOKUP(M168,Base!$A$3:$E$17,2,FALSE)/24,""),"")</f>
        <v/>
      </c>
      <c r="V168" s="56" t="str">
        <f>IFERROR(IF($B168="Présent",P168/VLOOKUP(O168,Base!$A$3:$E$17,2,FALSE)/24,""),"")</f>
        <v/>
      </c>
      <c r="W168" s="56" t="str">
        <f>IFERROR(IF($B168="Présent",R168/VLOOKUP(Q168,Base!$A$3:$E$17,2,FALSE)/24,""),"")</f>
        <v/>
      </c>
      <c r="X168" s="293" t="str">
        <f t="shared" si="176"/>
        <v/>
      </c>
      <c r="Y168" s="51"/>
      <c r="Z168" s="17" t="s">
        <v>33</v>
      </c>
      <c r="AA168" s="18"/>
      <c r="AB168" s="19">
        <v>0.85416666666666663</v>
      </c>
      <c r="AC168" s="290">
        <f t="shared" si="177"/>
        <v>0</v>
      </c>
      <c r="AD168" s="291">
        <f t="shared" si="178"/>
        <v>0</v>
      </c>
      <c r="AE168" s="19">
        <f t="shared" si="179"/>
        <v>0</v>
      </c>
      <c r="AF168" s="20">
        <v>0.16250000000000001</v>
      </c>
      <c r="AG168" s="292">
        <f t="shared" si="165"/>
        <v>0</v>
      </c>
      <c r="AH168" s="63"/>
      <c r="AI168" s="64"/>
      <c r="AJ168" s="63"/>
      <c r="AK168" s="65"/>
      <c r="AL168" s="66"/>
      <c r="AM168" s="64"/>
      <c r="AN168" s="63"/>
      <c r="AO168" s="65"/>
      <c r="AP168" s="66"/>
      <c r="AQ168" s="64"/>
      <c r="AR168" s="56" t="str">
        <f>IFERROR(IF($AA168="Présent",AI168/VLOOKUP(AH168,Base!$A$3:$E$17,2,FALSE)/24,""),"")</f>
        <v/>
      </c>
      <c r="AS168" s="56" t="str">
        <f>IFERROR(IF($AA168="Présent",AK168/VLOOKUP(AJ168,Base!$A$3:$E$17,2,FALSE)/24,""),"")</f>
        <v/>
      </c>
      <c r="AT168" s="56" t="str">
        <f>IFERROR(IF($AA168="Présent",AM168/VLOOKUP(AL168,Base!$A$3:$E$17,2,FALSE)/24,""),"")</f>
        <v/>
      </c>
      <c r="AU168" s="56" t="str">
        <f>IFERROR(IF($AA168="Présent",AO168/VLOOKUP(AN168,Base!$A$3:$E$17,2,FALSE)/24,""),"")</f>
        <v/>
      </c>
      <c r="AV168" s="56" t="str">
        <f>IFERROR(IF($AA168="Présent",AQ168/VLOOKUP(AP168,Base!$A$3:$E$17,2,FALSE)/24,""),"")</f>
        <v/>
      </c>
      <c r="AW168" s="293" t="str">
        <f t="shared" si="180"/>
        <v/>
      </c>
      <c r="AX168" s="51"/>
      <c r="AY168" s="17" t="s">
        <v>33</v>
      </c>
      <c r="AZ168" s="18"/>
      <c r="BA168" s="19">
        <v>0.85416666666666663</v>
      </c>
      <c r="BB168" s="290">
        <f t="shared" si="181"/>
        <v>0</v>
      </c>
      <c r="BC168" s="291">
        <f t="shared" si="182"/>
        <v>0</v>
      </c>
      <c r="BD168" s="19">
        <f t="shared" si="183"/>
        <v>0</v>
      </c>
      <c r="BE168" s="20">
        <v>0.16250000000000001</v>
      </c>
      <c r="BF168" s="292">
        <f t="shared" si="166"/>
        <v>0</v>
      </c>
      <c r="BG168" s="63"/>
      <c r="BH168" s="64"/>
      <c r="BI168" s="63"/>
      <c r="BJ168" s="65"/>
      <c r="BK168" s="66"/>
      <c r="BL168" s="64"/>
      <c r="BM168" s="63"/>
      <c r="BN168" s="65"/>
      <c r="BO168" s="66"/>
      <c r="BP168" s="64"/>
      <c r="BQ168" s="56" t="str">
        <f>IFERROR(IF($AZ168="Présent",BH168/VLOOKUP(BG168,Base!$A$3:$E$17,2,FALSE)/24,""),"")</f>
        <v/>
      </c>
      <c r="BR168" s="56" t="str">
        <f>IFERROR(IF($AZ168="Présent",BJ168/VLOOKUP(BI168,Base!$A$3:$E$17,2,FALSE)/24,""),"")</f>
        <v/>
      </c>
      <c r="BS168" s="56" t="str">
        <f>IFERROR(IF($AZ168="Présent",BL168/VLOOKUP(BK168,Base!$A$3:$E$17,2,FALSE)/24,""),"")</f>
        <v/>
      </c>
      <c r="BT168" s="56" t="str">
        <f>IFERROR(IF($AZ168="Présent",BN168/VLOOKUP(BM168,Base!$A$3:$E$17,2,FALSE)/24,""),"")</f>
        <v/>
      </c>
      <c r="BU168" s="56" t="str">
        <f>IFERROR(IF($AZ168="Présent",BP168/VLOOKUP(BO168,Base!$A$3:$E$17,2,FALSE)/24,""),"")</f>
        <v/>
      </c>
      <c r="BV168" s="293" t="str">
        <f t="shared" si="184"/>
        <v/>
      </c>
      <c r="BW168" s="51"/>
      <c r="BX168" s="17" t="s">
        <v>33</v>
      </c>
      <c r="BY168" s="18"/>
      <c r="BZ168" s="19">
        <v>0.85416666666666663</v>
      </c>
      <c r="CA168" s="290">
        <f t="shared" si="185"/>
        <v>0</v>
      </c>
      <c r="CB168" s="291">
        <f t="shared" si="186"/>
        <v>0</v>
      </c>
      <c r="CC168" s="19">
        <f t="shared" si="187"/>
        <v>0</v>
      </c>
      <c r="CD168" s="20">
        <v>0.16250000000000001</v>
      </c>
      <c r="CE168" s="292">
        <f t="shared" si="167"/>
        <v>0</v>
      </c>
      <c r="CF168" s="63"/>
      <c r="CG168" s="64"/>
      <c r="CH168" s="63"/>
      <c r="CI168" s="65"/>
      <c r="CJ168" s="66"/>
      <c r="CK168" s="64"/>
      <c r="CL168" s="63"/>
      <c r="CM168" s="65"/>
      <c r="CN168" s="66"/>
      <c r="CO168" s="64"/>
      <c r="CP168" s="56" t="str">
        <f>IFERROR(IF($BY168="Présent",CG168/VLOOKUP(CF168,Base!$A$3:$E$17,2,FALSE)/24,""),"")</f>
        <v/>
      </c>
      <c r="CQ168" s="56" t="str">
        <f>IFERROR(IF($BY168="Présent",CI168/VLOOKUP(CH168,Base!$A$3:$E$17,2,FALSE)/24,""),"")</f>
        <v/>
      </c>
      <c r="CR168" s="56" t="str">
        <f>IFERROR(IF($BY168="Présent",CK168/VLOOKUP(CJ168,Base!$A$3:$E$17,2,FALSE)/24,""),"")</f>
        <v/>
      </c>
      <c r="CS168" s="56" t="str">
        <f>IFERROR(IF($BY168="Présent",CM168/VLOOKUP(CL168,Base!$A$3:$E$17,2,FALSE)/24,""),"")</f>
        <v/>
      </c>
      <c r="CT168" s="56" t="str">
        <f>IFERROR(IF($BY168="Présent",CO168/VLOOKUP(CN168,Base!$A$3:$E$17,2,FALSE)/24,""),"")</f>
        <v/>
      </c>
      <c r="CU168" s="293" t="str">
        <f t="shared" si="188"/>
        <v/>
      </c>
      <c r="CV168" s="51"/>
      <c r="CW168" s="17" t="s">
        <v>33</v>
      </c>
      <c r="CX168" s="18"/>
      <c r="CY168" s="19">
        <v>0.85416666666666663</v>
      </c>
      <c r="CZ168" s="290">
        <f t="shared" si="189"/>
        <v>0</v>
      </c>
      <c r="DA168" s="291">
        <f t="shared" si="190"/>
        <v>0</v>
      </c>
      <c r="DB168" s="19">
        <f t="shared" si="191"/>
        <v>0</v>
      </c>
      <c r="DC168" s="20">
        <v>0.16250000000000001</v>
      </c>
      <c r="DD168" s="292">
        <f t="shared" si="168"/>
        <v>0</v>
      </c>
      <c r="DE168" s="63"/>
      <c r="DF168" s="64"/>
      <c r="DG168" s="63"/>
      <c r="DH168" s="65"/>
      <c r="DI168" s="66"/>
      <c r="DJ168" s="64"/>
      <c r="DK168" s="63"/>
      <c r="DL168" s="65"/>
      <c r="DM168" s="66"/>
      <c r="DN168" s="64"/>
      <c r="DO168" s="56" t="str">
        <f>IFERROR(IF($CX168="Présent",DF168/VLOOKUP(DE168,Base!$A$3:$E$17,2,FALSE)/24,""),"")</f>
        <v/>
      </c>
      <c r="DP168" s="56" t="str">
        <f>IFERROR(IF($CX168="Présent",DH168/VLOOKUP(DG168,Base!$A$3:$E$17,2,FALSE)/24,""),"")</f>
        <v/>
      </c>
      <c r="DQ168" s="56" t="str">
        <f>IFERROR(IF($CX168="Présent",DJ168/VLOOKUP(DI168,Base!$A$3:$E$17,2,FALSE)/24,""),"")</f>
        <v/>
      </c>
      <c r="DR168" s="56" t="str">
        <f>IFERROR(IF($CX168="Présent",DL168/VLOOKUP(DK168,Base!$A$3:$E$17,2,FALSE)/24,""),"")</f>
        <v/>
      </c>
      <c r="DS168" s="56" t="str">
        <f>IFERROR(IF($CX168="Présent",DN168/VLOOKUP(DM168,Base!$A$3:$E$17,2,FALSE)/24,""),"")</f>
        <v/>
      </c>
      <c r="DT168" s="293" t="str">
        <f t="shared" si="192"/>
        <v/>
      </c>
      <c r="DU168" s="51"/>
      <c r="DV168" s="17"/>
      <c r="DW168" s="18"/>
      <c r="DX168" s="19">
        <v>0.85416666666666663</v>
      </c>
      <c r="DY168" s="290">
        <f t="shared" si="193"/>
        <v>0</v>
      </c>
      <c r="DZ168" s="291">
        <f t="shared" si="194"/>
        <v>0</v>
      </c>
      <c r="EA168" s="19">
        <f t="shared" si="195"/>
        <v>0</v>
      </c>
      <c r="EB168" s="20">
        <v>0.16250000000000001</v>
      </c>
      <c r="EC168" s="292">
        <f t="shared" si="169"/>
        <v>0</v>
      </c>
      <c r="ED168" s="63"/>
      <c r="EE168" s="64"/>
      <c r="EF168" s="63"/>
      <c r="EG168" s="65"/>
      <c r="EH168" s="66"/>
      <c r="EI168" s="64"/>
      <c r="EJ168" s="63"/>
      <c r="EK168" s="65"/>
      <c r="EL168" s="66"/>
      <c r="EM168" s="64"/>
      <c r="EN168" s="56" t="str">
        <f>IFERROR(IF($DW168="Présent",EE168/VLOOKUP(ED168,Base!$A$3:$E$17,2,FALSE)/24,""),"")</f>
        <v/>
      </c>
      <c r="EO168" s="56" t="str">
        <f>IFERROR(IF($DW168="Présent",EG168/VLOOKUP(EF168,Base!$A$3:$E$17,2,FALSE)/24,""),"")</f>
        <v/>
      </c>
      <c r="EP168" s="56" t="str">
        <f>IFERROR(IF($DW168="Présent",EI168/VLOOKUP(EH168,Base!$A$3:$E$17,2,FALSE)/24,""),"")</f>
        <v/>
      </c>
      <c r="EQ168" s="56" t="str">
        <f>IFERROR(IF($DW168="Présent",EK168/VLOOKUP(EJ168,Base!$A$3:$E$17,2,FALSE)/24,""),"")</f>
        <v/>
      </c>
      <c r="ER168" s="56" t="str">
        <f>IFERROR(IF($DW168="Présent",EM168/VLOOKUP(EL168,Base!$A$3:$E$17,2,FALSE)/24,""),"")</f>
        <v/>
      </c>
      <c r="ES168" s="293" t="str">
        <f t="shared" si="196"/>
        <v/>
      </c>
      <c r="ET168" s="51"/>
      <c r="EU168" s="17" t="s">
        <v>33</v>
      </c>
      <c r="EV168" s="18"/>
      <c r="EW168" s="19">
        <v>0.85416666666666663</v>
      </c>
      <c r="EX168" s="290">
        <f t="shared" si="197"/>
        <v>0</v>
      </c>
      <c r="EY168" s="291">
        <f t="shared" si="198"/>
        <v>0</v>
      </c>
      <c r="EZ168" s="19">
        <f t="shared" si="199"/>
        <v>0</v>
      </c>
      <c r="FA168" s="20">
        <v>0.16250000000000001</v>
      </c>
      <c r="FB168" s="292">
        <f t="shared" si="170"/>
        <v>0</v>
      </c>
      <c r="FC168" s="63"/>
      <c r="FD168" s="64"/>
      <c r="FE168" s="63"/>
      <c r="FF168" s="65"/>
      <c r="FG168" s="66"/>
      <c r="FH168" s="64"/>
      <c r="FI168" s="63"/>
      <c r="FJ168" s="65"/>
      <c r="FK168" s="66"/>
      <c r="FL168" s="64"/>
      <c r="FM168" s="56" t="str">
        <f>IFERROR(IF($EV168="Présent",FD168/VLOOKUP(FC168,Base!$A$3:$E$17,2,FALSE)/24,""),"")</f>
        <v/>
      </c>
      <c r="FN168" s="56" t="str">
        <f>IFERROR(IF($EV168="Présent",FF168/VLOOKUP(FE168,Base!$A$3:$E$17,2,FALSE)/24,""),"")</f>
        <v/>
      </c>
      <c r="FO168" s="56" t="str">
        <f>IFERROR(IF($EV168="Présent",FH168/VLOOKUP(FG168,Base!$A$3:$E$17,2,FALSE)/24,""),"")</f>
        <v/>
      </c>
      <c r="FP168" s="56" t="str">
        <f>IFERROR(IF($EV168="Présent",FJ168/VLOOKUP(FI168,Base!$A$3:$E$17,2,FALSE)/24,""),"")</f>
        <v/>
      </c>
      <c r="FQ168" s="56" t="str">
        <f>IFERROR(IF($EV168="Présent",FL168/VLOOKUP(FK168,Base!$A$3:$E$17,2,FALSE)/24,""),"")</f>
        <v/>
      </c>
      <c r="FR168" s="293" t="str">
        <f t="shared" si="200"/>
        <v/>
      </c>
      <c r="FS168" s="51"/>
      <c r="FU168" s="262" t="str">
        <f t="shared" si="171"/>
        <v>BONNEL.B</v>
      </c>
      <c r="FV168" s="261">
        <f t="shared" si="172"/>
        <v>7</v>
      </c>
      <c r="FW168" s="263">
        <f t="shared" si="201"/>
        <v>0</v>
      </c>
      <c r="FX168" s="23"/>
      <c r="FY168" s="88"/>
    </row>
    <row r="169" spans="1:181" s="25" customFormat="1" x14ac:dyDescent="0.2">
      <c r="A169" s="17" t="s">
        <v>35</v>
      </c>
      <c r="B169" s="18"/>
      <c r="C169" s="19">
        <v>0.85416666666666663</v>
      </c>
      <c r="D169" s="290">
        <f t="shared" si="173"/>
        <v>0</v>
      </c>
      <c r="E169" s="291">
        <f t="shared" si="174"/>
        <v>0</v>
      </c>
      <c r="F169" s="19">
        <f t="shared" si="175"/>
        <v>0</v>
      </c>
      <c r="G169" s="20">
        <v>0.16250000000000001</v>
      </c>
      <c r="H169" s="292">
        <f t="shared" si="164"/>
        <v>0</v>
      </c>
      <c r="I169" s="63"/>
      <c r="J169" s="64"/>
      <c r="K169" s="63"/>
      <c r="L169" s="65"/>
      <c r="M169" s="66"/>
      <c r="N169" s="64"/>
      <c r="O169" s="63"/>
      <c r="P169" s="65"/>
      <c r="Q169" s="66"/>
      <c r="R169" s="64"/>
      <c r="S169" s="56" t="str">
        <f>IFERROR(IF($B169="Présent",J169/VLOOKUP(I169,Base!$A$3:$E$17,2,FALSE)/24,""),"")</f>
        <v/>
      </c>
      <c r="T169" s="56" t="str">
        <f>IFERROR(IF($B169="Présent",L169/VLOOKUP(K169,Base!$A$3:$E$17,2,FALSE)/24,""),"")</f>
        <v/>
      </c>
      <c r="U169" s="56" t="str">
        <f>IFERROR(IF($B169="Présent",N169/VLOOKUP(M169,Base!$A$3:$E$17,2,FALSE)/24,""),"")</f>
        <v/>
      </c>
      <c r="V169" s="56" t="str">
        <f>IFERROR(IF($B169="Présent",P169/VLOOKUP(O169,Base!$A$3:$E$17,2,FALSE)/24,""),"")</f>
        <v/>
      </c>
      <c r="W169" s="56" t="str">
        <f>IFERROR(IF($B169="Présent",R169/VLOOKUP(Q169,Base!$A$3:$E$17,2,FALSE)/24,""),"")</f>
        <v/>
      </c>
      <c r="X169" s="293" t="str">
        <f t="shared" si="176"/>
        <v/>
      </c>
      <c r="Y169" s="51"/>
      <c r="Z169" s="17" t="s">
        <v>35</v>
      </c>
      <c r="AA169" s="18"/>
      <c r="AB169" s="19">
        <v>0.85416666666666663</v>
      </c>
      <c r="AC169" s="290">
        <f t="shared" si="177"/>
        <v>0</v>
      </c>
      <c r="AD169" s="291">
        <f t="shared" si="178"/>
        <v>0</v>
      </c>
      <c r="AE169" s="19">
        <f t="shared" si="179"/>
        <v>0</v>
      </c>
      <c r="AF169" s="20">
        <v>0.16250000000000001</v>
      </c>
      <c r="AG169" s="292">
        <f t="shared" si="165"/>
        <v>0</v>
      </c>
      <c r="AH169" s="63"/>
      <c r="AI169" s="64"/>
      <c r="AJ169" s="63"/>
      <c r="AK169" s="65"/>
      <c r="AL169" s="66"/>
      <c r="AM169" s="64"/>
      <c r="AN169" s="63"/>
      <c r="AO169" s="65"/>
      <c r="AP169" s="66"/>
      <c r="AQ169" s="64"/>
      <c r="AR169" s="56" t="str">
        <f>IFERROR(IF($AA169="Présent",AI169/VLOOKUP(AH169,Base!$A$3:$E$17,2,FALSE)/24,""),"")</f>
        <v/>
      </c>
      <c r="AS169" s="56" t="str">
        <f>IFERROR(IF($AA169="Présent",AK169/VLOOKUP(AJ169,Base!$A$3:$E$17,2,FALSE)/24,""),"")</f>
        <v/>
      </c>
      <c r="AT169" s="56" t="str">
        <f>IFERROR(IF($AA169="Présent",AM169/VLOOKUP(AL169,Base!$A$3:$E$17,2,FALSE)/24,""),"")</f>
        <v/>
      </c>
      <c r="AU169" s="56" t="str">
        <f>IFERROR(IF($AA169="Présent",AO169/VLOOKUP(AN169,Base!$A$3:$E$17,2,FALSE)/24,""),"")</f>
        <v/>
      </c>
      <c r="AV169" s="56" t="str">
        <f>IFERROR(IF($AA169="Présent",AQ169/VLOOKUP(AP169,Base!$A$3:$E$17,2,FALSE)/24,""),"")</f>
        <v/>
      </c>
      <c r="AW169" s="293" t="str">
        <f t="shared" si="180"/>
        <v/>
      </c>
      <c r="AX169" s="51"/>
      <c r="AY169" s="17" t="s">
        <v>35</v>
      </c>
      <c r="AZ169" s="18"/>
      <c r="BA169" s="19">
        <v>0.85416666666666663</v>
      </c>
      <c r="BB169" s="290">
        <f t="shared" si="181"/>
        <v>0</v>
      </c>
      <c r="BC169" s="291">
        <f t="shared" si="182"/>
        <v>0</v>
      </c>
      <c r="BD169" s="19">
        <f t="shared" si="183"/>
        <v>0</v>
      </c>
      <c r="BE169" s="20">
        <v>0.16250000000000001</v>
      </c>
      <c r="BF169" s="292">
        <f t="shared" si="166"/>
        <v>0</v>
      </c>
      <c r="BG169" s="63"/>
      <c r="BH169" s="64"/>
      <c r="BI169" s="63"/>
      <c r="BJ169" s="65"/>
      <c r="BK169" s="66"/>
      <c r="BL169" s="64"/>
      <c r="BM169" s="63"/>
      <c r="BN169" s="65"/>
      <c r="BO169" s="66"/>
      <c r="BP169" s="64"/>
      <c r="BQ169" s="56" t="str">
        <f>IFERROR(IF($AZ169="Présent",BH169/VLOOKUP(BG169,Base!$A$3:$E$17,2,FALSE)/24,""),"")</f>
        <v/>
      </c>
      <c r="BR169" s="56" t="str">
        <f>IFERROR(IF($AZ169="Présent",BJ169/VLOOKUP(BI169,Base!$A$3:$E$17,2,FALSE)/24,""),"")</f>
        <v/>
      </c>
      <c r="BS169" s="56" t="str">
        <f>IFERROR(IF($AZ169="Présent",BL169/VLOOKUP(BK169,Base!$A$3:$E$17,2,FALSE)/24,""),"")</f>
        <v/>
      </c>
      <c r="BT169" s="56" t="str">
        <f>IFERROR(IF($AZ169="Présent",BN169/VLOOKUP(BM169,Base!$A$3:$E$17,2,FALSE)/24,""),"")</f>
        <v/>
      </c>
      <c r="BU169" s="56" t="str">
        <f>IFERROR(IF($AZ169="Présent",BP169/VLOOKUP(BO169,Base!$A$3:$E$17,2,FALSE)/24,""),"")</f>
        <v/>
      </c>
      <c r="BV169" s="293" t="str">
        <f t="shared" si="184"/>
        <v/>
      </c>
      <c r="BW169" s="51"/>
      <c r="BX169" s="17" t="s">
        <v>35</v>
      </c>
      <c r="BY169" s="18"/>
      <c r="BZ169" s="19">
        <v>0.85416666666666663</v>
      </c>
      <c r="CA169" s="290">
        <f t="shared" si="185"/>
        <v>0</v>
      </c>
      <c r="CB169" s="291">
        <f t="shared" si="186"/>
        <v>0</v>
      </c>
      <c r="CC169" s="19">
        <f t="shared" si="187"/>
        <v>0</v>
      </c>
      <c r="CD169" s="20">
        <v>0.16250000000000001</v>
      </c>
      <c r="CE169" s="292">
        <f t="shared" si="167"/>
        <v>0</v>
      </c>
      <c r="CF169" s="63"/>
      <c r="CG169" s="64"/>
      <c r="CH169" s="63"/>
      <c r="CI169" s="65"/>
      <c r="CJ169" s="66"/>
      <c r="CK169" s="64"/>
      <c r="CL169" s="63"/>
      <c r="CM169" s="65"/>
      <c r="CN169" s="66"/>
      <c r="CO169" s="64"/>
      <c r="CP169" s="56" t="str">
        <f>IFERROR(IF($BY169="Présent",CG169/VLOOKUP(CF169,Base!$A$3:$E$17,2,FALSE)/24,""),"")</f>
        <v/>
      </c>
      <c r="CQ169" s="56" t="str">
        <f>IFERROR(IF($BY169="Présent",CI169/VLOOKUP(CH169,Base!$A$3:$E$17,2,FALSE)/24,""),"")</f>
        <v/>
      </c>
      <c r="CR169" s="56" t="str">
        <f>IFERROR(IF($BY169="Présent",CK169/VLOOKUP(CJ169,Base!$A$3:$E$17,2,FALSE)/24,""),"")</f>
        <v/>
      </c>
      <c r="CS169" s="56" t="str">
        <f>IFERROR(IF($BY169="Présent",CM169/VLOOKUP(CL169,Base!$A$3:$E$17,2,FALSE)/24,""),"")</f>
        <v/>
      </c>
      <c r="CT169" s="56" t="str">
        <f>IFERROR(IF($BY169="Présent",CO169/VLOOKUP(CN169,Base!$A$3:$E$17,2,FALSE)/24,""),"")</f>
        <v/>
      </c>
      <c r="CU169" s="293" t="str">
        <f t="shared" si="188"/>
        <v/>
      </c>
      <c r="CV169" s="51"/>
      <c r="CW169" s="17" t="s">
        <v>35</v>
      </c>
      <c r="CX169" s="18"/>
      <c r="CY169" s="19">
        <v>0.85416666666666663</v>
      </c>
      <c r="CZ169" s="290">
        <f t="shared" si="189"/>
        <v>0</v>
      </c>
      <c r="DA169" s="291">
        <f t="shared" si="190"/>
        <v>0</v>
      </c>
      <c r="DB169" s="19">
        <f t="shared" si="191"/>
        <v>0</v>
      </c>
      <c r="DC169" s="20">
        <v>0.16250000000000001</v>
      </c>
      <c r="DD169" s="292">
        <f t="shared" si="168"/>
        <v>0</v>
      </c>
      <c r="DE169" s="63"/>
      <c r="DF169" s="64"/>
      <c r="DG169" s="63"/>
      <c r="DH169" s="65"/>
      <c r="DI169" s="66"/>
      <c r="DJ169" s="64"/>
      <c r="DK169" s="63"/>
      <c r="DL169" s="65"/>
      <c r="DM169" s="66"/>
      <c r="DN169" s="64"/>
      <c r="DO169" s="56" t="str">
        <f>IFERROR(IF($CX169="Présent",DF169/VLOOKUP(DE169,Base!$A$3:$E$17,2,FALSE)/24,""),"")</f>
        <v/>
      </c>
      <c r="DP169" s="56" t="str">
        <f>IFERROR(IF($CX169="Présent",DH169/VLOOKUP(DG169,Base!$A$3:$E$17,2,FALSE)/24,""),"")</f>
        <v/>
      </c>
      <c r="DQ169" s="56" t="str">
        <f>IFERROR(IF($CX169="Présent",DJ169/VLOOKUP(DI169,Base!$A$3:$E$17,2,FALSE)/24,""),"")</f>
        <v/>
      </c>
      <c r="DR169" s="56" t="str">
        <f>IFERROR(IF($CX169="Présent",DL169/VLOOKUP(DK169,Base!$A$3:$E$17,2,FALSE)/24,""),"")</f>
        <v/>
      </c>
      <c r="DS169" s="56" t="str">
        <f>IFERROR(IF($CX169="Présent",DN169/VLOOKUP(DM169,Base!$A$3:$E$17,2,FALSE)/24,""),"")</f>
        <v/>
      </c>
      <c r="DT169" s="293" t="str">
        <f t="shared" si="192"/>
        <v/>
      </c>
      <c r="DU169" s="51"/>
      <c r="DV169" s="17"/>
      <c r="DW169" s="18"/>
      <c r="DX169" s="19">
        <v>0.85416666666666663</v>
      </c>
      <c r="DY169" s="290">
        <f t="shared" si="193"/>
        <v>0</v>
      </c>
      <c r="DZ169" s="291">
        <f t="shared" si="194"/>
        <v>0</v>
      </c>
      <c r="EA169" s="19">
        <f t="shared" si="195"/>
        <v>0</v>
      </c>
      <c r="EB169" s="20">
        <v>0.16250000000000001</v>
      </c>
      <c r="EC169" s="292">
        <f t="shared" si="169"/>
        <v>0</v>
      </c>
      <c r="ED169" s="63"/>
      <c r="EE169" s="64"/>
      <c r="EF169" s="63"/>
      <c r="EG169" s="65"/>
      <c r="EH169" s="66"/>
      <c r="EI169" s="64"/>
      <c r="EJ169" s="63"/>
      <c r="EK169" s="65"/>
      <c r="EL169" s="66"/>
      <c r="EM169" s="64"/>
      <c r="EN169" s="56" t="str">
        <f>IFERROR(IF($DW169="Présent",EE169/VLOOKUP(ED169,Base!$A$3:$E$17,2,FALSE)/24,""),"")</f>
        <v/>
      </c>
      <c r="EO169" s="56" t="str">
        <f>IFERROR(IF($DW169="Présent",EG169/VLOOKUP(EF169,Base!$A$3:$E$17,2,FALSE)/24,""),"")</f>
        <v/>
      </c>
      <c r="EP169" s="56" t="str">
        <f>IFERROR(IF($DW169="Présent",EI169/VLOOKUP(EH169,Base!$A$3:$E$17,2,FALSE)/24,""),"")</f>
        <v/>
      </c>
      <c r="EQ169" s="56" t="str">
        <f>IFERROR(IF($DW169="Présent",EK169/VLOOKUP(EJ169,Base!$A$3:$E$17,2,FALSE)/24,""),"")</f>
        <v/>
      </c>
      <c r="ER169" s="56" t="str">
        <f>IFERROR(IF($DW169="Présent",EM169/VLOOKUP(EL169,Base!$A$3:$E$17,2,FALSE)/24,""),"")</f>
        <v/>
      </c>
      <c r="ES169" s="293" t="str">
        <f t="shared" si="196"/>
        <v/>
      </c>
      <c r="ET169" s="51"/>
      <c r="EU169" s="17" t="s">
        <v>35</v>
      </c>
      <c r="EV169" s="18"/>
      <c r="EW169" s="19">
        <v>0.85416666666666663</v>
      </c>
      <c r="EX169" s="290">
        <f t="shared" si="197"/>
        <v>0</v>
      </c>
      <c r="EY169" s="291">
        <f t="shared" si="198"/>
        <v>0</v>
      </c>
      <c r="EZ169" s="19">
        <f t="shared" si="199"/>
        <v>0</v>
      </c>
      <c r="FA169" s="20">
        <v>0.16250000000000001</v>
      </c>
      <c r="FB169" s="292">
        <f t="shared" si="170"/>
        <v>0</v>
      </c>
      <c r="FC169" s="63"/>
      <c r="FD169" s="64"/>
      <c r="FE169" s="63"/>
      <c r="FF169" s="65"/>
      <c r="FG169" s="66"/>
      <c r="FH169" s="64"/>
      <c r="FI169" s="63"/>
      <c r="FJ169" s="65"/>
      <c r="FK169" s="66"/>
      <c r="FL169" s="64"/>
      <c r="FM169" s="56" t="str">
        <f>IFERROR(IF($EV169="Présent",FD169/VLOOKUP(FC169,Base!$A$3:$E$17,2,FALSE)/24,""),"")</f>
        <v/>
      </c>
      <c r="FN169" s="56" t="str">
        <f>IFERROR(IF($EV169="Présent",FF169/VLOOKUP(FE169,Base!$A$3:$E$17,2,FALSE)/24,""),"")</f>
        <v/>
      </c>
      <c r="FO169" s="56" t="str">
        <f>IFERROR(IF($EV169="Présent",FH169/VLOOKUP(FG169,Base!$A$3:$E$17,2,FALSE)/24,""),"")</f>
        <v/>
      </c>
      <c r="FP169" s="56" t="str">
        <f>IFERROR(IF($EV169="Présent",FJ169/VLOOKUP(FI169,Base!$A$3:$E$17,2,FALSE)/24,""),"")</f>
        <v/>
      </c>
      <c r="FQ169" s="56" t="str">
        <f>IFERROR(IF($EV169="Présent",FL169/VLOOKUP(FK169,Base!$A$3:$E$17,2,FALSE)/24,""),"")</f>
        <v/>
      </c>
      <c r="FR169" s="293" t="str">
        <f t="shared" si="200"/>
        <v/>
      </c>
      <c r="FS169" s="51"/>
      <c r="FU169" s="262" t="str">
        <f t="shared" si="171"/>
        <v>REBAA.A</v>
      </c>
      <c r="FV169" s="261">
        <f t="shared" si="172"/>
        <v>7</v>
      </c>
      <c r="FW169" s="263">
        <f t="shared" si="201"/>
        <v>0</v>
      </c>
      <c r="FX169" s="23"/>
      <c r="FY169" s="88"/>
    </row>
    <row r="170" spans="1:181" s="25" customFormat="1" x14ac:dyDescent="0.2">
      <c r="A170" s="17" t="s">
        <v>36</v>
      </c>
      <c r="B170" s="18"/>
      <c r="C170" s="19">
        <v>0.85416666666666663</v>
      </c>
      <c r="D170" s="290">
        <f t="shared" si="173"/>
        <v>0</v>
      </c>
      <c r="E170" s="291">
        <f t="shared" si="174"/>
        <v>0</v>
      </c>
      <c r="F170" s="19">
        <f t="shared" si="175"/>
        <v>0</v>
      </c>
      <c r="G170" s="20">
        <v>0.16250000000000001</v>
      </c>
      <c r="H170" s="292">
        <f t="shared" si="164"/>
        <v>0</v>
      </c>
      <c r="I170" s="63"/>
      <c r="J170" s="64"/>
      <c r="K170" s="63"/>
      <c r="L170" s="65"/>
      <c r="M170" s="66"/>
      <c r="N170" s="64"/>
      <c r="O170" s="63"/>
      <c r="P170" s="65"/>
      <c r="Q170" s="66"/>
      <c r="R170" s="64"/>
      <c r="S170" s="56" t="str">
        <f>IFERROR(IF($B170="Présent",J170/VLOOKUP(I170,Base!$A$3:$E$17,2,FALSE)/24,""),"")</f>
        <v/>
      </c>
      <c r="T170" s="56" t="str">
        <f>IFERROR(IF($B170="Présent",L170/VLOOKUP(K170,Base!$A$3:$E$17,2,FALSE)/24,""),"")</f>
        <v/>
      </c>
      <c r="U170" s="56" t="str">
        <f>IFERROR(IF($B170="Présent",N170/VLOOKUP(M170,Base!$A$3:$E$17,2,FALSE)/24,""),"")</f>
        <v/>
      </c>
      <c r="V170" s="56" t="str">
        <f>IFERROR(IF($B170="Présent",P170/VLOOKUP(O170,Base!$A$3:$E$17,2,FALSE)/24,""),"")</f>
        <v/>
      </c>
      <c r="W170" s="56" t="str">
        <f>IFERROR(IF($B170="Présent",R170/VLOOKUP(Q170,Base!$A$3:$E$17,2,FALSE)/24,""),"")</f>
        <v/>
      </c>
      <c r="X170" s="293" t="str">
        <f t="shared" si="176"/>
        <v/>
      </c>
      <c r="Y170" s="51"/>
      <c r="Z170" s="17" t="s">
        <v>36</v>
      </c>
      <c r="AA170" s="18"/>
      <c r="AB170" s="19">
        <v>0.85416666666666663</v>
      </c>
      <c r="AC170" s="290">
        <f t="shared" si="177"/>
        <v>0</v>
      </c>
      <c r="AD170" s="291">
        <f t="shared" si="178"/>
        <v>0</v>
      </c>
      <c r="AE170" s="19">
        <f t="shared" si="179"/>
        <v>0</v>
      </c>
      <c r="AF170" s="20">
        <v>0.16250000000000001</v>
      </c>
      <c r="AG170" s="292">
        <f t="shared" si="165"/>
        <v>0</v>
      </c>
      <c r="AH170" s="63"/>
      <c r="AI170" s="64"/>
      <c r="AJ170" s="63"/>
      <c r="AK170" s="65"/>
      <c r="AL170" s="66"/>
      <c r="AM170" s="64"/>
      <c r="AN170" s="63"/>
      <c r="AO170" s="65"/>
      <c r="AP170" s="66"/>
      <c r="AQ170" s="64"/>
      <c r="AR170" s="56" t="str">
        <f>IFERROR(IF($AA170="Présent",AI170/VLOOKUP(AH170,Base!$A$3:$E$17,2,FALSE)/24,""),"")</f>
        <v/>
      </c>
      <c r="AS170" s="56" t="str">
        <f>IFERROR(IF($AA170="Présent",AK170/VLOOKUP(AJ170,Base!$A$3:$E$17,2,FALSE)/24,""),"")</f>
        <v/>
      </c>
      <c r="AT170" s="56" t="str">
        <f>IFERROR(IF($AA170="Présent",AM170/VLOOKUP(AL170,Base!$A$3:$E$17,2,FALSE)/24,""),"")</f>
        <v/>
      </c>
      <c r="AU170" s="56" t="str">
        <f>IFERROR(IF($AA170="Présent",AO170/VLOOKUP(AN170,Base!$A$3:$E$17,2,FALSE)/24,""),"")</f>
        <v/>
      </c>
      <c r="AV170" s="56" t="str">
        <f>IFERROR(IF($AA170="Présent",AQ170/VLOOKUP(AP170,Base!$A$3:$E$17,2,FALSE)/24,""),"")</f>
        <v/>
      </c>
      <c r="AW170" s="293" t="str">
        <f t="shared" si="180"/>
        <v/>
      </c>
      <c r="AX170" s="51"/>
      <c r="AY170" s="17" t="s">
        <v>36</v>
      </c>
      <c r="AZ170" s="18"/>
      <c r="BA170" s="19">
        <v>0.85416666666666663</v>
      </c>
      <c r="BB170" s="290">
        <f t="shared" si="181"/>
        <v>0</v>
      </c>
      <c r="BC170" s="291">
        <f t="shared" si="182"/>
        <v>0</v>
      </c>
      <c r="BD170" s="19">
        <f t="shared" si="183"/>
        <v>0</v>
      </c>
      <c r="BE170" s="20">
        <v>0.16250000000000001</v>
      </c>
      <c r="BF170" s="292">
        <f t="shared" si="166"/>
        <v>0</v>
      </c>
      <c r="BG170" s="63"/>
      <c r="BH170" s="64"/>
      <c r="BI170" s="63"/>
      <c r="BJ170" s="65"/>
      <c r="BK170" s="66"/>
      <c r="BL170" s="64"/>
      <c r="BM170" s="63"/>
      <c r="BN170" s="65"/>
      <c r="BO170" s="66"/>
      <c r="BP170" s="64"/>
      <c r="BQ170" s="56" t="str">
        <f>IFERROR(IF($AZ170="Présent",BH170/VLOOKUP(BG170,Base!$A$3:$E$17,2,FALSE)/24,""),"")</f>
        <v/>
      </c>
      <c r="BR170" s="56" t="str">
        <f>IFERROR(IF($AZ170="Présent",BJ170/VLOOKUP(BI170,Base!$A$3:$E$17,2,FALSE)/24,""),"")</f>
        <v/>
      </c>
      <c r="BS170" s="56" t="str">
        <f>IFERROR(IF($AZ170="Présent",BL170/VLOOKUP(BK170,Base!$A$3:$E$17,2,FALSE)/24,""),"")</f>
        <v/>
      </c>
      <c r="BT170" s="56" t="str">
        <f>IFERROR(IF($AZ170="Présent",BN170/VLOOKUP(BM170,Base!$A$3:$E$17,2,FALSE)/24,""),"")</f>
        <v/>
      </c>
      <c r="BU170" s="56" t="str">
        <f>IFERROR(IF($AZ170="Présent",BP170/VLOOKUP(BO170,Base!$A$3:$E$17,2,FALSE)/24,""),"")</f>
        <v/>
      </c>
      <c r="BV170" s="293" t="str">
        <f t="shared" si="184"/>
        <v/>
      </c>
      <c r="BW170" s="51"/>
      <c r="BX170" s="17" t="s">
        <v>36</v>
      </c>
      <c r="BY170" s="18"/>
      <c r="BZ170" s="19">
        <v>0.85416666666666663</v>
      </c>
      <c r="CA170" s="290">
        <f t="shared" si="185"/>
        <v>0</v>
      </c>
      <c r="CB170" s="291">
        <f t="shared" si="186"/>
        <v>0</v>
      </c>
      <c r="CC170" s="19">
        <f t="shared" si="187"/>
        <v>0</v>
      </c>
      <c r="CD170" s="20">
        <v>0.16250000000000001</v>
      </c>
      <c r="CE170" s="292">
        <f t="shared" si="167"/>
        <v>0</v>
      </c>
      <c r="CF170" s="63"/>
      <c r="CG170" s="64"/>
      <c r="CH170" s="63"/>
      <c r="CI170" s="65"/>
      <c r="CJ170" s="66"/>
      <c r="CK170" s="64"/>
      <c r="CL170" s="63"/>
      <c r="CM170" s="65"/>
      <c r="CN170" s="66"/>
      <c r="CO170" s="64"/>
      <c r="CP170" s="56" t="str">
        <f>IFERROR(IF($BY170="Présent",CG170/VLOOKUP(CF170,Base!$A$3:$E$17,2,FALSE)/24,""),"")</f>
        <v/>
      </c>
      <c r="CQ170" s="56" t="str">
        <f>IFERROR(IF($BY170="Présent",CI170/VLOOKUP(CH170,Base!$A$3:$E$17,2,FALSE)/24,""),"")</f>
        <v/>
      </c>
      <c r="CR170" s="56" t="str">
        <f>IFERROR(IF($BY170="Présent",CK170/VLOOKUP(CJ170,Base!$A$3:$E$17,2,FALSE)/24,""),"")</f>
        <v/>
      </c>
      <c r="CS170" s="56" t="str">
        <f>IFERROR(IF($BY170="Présent",CM170/VLOOKUP(CL170,Base!$A$3:$E$17,2,FALSE)/24,""),"")</f>
        <v/>
      </c>
      <c r="CT170" s="56" t="str">
        <f>IFERROR(IF($BY170="Présent",CO170/VLOOKUP(CN170,Base!$A$3:$E$17,2,FALSE)/24,""),"")</f>
        <v/>
      </c>
      <c r="CU170" s="293" t="str">
        <f t="shared" si="188"/>
        <v/>
      </c>
      <c r="CV170" s="51"/>
      <c r="CW170" s="17" t="s">
        <v>36</v>
      </c>
      <c r="CX170" s="18"/>
      <c r="CY170" s="19">
        <v>0.85416666666666663</v>
      </c>
      <c r="CZ170" s="290">
        <f t="shared" si="189"/>
        <v>0</v>
      </c>
      <c r="DA170" s="291">
        <f t="shared" si="190"/>
        <v>0</v>
      </c>
      <c r="DB170" s="19">
        <f t="shared" si="191"/>
        <v>0</v>
      </c>
      <c r="DC170" s="20">
        <v>0.16250000000000001</v>
      </c>
      <c r="DD170" s="292">
        <f t="shared" si="168"/>
        <v>0</v>
      </c>
      <c r="DE170" s="63"/>
      <c r="DF170" s="64"/>
      <c r="DG170" s="63"/>
      <c r="DH170" s="65"/>
      <c r="DI170" s="66"/>
      <c r="DJ170" s="64"/>
      <c r="DK170" s="63"/>
      <c r="DL170" s="65"/>
      <c r="DM170" s="66"/>
      <c r="DN170" s="64"/>
      <c r="DO170" s="56" t="str">
        <f>IFERROR(IF($CX170="Présent",DF170/VLOOKUP(DE170,Base!$A$3:$E$17,2,FALSE)/24,""),"")</f>
        <v/>
      </c>
      <c r="DP170" s="56" t="str">
        <f>IFERROR(IF($CX170="Présent",DH170/VLOOKUP(DG170,Base!$A$3:$E$17,2,FALSE)/24,""),"")</f>
        <v/>
      </c>
      <c r="DQ170" s="56" t="str">
        <f>IFERROR(IF($CX170="Présent",DJ170/VLOOKUP(DI170,Base!$A$3:$E$17,2,FALSE)/24,""),"")</f>
        <v/>
      </c>
      <c r="DR170" s="56" t="str">
        <f>IFERROR(IF($CX170="Présent",DL170/VLOOKUP(DK170,Base!$A$3:$E$17,2,FALSE)/24,""),"")</f>
        <v/>
      </c>
      <c r="DS170" s="56" t="str">
        <f>IFERROR(IF($CX170="Présent",DN170/VLOOKUP(DM170,Base!$A$3:$E$17,2,FALSE)/24,""),"")</f>
        <v/>
      </c>
      <c r="DT170" s="293" t="str">
        <f t="shared" si="192"/>
        <v/>
      </c>
      <c r="DU170" s="51"/>
      <c r="DV170" s="17"/>
      <c r="DW170" s="18"/>
      <c r="DX170" s="19">
        <v>0.85416666666666663</v>
      </c>
      <c r="DY170" s="290">
        <f t="shared" si="193"/>
        <v>0</v>
      </c>
      <c r="DZ170" s="291">
        <f t="shared" si="194"/>
        <v>0</v>
      </c>
      <c r="EA170" s="19">
        <f t="shared" si="195"/>
        <v>0</v>
      </c>
      <c r="EB170" s="20">
        <v>0.16250000000000001</v>
      </c>
      <c r="EC170" s="292">
        <f t="shared" si="169"/>
        <v>0</v>
      </c>
      <c r="ED170" s="63"/>
      <c r="EE170" s="64"/>
      <c r="EF170" s="63"/>
      <c r="EG170" s="65"/>
      <c r="EH170" s="66"/>
      <c r="EI170" s="64"/>
      <c r="EJ170" s="63"/>
      <c r="EK170" s="65"/>
      <c r="EL170" s="66"/>
      <c r="EM170" s="64"/>
      <c r="EN170" s="56" t="str">
        <f>IFERROR(IF($DW170="Présent",EE170/VLOOKUP(ED170,Base!$A$3:$E$17,2,FALSE)/24,""),"")</f>
        <v/>
      </c>
      <c r="EO170" s="56" t="str">
        <f>IFERROR(IF($DW170="Présent",EG170/VLOOKUP(EF170,Base!$A$3:$E$17,2,FALSE)/24,""),"")</f>
        <v/>
      </c>
      <c r="EP170" s="56" t="str">
        <f>IFERROR(IF($DW170="Présent",EI170/VLOOKUP(EH170,Base!$A$3:$E$17,2,FALSE)/24,""),"")</f>
        <v/>
      </c>
      <c r="EQ170" s="56" t="str">
        <f>IFERROR(IF($DW170="Présent",EK170/VLOOKUP(EJ170,Base!$A$3:$E$17,2,FALSE)/24,""),"")</f>
        <v/>
      </c>
      <c r="ER170" s="56" t="str">
        <f>IFERROR(IF($DW170="Présent",EM170/VLOOKUP(EL170,Base!$A$3:$E$17,2,FALSE)/24,""),"")</f>
        <v/>
      </c>
      <c r="ES170" s="293" t="str">
        <f t="shared" si="196"/>
        <v/>
      </c>
      <c r="ET170" s="51"/>
      <c r="EU170" s="17" t="s">
        <v>36</v>
      </c>
      <c r="EV170" s="18"/>
      <c r="EW170" s="19">
        <v>0.85416666666666663</v>
      </c>
      <c r="EX170" s="290">
        <f t="shared" si="197"/>
        <v>0</v>
      </c>
      <c r="EY170" s="291">
        <f t="shared" si="198"/>
        <v>0</v>
      </c>
      <c r="EZ170" s="19">
        <f t="shared" si="199"/>
        <v>0</v>
      </c>
      <c r="FA170" s="20">
        <v>0.16250000000000001</v>
      </c>
      <c r="FB170" s="292">
        <f t="shared" si="170"/>
        <v>0</v>
      </c>
      <c r="FC170" s="63"/>
      <c r="FD170" s="64"/>
      <c r="FE170" s="63"/>
      <c r="FF170" s="65"/>
      <c r="FG170" s="66"/>
      <c r="FH170" s="64"/>
      <c r="FI170" s="63"/>
      <c r="FJ170" s="65"/>
      <c r="FK170" s="66"/>
      <c r="FL170" s="64"/>
      <c r="FM170" s="56" t="str">
        <f>IFERROR(IF($EV170="Présent",FD170/VLOOKUP(FC170,Base!$A$3:$E$17,2,FALSE)/24,""),"")</f>
        <v/>
      </c>
      <c r="FN170" s="56" t="str">
        <f>IFERROR(IF($EV170="Présent",FF170/VLOOKUP(FE170,Base!$A$3:$E$17,2,FALSE)/24,""),"")</f>
        <v/>
      </c>
      <c r="FO170" s="56" t="str">
        <f>IFERROR(IF($EV170="Présent",FH170/VLOOKUP(FG170,Base!$A$3:$E$17,2,FALSE)/24,""),"")</f>
        <v/>
      </c>
      <c r="FP170" s="56" t="str">
        <f>IFERROR(IF($EV170="Présent",FJ170/VLOOKUP(FI170,Base!$A$3:$E$17,2,FALSE)/24,""),"")</f>
        <v/>
      </c>
      <c r="FQ170" s="56" t="str">
        <f>IFERROR(IF($EV170="Présent",FL170/VLOOKUP(FK170,Base!$A$3:$E$17,2,FALSE)/24,""),"")</f>
        <v/>
      </c>
      <c r="FR170" s="293" t="str">
        <f t="shared" si="200"/>
        <v/>
      </c>
      <c r="FS170" s="51"/>
      <c r="FU170" s="262" t="str">
        <f t="shared" si="171"/>
        <v>SAHRAOUI.S</v>
      </c>
      <c r="FV170" s="261">
        <f t="shared" si="172"/>
        <v>7</v>
      </c>
      <c r="FW170" s="263">
        <f t="shared" si="201"/>
        <v>0</v>
      </c>
      <c r="FX170" s="23"/>
      <c r="FY170" s="88"/>
    </row>
    <row r="171" spans="1:181" s="25" customFormat="1" x14ac:dyDescent="0.2">
      <c r="A171" s="17" t="s">
        <v>37</v>
      </c>
      <c r="B171" s="18"/>
      <c r="C171" s="19">
        <v>0.85416666666666663</v>
      </c>
      <c r="D171" s="290">
        <f t="shared" si="173"/>
        <v>0</v>
      </c>
      <c r="E171" s="291">
        <f t="shared" si="174"/>
        <v>0</v>
      </c>
      <c r="F171" s="19">
        <f t="shared" si="175"/>
        <v>0</v>
      </c>
      <c r="G171" s="20">
        <v>0.16250000000000001</v>
      </c>
      <c r="H171" s="292">
        <f t="shared" si="164"/>
        <v>0</v>
      </c>
      <c r="I171" s="63"/>
      <c r="J171" s="64"/>
      <c r="K171" s="63"/>
      <c r="L171" s="65"/>
      <c r="M171" s="66"/>
      <c r="N171" s="64"/>
      <c r="O171" s="63"/>
      <c r="P171" s="65"/>
      <c r="Q171" s="66"/>
      <c r="R171" s="64"/>
      <c r="S171" s="56" t="str">
        <f>IFERROR(IF($B171="Présent",J171/VLOOKUP(I171,Base!$A$3:$E$17,2,FALSE)/24,""),"")</f>
        <v/>
      </c>
      <c r="T171" s="56" t="str">
        <f>IFERROR(IF($B171="Présent",L171/VLOOKUP(K171,Base!$A$3:$E$17,2,FALSE)/24,""),"")</f>
        <v/>
      </c>
      <c r="U171" s="56" t="str">
        <f>IFERROR(IF($B171="Présent",N171/VLOOKUP(M171,Base!$A$3:$E$17,2,FALSE)/24,""),"")</f>
        <v/>
      </c>
      <c r="V171" s="56" t="str">
        <f>IFERROR(IF($B171="Présent",P171/VLOOKUP(O171,Base!$A$3:$E$17,2,FALSE)/24,""),"")</f>
        <v/>
      </c>
      <c r="W171" s="56" t="str">
        <f>IFERROR(IF($B171="Présent",R171/VLOOKUP(Q171,Base!$A$3:$E$17,2,FALSE)/24,""),"")</f>
        <v/>
      </c>
      <c r="X171" s="293" t="str">
        <f t="shared" si="176"/>
        <v/>
      </c>
      <c r="Y171" s="51"/>
      <c r="Z171" s="17" t="s">
        <v>37</v>
      </c>
      <c r="AA171" s="18"/>
      <c r="AB171" s="19">
        <v>0.85416666666666663</v>
      </c>
      <c r="AC171" s="290">
        <f t="shared" si="177"/>
        <v>0</v>
      </c>
      <c r="AD171" s="291">
        <f t="shared" si="178"/>
        <v>0</v>
      </c>
      <c r="AE171" s="19">
        <f t="shared" si="179"/>
        <v>0</v>
      </c>
      <c r="AF171" s="20">
        <v>0.16250000000000001</v>
      </c>
      <c r="AG171" s="292">
        <f t="shared" si="165"/>
        <v>0</v>
      </c>
      <c r="AH171" s="63"/>
      <c r="AI171" s="64"/>
      <c r="AJ171" s="63"/>
      <c r="AK171" s="65"/>
      <c r="AL171" s="66"/>
      <c r="AM171" s="64"/>
      <c r="AN171" s="63"/>
      <c r="AO171" s="65"/>
      <c r="AP171" s="66"/>
      <c r="AQ171" s="64"/>
      <c r="AR171" s="56" t="str">
        <f>IFERROR(IF($AA171="Présent",AI171/VLOOKUP(AH171,Base!$A$3:$E$17,2,FALSE)/24,""),"")</f>
        <v/>
      </c>
      <c r="AS171" s="56" t="str">
        <f>IFERROR(IF($AA171="Présent",AK171/VLOOKUP(AJ171,Base!$A$3:$E$17,2,FALSE)/24,""),"")</f>
        <v/>
      </c>
      <c r="AT171" s="56" t="str">
        <f>IFERROR(IF($AA171="Présent",AM171/VLOOKUP(AL171,Base!$A$3:$E$17,2,FALSE)/24,""),"")</f>
        <v/>
      </c>
      <c r="AU171" s="56" t="str">
        <f>IFERROR(IF($AA171="Présent",AO171/VLOOKUP(AN171,Base!$A$3:$E$17,2,FALSE)/24,""),"")</f>
        <v/>
      </c>
      <c r="AV171" s="56" t="str">
        <f>IFERROR(IF($AA171="Présent",AQ171/VLOOKUP(AP171,Base!$A$3:$E$17,2,FALSE)/24,""),"")</f>
        <v/>
      </c>
      <c r="AW171" s="293" t="str">
        <f t="shared" si="180"/>
        <v/>
      </c>
      <c r="AX171" s="51"/>
      <c r="AY171" s="17" t="s">
        <v>37</v>
      </c>
      <c r="AZ171" s="18"/>
      <c r="BA171" s="19">
        <v>0.85416666666666663</v>
      </c>
      <c r="BB171" s="290">
        <f t="shared" si="181"/>
        <v>0</v>
      </c>
      <c r="BC171" s="291">
        <f t="shared" si="182"/>
        <v>0</v>
      </c>
      <c r="BD171" s="19">
        <f t="shared" si="183"/>
        <v>0</v>
      </c>
      <c r="BE171" s="20">
        <v>0.16250000000000001</v>
      </c>
      <c r="BF171" s="292">
        <f t="shared" si="166"/>
        <v>0</v>
      </c>
      <c r="BG171" s="63"/>
      <c r="BH171" s="64"/>
      <c r="BI171" s="63"/>
      <c r="BJ171" s="65"/>
      <c r="BK171" s="66"/>
      <c r="BL171" s="64"/>
      <c r="BM171" s="63"/>
      <c r="BN171" s="65"/>
      <c r="BO171" s="66"/>
      <c r="BP171" s="64"/>
      <c r="BQ171" s="56" t="str">
        <f>IFERROR(IF($AZ171="Présent",BH171/VLOOKUP(BG171,Base!$A$3:$E$17,2,FALSE)/24,""),"")</f>
        <v/>
      </c>
      <c r="BR171" s="56" t="str">
        <f>IFERROR(IF($AZ171="Présent",BJ171/VLOOKUP(BI171,Base!$A$3:$E$17,2,FALSE)/24,""),"")</f>
        <v/>
      </c>
      <c r="BS171" s="56" t="str">
        <f>IFERROR(IF($AZ171="Présent",BL171/VLOOKUP(BK171,Base!$A$3:$E$17,2,FALSE)/24,""),"")</f>
        <v/>
      </c>
      <c r="BT171" s="56" t="str">
        <f>IFERROR(IF($AZ171="Présent",BN171/VLOOKUP(BM171,Base!$A$3:$E$17,2,FALSE)/24,""),"")</f>
        <v/>
      </c>
      <c r="BU171" s="56" t="str">
        <f>IFERROR(IF($AZ171="Présent",BP171/VLOOKUP(BO171,Base!$A$3:$E$17,2,FALSE)/24,""),"")</f>
        <v/>
      </c>
      <c r="BV171" s="293" t="str">
        <f t="shared" si="184"/>
        <v/>
      </c>
      <c r="BW171" s="51"/>
      <c r="BX171" s="17" t="s">
        <v>37</v>
      </c>
      <c r="BY171" s="18"/>
      <c r="BZ171" s="19">
        <v>0.85416666666666663</v>
      </c>
      <c r="CA171" s="290">
        <f t="shared" si="185"/>
        <v>0</v>
      </c>
      <c r="CB171" s="291">
        <f t="shared" si="186"/>
        <v>0</v>
      </c>
      <c r="CC171" s="19">
        <f t="shared" si="187"/>
        <v>0</v>
      </c>
      <c r="CD171" s="20">
        <v>0.16250000000000001</v>
      </c>
      <c r="CE171" s="292">
        <f t="shared" si="167"/>
        <v>0</v>
      </c>
      <c r="CF171" s="63"/>
      <c r="CG171" s="64"/>
      <c r="CH171" s="63"/>
      <c r="CI171" s="65"/>
      <c r="CJ171" s="66"/>
      <c r="CK171" s="64"/>
      <c r="CL171" s="63"/>
      <c r="CM171" s="65"/>
      <c r="CN171" s="66"/>
      <c r="CO171" s="64"/>
      <c r="CP171" s="56" t="str">
        <f>IFERROR(IF($BY171="Présent",CG171/VLOOKUP(CF171,Base!$A$3:$E$17,2,FALSE)/24,""),"")</f>
        <v/>
      </c>
      <c r="CQ171" s="56" t="str">
        <f>IFERROR(IF($BY171="Présent",CI171/VLOOKUP(CH171,Base!$A$3:$E$17,2,FALSE)/24,""),"")</f>
        <v/>
      </c>
      <c r="CR171" s="56" t="str">
        <f>IFERROR(IF($BY171="Présent",CK171/VLOOKUP(CJ171,Base!$A$3:$E$17,2,FALSE)/24,""),"")</f>
        <v/>
      </c>
      <c r="CS171" s="56" t="str">
        <f>IFERROR(IF($BY171="Présent",CM171/VLOOKUP(CL171,Base!$A$3:$E$17,2,FALSE)/24,""),"")</f>
        <v/>
      </c>
      <c r="CT171" s="56" t="str">
        <f>IFERROR(IF($BY171="Présent",CO171/VLOOKUP(CN171,Base!$A$3:$E$17,2,FALSE)/24,""),"")</f>
        <v/>
      </c>
      <c r="CU171" s="293" t="str">
        <f t="shared" si="188"/>
        <v/>
      </c>
      <c r="CV171" s="51"/>
      <c r="CW171" s="17" t="s">
        <v>37</v>
      </c>
      <c r="CX171" s="18"/>
      <c r="CY171" s="19">
        <v>0.85416666666666663</v>
      </c>
      <c r="CZ171" s="290">
        <f t="shared" si="189"/>
        <v>0</v>
      </c>
      <c r="DA171" s="291">
        <f t="shared" si="190"/>
        <v>0</v>
      </c>
      <c r="DB171" s="19">
        <f t="shared" si="191"/>
        <v>0</v>
      </c>
      <c r="DC171" s="20">
        <v>0.16250000000000001</v>
      </c>
      <c r="DD171" s="292">
        <f t="shared" si="168"/>
        <v>0</v>
      </c>
      <c r="DE171" s="63"/>
      <c r="DF171" s="64"/>
      <c r="DG171" s="63"/>
      <c r="DH171" s="65"/>
      <c r="DI171" s="66"/>
      <c r="DJ171" s="64"/>
      <c r="DK171" s="63"/>
      <c r="DL171" s="65"/>
      <c r="DM171" s="66"/>
      <c r="DN171" s="64"/>
      <c r="DO171" s="56" t="str">
        <f>IFERROR(IF($CX171="Présent",DF171/VLOOKUP(DE171,Base!$A$3:$E$17,2,FALSE)/24,""),"")</f>
        <v/>
      </c>
      <c r="DP171" s="56" t="str">
        <f>IFERROR(IF($CX171="Présent",DH171/VLOOKUP(DG171,Base!$A$3:$E$17,2,FALSE)/24,""),"")</f>
        <v/>
      </c>
      <c r="DQ171" s="56" t="str">
        <f>IFERROR(IF($CX171="Présent",DJ171/VLOOKUP(DI171,Base!$A$3:$E$17,2,FALSE)/24,""),"")</f>
        <v/>
      </c>
      <c r="DR171" s="56" t="str">
        <f>IFERROR(IF($CX171="Présent",DL171/VLOOKUP(DK171,Base!$A$3:$E$17,2,FALSE)/24,""),"")</f>
        <v/>
      </c>
      <c r="DS171" s="56" t="str">
        <f>IFERROR(IF($CX171="Présent",DN171/VLOOKUP(DM171,Base!$A$3:$E$17,2,FALSE)/24,""),"")</f>
        <v/>
      </c>
      <c r="DT171" s="293" t="str">
        <f t="shared" si="192"/>
        <v/>
      </c>
      <c r="DU171" s="51"/>
      <c r="DV171" s="17"/>
      <c r="DW171" s="18"/>
      <c r="DX171" s="19">
        <v>0.85416666666666663</v>
      </c>
      <c r="DY171" s="290">
        <f t="shared" si="193"/>
        <v>0</v>
      </c>
      <c r="DZ171" s="291">
        <f t="shared" si="194"/>
        <v>0</v>
      </c>
      <c r="EA171" s="19">
        <f t="shared" si="195"/>
        <v>0</v>
      </c>
      <c r="EB171" s="20">
        <v>0.16250000000000001</v>
      </c>
      <c r="EC171" s="292">
        <f t="shared" si="169"/>
        <v>0</v>
      </c>
      <c r="ED171" s="63"/>
      <c r="EE171" s="64"/>
      <c r="EF171" s="63"/>
      <c r="EG171" s="65"/>
      <c r="EH171" s="66"/>
      <c r="EI171" s="64"/>
      <c r="EJ171" s="63"/>
      <c r="EK171" s="65"/>
      <c r="EL171" s="66"/>
      <c r="EM171" s="64"/>
      <c r="EN171" s="56" t="str">
        <f>IFERROR(IF($DW171="Présent",EE171/VLOOKUP(ED171,Base!$A$3:$E$17,2,FALSE)/24,""),"")</f>
        <v/>
      </c>
      <c r="EO171" s="56" t="str">
        <f>IFERROR(IF($DW171="Présent",EG171/VLOOKUP(EF171,Base!$A$3:$E$17,2,FALSE)/24,""),"")</f>
        <v/>
      </c>
      <c r="EP171" s="56" t="str">
        <f>IFERROR(IF($DW171="Présent",EI171/VLOOKUP(EH171,Base!$A$3:$E$17,2,FALSE)/24,""),"")</f>
        <v/>
      </c>
      <c r="EQ171" s="56" t="str">
        <f>IFERROR(IF($DW171="Présent",EK171/VLOOKUP(EJ171,Base!$A$3:$E$17,2,FALSE)/24,""),"")</f>
        <v/>
      </c>
      <c r="ER171" s="56" t="str">
        <f>IFERROR(IF($DW171="Présent",EM171/VLOOKUP(EL171,Base!$A$3:$E$17,2,FALSE)/24,""),"")</f>
        <v/>
      </c>
      <c r="ES171" s="293" t="str">
        <f t="shared" si="196"/>
        <v/>
      </c>
      <c r="ET171" s="51"/>
      <c r="EU171" s="17" t="s">
        <v>37</v>
      </c>
      <c r="EV171" s="18"/>
      <c r="EW171" s="19">
        <v>0.85416666666666663</v>
      </c>
      <c r="EX171" s="290">
        <f t="shared" si="197"/>
        <v>0</v>
      </c>
      <c r="EY171" s="291">
        <f t="shared" si="198"/>
        <v>0</v>
      </c>
      <c r="EZ171" s="19">
        <f t="shared" si="199"/>
        <v>0</v>
      </c>
      <c r="FA171" s="20">
        <v>0.16250000000000001</v>
      </c>
      <c r="FB171" s="292">
        <f t="shared" si="170"/>
        <v>0</v>
      </c>
      <c r="FC171" s="63"/>
      <c r="FD171" s="64"/>
      <c r="FE171" s="63"/>
      <c r="FF171" s="65"/>
      <c r="FG171" s="66"/>
      <c r="FH171" s="64"/>
      <c r="FI171" s="63"/>
      <c r="FJ171" s="65"/>
      <c r="FK171" s="66"/>
      <c r="FL171" s="64"/>
      <c r="FM171" s="56" t="str">
        <f>IFERROR(IF($EV171="Présent",FD171/VLOOKUP(FC171,Base!$A$3:$E$17,2,FALSE)/24,""),"")</f>
        <v/>
      </c>
      <c r="FN171" s="56" t="str">
        <f>IFERROR(IF($EV171="Présent",FF171/VLOOKUP(FE171,Base!$A$3:$E$17,2,FALSE)/24,""),"")</f>
        <v/>
      </c>
      <c r="FO171" s="56" t="str">
        <f>IFERROR(IF($EV171="Présent",FH171/VLOOKUP(FG171,Base!$A$3:$E$17,2,FALSE)/24,""),"")</f>
        <v/>
      </c>
      <c r="FP171" s="56" t="str">
        <f>IFERROR(IF($EV171="Présent",FJ171/VLOOKUP(FI171,Base!$A$3:$E$17,2,FALSE)/24,""),"")</f>
        <v/>
      </c>
      <c r="FQ171" s="56" t="str">
        <f>IFERROR(IF($EV171="Présent",FL171/VLOOKUP(FK171,Base!$A$3:$E$17,2,FALSE)/24,""),"")</f>
        <v/>
      </c>
      <c r="FR171" s="293" t="str">
        <f t="shared" si="200"/>
        <v/>
      </c>
      <c r="FS171" s="51"/>
      <c r="FU171" s="262" t="str">
        <f t="shared" si="171"/>
        <v>SZALYGA.Z</v>
      </c>
      <c r="FV171" s="261">
        <f t="shared" si="172"/>
        <v>7</v>
      </c>
      <c r="FW171" s="263">
        <f t="shared" si="201"/>
        <v>0</v>
      </c>
      <c r="FX171" s="23"/>
      <c r="FY171" s="88"/>
    </row>
    <row r="172" spans="1:181" s="25" customFormat="1" x14ac:dyDescent="0.2">
      <c r="A172" s="17" t="s">
        <v>43</v>
      </c>
      <c r="B172" s="18"/>
      <c r="C172" s="19">
        <v>0.85416666666666663</v>
      </c>
      <c r="D172" s="290">
        <f t="shared" si="173"/>
        <v>0</v>
      </c>
      <c r="E172" s="291">
        <f t="shared" si="174"/>
        <v>0</v>
      </c>
      <c r="F172" s="19">
        <f t="shared" si="175"/>
        <v>0</v>
      </c>
      <c r="G172" s="20">
        <v>0.16250000000000001</v>
      </c>
      <c r="H172" s="292">
        <f t="shared" si="164"/>
        <v>0</v>
      </c>
      <c r="I172" s="63"/>
      <c r="J172" s="64"/>
      <c r="K172" s="63"/>
      <c r="L172" s="65"/>
      <c r="M172" s="66"/>
      <c r="N172" s="64"/>
      <c r="O172" s="63"/>
      <c r="P172" s="65"/>
      <c r="Q172" s="66"/>
      <c r="R172" s="64"/>
      <c r="S172" s="56" t="str">
        <f>IFERROR(IF($B172="Présent",J172/VLOOKUP(I172,Base!$A$3:$E$17,2,FALSE)/24,""),"")</f>
        <v/>
      </c>
      <c r="T172" s="56" t="str">
        <f>IFERROR(IF($B172="Présent",L172/VLOOKUP(K172,Base!$A$3:$E$17,2,FALSE)/24,""),"")</f>
        <v/>
      </c>
      <c r="U172" s="56" t="str">
        <f>IFERROR(IF($B172="Présent",N172/VLOOKUP(M172,Base!$A$3:$E$17,2,FALSE)/24,""),"")</f>
        <v/>
      </c>
      <c r="V172" s="56" t="str">
        <f>IFERROR(IF($B172="Présent",P172/VLOOKUP(O172,Base!$A$3:$E$17,2,FALSE)/24,""),"")</f>
        <v/>
      </c>
      <c r="W172" s="56" t="str">
        <f>IFERROR(IF($B172="Présent",R172/VLOOKUP(Q172,Base!$A$3:$E$17,2,FALSE)/24,""),"")</f>
        <v/>
      </c>
      <c r="X172" s="293" t="str">
        <f t="shared" si="176"/>
        <v/>
      </c>
      <c r="Y172" s="51"/>
      <c r="Z172" s="17" t="s">
        <v>43</v>
      </c>
      <c r="AA172" s="18"/>
      <c r="AB172" s="19">
        <v>0.85416666666666663</v>
      </c>
      <c r="AC172" s="290">
        <f t="shared" si="177"/>
        <v>0</v>
      </c>
      <c r="AD172" s="291">
        <f t="shared" si="178"/>
        <v>0</v>
      </c>
      <c r="AE172" s="19">
        <f t="shared" si="179"/>
        <v>0</v>
      </c>
      <c r="AF172" s="20">
        <v>0.16250000000000001</v>
      </c>
      <c r="AG172" s="292">
        <f t="shared" si="165"/>
        <v>0</v>
      </c>
      <c r="AH172" s="63"/>
      <c r="AI172" s="64"/>
      <c r="AJ172" s="63"/>
      <c r="AK172" s="65"/>
      <c r="AL172" s="66"/>
      <c r="AM172" s="64"/>
      <c r="AN172" s="63"/>
      <c r="AO172" s="65"/>
      <c r="AP172" s="66"/>
      <c r="AQ172" s="64"/>
      <c r="AR172" s="56" t="str">
        <f>IFERROR(IF($AA172="Présent",AI172/VLOOKUP(AH172,Base!$A$3:$E$17,2,FALSE)/24,""),"")</f>
        <v/>
      </c>
      <c r="AS172" s="56" t="str">
        <f>IFERROR(IF($AA172="Présent",AK172/VLOOKUP(AJ172,Base!$A$3:$E$17,2,FALSE)/24,""),"")</f>
        <v/>
      </c>
      <c r="AT172" s="56" t="str">
        <f>IFERROR(IF($AA172="Présent",AM172/VLOOKUP(AL172,Base!$A$3:$E$17,2,FALSE)/24,""),"")</f>
        <v/>
      </c>
      <c r="AU172" s="56" t="str">
        <f>IFERROR(IF($AA172="Présent",AO172/VLOOKUP(AN172,Base!$A$3:$E$17,2,FALSE)/24,""),"")</f>
        <v/>
      </c>
      <c r="AV172" s="56" t="str">
        <f>IFERROR(IF($AA172="Présent",AQ172/VLOOKUP(AP172,Base!$A$3:$E$17,2,FALSE)/24,""),"")</f>
        <v/>
      </c>
      <c r="AW172" s="293" t="str">
        <f t="shared" si="180"/>
        <v/>
      </c>
      <c r="AX172" s="51"/>
      <c r="AY172" s="17" t="s">
        <v>43</v>
      </c>
      <c r="AZ172" s="18"/>
      <c r="BA172" s="19">
        <v>0.85416666666666663</v>
      </c>
      <c r="BB172" s="290">
        <f t="shared" si="181"/>
        <v>0</v>
      </c>
      <c r="BC172" s="291">
        <f t="shared" si="182"/>
        <v>0</v>
      </c>
      <c r="BD172" s="19">
        <f t="shared" si="183"/>
        <v>0</v>
      </c>
      <c r="BE172" s="20">
        <v>0.16250000000000001</v>
      </c>
      <c r="BF172" s="292">
        <f t="shared" si="166"/>
        <v>0</v>
      </c>
      <c r="BG172" s="63"/>
      <c r="BH172" s="64"/>
      <c r="BI172" s="63"/>
      <c r="BJ172" s="65"/>
      <c r="BK172" s="66"/>
      <c r="BL172" s="64"/>
      <c r="BM172" s="63"/>
      <c r="BN172" s="65"/>
      <c r="BO172" s="66"/>
      <c r="BP172" s="64"/>
      <c r="BQ172" s="56" t="str">
        <f>IFERROR(IF($AZ172="Présent",BH172/VLOOKUP(BG172,Base!$A$3:$E$17,2,FALSE)/24,""),"")</f>
        <v/>
      </c>
      <c r="BR172" s="56" t="str">
        <f>IFERROR(IF($AZ172="Présent",BJ172/VLOOKUP(BI172,Base!$A$3:$E$17,2,FALSE)/24,""),"")</f>
        <v/>
      </c>
      <c r="BS172" s="56" t="str">
        <f>IFERROR(IF($AZ172="Présent",BL172/VLOOKUP(BK172,Base!$A$3:$E$17,2,FALSE)/24,""),"")</f>
        <v/>
      </c>
      <c r="BT172" s="56" t="str">
        <f>IFERROR(IF($AZ172="Présent",BN172/VLOOKUP(BM172,Base!$A$3:$E$17,2,FALSE)/24,""),"")</f>
        <v/>
      </c>
      <c r="BU172" s="56" t="str">
        <f>IFERROR(IF($AZ172="Présent",BP172/VLOOKUP(BO172,Base!$A$3:$E$17,2,FALSE)/24,""),"")</f>
        <v/>
      </c>
      <c r="BV172" s="293" t="str">
        <f t="shared" si="184"/>
        <v/>
      </c>
      <c r="BW172" s="51"/>
      <c r="BX172" s="17" t="s">
        <v>43</v>
      </c>
      <c r="BY172" s="18"/>
      <c r="BZ172" s="19">
        <v>0.85416666666666663</v>
      </c>
      <c r="CA172" s="290">
        <f t="shared" si="185"/>
        <v>0</v>
      </c>
      <c r="CB172" s="291">
        <f t="shared" si="186"/>
        <v>0</v>
      </c>
      <c r="CC172" s="19">
        <f t="shared" si="187"/>
        <v>0</v>
      </c>
      <c r="CD172" s="20">
        <v>0.16250000000000001</v>
      </c>
      <c r="CE172" s="292">
        <f t="shared" si="167"/>
        <v>0</v>
      </c>
      <c r="CF172" s="63"/>
      <c r="CG172" s="64"/>
      <c r="CH172" s="63"/>
      <c r="CI172" s="65"/>
      <c r="CJ172" s="66"/>
      <c r="CK172" s="64"/>
      <c r="CL172" s="63"/>
      <c r="CM172" s="65"/>
      <c r="CN172" s="66"/>
      <c r="CO172" s="64"/>
      <c r="CP172" s="56" t="str">
        <f>IFERROR(IF($BY172="Présent",CG172/VLOOKUP(CF172,Base!$A$3:$E$17,2,FALSE)/24,""),"")</f>
        <v/>
      </c>
      <c r="CQ172" s="56" t="str">
        <f>IFERROR(IF($BY172="Présent",CI172/VLOOKUP(CH172,Base!$A$3:$E$17,2,FALSE)/24,""),"")</f>
        <v/>
      </c>
      <c r="CR172" s="56" t="str">
        <f>IFERROR(IF($BY172="Présent",CK172/VLOOKUP(CJ172,Base!$A$3:$E$17,2,FALSE)/24,""),"")</f>
        <v/>
      </c>
      <c r="CS172" s="56" t="str">
        <f>IFERROR(IF($BY172="Présent",CM172/VLOOKUP(CL172,Base!$A$3:$E$17,2,FALSE)/24,""),"")</f>
        <v/>
      </c>
      <c r="CT172" s="56" t="str">
        <f>IFERROR(IF($BY172="Présent",CO172/VLOOKUP(CN172,Base!$A$3:$E$17,2,FALSE)/24,""),"")</f>
        <v/>
      </c>
      <c r="CU172" s="293" t="str">
        <f t="shared" si="188"/>
        <v/>
      </c>
      <c r="CV172" s="51"/>
      <c r="CW172" s="17" t="s">
        <v>43</v>
      </c>
      <c r="CX172" s="18"/>
      <c r="CY172" s="19">
        <v>0.85416666666666663</v>
      </c>
      <c r="CZ172" s="290">
        <f t="shared" si="189"/>
        <v>0</v>
      </c>
      <c r="DA172" s="291">
        <f t="shared" si="190"/>
        <v>0</v>
      </c>
      <c r="DB172" s="19">
        <f t="shared" si="191"/>
        <v>0</v>
      </c>
      <c r="DC172" s="20">
        <v>0.16250000000000001</v>
      </c>
      <c r="DD172" s="292">
        <f t="shared" si="168"/>
        <v>0</v>
      </c>
      <c r="DE172" s="63"/>
      <c r="DF172" s="64"/>
      <c r="DG172" s="63"/>
      <c r="DH172" s="65"/>
      <c r="DI172" s="66"/>
      <c r="DJ172" s="64"/>
      <c r="DK172" s="63"/>
      <c r="DL172" s="65"/>
      <c r="DM172" s="66"/>
      <c r="DN172" s="64"/>
      <c r="DO172" s="56" t="str">
        <f>IFERROR(IF($CX172="Présent",DF172/VLOOKUP(DE172,Base!$A$3:$E$17,2,FALSE)/24,""),"")</f>
        <v/>
      </c>
      <c r="DP172" s="56" t="str">
        <f>IFERROR(IF($CX172="Présent",DH172/VLOOKUP(DG172,Base!$A$3:$E$17,2,FALSE)/24,""),"")</f>
        <v/>
      </c>
      <c r="DQ172" s="56" t="str">
        <f>IFERROR(IF($CX172="Présent",DJ172/VLOOKUP(DI172,Base!$A$3:$E$17,2,FALSE)/24,""),"")</f>
        <v/>
      </c>
      <c r="DR172" s="56" t="str">
        <f>IFERROR(IF($CX172="Présent",DL172/VLOOKUP(DK172,Base!$A$3:$E$17,2,FALSE)/24,""),"")</f>
        <v/>
      </c>
      <c r="DS172" s="56" t="str">
        <f>IFERROR(IF($CX172="Présent",DN172/VLOOKUP(DM172,Base!$A$3:$E$17,2,FALSE)/24,""),"")</f>
        <v/>
      </c>
      <c r="DT172" s="293" t="str">
        <f t="shared" si="192"/>
        <v/>
      </c>
      <c r="DU172" s="51"/>
      <c r="DV172" s="17"/>
      <c r="DW172" s="18"/>
      <c r="DX172" s="19">
        <v>0.85416666666666663</v>
      </c>
      <c r="DY172" s="290">
        <f t="shared" si="193"/>
        <v>0</v>
      </c>
      <c r="DZ172" s="291">
        <f t="shared" si="194"/>
        <v>0</v>
      </c>
      <c r="EA172" s="19">
        <f t="shared" si="195"/>
        <v>0</v>
      </c>
      <c r="EB172" s="20">
        <v>0.16250000000000001</v>
      </c>
      <c r="EC172" s="292">
        <f t="shared" si="169"/>
        <v>0</v>
      </c>
      <c r="ED172" s="63"/>
      <c r="EE172" s="64"/>
      <c r="EF172" s="63"/>
      <c r="EG172" s="65"/>
      <c r="EH172" s="66"/>
      <c r="EI172" s="64"/>
      <c r="EJ172" s="63"/>
      <c r="EK172" s="65"/>
      <c r="EL172" s="66"/>
      <c r="EM172" s="64"/>
      <c r="EN172" s="56" t="str">
        <f>IFERROR(IF($DW172="Présent",EE172/VLOOKUP(ED172,Base!$A$3:$E$17,2,FALSE)/24,""),"")</f>
        <v/>
      </c>
      <c r="EO172" s="56" t="str">
        <f>IFERROR(IF($DW172="Présent",EG172/VLOOKUP(EF172,Base!$A$3:$E$17,2,FALSE)/24,""),"")</f>
        <v/>
      </c>
      <c r="EP172" s="56" t="str">
        <f>IFERROR(IF($DW172="Présent",EI172/VLOOKUP(EH172,Base!$A$3:$E$17,2,FALSE)/24,""),"")</f>
        <v/>
      </c>
      <c r="EQ172" s="56" t="str">
        <f>IFERROR(IF($DW172="Présent",EK172/VLOOKUP(EJ172,Base!$A$3:$E$17,2,FALSE)/24,""),"")</f>
        <v/>
      </c>
      <c r="ER172" s="56" t="str">
        <f>IFERROR(IF($DW172="Présent",EM172/VLOOKUP(EL172,Base!$A$3:$E$17,2,FALSE)/24,""),"")</f>
        <v/>
      </c>
      <c r="ES172" s="293" t="str">
        <f t="shared" si="196"/>
        <v/>
      </c>
      <c r="ET172" s="51"/>
      <c r="EU172" s="17" t="s">
        <v>43</v>
      </c>
      <c r="EV172" s="18"/>
      <c r="EW172" s="19">
        <v>0.85416666666666663</v>
      </c>
      <c r="EX172" s="290">
        <f t="shared" si="197"/>
        <v>0</v>
      </c>
      <c r="EY172" s="291">
        <f t="shared" si="198"/>
        <v>0</v>
      </c>
      <c r="EZ172" s="19">
        <f t="shared" si="199"/>
        <v>0</v>
      </c>
      <c r="FA172" s="20">
        <v>0.16250000000000001</v>
      </c>
      <c r="FB172" s="292">
        <f t="shared" si="170"/>
        <v>0</v>
      </c>
      <c r="FC172" s="63"/>
      <c r="FD172" s="64"/>
      <c r="FE172" s="63"/>
      <c r="FF172" s="65"/>
      <c r="FG172" s="66"/>
      <c r="FH172" s="64"/>
      <c r="FI172" s="63"/>
      <c r="FJ172" s="65"/>
      <c r="FK172" s="66"/>
      <c r="FL172" s="64"/>
      <c r="FM172" s="56" t="str">
        <f>IFERROR(IF($EV172="Présent",FD172/VLOOKUP(FC172,Base!$A$3:$E$17,2,FALSE)/24,""),"")</f>
        <v/>
      </c>
      <c r="FN172" s="56" t="str">
        <f>IFERROR(IF($EV172="Présent",FF172/VLOOKUP(FE172,Base!$A$3:$E$17,2,FALSE)/24,""),"")</f>
        <v/>
      </c>
      <c r="FO172" s="56" t="str">
        <f>IFERROR(IF($EV172="Présent",FH172/VLOOKUP(FG172,Base!$A$3:$E$17,2,FALSE)/24,""),"")</f>
        <v/>
      </c>
      <c r="FP172" s="56" t="str">
        <f>IFERROR(IF($EV172="Présent",FJ172/VLOOKUP(FI172,Base!$A$3:$E$17,2,FALSE)/24,""),"")</f>
        <v/>
      </c>
      <c r="FQ172" s="56" t="str">
        <f>IFERROR(IF($EV172="Présent",FL172/VLOOKUP(FK172,Base!$A$3:$E$17,2,FALSE)/24,""),"")</f>
        <v/>
      </c>
      <c r="FR172" s="293" t="str">
        <f t="shared" si="200"/>
        <v/>
      </c>
      <c r="FS172" s="51"/>
      <c r="FU172" s="262" t="str">
        <f t="shared" si="171"/>
        <v>ALCALA.D</v>
      </c>
      <c r="FV172" s="261">
        <f t="shared" si="172"/>
        <v>7</v>
      </c>
      <c r="FW172" s="263">
        <f t="shared" si="201"/>
        <v>0</v>
      </c>
      <c r="FX172" s="23"/>
      <c r="FY172" s="88"/>
    </row>
    <row r="173" spans="1:181" s="25" customFormat="1" x14ac:dyDescent="0.2">
      <c r="A173" s="17" t="s">
        <v>22</v>
      </c>
      <c r="B173" s="18"/>
      <c r="C173" s="19">
        <v>0.85416666666666663</v>
      </c>
      <c r="D173" s="290">
        <f t="shared" si="173"/>
        <v>0</v>
      </c>
      <c r="E173" s="291">
        <f t="shared" si="174"/>
        <v>0</v>
      </c>
      <c r="F173" s="19">
        <f t="shared" si="175"/>
        <v>0</v>
      </c>
      <c r="G173" s="20">
        <v>0.16250000000000001</v>
      </c>
      <c r="H173" s="292">
        <f t="shared" si="164"/>
        <v>0</v>
      </c>
      <c r="I173" s="63"/>
      <c r="J173" s="64"/>
      <c r="K173" s="63"/>
      <c r="L173" s="65"/>
      <c r="M173" s="66"/>
      <c r="N173" s="64"/>
      <c r="O173" s="63"/>
      <c r="P173" s="65"/>
      <c r="Q173" s="66"/>
      <c r="R173" s="64"/>
      <c r="S173" s="56" t="str">
        <f>IFERROR(IF($B173="Présent",J173/VLOOKUP(I173,Base!$A$3:$E$17,2,FALSE)/24,""),"")</f>
        <v/>
      </c>
      <c r="T173" s="56" t="str">
        <f>IFERROR(IF($B173="Présent",L173/VLOOKUP(K173,Base!$A$3:$E$17,2,FALSE)/24,""),"")</f>
        <v/>
      </c>
      <c r="U173" s="56" t="str">
        <f>IFERROR(IF($B173="Présent",N173/VLOOKUP(M173,Base!$A$3:$E$17,2,FALSE)/24,""),"")</f>
        <v/>
      </c>
      <c r="V173" s="56" t="str">
        <f>IFERROR(IF($B173="Présent",P173/VLOOKUP(O173,Base!$A$3:$E$17,2,FALSE)/24,""),"")</f>
        <v/>
      </c>
      <c r="W173" s="56" t="str">
        <f>IFERROR(IF($B173="Présent",R173/VLOOKUP(Q173,Base!$A$3:$E$17,2,FALSE)/24,""),"")</f>
        <v/>
      </c>
      <c r="X173" s="293" t="str">
        <f t="shared" si="176"/>
        <v/>
      </c>
      <c r="Y173" s="51"/>
      <c r="Z173" s="17" t="s">
        <v>22</v>
      </c>
      <c r="AA173" s="18"/>
      <c r="AB173" s="19">
        <v>0.85416666666666663</v>
      </c>
      <c r="AC173" s="290">
        <f t="shared" si="177"/>
        <v>0</v>
      </c>
      <c r="AD173" s="291">
        <f t="shared" si="178"/>
        <v>0</v>
      </c>
      <c r="AE173" s="19">
        <f t="shared" si="179"/>
        <v>0</v>
      </c>
      <c r="AF173" s="20">
        <v>0.16250000000000001</v>
      </c>
      <c r="AG173" s="292">
        <f t="shared" si="165"/>
        <v>0</v>
      </c>
      <c r="AH173" s="63"/>
      <c r="AI173" s="64"/>
      <c r="AJ173" s="63"/>
      <c r="AK173" s="65"/>
      <c r="AL173" s="66"/>
      <c r="AM173" s="64"/>
      <c r="AN173" s="63"/>
      <c r="AO173" s="65"/>
      <c r="AP173" s="66"/>
      <c r="AQ173" s="64"/>
      <c r="AR173" s="56" t="str">
        <f>IFERROR(IF($AA173="Présent",AI173/VLOOKUP(AH173,Base!$A$3:$E$17,2,FALSE)/24,""),"")</f>
        <v/>
      </c>
      <c r="AS173" s="56" t="str">
        <f>IFERROR(IF($AA173="Présent",AK173/VLOOKUP(AJ173,Base!$A$3:$E$17,2,FALSE)/24,""),"")</f>
        <v/>
      </c>
      <c r="AT173" s="56" t="str">
        <f>IFERROR(IF($AA173="Présent",AM173/VLOOKUP(AL173,Base!$A$3:$E$17,2,FALSE)/24,""),"")</f>
        <v/>
      </c>
      <c r="AU173" s="56" t="str">
        <f>IFERROR(IF($AA173="Présent",AO173/VLOOKUP(AN173,Base!$A$3:$E$17,2,FALSE)/24,""),"")</f>
        <v/>
      </c>
      <c r="AV173" s="56" t="str">
        <f>IFERROR(IF($AA173="Présent",AQ173/VLOOKUP(AP173,Base!$A$3:$E$17,2,FALSE)/24,""),"")</f>
        <v/>
      </c>
      <c r="AW173" s="293" t="str">
        <f t="shared" si="180"/>
        <v/>
      </c>
      <c r="AX173" s="51"/>
      <c r="AY173" s="17" t="s">
        <v>22</v>
      </c>
      <c r="AZ173" s="18"/>
      <c r="BA173" s="19">
        <v>0.85416666666666663</v>
      </c>
      <c r="BB173" s="290">
        <f t="shared" si="181"/>
        <v>0</v>
      </c>
      <c r="BC173" s="291">
        <f t="shared" si="182"/>
        <v>0</v>
      </c>
      <c r="BD173" s="19">
        <f t="shared" si="183"/>
        <v>0</v>
      </c>
      <c r="BE173" s="20">
        <v>0.16250000000000001</v>
      </c>
      <c r="BF173" s="292">
        <f t="shared" si="166"/>
        <v>0</v>
      </c>
      <c r="BG173" s="63"/>
      <c r="BH173" s="64"/>
      <c r="BI173" s="63"/>
      <c r="BJ173" s="65"/>
      <c r="BK173" s="66"/>
      <c r="BL173" s="64"/>
      <c r="BM173" s="63"/>
      <c r="BN173" s="65"/>
      <c r="BO173" s="66"/>
      <c r="BP173" s="64"/>
      <c r="BQ173" s="56" t="str">
        <f>IFERROR(IF($AZ173="Présent",BH173/VLOOKUP(BG173,Base!$A$3:$E$17,2,FALSE)/24,""),"")</f>
        <v/>
      </c>
      <c r="BR173" s="56" t="str">
        <f>IFERROR(IF($AZ173="Présent",BJ173/VLOOKUP(BI173,Base!$A$3:$E$17,2,FALSE)/24,""),"")</f>
        <v/>
      </c>
      <c r="BS173" s="56" t="str">
        <f>IFERROR(IF($AZ173="Présent",BL173/VLOOKUP(BK173,Base!$A$3:$E$17,2,FALSE)/24,""),"")</f>
        <v/>
      </c>
      <c r="BT173" s="56" t="str">
        <f>IFERROR(IF($AZ173="Présent",BN173/VLOOKUP(BM173,Base!$A$3:$E$17,2,FALSE)/24,""),"")</f>
        <v/>
      </c>
      <c r="BU173" s="56" t="str">
        <f>IFERROR(IF($AZ173="Présent",BP173/VLOOKUP(BO173,Base!$A$3:$E$17,2,FALSE)/24,""),"")</f>
        <v/>
      </c>
      <c r="BV173" s="293" t="str">
        <f t="shared" si="184"/>
        <v/>
      </c>
      <c r="BW173" s="51"/>
      <c r="BX173" s="17" t="s">
        <v>22</v>
      </c>
      <c r="BY173" s="18"/>
      <c r="BZ173" s="19">
        <v>0.85416666666666663</v>
      </c>
      <c r="CA173" s="290">
        <f t="shared" si="185"/>
        <v>0</v>
      </c>
      <c r="CB173" s="291">
        <f t="shared" si="186"/>
        <v>0</v>
      </c>
      <c r="CC173" s="19">
        <f t="shared" si="187"/>
        <v>0</v>
      </c>
      <c r="CD173" s="20">
        <v>0.16250000000000001</v>
      </c>
      <c r="CE173" s="292">
        <f t="shared" si="167"/>
        <v>0</v>
      </c>
      <c r="CF173" s="63"/>
      <c r="CG173" s="64"/>
      <c r="CH173" s="63"/>
      <c r="CI173" s="65"/>
      <c r="CJ173" s="66"/>
      <c r="CK173" s="64"/>
      <c r="CL173" s="63"/>
      <c r="CM173" s="65"/>
      <c r="CN173" s="66"/>
      <c r="CO173" s="64"/>
      <c r="CP173" s="56" t="str">
        <f>IFERROR(IF($BY173="Présent",CG173/VLOOKUP(CF173,Base!$A$3:$E$17,2,FALSE)/24,""),"")</f>
        <v/>
      </c>
      <c r="CQ173" s="56" t="str">
        <f>IFERROR(IF($BY173="Présent",CI173/VLOOKUP(CH173,Base!$A$3:$E$17,2,FALSE)/24,""),"")</f>
        <v/>
      </c>
      <c r="CR173" s="56" t="str">
        <f>IFERROR(IF($BY173="Présent",CK173/VLOOKUP(CJ173,Base!$A$3:$E$17,2,FALSE)/24,""),"")</f>
        <v/>
      </c>
      <c r="CS173" s="56" t="str">
        <f>IFERROR(IF($BY173="Présent",CM173/VLOOKUP(CL173,Base!$A$3:$E$17,2,FALSE)/24,""),"")</f>
        <v/>
      </c>
      <c r="CT173" s="56" t="str">
        <f>IFERROR(IF($BY173="Présent",CO173/VLOOKUP(CN173,Base!$A$3:$E$17,2,FALSE)/24,""),"")</f>
        <v/>
      </c>
      <c r="CU173" s="293" t="str">
        <f t="shared" si="188"/>
        <v/>
      </c>
      <c r="CV173" s="51"/>
      <c r="CW173" s="17" t="s">
        <v>22</v>
      </c>
      <c r="CX173" s="18"/>
      <c r="CY173" s="19">
        <v>0.85416666666666663</v>
      </c>
      <c r="CZ173" s="290">
        <f t="shared" si="189"/>
        <v>0</v>
      </c>
      <c r="DA173" s="291">
        <f t="shared" si="190"/>
        <v>0</v>
      </c>
      <c r="DB173" s="19">
        <f t="shared" si="191"/>
        <v>0</v>
      </c>
      <c r="DC173" s="20">
        <v>0.16250000000000001</v>
      </c>
      <c r="DD173" s="292">
        <f t="shared" si="168"/>
        <v>0</v>
      </c>
      <c r="DE173" s="63"/>
      <c r="DF173" s="64"/>
      <c r="DG173" s="63"/>
      <c r="DH173" s="65"/>
      <c r="DI173" s="66"/>
      <c r="DJ173" s="64"/>
      <c r="DK173" s="63"/>
      <c r="DL173" s="65"/>
      <c r="DM173" s="66"/>
      <c r="DN173" s="64"/>
      <c r="DO173" s="56" t="str">
        <f>IFERROR(IF($CX173="Présent",DF173/VLOOKUP(DE173,Base!$A$3:$E$17,2,FALSE)/24,""),"")</f>
        <v/>
      </c>
      <c r="DP173" s="56" t="str">
        <f>IFERROR(IF($CX173="Présent",DH173/VLOOKUP(DG173,Base!$A$3:$E$17,2,FALSE)/24,""),"")</f>
        <v/>
      </c>
      <c r="DQ173" s="56" t="str">
        <f>IFERROR(IF($CX173="Présent",DJ173/VLOOKUP(DI173,Base!$A$3:$E$17,2,FALSE)/24,""),"")</f>
        <v/>
      </c>
      <c r="DR173" s="56" t="str">
        <f>IFERROR(IF($CX173="Présent",DL173/VLOOKUP(DK173,Base!$A$3:$E$17,2,FALSE)/24,""),"")</f>
        <v/>
      </c>
      <c r="DS173" s="56" t="str">
        <f>IFERROR(IF($CX173="Présent",DN173/VLOOKUP(DM173,Base!$A$3:$E$17,2,FALSE)/24,""),"")</f>
        <v/>
      </c>
      <c r="DT173" s="293" t="str">
        <f t="shared" si="192"/>
        <v/>
      </c>
      <c r="DU173" s="51"/>
      <c r="DV173" s="17"/>
      <c r="DW173" s="18"/>
      <c r="DX173" s="19">
        <v>0.85416666666666663</v>
      </c>
      <c r="DY173" s="290">
        <f t="shared" si="193"/>
        <v>0</v>
      </c>
      <c r="DZ173" s="291">
        <f t="shared" si="194"/>
        <v>0</v>
      </c>
      <c r="EA173" s="19">
        <f t="shared" si="195"/>
        <v>0</v>
      </c>
      <c r="EB173" s="20">
        <v>0.16250000000000001</v>
      </c>
      <c r="EC173" s="292">
        <f t="shared" si="169"/>
        <v>0</v>
      </c>
      <c r="ED173" s="63"/>
      <c r="EE173" s="64"/>
      <c r="EF173" s="63"/>
      <c r="EG173" s="65"/>
      <c r="EH173" s="66"/>
      <c r="EI173" s="64"/>
      <c r="EJ173" s="63"/>
      <c r="EK173" s="65"/>
      <c r="EL173" s="66"/>
      <c r="EM173" s="64"/>
      <c r="EN173" s="56" t="str">
        <f>IFERROR(IF($DW173="Présent",EE173/VLOOKUP(ED173,Base!$A$3:$E$17,2,FALSE)/24,""),"")</f>
        <v/>
      </c>
      <c r="EO173" s="56" t="str">
        <f>IFERROR(IF($DW173="Présent",EG173/VLOOKUP(EF173,Base!$A$3:$E$17,2,FALSE)/24,""),"")</f>
        <v/>
      </c>
      <c r="EP173" s="56" t="str">
        <f>IFERROR(IF($DW173="Présent",EI173/VLOOKUP(EH173,Base!$A$3:$E$17,2,FALSE)/24,""),"")</f>
        <v/>
      </c>
      <c r="EQ173" s="56" t="str">
        <f>IFERROR(IF($DW173="Présent",EK173/VLOOKUP(EJ173,Base!$A$3:$E$17,2,FALSE)/24,""),"")</f>
        <v/>
      </c>
      <c r="ER173" s="56" t="str">
        <f>IFERROR(IF($DW173="Présent",EM173/VLOOKUP(EL173,Base!$A$3:$E$17,2,FALSE)/24,""),"")</f>
        <v/>
      </c>
      <c r="ES173" s="293" t="str">
        <f t="shared" si="196"/>
        <v/>
      </c>
      <c r="ET173" s="51"/>
      <c r="EU173" s="17" t="s">
        <v>22</v>
      </c>
      <c r="EV173" s="18"/>
      <c r="EW173" s="19">
        <v>0.85416666666666663</v>
      </c>
      <c r="EX173" s="290">
        <f t="shared" si="197"/>
        <v>0</v>
      </c>
      <c r="EY173" s="291">
        <f t="shared" si="198"/>
        <v>0</v>
      </c>
      <c r="EZ173" s="19">
        <f t="shared" si="199"/>
        <v>0</v>
      </c>
      <c r="FA173" s="20">
        <v>0.16250000000000001</v>
      </c>
      <c r="FB173" s="292">
        <f t="shared" si="170"/>
        <v>0</v>
      </c>
      <c r="FC173" s="63"/>
      <c r="FD173" s="64"/>
      <c r="FE173" s="63"/>
      <c r="FF173" s="65"/>
      <c r="FG173" s="66"/>
      <c r="FH173" s="64"/>
      <c r="FI173" s="63"/>
      <c r="FJ173" s="65"/>
      <c r="FK173" s="66"/>
      <c r="FL173" s="64"/>
      <c r="FM173" s="56" t="str">
        <f>IFERROR(IF($EV173="Présent",FD173/VLOOKUP(FC173,Base!$A$3:$E$17,2,FALSE)/24,""),"")</f>
        <v/>
      </c>
      <c r="FN173" s="56" t="str">
        <f>IFERROR(IF($EV173="Présent",FF173/VLOOKUP(FE173,Base!$A$3:$E$17,2,FALSE)/24,""),"")</f>
        <v/>
      </c>
      <c r="FO173" s="56" t="str">
        <f>IFERROR(IF($EV173="Présent",FH173/VLOOKUP(FG173,Base!$A$3:$E$17,2,FALSE)/24,""),"")</f>
        <v/>
      </c>
      <c r="FP173" s="56" t="str">
        <f>IFERROR(IF($EV173="Présent",FJ173/VLOOKUP(FI173,Base!$A$3:$E$17,2,FALSE)/24,""),"")</f>
        <v/>
      </c>
      <c r="FQ173" s="56" t="str">
        <f>IFERROR(IF($EV173="Présent",FL173/VLOOKUP(FK173,Base!$A$3:$E$17,2,FALSE)/24,""),"")</f>
        <v/>
      </c>
      <c r="FR173" s="293" t="str">
        <f t="shared" si="200"/>
        <v/>
      </c>
      <c r="FS173" s="51"/>
      <c r="FU173" s="262" t="str">
        <f t="shared" si="171"/>
        <v>JEAN.BATSTE.SIMON.S</v>
      </c>
      <c r="FV173" s="261">
        <f t="shared" si="172"/>
        <v>7</v>
      </c>
      <c r="FW173" s="263">
        <f t="shared" si="201"/>
        <v>0</v>
      </c>
      <c r="FX173" s="23"/>
      <c r="FY173" s="88"/>
    </row>
    <row r="174" spans="1:181" s="25" customFormat="1" x14ac:dyDescent="0.2">
      <c r="A174" s="17" t="s">
        <v>38</v>
      </c>
      <c r="B174" s="18"/>
      <c r="C174" s="19">
        <v>0.85416666666666663</v>
      </c>
      <c r="D174" s="290">
        <f t="shared" si="173"/>
        <v>0</v>
      </c>
      <c r="E174" s="291">
        <f t="shared" si="174"/>
        <v>0</v>
      </c>
      <c r="F174" s="19">
        <f t="shared" si="175"/>
        <v>0</v>
      </c>
      <c r="G174" s="20">
        <v>0.16250000000000001</v>
      </c>
      <c r="H174" s="292">
        <f t="shared" si="164"/>
        <v>0</v>
      </c>
      <c r="I174" s="63"/>
      <c r="J174" s="64"/>
      <c r="K174" s="63"/>
      <c r="L174" s="65"/>
      <c r="M174" s="66"/>
      <c r="N174" s="64"/>
      <c r="O174" s="63"/>
      <c r="P174" s="65"/>
      <c r="Q174" s="66"/>
      <c r="R174" s="64"/>
      <c r="S174" s="56" t="str">
        <f>IFERROR(IF($B174="Présent",J174/VLOOKUP(I174,Base!$A$3:$E$17,2,FALSE)/24,""),"")</f>
        <v/>
      </c>
      <c r="T174" s="56" t="str">
        <f>IFERROR(IF($B174="Présent",L174/VLOOKUP(K174,Base!$A$3:$E$17,2,FALSE)/24,""),"")</f>
        <v/>
      </c>
      <c r="U174" s="56" t="str">
        <f>IFERROR(IF($B174="Présent",N174/VLOOKUP(M174,Base!$A$3:$E$17,2,FALSE)/24,""),"")</f>
        <v/>
      </c>
      <c r="V174" s="56" t="str">
        <f>IFERROR(IF($B174="Présent",P174/VLOOKUP(O174,Base!$A$3:$E$17,2,FALSE)/24,""),"")</f>
        <v/>
      </c>
      <c r="W174" s="56" t="str">
        <f>IFERROR(IF($B174="Présent",R174/VLOOKUP(Q174,Base!$A$3:$E$17,2,FALSE)/24,""),"")</f>
        <v/>
      </c>
      <c r="X174" s="293" t="str">
        <f t="shared" si="176"/>
        <v/>
      </c>
      <c r="Y174" s="51"/>
      <c r="Z174" s="17" t="s">
        <v>38</v>
      </c>
      <c r="AA174" s="18"/>
      <c r="AB174" s="19">
        <v>0.85416666666666663</v>
      </c>
      <c r="AC174" s="290">
        <f t="shared" si="177"/>
        <v>0</v>
      </c>
      <c r="AD174" s="291">
        <f t="shared" si="178"/>
        <v>0</v>
      </c>
      <c r="AE174" s="19">
        <f t="shared" si="179"/>
        <v>0</v>
      </c>
      <c r="AF174" s="20">
        <v>0.16250000000000001</v>
      </c>
      <c r="AG174" s="292">
        <f t="shared" si="165"/>
        <v>0</v>
      </c>
      <c r="AH174" s="63"/>
      <c r="AI174" s="64"/>
      <c r="AJ174" s="63"/>
      <c r="AK174" s="65"/>
      <c r="AL174" s="66"/>
      <c r="AM174" s="64"/>
      <c r="AN174" s="63"/>
      <c r="AO174" s="65"/>
      <c r="AP174" s="66"/>
      <c r="AQ174" s="64"/>
      <c r="AR174" s="56" t="str">
        <f>IFERROR(IF($AA174="Présent",AI174/VLOOKUP(AH174,Base!$A$3:$E$17,2,FALSE)/24,""),"")</f>
        <v/>
      </c>
      <c r="AS174" s="56" t="str">
        <f>IFERROR(IF($AA174="Présent",AK174/VLOOKUP(AJ174,Base!$A$3:$E$17,2,FALSE)/24,""),"")</f>
        <v/>
      </c>
      <c r="AT174" s="56" t="str">
        <f>IFERROR(IF($AA174="Présent",AM174/VLOOKUP(AL174,Base!$A$3:$E$17,2,FALSE)/24,""),"")</f>
        <v/>
      </c>
      <c r="AU174" s="56" t="str">
        <f>IFERROR(IF($AA174="Présent",AO174/VLOOKUP(AN174,Base!$A$3:$E$17,2,FALSE)/24,""),"")</f>
        <v/>
      </c>
      <c r="AV174" s="56" t="str">
        <f>IFERROR(IF($AA174="Présent",AQ174/VLOOKUP(AP174,Base!$A$3:$E$17,2,FALSE)/24,""),"")</f>
        <v/>
      </c>
      <c r="AW174" s="293" t="str">
        <f t="shared" si="180"/>
        <v/>
      </c>
      <c r="AX174" s="51"/>
      <c r="AY174" s="17" t="s">
        <v>38</v>
      </c>
      <c r="AZ174" s="18"/>
      <c r="BA174" s="19">
        <v>0.85416666666666663</v>
      </c>
      <c r="BB174" s="290">
        <f t="shared" si="181"/>
        <v>0</v>
      </c>
      <c r="BC174" s="291">
        <f t="shared" si="182"/>
        <v>0</v>
      </c>
      <c r="BD174" s="19">
        <f t="shared" si="183"/>
        <v>0</v>
      </c>
      <c r="BE174" s="20">
        <v>0.16250000000000001</v>
      </c>
      <c r="BF174" s="292">
        <f t="shared" si="166"/>
        <v>0</v>
      </c>
      <c r="BG174" s="63"/>
      <c r="BH174" s="64"/>
      <c r="BI174" s="63"/>
      <c r="BJ174" s="65"/>
      <c r="BK174" s="66"/>
      <c r="BL174" s="64"/>
      <c r="BM174" s="63"/>
      <c r="BN174" s="65"/>
      <c r="BO174" s="66"/>
      <c r="BP174" s="64"/>
      <c r="BQ174" s="56" t="str">
        <f>IFERROR(IF($AZ174="Présent",BH174/VLOOKUP(BG174,Base!$A$3:$E$17,2,FALSE)/24,""),"")</f>
        <v/>
      </c>
      <c r="BR174" s="56" t="str">
        <f>IFERROR(IF($AZ174="Présent",BJ174/VLOOKUP(BI174,Base!$A$3:$E$17,2,FALSE)/24,""),"")</f>
        <v/>
      </c>
      <c r="BS174" s="56" t="str">
        <f>IFERROR(IF($AZ174="Présent",BL174/VLOOKUP(BK174,Base!$A$3:$E$17,2,FALSE)/24,""),"")</f>
        <v/>
      </c>
      <c r="BT174" s="56" t="str">
        <f>IFERROR(IF($AZ174="Présent",BN174/VLOOKUP(BM174,Base!$A$3:$E$17,2,FALSE)/24,""),"")</f>
        <v/>
      </c>
      <c r="BU174" s="56" t="str">
        <f>IFERROR(IF($AZ174="Présent",BP174/VLOOKUP(BO174,Base!$A$3:$E$17,2,FALSE)/24,""),"")</f>
        <v/>
      </c>
      <c r="BV174" s="293" t="str">
        <f t="shared" si="184"/>
        <v/>
      </c>
      <c r="BW174" s="51"/>
      <c r="BX174" s="17" t="s">
        <v>38</v>
      </c>
      <c r="BY174" s="18"/>
      <c r="BZ174" s="19">
        <v>0.85416666666666663</v>
      </c>
      <c r="CA174" s="290">
        <f t="shared" si="185"/>
        <v>0</v>
      </c>
      <c r="CB174" s="291">
        <f t="shared" si="186"/>
        <v>0</v>
      </c>
      <c r="CC174" s="19">
        <f t="shared" si="187"/>
        <v>0</v>
      </c>
      <c r="CD174" s="20">
        <v>0.16250000000000001</v>
      </c>
      <c r="CE174" s="292">
        <f t="shared" si="167"/>
        <v>0</v>
      </c>
      <c r="CF174" s="63"/>
      <c r="CG174" s="64"/>
      <c r="CH174" s="63"/>
      <c r="CI174" s="65"/>
      <c r="CJ174" s="66"/>
      <c r="CK174" s="64"/>
      <c r="CL174" s="63"/>
      <c r="CM174" s="65"/>
      <c r="CN174" s="66"/>
      <c r="CO174" s="64"/>
      <c r="CP174" s="56" t="str">
        <f>IFERROR(IF($BY174="Présent",CG174/VLOOKUP(CF174,Base!$A$3:$E$17,2,FALSE)/24,""),"")</f>
        <v/>
      </c>
      <c r="CQ174" s="56" t="str">
        <f>IFERROR(IF($BY174="Présent",CI174/VLOOKUP(CH174,Base!$A$3:$E$17,2,FALSE)/24,""),"")</f>
        <v/>
      </c>
      <c r="CR174" s="56" t="str">
        <f>IFERROR(IF($BY174="Présent",CK174/VLOOKUP(CJ174,Base!$A$3:$E$17,2,FALSE)/24,""),"")</f>
        <v/>
      </c>
      <c r="CS174" s="56" t="str">
        <f>IFERROR(IF($BY174="Présent",CM174/VLOOKUP(CL174,Base!$A$3:$E$17,2,FALSE)/24,""),"")</f>
        <v/>
      </c>
      <c r="CT174" s="56" t="str">
        <f>IFERROR(IF($BY174="Présent",CO174/VLOOKUP(CN174,Base!$A$3:$E$17,2,FALSE)/24,""),"")</f>
        <v/>
      </c>
      <c r="CU174" s="293" t="str">
        <f t="shared" si="188"/>
        <v/>
      </c>
      <c r="CV174" s="51"/>
      <c r="CW174" s="17" t="s">
        <v>38</v>
      </c>
      <c r="CX174" s="18"/>
      <c r="CY174" s="19">
        <v>0.85416666666666663</v>
      </c>
      <c r="CZ174" s="290">
        <f t="shared" si="189"/>
        <v>0</v>
      </c>
      <c r="DA174" s="291">
        <f t="shared" si="190"/>
        <v>0</v>
      </c>
      <c r="DB174" s="19">
        <f t="shared" si="191"/>
        <v>0</v>
      </c>
      <c r="DC174" s="20">
        <v>0.16250000000000001</v>
      </c>
      <c r="DD174" s="292">
        <f t="shared" si="168"/>
        <v>0</v>
      </c>
      <c r="DE174" s="63"/>
      <c r="DF174" s="64"/>
      <c r="DG174" s="63"/>
      <c r="DH174" s="65"/>
      <c r="DI174" s="66"/>
      <c r="DJ174" s="64"/>
      <c r="DK174" s="63"/>
      <c r="DL174" s="65"/>
      <c r="DM174" s="66"/>
      <c r="DN174" s="64"/>
      <c r="DO174" s="56" t="str">
        <f>IFERROR(IF($CX174="Présent",DF174/VLOOKUP(DE174,Base!$A$3:$E$17,2,FALSE)/24,""),"")</f>
        <v/>
      </c>
      <c r="DP174" s="56" t="str">
        <f>IFERROR(IF($CX174="Présent",DH174/VLOOKUP(DG174,Base!$A$3:$E$17,2,FALSE)/24,""),"")</f>
        <v/>
      </c>
      <c r="DQ174" s="56" t="str">
        <f>IFERROR(IF($CX174="Présent",DJ174/VLOOKUP(DI174,Base!$A$3:$E$17,2,FALSE)/24,""),"")</f>
        <v/>
      </c>
      <c r="DR174" s="56" t="str">
        <f>IFERROR(IF($CX174="Présent",DL174/VLOOKUP(DK174,Base!$A$3:$E$17,2,FALSE)/24,""),"")</f>
        <v/>
      </c>
      <c r="DS174" s="56" t="str">
        <f>IFERROR(IF($CX174="Présent",DN174/VLOOKUP(DM174,Base!$A$3:$E$17,2,FALSE)/24,""),"")</f>
        <v/>
      </c>
      <c r="DT174" s="293" t="str">
        <f t="shared" si="192"/>
        <v/>
      </c>
      <c r="DU174" s="51"/>
      <c r="DV174" s="17"/>
      <c r="DW174" s="18"/>
      <c r="DX174" s="19">
        <v>0.85416666666666663</v>
      </c>
      <c r="DY174" s="290">
        <f t="shared" si="193"/>
        <v>0</v>
      </c>
      <c r="DZ174" s="291">
        <f t="shared" si="194"/>
        <v>0</v>
      </c>
      <c r="EA174" s="19">
        <f t="shared" si="195"/>
        <v>0</v>
      </c>
      <c r="EB174" s="20">
        <v>0.16250000000000001</v>
      </c>
      <c r="EC174" s="292">
        <f t="shared" si="169"/>
        <v>0</v>
      </c>
      <c r="ED174" s="63"/>
      <c r="EE174" s="64"/>
      <c r="EF174" s="63"/>
      <c r="EG174" s="65"/>
      <c r="EH174" s="66"/>
      <c r="EI174" s="64"/>
      <c r="EJ174" s="63"/>
      <c r="EK174" s="65"/>
      <c r="EL174" s="66"/>
      <c r="EM174" s="64"/>
      <c r="EN174" s="56" t="str">
        <f>IFERROR(IF($DW174="Présent",EE174/VLOOKUP(ED174,Base!$A$3:$E$17,2,FALSE)/24,""),"")</f>
        <v/>
      </c>
      <c r="EO174" s="56" t="str">
        <f>IFERROR(IF($DW174="Présent",EG174/VLOOKUP(EF174,Base!$A$3:$E$17,2,FALSE)/24,""),"")</f>
        <v/>
      </c>
      <c r="EP174" s="56" t="str">
        <f>IFERROR(IF($DW174="Présent",EI174/VLOOKUP(EH174,Base!$A$3:$E$17,2,FALSE)/24,""),"")</f>
        <v/>
      </c>
      <c r="EQ174" s="56" t="str">
        <f>IFERROR(IF($DW174="Présent",EK174/VLOOKUP(EJ174,Base!$A$3:$E$17,2,FALSE)/24,""),"")</f>
        <v/>
      </c>
      <c r="ER174" s="56" t="str">
        <f>IFERROR(IF($DW174="Présent",EM174/VLOOKUP(EL174,Base!$A$3:$E$17,2,FALSE)/24,""),"")</f>
        <v/>
      </c>
      <c r="ES174" s="293" t="str">
        <f t="shared" si="196"/>
        <v/>
      </c>
      <c r="ET174" s="51"/>
      <c r="EU174" s="17" t="s">
        <v>38</v>
      </c>
      <c r="EV174" s="18"/>
      <c r="EW174" s="19">
        <v>0.85416666666666663</v>
      </c>
      <c r="EX174" s="290">
        <f t="shared" si="197"/>
        <v>0</v>
      </c>
      <c r="EY174" s="291">
        <f t="shared" si="198"/>
        <v>0</v>
      </c>
      <c r="EZ174" s="19">
        <f t="shared" si="199"/>
        <v>0</v>
      </c>
      <c r="FA174" s="20">
        <v>0.16250000000000001</v>
      </c>
      <c r="FB174" s="292">
        <f t="shared" si="170"/>
        <v>0</v>
      </c>
      <c r="FC174" s="63"/>
      <c r="FD174" s="64"/>
      <c r="FE174" s="63"/>
      <c r="FF174" s="65"/>
      <c r="FG174" s="66"/>
      <c r="FH174" s="64"/>
      <c r="FI174" s="63"/>
      <c r="FJ174" s="65"/>
      <c r="FK174" s="66"/>
      <c r="FL174" s="64"/>
      <c r="FM174" s="56" t="str">
        <f>IFERROR(IF($EV174="Présent",FD174/VLOOKUP(FC174,Base!$A$3:$E$17,2,FALSE)/24,""),"")</f>
        <v/>
      </c>
      <c r="FN174" s="56" t="str">
        <f>IFERROR(IF($EV174="Présent",FF174/VLOOKUP(FE174,Base!$A$3:$E$17,2,FALSE)/24,""),"")</f>
        <v/>
      </c>
      <c r="FO174" s="56" t="str">
        <f>IFERROR(IF($EV174="Présent",FH174/VLOOKUP(FG174,Base!$A$3:$E$17,2,FALSE)/24,""),"")</f>
        <v/>
      </c>
      <c r="FP174" s="56" t="str">
        <f>IFERROR(IF($EV174="Présent",FJ174/VLOOKUP(FI174,Base!$A$3:$E$17,2,FALSE)/24,""),"")</f>
        <v/>
      </c>
      <c r="FQ174" s="56" t="str">
        <f>IFERROR(IF($EV174="Présent",FL174/VLOOKUP(FK174,Base!$A$3:$E$17,2,FALSE)/24,""),"")</f>
        <v/>
      </c>
      <c r="FR174" s="293" t="str">
        <f t="shared" si="200"/>
        <v/>
      </c>
      <c r="FS174" s="51"/>
      <c r="FU174" s="262" t="str">
        <f t="shared" si="171"/>
        <v>CHERGUI.A</v>
      </c>
      <c r="FV174" s="261">
        <f t="shared" si="172"/>
        <v>7</v>
      </c>
      <c r="FW174" s="263">
        <f t="shared" si="201"/>
        <v>0</v>
      </c>
      <c r="FX174" s="23"/>
      <c r="FY174" s="88"/>
    </row>
    <row r="175" spans="1:181" s="25" customFormat="1" x14ac:dyDescent="0.2">
      <c r="A175" s="17" t="s">
        <v>39</v>
      </c>
      <c r="B175" s="18"/>
      <c r="C175" s="19">
        <v>0.85416666666666663</v>
      </c>
      <c r="D175" s="290">
        <f t="shared" si="173"/>
        <v>0</v>
      </c>
      <c r="E175" s="291">
        <f t="shared" si="174"/>
        <v>0</v>
      </c>
      <c r="F175" s="19">
        <f t="shared" si="175"/>
        <v>0</v>
      </c>
      <c r="G175" s="20">
        <v>0.16250000000000001</v>
      </c>
      <c r="H175" s="292">
        <f t="shared" si="164"/>
        <v>0</v>
      </c>
      <c r="I175" s="63"/>
      <c r="J175" s="64"/>
      <c r="K175" s="63"/>
      <c r="L175" s="65"/>
      <c r="M175" s="66"/>
      <c r="N175" s="64"/>
      <c r="O175" s="63"/>
      <c r="P175" s="65"/>
      <c r="Q175" s="66"/>
      <c r="R175" s="64"/>
      <c r="S175" s="56" t="str">
        <f>IFERROR(IF($B175="Présent",J175/VLOOKUP(I175,Base!$A$3:$E$17,2,FALSE)/24,""),"")</f>
        <v/>
      </c>
      <c r="T175" s="56" t="str">
        <f>IFERROR(IF($B175="Présent",L175/VLOOKUP(K175,Base!$A$3:$E$17,2,FALSE)/24,""),"")</f>
        <v/>
      </c>
      <c r="U175" s="56" t="str">
        <f>IFERROR(IF($B175="Présent",N175/VLOOKUP(M175,Base!$A$3:$E$17,2,FALSE)/24,""),"")</f>
        <v/>
      </c>
      <c r="V175" s="56" t="str">
        <f>IFERROR(IF($B175="Présent",P175/VLOOKUP(O175,Base!$A$3:$E$17,2,FALSE)/24,""),"")</f>
        <v/>
      </c>
      <c r="W175" s="56" t="str">
        <f>IFERROR(IF($B175="Présent",R175/VLOOKUP(Q175,Base!$A$3:$E$17,2,FALSE)/24,""),"")</f>
        <v/>
      </c>
      <c r="X175" s="293" t="str">
        <f t="shared" si="176"/>
        <v/>
      </c>
      <c r="Y175" s="51"/>
      <c r="Z175" s="17" t="s">
        <v>39</v>
      </c>
      <c r="AA175" s="18"/>
      <c r="AB175" s="19">
        <v>0.85416666666666663</v>
      </c>
      <c r="AC175" s="290">
        <f t="shared" si="177"/>
        <v>0</v>
      </c>
      <c r="AD175" s="291">
        <f t="shared" si="178"/>
        <v>0</v>
      </c>
      <c r="AE175" s="19">
        <f t="shared" si="179"/>
        <v>0</v>
      </c>
      <c r="AF175" s="20">
        <v>0.16250000000000001</v>
      </c>
      <c r="AG175" s="292">
        <f t="shared" si="165"/>
        <v>0</v>
      </c>
      <c r="AH175" s="63"/>
      <c r="AI175" s="64"/>
      <c r="AJ175" s="63"/>
      <c r="AK175" s="65"/>
      <c r="AL175" s="66"/>
      <c r="AM175" s="64"/>
      <c r="AN175" s="63"/>
      <c r="AO175" s="65"/>
      <c r="AP175" s="66"/>
      <c r="AQ175" s="64"/>
      <c r="AR175" s="56" t="str">
        <f>IFERROR(IF($AA175="Présent",AI175/VLOOKUP(AH175,Base!$A$3:$E$17,2,FALSE)/24,""),"")</f>
        <v/>
      </c>
      <c r="AS175" s="56" t="str">
        <f>IFERROR(IF($AA175="Présent",AK175/VLOOKUP(AJ175,Base!$A$3:$E$17,2,FALSE)/24,""),"")</f>
        <v/>
      </c>
      <c r="AT175" s="56" t="str">
        <f>IFERROR(IF($AA175="Présent",AM175/VLOOKUP(AL175,Base!$A$3:$E$17,2,FALSE)/24,""),"")</f>
        <v/>
      </c>
      <c r="AU175" s="56" t="str">
        <f>IFERROR(IF($AA175="Présent",AO175/VLOOKUP(AN175,Base!$A$3:$E$17,2,FALSE)/24,""),"")</f>
        <v/>
      </c>
      <c r="AV175" s="56" t="str">
        <f>IFERROR(IF($AA175="Présent",AQ175/VLOOKUP(AP175,Base!$A$3:$E$17,2,FALSE)/24,""),"")</f>
        <v/>
      </c>
      <c r="AW175" s="293" t="str">
        <f t="shared" si="180"/>
        <v/>
      </c>
      <c r="AX175" s="51"/>
      <c r="AY175" s="17" t="s">
        <v>39</v>
      </c>
      <c r="AZ175" s="18"/>
      <c r="BA175" s="19">
        <v>0.85416666666666663</v>
      </c>
      <c r="BB175" s="290">
        <f t="shared" si="181"/>
        <v>0</v>
      </c>
      <c r="BC175" s="291">
        <f t="shared" si="182"/>
        <v>0</v>
      </c>
      <c r="BD175" s="19">
        <f t="shared" si="183"/>
        <v>0</v>
      </c>
      <c r="BE175" s="20">
        <v>0.16250000000000001</v>
      </c>
      <c r="BF175" s="292">
        <f t="shared" si="166"/>
        <v>0</v>
      </c>
      <c r="BG175" s="63"/>
      <c r="BH175" s="64"/>
      <c r="BI175" s="63"/>
      <c r="BJ175" s="65"/>
      <c r="BK175" s="66"/>
      <c r="BL175" s="64"/>
      <c r="BM175" s="63"/>
      <c r="BN175" s="65"/>
      <c r="BO175" s="66"/>
      <c r="BP175" s="64"/>
      <c r="BQ175" s="56" t="str">
        <f>IFERROR(IF($AZ175="Présent",BH175/VLOOKUP(BG175,Base!$A$3:$E$17,2,FALSE)/24,""),"")</f>
        <v/>
      </c>
      <c r="BR175" s="56" t="str">
        <f>IFERROR(IF($AZ175="Présent",BJ175/VLOOKUP(BI175,Base!$A$3:$E$17,2,FALSE)/24,""),"")</f>
        <v/>
      </c>
      <c r="BS175" s="56" t="str">
        <f>IFERROR(IF($AZ175="Présent",BL175/VLOOKUP(BK175,Base!$A$3:$E$17,2,FALSE)/24,""),"")</f>
        <v/>
      </c>
      <c r="BT175" s="56" t="str">
        <f>IFERROR(IF($AZ175="Présent",BN175/VLOOKUP(BM175,Base!$A$3:$E$17,2,FALSE)/24,""),"")</f>
        <v/>
      </c>
      <c r="BU175" s="56" t="str">
        <f>IFERROR(IF($AZ175="Présent",BP175/VLOOKUP(BO175,Base!$A$3:$E$17,2,FALSE)/24,""),"")</f>
        <v/>
      </c>
      <c r="BV175" s="293" t="str">
        <f t="shared" si="184"/>
        <v/>
      </c>
      <c r="BW175" s="51"/>
      <c r="BX175" s="17" t="s">
        <v>39</v>
      </c>
      <c r="BY175" s="18"/>
      <c r="BZ175" s="19">
        <v>0.85416666666666663</v>
      </c>
      <c r="CA175" s="290">
        <f t="shared" si="185"/>
        <v>0</v>
      </c>
      <c r="CB175" s="291">
        <f t="shared" si="186"/>
        <v>0</v>
      </c>
      <c r="CC175" s="19">
        <f t="shared" si="187"/>
        <v>0</v>
      </c>
      <c r="CD175" s="20">
        <v>0.16250000000000001</v>
      </c>
      <c r="CE175" s="292">
        <f t="shared" si="167"/>
        <v>0</v>
      </c>
      <c r="CF175" s="63"/>
      <c r="CG175" s="64"/>
      <c r="CH175" s="63"/>
      <c r="CI175" s="65"/>
      <c r="CJ175" s="66"/>
      <c r="CK175" s="64"/>
      <c r="CL175" s="63"/>
      <c r="CM175" s="65"/>
      <c r="CN175" s="66"/>
      <c r="CO175" s="64"/>
      <c r="CP175" s="56" t="str">
        <f>IFERROR(IF($BY175="Présent",CG175/VLOOKUP(CF175,Base!$A$3:$E$17,2,FALSE)/24,""),"")</f>
        <v/>
      </c>
      <c r="CQ175" s="56" t="str">
        <f>IFERROR(IF($BY175="Présent",CI175/VLOOKUP(CH175,Base!$A$3:$E$17,2,FALSE)/24,""),"")</f>
        <v/>
      </c>
      <c r="CR175" s="56" t="str">
        <f>IFERROR(IF($BY175="Présent",CK175/VLOOKUP(CJ175,Base!$A$3:$E$17,2,FALSE)/24,""),"")</f>
        <v/>
      </c>
      <c r="CS175" s="56" t="str">
        <f>IFERROR(IF($BY175="Présent",CM175/VLOOKUP(CL175,Base!$A$3:$E$17,2,FALSE)/24,""),"")</f>
        <v/>
      </c>
      <c r="CT175" s="56" t="str">
        <f>IFERROR(IF($BY175="Présent",CO175/VLOOKUP(CN175,Base!$A$3:$E$17,2,FALSE)/24,""),"")</f>
        <v/>
      </c>
      <c r="CU175" s="293" t="str">
        <f t="shared" si="188"/>
        <v/>
      </c>
      <c r="CV175" s="51"/>
      <c r="CW175" s="17" t="s">
        <v>39</v>
      </c>
      <c r="CX175" s="18"/>
      <c r="CY175" s="19">
        <v>0.85416666666666663</v>
      </c>
      <c r="CZ175" s="290">
        <f t="shared" si="189"/>
        <v>0</v>
      </c>
      <c r="DA175" s="291">
        <f t="shared" si="190"/>
        <v>0</v>
      </c>
      <c r="DB175" s="19">
        <f t="shared" si="191"/>
        <v>0</v>
      </c>
      <c r="DC175" s="20">
        <v>0.16250000000000001</v>
      </c>
      <c r="DD175" s="292">
        <f t="shared" si="168"/>
        <v>0</v>
      </c>
      <c r="DE175" s="63"/>
      <c r="DF175" s="64"/>
      <c r="DG175" s="63"/>
      <c r="DH175" s="65"/>
      <c r="DI175" s="66"/>
      <c r="DJ175" s="64"/>
      <c r="DK175" s="63"/>
      <c r="DL175" s="65"/>
      <c r="DM175" s="66"/>
      <c r="DN175" s="64"/>
      <c r="DO175" s="56" t="str">
        <f>IFERROR(IF($CX175="Présent",DF175/VLOOKUP(DE175,Base!$A$3:$E$17,2,FALSE)/24,""),"")</f>
        <v/>
      </c>
      <c r="DP175" s="56" t="str">
        <f>IFERROR(IF($CX175="Présent",DH175/VLOOKUP(DG175,Base!$A$3:$E$17,2,FALSE)/24,""),"")</f>
        <v/>
      </c>
      <c r="DQ175" s="56" t="str">
        <f>IFERROR(IF($CX175="Présent",DJ175/VLOOKUP(DI175,Base!$A$3:$E$17,2,FALSE)/24,""),"")</f>
        <v/>
      </c>
      <c r="DR175" s="56" t="str">
        <f>IFERROR(IF($CX175="Présent",DL175/VLOOKUP(DK175,Base!$A$3:$E$17,2,FALSE)/24,""),"")</f>
        <v/>
      </c>
      <c r="DS175" s="56" t="str">
        <f>IFERROR(IF($CX175="Présent",DN175/VLOOKUP(DM175,Base!$A$3:$E$17,2,FALSE)/24,""),"")</f>
        <v/>
      </c>
      <c r="DT175" s="293" t="str">
        <f t="shared" si="192"/>
        <v/>
      </c>
      <c r="DU175" s="51"/>
      <c r="DV175" s="17"/>
      <c r="DW175" s="18"/>
      <c r="DX175" s="19">
        <v>0.85416666666666663</v>
      </c>
      <c r="DY175" s="290">
        <f t="shared" si="193"/>
        <v>0</v>
      </c>
      <c r="DZ175" s="291">
        <f t="shared" si="194"/>
        <v>0</v>
      </c>
      <c r="EA175" s="19">
        <f t="shared" si="195"/>
        <v>0</v>
      </c>
      <c r="EB175" s="20">
        <v>0.16250000000000001</v>
      </c>
      <c r="EC175" s="292">
        <f t="shared" si="169"/>
        <v>0</v>
      </c>
      <c r="ED175" s="63"/>
      <c r="EE175" s="64"/>
      <c r="EF175" s="63"/>
      <c r="EG175" s="65"/>
      <c r="EH175" s="66"/>
      <c r="EI175" s="64"/>
      <c r="EJ175" s="63"/>
      <c r="EK175" s="65"/>
      <c r="EL175" s="66"/>
      <c r="EM175" s="64"/>
      <c r="EN175" s="56" t="str">
        <f>IFERROR(IF($DW175="Présent",EE175/VLOOKUP(ED175,Base!$A$3:$E$17,2,FALSE)/24,""),"")</f>
        <v/>
      </c>
      <c r="EO175" s="56" t="str">
        <f>IFERROR(IF($DW175="Présent",EG175/VLOOKUP(EF175,Base!$A$3:$E$17,2,FALSE)/24,""),"")</f>
        <v/>
      </c>
      <c r="EP175" s="56" t="str">
        <f>IFERROR(IF($DW175="Présent",EI175/VLOOKUP(EH175,Base!$A$3:$E$17,2,FALSE)/24,""),"")</f>
        <v/>
      </c>
      <c r="EQ175" s="56" t="str">
        <f>IFERROR(IF($DW175="Présent",EK175/VLOOKUP(EJ175,Base!$A$3:$E$17,2,FALSE)/24,""),"")</f>
        <v/>
      </c>
      <c r="ER175" s="56" t="str">
        <f>IFERROR(IF($DW175="Présent",EM175/VLOOKUP(EL175,Base!$A$3:$E$17,2,FALSE)/24,""),"")</f>
        <v/>
      </c>
      <c r="ES175" s="293" t="str">
        <f t="shared" si="196"/>
        <v/>
      </c>
      <c r="ET175" s="51"/>
      <c r="EU175" s="17" t="s">
        <v>39</v>
      </c>
      <c r="EV175" s="18"/>
      <c r="EW175" s="19">
        <v>0.85416666666666663</v>
      </c>
      <c r="EX175" s="290">
        <f t="shared" si="197"/>
        <v>0</v>
      </c>
      <c r="EY175" s="291">
        <f t="shared" si="198"/>
        <v>0</v>
      </c>
      <c r="EZ175" s="19">
        <f t="shared" si="199"/>
        <v>0</v>
      </c>
      <c r="FA175" s="20">
        <v>0.16250000000000001</v>
      </c>
      <c r="FB175" s="292">
        <f t="shared" si="170"/>
        <v>0</v>
      </c>
      <c r="FC175" s="63"/>
      <c r="FD175" s="64"/>
      <c r="FE175" s="63"/>
      <c r="FF175" s="65"/>
      <c r="FG175" s="66"/>
      <c r="FH175" s="64"/>
      <c r="FI175" s="63"/>
      <c r="FJ175" s="65"/>
      <c r="FK175" s="66"/>
      <c r="FL175" s="64"/>
      <c r="FM175" s="56" t="str">
        <f>IFERROR(IF($EV175="Présent",FD175/VLOOKUP(FC175,Base!$A$3:$E$17,2,FALSE)/24,""),"")</f>
        <v/>
      </c>
      <c r="FN175" s="56" t="str">
        <f>IFERROR(IF($EV175="Présent",FF175/VLOOKUP(FE175,Base!$A$3:$E$17,2,FALSE)/24,""),"")</f>
        <v/>
      </c>
      <c r="FO175" s="56" t="str">
        <f>IFERROR(IF($EV175="Présent",FH175/VLOOKUP(FG175,Base!$A$3:$E$17,2,FALSE)/24,""),"")</f>
        <v/>
      </c>
      <c r="FP175" s="56" t="str">
        <f>IFERROR(IF($EV175="Présent",FJ175/VLOOKUP(FI175,Base!$A$3:$E$17,2,FALSE)/24,""),"")</f>
        <v/>
      </c>
      <c r="FQ175" s="56" t="str">
        <f>IFERROR(IF($EV175="Présent",FL175/VLOOKUP(FK175,Base!$A$3:$E$17,2,FALSE)/24,""),"")</f>
        <v/>
      </c>
      <c r="FR175" s="293" t="str">
        <f t="shared" si="200"/>
        <v/>
      </c>
      <c r="FS175" s="51"/>
      <c r="FU175" s="262" t="str">
        <f t="shared" si="171"/>
        <v>DAUDEL.A</v>
      </c>
      <c r="FV175" s="261">
        <f t="shared" si="172"/>
        <v>7</v>
      </c>
      <c r="FW175" s="263">
        <f t="shared" si="201"/>
        <v>0</v>
      </c>
      <c r="FX175" s="23"/>
      <c r="FY175" s="88"/>
    </row>
    <row r="176" spans="1:181" s="25" customFormat="1" x14ac:dyDescent="0.2">
      <c r="A176" s="17" t="s">
        <v>45</v>
      </c>
      <c r="B176" s="18"/>
      <c r="C176" s="19">
        <v>0.85416666666666663</v>
      </c>
      <c r="D176" s="290">
        <f t="shared" si="173"/>
        <v>0</v>
      </c>
      <c r="E176" s="291">
        <f t="shared" si="174"/>
        <v>0</v>
      </c>
      <c r="F176" s="19">
        <f t="shared" si="175"/>
        <v>0</v>
      </c>
      <c r="G176" s="20">
        <v>0.16250000000000001</v>
      </c>
      <c r="H176" s="292">
        <f t="shared" si="164"/>
        <v>0</v>
      </c>
      <c r="I176" s="63"/>
      <c r="J176" s="64"/>
      <c r="K176" s="63"/>
      <c r="L176" s="65"/>
      <c r="M176" s="66"/>
      <c r="N176" s="64"/>
      <c r="O176" s="63"/>
      <c r="P176" s="65"/>
      <c r="Q176" s="66"/>
      <c r="R176" s="64"/>
      <c r="S176" s="56" t="str">
        <f>IFERROR(IF($B176="Présent",J176/VLOOKUP(I176,Base!$A$3:$E$17,2,FALSE)/24,""),"")</f>
        <v/>
      </c>
      <c r="T176" s="56" t="str">
        <f>IFERROR(IF($B176="Présent",L176/VLOOKUP(K176,Base!$A$3:$E$17,2,FALSE)/24,""),"")</f>
        <v/>
      </c>
      <c r="U176" s="56" t="str">
        <f>IFERROR(IF($B176="Présent",N176/VLOOKUP(M176,Base!$A$3:$E$17,2,FALSE)/24,""),"")</f>
        <v/>
      </c>
      <c r="V176" s="56" t="str">
        <f>IFERROR(IF($B176="Présent",P176/VLOOKUP(O176,Base!$A$3:$E$17,2,FALSE)/24,""),"")</f>
        <v/>
      </c>
      <c r="W176" s="56" t="str">
        <f>IFERROR(IF($B176="Présent",R176/VLOOKUP(Q176,Base!$A$3:$E$17,2,FALSE)/24,""),"")</f>
        <v/>
      </c>
      <c r="X176" s="293" t="str">
        <f t="shared" si="176"/>
        <v/>
      </c>
      <c r="Y176" s="51"/>
      <c r="Z176" s="17" t="s">
        <v>45</v>
      </c>
      <c r="AA176" s="18"/>
      <c r="AB176" s="19">
        <v>0.85416666666666663</v>
      </c>
      <c r="AC176" s="290">
        <f t="shared" si="177"/>
        <v>0</v>
      </c>
      <c r="AD176" s="291">
        <f t="shared" si="178"/>
        <v>0</v>
      </c>
      <c r="AE176" s="19">
        <f t="shared" si="179"/>
        <v>0</v>
      </c>
      <c r="AF176" s="20">
        <v>0.16250000000000001</v>
      </c>
      <c r="AG176" s="292">
        <f t="shared" si="165"/>
        <v>0</v>
      </c>
      <c r="AH176" s="63"/>
      <c r="AI176" s="64"/>
      <c r="AJ176" s="63"/>
      <c r="AK176" s="65"/>
      <c r="AL176" s="66"/>
      <c r="AM176" s="64"/>
      <c r="AN176" s="63"/>
      <c r="AO176" s="65"/>
      <c r="AP176" s="66"/>
      <c r="AQ176" s="64"/>
      <c r="AR176" s="56" t="str">
        <f>IFERROR(IF($AA176="Présent",AI176/VLOOKUP(AH176,Base!$A$3:$E$17,2,FALSE)/24,""),"")</f>
        <v/>
      </c>
      <c r="AS176" s="56" t="str">
        <f>IFERROR(IF($AA176="Présent",AK176/VLOOKUP(AJ176,Base!$A$3:$E$17,2,FALSE)/24,""),"")</f>
        <v/>
      </c>
      <c r="AT176" s="56" t="str">
        <f>IFERROR(IF($AA176="Présent",AM176/VLOOKUP(AL176,Base!$A$3:$E$17,2,FALSE)/24,""),"")</f>
        <v/>
      </c>
      <c r="AU176" s="56" t="str">
        <f>IFERROR(IF($AA176="Présent",AO176/VLOOKUP(AN176,Base!$A$3:$E$17,2,FALSE)/24,""),"")</f>
        <v/>
      </c>
      <c r="AV176" s="56" t="str">
        <f>IFERROR(IF($AA176="Présent",AQ176/VLOOKUP(AP176,Base!$A$3:$E$17,2,FALSE)/24,""),"")</f>
        <v/>
      </c>
      <c r="AW176" s="293" t="str">
        <f t="shared" si="180"/>
        <v/>
      </c>
      <c r="AX176" s="51"/>
      <c r="AY176" s="17" t="s">
        <v>45</v>
      </c>
      <c r="AZ176" s="18"/>
      <c r="BA176" s="19">
        <v>0.85416666666666663</v>
      </c>
      <c r="BB176" s="290">
        <f t="shared" si="181"/>
        <v>0</v>
      </c>
      <c r="BC176" s="291">
        <f t="shared" si="182"/>
        <v>0</v>
      </c>
      <c r="BD176" s="19">
        <f t="shared" si="183"/>
        <v>0</v>
      </c>
      <c r="BE176" s="20">
        <v>0.16250000000000001</v>
      </c>
      <c r="BF176" s="292">
        <f t="shared" si="166"/>
        <v>0</v>
      </c>
      <c r="BG176" s="63"/>
      <c r="BH176" s="64"/>
      <c r="BI176" s="63"/>
      <c r="BJ176" s="65"/>
      <c r="BK176" s="66"/>
      <c r="BL176" s="64"/>
      <c r="BM176" s="63"/>
      <c r="BN176" s="65"/>
      <c r="BO176" s="66"/>
      <c r="BP176" s="64"/>
      <c r="BQ176" s="56" t="str">
        <f>IFERROR(IF($AZ176="Présent",BH176/VLOOKUP(BG176,Base!$A$3:$E$17,2,FALSE)/24,""),"")</f>
        <v/>
      </c>
      <c r="BR176" s="56" t="str">
        <f>IFERROR(IF($AZ176="Présent",BJ176/VLOOKUP(BI176,Base!$A$3:$E$17,2,FALSE)/24,""),"")</f>
        <v/>
      </c>
      <c r="BS176" s="56" t="str">
        <f>IFERROR(IF($AZ176="Présent",BL176/VLOOKUP(BK176,Base!$A$3:$E$17,2,FALSE)/24,""),"")</f>
        <v/>
      </c>
      <c r="BT176" s="56" t="str">
        <f>IFERROR(IF($AZ176="Présent",BN176/VLOOKUP(BM176,Base!$A$3:$E$17,2,FALSE)/24,""),"")</f>
        <v/>
      </c>
      <c r="BU176" s="56" t="str">
        <f>IFERROR(IF($AZ176="Présent",BP176/VLOOKUP(BO176,Base!$A$3:$E$17,2,FALSE)/24,""),"")</f>
        <v/>
      </c>
      <c r="BV176" s="293" t="str">
        <f t="shared" si="184"/>
        <v/>
      </c>
      <c r="BW176" s="51"/>
      <c r="BX176" s="17" t="s">
        <v>45</v>
      </c>
      <c r="BY176" s="18"/>
      <c r="BZ176" s="19">
        <v>0.85416666666666663</v>
      </c>
      <c r="CA176" s="290">
        <f t="shared" si="185"/>
        <v>0</v>
      </c>
      <c r="CB176" s="291">
        <f t="shared" si="186"/>
        <v>0</v>
      </c>
      <c r="CC176" s="19">
        <f t="shared" si="187"/>
        <v>0</v>
      </c>
      <c r="CD176" s="20">
        <v>0.16250000000000001</v>
      </c>
      <c r="CE176" s="292">
        <f t="shared" si="167"/>
        <v>0</v>
      </c>
      <c r="CF176" s="63"/>
      <c r="CG176" s="64"/>
      <c r="CH176" s="63"/>
      <c r="CI176" s="65"/>
      <c r="CJ176" s="66"/>
      <c r="CK176" s="64"/>
      <c r="CL176" s="63"/>
      <c r="CM176" s="65"/>
      <c r="CN176" s="66"/>
      <c r="CO176" s="64"/>
      <c r="CP176" s="56" t="str">
        <f>IFERROR(IF($BY176="Présent",CG176/VLOOKUP(CF176,Base!$A$3:$E$17,2,FALSE)/24,""),"")</f>
        <v/>
      </c>
      <c r="CQ176" s="56" t="str">
        <f>IFERROR(IF($BY176="Présent",CI176/VLOOKUP(CH176,Base!$A$3:$E$17,2,FALSE)/24,""),"")</f>
        <v/>
      </c>
      <c r="CR176" s="56" t="str">
        <f>IFERROR(IF($BY176="Présent",CK176/VLOOKUP(CJ176,Base!$A$3:$E$17,2,FALSE)/24,""),"")</f>
        <v/>
      </c>
      <c r="CS176" s="56" t="str">
        <f>IFERROR(IF($BY176="Présent",CM176/VLOOKUP(CL176,Base!$A$3:$E$17,2,FALSE)/24,""),"")</f>
        <v/>
      </c>
      <c r="CT176" s="56" t="str">
        <f>IFERROR(IF($BY176="Présent",CO176/VLOOKUP(CN176,Base!$A$3:$E$17,2,FALSE)/24,""),"")</f>
        <v/>
      </c>
      <c r="CU176" s="293" t="str">
        <f t="shared" si="188"/>
        <v/>
      </c>
      <c r="CV176" s="51"/>
      <c r="CW176" s="17" t="s">
        <v>45</v>
      </c>
      <c r="CX176" s="18"/>
      <c r="CY176" s="19">
        <v>0.85416666666666663</v>
      </c>
      <c r="CZ176" s="290">
        <f t="shared" si="189"/>
        <v>0</v>
      </c>
      <c r="DA176" s="291">
        <f t="shared" si="190"/>
        <v>0</v>
      </c>
      <c r="DB176" s="19">
        <f t="shared" si="191"/>
        <v>0</v>
      </c>
      <c r="DC176" s="20">
        <v>0.16250000000000001</v>
      </c>
      <c r="DD176" s="292">
        <f t="shared" si="168"/>
        <v>0</v>
      </c>
      <c r="DE176" s="63"/>
      <c r="DF176" s="64"/>
      <c r="DG176" s="63"/>
      <c r="DH176" s="65"/>
      <c r="DI176" s="66"/>
      <c r="DJ176" s="64"/>
      <c r="DK176" s="63"/>
      <c r="DL176" s="65"/>
      <c r="DM176" s="66"/>
      <c r="DN176" s="64"/>
      <c r="DO176" s="56" t="str">
        <f>IFERROR(IF($CX176="Présent",DF176/VLOOKUP(DE176,Base!$A$3:$E$17,2,FALSE)/24,""),"")</f>
        <v/>
      </c>
      <c r="DP176" s="56" t="str">
        <f>IFERROR(IF($CX176="Présent",DH176/VLOOKUP(DG176,Base!$A$3:$E$17,2,FALSE)/24,""),"")</f>
        <v/>
      </c>
      <c r="DQ176" s="56" t="str">
        <f>IFERROR(IF($CX176="Présent",DJ176/VLOOKUP(DI176,Base!$A$3:$E$17,2,FALSE)/24,""),"")</f>
        <v/>
      </c>
      <c r="DR176" s="56" t="str">
        <f>IFERROR(IF($CX176="Présent",DL176/VLOOKUP(DK176,Base!$A$3:$E$17,2,FALSE)/24,""),"")</f>
        <v/>
      </c>
      <c r="DS176" s="56" t="str">
        <f>IFERROR(IF($CX176="Présent",DN176/VLOOKUP(DM176,Base!$A$3:$E$17,2,FALSE)/24,""),"")</f>
        <v/>
      </c>
      <c r="DT176" s="293" t="str">
        <f t="shared" si="192"/>
        <v/>
      </c>
      <c r="DU176" s="51"/>
      <c r="DV176" s="17"/>
      <c r="DW176" s="18"/>
      <c r="DX176" s="19">
        <v>0.85416666666666663</v>
      </c>
      <c r="DY176" s="290">
        <f t="shared" si="193"/>
        <v>0</v>
      </c>
      <c r="DZ176" s="291">
        <f t="shared" si="194"/>
        <v>0</v>
      </c>
      <c r="EA176" s="19">
        <f t="shared" si="195"/>
        <v>0</v>
      </c>
      <c r="EB176" s="20">
        <v>0.16250000000000001</v>
      </c>
      <c r="EC176" s="292">
        <f t="shared" si="169"/>
        <v>0</v>
      </c>
      <c r="ED176" s="63"/>
      <c r="EE176" s="64"/>
      <c r="EF176" s="63"/>
      <c r="EG176" s="65"/>
      <c r="EH176" s="66"/>
      <c r="EI176" s="64"/>
      <c r="EJ176" s="63"/>
      <c r="EK176" s="65"/>
      <c r="EL176" s="66"/>
      <c r="EM176" s="64"/>
      <c r="EN176" s="56" t="str">
        <f>IFERROR(IF($DW176="Présent",EE176/VLOOKUP(ED176,Base!$A$3:$E$17,2,FALSE)/24,""),"")</f>
        <v/>
      </c>
      <c r="EO176" s="56" t="str">
        <f>IFERROR(IF($DW176="Présent",EG176/VLOOKUP(EF176,Base!$A$3:$E$17,2,FALSE)/24,""),"")</f>
        <v/>
      </c>
      <c r="EP176" s="56" t="str">
        <f>IFERROR(IF($DW176="Présent",EI176/VLOOKUP(EH176,Base!$A$3:$E$17,2,FALSE)/24,""),"")</f>
        <v/>
      </c>
      <c r="EQ176" s="56" t="str">
        <f>IFERROR(IF($DW176="Présent",EK176/VLOOKUP(EJ176,Base!$A$3:$E$17,2,FALSE)/24,""),"")</f>
        <v/>
      </c>
      <c r="ER176" s="56" t="str">
        <f>IFERROR(IF($DW176="Présent",EM176/VLOOKUP(EL176,Base!$A$3:$E$17,2,FALSE)/24,""),"")</f>
        <v/>
      </c>
      <c r="ES176" s="293" t="str">
        <f t="shared" si="196"/>
        <v/>
      </c>
      <c r="ET176" s="51"/>
      <c r="EU176" s="17" t="s">
        <v>45</v>
      </c>
      <c r="EV176" s="18"/>
      <c r="EW176" s="19">
        <v>0.85416666666666663</v>
      </c>
      <c r="EX176" s="290">
        <f t="shared" si="197"/>
        <v>0</v>
      </c>
      <c r="EY176" s="291">
        <f t="shared" si="198"/>
        <v>0</v>
      </c>
      <c r="EZ176" s="19">
        <f t="shared" si="199"/>
        <v>0</v>
      </c>
      <c r="FA176" s="20">
        <v>0.16250000000000001</v>
      </c>
      <c r="FB176" s="292">
        <f t="shared" si="170"/>
        <v>0</v>
      </c>
      <c r="FC176" s="63"/>
      <c r="FD176" s="64"/>
      <c r="FE176" s="63"/>
      <c r="FF176" s="65"/>
      <c r="FG176" s="66"/>
      <c r="FH176" s="64"/>
      <c r="FI176" s="63"/>
      <c r="FJ176" s="65"/>
      <c r="FK176" s="66"/>
      <c r="FL176" s="64"/>
      <c r="FM176" s="56" t="str">
        <f>IFERROR(IF($EV176="Présent",FD176/VLOOKUP(FC176,Base!$A$3:$E$17,2,FALSE)/24,""),"")</f>
        <v/>
      </c>
      <c r="FN176" s="56" t="str">
        <f>IFERROR(IF($EV176="Présent",FF176/VLOOKUP(FE176,Base!$A$3:$E$17,2,FALSE)/24,""),"")</f>
        <v/>
      </c>
      <c r="FO176" s="56" t="str">
        <f>IFERROR(IF($EV176="Présent",FH176/VLOOKUP(FG176,Base!$A$3:$E$17,2,FALSE)/24,""),"")</f>
        <v/>
      </c>
      <c r="FP176" s="56" t="str">
        <f>IFERROR(IF($EV176="Présent",FJ176/VLOOKUP(FI176,Base!$A$3:$E$17,2,FALSE)/24,""),"")</f>
        <v/>
      </c>
      <c r="FQ176" s="56" t="str">
        <f>IFERROR(IF($EV176="Présent",FL176/VLOOKUP(FK176,Base!$A$3:$E$17,2,FALSE)/24,""),"")</f>
        <v/>
      </c>
      <c r="FR176" s="293" t="str">
        <f t="shared" si="200"/>
        <v/>
      </c>
      <c r="FS176" s="51"/>
      <c r="FU176" s="262" t="str">
        <f t="shared" si="171"/>
        <v>REJEB.A</v>
      </c>
      <c r="FV176" s="261">
        <f t="shared" si="172"/>
        <v>7</v>
      </c>
      <c r="FW176" s="263">
        <f t="shared" si="201"/>
        <v>0</v>
      </c>
      <c r="FX176" s="23"/>
      <c r="FY176" s="88"/>
    </row>
    <row r="177" spans="1:181" s="25" customFormat="1" x14ac:dyDescent="0.2">
      <c r="A177" s="17" t="s">
        <v>28</v>
      </c>
      <c r="B177" s="18"/>
      <c r="C177" s="19">
        <v>0.85416666666666663</v>
      </c>
      <c r="D177" s="290">
        <f t="shared" si="173"/>
        <v>0</v>
      </c>
      <c r="E177" s="291">
        <f t="shared" si="174"/>
        <v>0</v>
      </c>
      <c r="F177" s="19">
        <f t="shared" si="175"/>
        <v>0</v>
      </c>
      <c r="G177" s="20">
        <v>0.16250000000000001</v>
      </c>
      <c r="H177" s="292">
        <f t="shared" si="164"/>
        <v>0</v>
      </c>
      <c r="I177" s="63"/>
      <c r="J177" s="64"/>
      <c r="K177" s="63"/>
      <c r="L177" s="65"/>
      <c r="M177" s="66"/>
      <c r="N177" s="64"/>
      <c r="O177" s="63" t="s">
        <v>10</v>
      </c>
      <c r="P177" s="65"/>
      <c r="Q177" s="66" t="s">
        <v>10</v>
      </c>
      <c r="R177" s="64"/>
      <c r="S177" s="56" t="str">
        <f>IFERROR(IF($B177="Présent",J177/VLOOKUP(I177,Base!$A$3:$E$17,2,FALSE)/24,""),"")</f>
        <v/>
      </c>
      <c r="T177" s="56" t="str">
        <f>IFERROR(IF($B177="Présent",L177/VLOOKUP(K177,Base!$A$3:$E$17,2,FALSE)/24,""),"")</f>
        <v/>
      </c>
      <c r="U177" s="56" t="str">
        <f>IFERROR(IF($B177="Présent",N177/VLOOKUP(M177,Base!$A$3:$E$17,2,FALSE)/24,""),"")</f>
        <v/>
      </c>
      <c r="V177" s="56" t="str">
        <f>IFERROR(IF($B177="Présent",P177/VLOOKUP(O177,Base!$A$3:$E$17,2,FALSE)/24,""),"")</f>
        <v/>
      </c>
      <c r="W177" s="56" t="str">
        <f>IFERROR(IF($B177="Présent",R177/VLOOKUP(Q177,Base!$A$3:$E$17,2,FALSE)/24,""),"")</f>
        <v/>
      </c>
      <c r="X177" s="293" t="str">
        <f t="shared" si="176"/>
        <v/>
      </c>
      <c r="Y177" s="51"/>
      <c r="Z177" s="17" t="s">
        <v>28</v>
      </c>
      <c r="AA177" s="18"/>
      <c r="AB177" s="19">
        <v>0.85416666666666663</v>
      </c>
      <c r="AC177" s="290">
        <f t="shared" si="177"/>
        <v>0</v>
      </c>
      <c r="AD177" s="291">
        <f t="shared" si="178"/>
        <v>0</v>
      </c>
      <c r="AE177" s="19">
        <f t="shared" si="179"/>
        <v>0</v>
      </c>
      <c r="AF177" s="20">
        <v>0.16250000000000001</v>
      </c>
      <c r="AG177" s="292">
        <f t="shared" si="165"/>
        <v>0</v>
      </c>
      <c r="AH177" s="63"/>
      <c r="AI177" s="64"/>
      <c r="AJ177" s="63"/>
      <c r="AK177" s="65"/>
      <c r="AL177" s="66"/>
      <c r="AM177" s="64"/>
      <c r="AN177" s="63" t="s">
        <v>10</v>
      </c>
      <c r="AO177" s="65"/>
      <c r="AP177" s="66" t="s">
        <v>10</v>
      </c>
      <c r="AQ177" s="64"/>
      <c r="AR177" s="56" t="str">
        <f>IFERROR(IF($AA177="Présent",AI177/VLOOKUP(AH177,Base!$A$3:$E$17,2,FALSE)/24,""),"")</f>
        <v/>
      </c>
      <c r="AS177" s="56" t="str">
        <f>IFERROR(IF($AA177="Présent",AK177/VLOOKUP(AJ177,Base!$A$3:$E$17,2,FALSE)/24,""),"")</f>
        <v/>
      </c>
      <c r="AT177" s="56" t="str">
        <f>IFERROR(IF($AA177="Présent",AM177/VLOOKUP(AL177,Base!$A$3:$E$17,2,FALSE)/24,""),"")</f>
        <v/>
      </c>
      <c r="AU177" s="56" t="str">
        <f>IFERROR(IF($AA177="Présent",AO177/VLOOKUP(AN177,Base!$A$3:$E$17,2,FALSE)/24,""),"")</f>
        <v/>
      </c>
      <c r="AV177" s="56" t="str">
        <f>IFERROR(IF($AA177="Présent",AQ177/VLOOKUP(AP177,Base!$A$3:$E$17,2,FALSE)/24,""),"")</f>
        <v/>
      </c>
      <c r="AW177" s="293" t="str">
        <f t="shared" si="180"/>
        <v/>
      </c>
      <c r="AX177" s="51"/>
      <c r="AY177" s="17" t="s">
        <v>28</v>
      </c>
      <c r="AZ177" s="18"/>
      <c r="BA177" s="19">
        <v>0.85416666666666663</v>
      </c>
      <c r="BB177" s="290">
        <f t="shared" si="181"/>
        <v>0</v>
      </c>
      <c r="BC177" s="291">
        <f t="shared" si="182"/>
        <v>0</v>
      </c>
      <c r="BD177" s="19">
        <f t="shared" si="183"/>
        <v>0</v>
      </c>
      <c r="BE177" s="20">
        <v>0.16250000000000001</v>
      </c>
      <c r="BF177" s="292">
        <f t="shared" si="166"/>
        <v>0</v>
      </c>
      <c r="BG177" s="63"/>
      <c r="BH177" s="64"/>
      <c r="BI177" s="63"/>
      <c r="BJ177" s="65"/>
      <c r="BK177" s="66"/>
      <c r="BL177" s="64"/>
      <c r="BM177" s="63" t="s">
        <v>10</v>
      </c>
      <c r="BN177" s="65"/>
      <c r="BO177" s="66" t="s">
        <v>10</v>
      </c>
      <c r="BP177" s="64"/>
      <c r="BQ177" s="56" t="str">
        <f>IFERROR(IF($AZ177="Présent",BH177/VLOOKUP(BG177,Base!$A$3:$E$17,2,FALSE)/24,""),"")</f>
        <v/>
      </c>
      <c r="BR177" s="56" t="str">
        <f>IFERROR(IF($AZ177="Présent",BJ177/VLOOKUP(BI177,Base!$A$3:$E$17,2,FALSE)/24,""),"")</f>
        <v/>
      </c>
      <c r="BS177" s="56" t="str">
        <f>IFERROR(IF($AZ177="Présent",BL177/VLOOKUP(BK177,Base!$A$3:$E$17,2,FALSE)/24,""),"")</f>
        <v/>
      </c>
      <c r="BT177" s="56" t="str">
        <f>IFERROR(IF($AZ177="Présent",BN177/VLOOKUP(BM177,Base!$A$3:$E$17,2,FALSE)/24,""),"")</f>
        <v/>
      </c>
      <c r="BU177" s="56" t="str">
        <f>IFERROR(IF($AZ177="Présent",BP177/VLOOKUP(BO177,Base!$A$3:$E$17,2,FALSE)/24,""),"")</f>
        <v/>
      </c>
      <c r="BV177" s="293" t="str">
        <f t="shared" si="184"/>
        <v/>
      </c>
      <c r="BW177" s="51"/>
      <c r="BX177" s="17" t="s">
        <v>28</v>
      </c>
      <c r="BY177" s="18"/>
      <c r="BZ177" s="19">
        <v>0.85416666666666663</v>
      </c>
      <c r="CA177" s="290">
        <f t="shared" si="185"/>
        <v>0</v>
      </c>
      <c r="CB177" s="291">
        <f t="shared" si="186"/>
        <v>0</v>
      </c>
      <c r="CC177" s="19">
        <f t="shared" si="187"/>
        <v>0</v>
      </c>
      <c r="CD177" s="20">
        <v>0.16250000000000001</v>
      </c>
      <c r="CE177" s="292">
        <f t="shared" si="167"/>
        <v>0</v>
      </c>
      <c r="CF177" s="63"/>
      <c r="CG177" s="64"/>
      <c r="CH177" s="63"/>
      <c r="CI177" s="65"/>
      <c r="CJ177" s="66"/>
      <c r="CK177" s="64"/>
      <c r="CL177" s="63" t="s">
        <v>10</v>
      </c>
      <c r="CM177" s="65"/>
      <c r="CN177" s="66" t="s">
        <v>10</v>
      </c>
      <c r="CO177" s="64"/>
      <c r="CP177" s="56" t="str">
        <f>IFERROR(IF($BY177="Présent",CG177/VLOOKUP(CF177,Base!$A$3:$E$17,2,FALSE)/24,""),"")</f>
        <v/>
      </c>
      <c r="CQ177" s="56" t="str">
        <f>IFERROR(IF($BY177="Présent",CI177/VLOOKUP(CH177,Base!$A$3:$E$17,2,FALSE)/24,""),"")</f>
        <v/>
      </c>
      <c r="CR177" s="56" t="str">
        <f>IFERROR(IF($BY177="Présent",CK177/VLOOKUP(CJ177,Base!$A$3:$E$17,2,FALSE)/24,""),"")</f>
        <v/>
      </c>
      <c r="CS177" s="56" t="str">
        <f>IFERROR(IF($BY177="Présent",CM177/VLOOKUP(CL177,Base!$A$3:$E$17,2,FALSE)/24,""),"")</f>
        <v/>
      </c>
      <c r="CT177" s="56" t="str">
        <f>IFERROR(IF($BY177="Présent",CO177/VLOOKUP(CN177,Base!$A$3:$E$17,2,FALSE)/24,""),"")</f>
        <v/>
      </c>
      <c r="CU177" s="293" t="str">
        <f t="shared" si="188"/>
        <v/>
      </c>
      <c r="CV177" s="51"/>
      <c r="CW177" s="17" t="s">
        <v>28</v>
      </c>
      <c r="CX177" s="18"/>
      <c r="CY177" s="19">
        <v>0.85416666666666663</v>
      </c>
      <c r="CZ177" s="290">
        <f t="shared" si="189"/>
        <v>0</v>
      </c>
      <c r="DA177" s="291">
        <f t="shared" si="190"/>
        <v>0</v>
      </c>
      <c r="DB177" s="19">
        <f t="shared" si="191"/>
        <v>0</v>
      </c>
      <c r="DC177" s="20">
        <v>0.16250000000000001</v>
      </c>
      <c r="DD177" s="292">
        <f t="shared" si="168"/>
        <v>0</v>
      </c>
      <c r="DE177" s="63"/>
      <c r="DF177" s="64"/>
      <c r="DG177" s="63"/>
      <c r="DH177" s="65"/>
      <c r="DI177" s="66"/>
      <c r="DJ177" s="64"/>
      <c r="DK177" s="63" t="s">
        <v>10</v>
      </c>
      <c r="DL177" s="65"/>
      <c r="DM177" s="66" t="s">
        <v>10</v>
      </c>
      <c r="DN177" s="64"/>
      <c r="DO177" s="56" t="str">
        <f>IFERROR(IF($CX177="Présent",DF177/VLOOKUP(DE177,Base!$A$3:$E$17,2,FALSE)/24,""),"")</f>
        <v/>
      </c>
      <c r="DP177" s="56" t="str">
        <f>IFERROR(IF($CX177="Présent",DH177/VLOOKUP(DG177,Base!$A$3:$E$17,2,FALSE)/24,""),"")</f>
        <v/>
      </c>
      <c r="DQ177" s="56" t="str">
        <f>IFERROR(IF($CX177="Présent",DJ177/VLOOKUP(DI177,Base!$A$3:$E$17,2,FALSE)/24,""),"")</f>
        <v/>
      </c>
      <c r="DR177" s="56" t="str">
        <f>IFERROR(IF($CX177="Présent",DL177/VLOOKUP(DK177,Base!$A$3:$E$17,2,FALSE)/24,""),"")</f>
        <v/>
      </c>
      <c r="DS177" s="56" t="str">
        <f>IFERROR(IF($CX177="Présent",DN177/VLOOKUP(DM177,Base!$A$3:$E$17,2,FALSE)/24,""),"")</f>
        <v/>
      </c>
      <c r="DT177" s="293" t="str">
        <f t="shared" si="192"/>
        <v/>
      </c>
      <c r="DU177" s="51"/>
      <c r="DV177" s="17"/>
      <c r="DW177" s="18"/>
      <c r="DX177" s="19">
        <v>0.85416666666666663</v>
      </c>
      <c r="DY177" s="290">
        <f t="shared" si="193"/>
        <v>0</v>
      </c>
      <c r="DZ177" s="291">
        <f t="shared" si="194"/>
        <v>0</v>
      </c>
      <c r="EA177" s="19">
        <f t="shared" si="195"/>
        <v>0</v>
      </c>
      <c r="EB177" s="20">
        <v>0.16250000000000001</v>
      </c>
      <c r="EC177" s="292">
        <f t="shared" si="169"/>
        <v>0</v>
      </c>
      <c r="ED177" s="63"/>
      <c r="EE177" s="64"/>
      <c r="EF177" s="63"/>
      <c r="EG177" s="65"/>
      <c r="EH177" s="66"/>
      <c r="EI177" s="64"/>
      <c r="EJ177" s="63" t="s">
        <v>10</v>
      </c>
      <c r="EK177" s="65"/>
      <c r="EL177" s="66" t="s">
        <v>10</v>
      </c>
      <c r="EM177" s="64"/>
      <c r="EN177" s="56" t="str">
        <f>IFERROR(IF($DW177="Présent",EE177/VLOOKUP(ED177,Base!$A$3:$E$17,2,FALSE)/24,""),"")</f>
        <v/>
      </c>
      <c r="EO177" s="56" t="str">
        <f>IFERROR(IF($DW177="Présent",EG177/VLOOKUP(EF177,Base!$A$3:$E$17,2,FALSE)/24,""),"")</f>
        <v/>
      </c>
      <c r="EP177" s="56" t="str">
        <f>IFERROR(IF($DW177="Présent",EI177/VLOOKUP(EH177,Base!$A$3:$E$17,2,FALSE)/24,""),"")</f>
        <v/>
      </c>
      <c r="EQ177" s="56" t="str">
        <f>IFERROR(IF($DW177="Présent",EK177/VLOOKUP(EJ177,Base!$A$3:$E$17,2,FALSE)/24,""),"")</f>
        <v/>
      </c>
      <c r="ER177" s="56" t="str">
        <f>IFERROR(IF($DW177="Présent",EM177/VLOOKUP(EL177,Base!$A$3:$E$17,2,FALSE)/24,""),"")</f>
        <v/>
      </c>
      <c r="ES177" s="293" t="str">
        <f t="shared" si="196"/>
        <v/>
      </c>
      <c r="ET177" s="51"/>
      <c r="EU177" s="17" t="s">
        <v>28</v>
      </c>
      <c r="EV177" s="18"/>
      <c r="EW177" s="19">
        <v>0.85416666666666663</v>
      </c>
      <c r="EX177" s="290">
        <f t="shared" si="197"/>
        <v>0</v>
      </c>
      <c r="EY177" s="291">
        <f t="shared" si="198"/>
        <v>0</v>
      </c>
      <c r="EZ177" s="19">
        <f t="shared" si="199"/>
        <v>0</v>
      </c>
      <c r="FA177" s="20">
        <v>0.16250000000000001</v>
      </c>
      <c r="FB177" s="292">
        <f t="shared" si="170"/>
        <v>0</v>
      </c>
      <c r="FC177" s="63"/>
      <c r="FD177" s="64"/>
      <c r="FE177" s="63"/>
      <c r="FF177" s="65"/>
      <c r="FG177" s="66"/>
      <c r="FH177" s="64"/>
      <c r="FI177" s="63" t="s">
        <v>10</v>
      </c>
      <c r="FJ177" s="65"/>
      <c r="FK177" s="66" t="s">
        <v>10</v>
      </c>
      <c r="FL177" s="64"/>
      <c r="FM177" s="56" t="str">
        <f>IFERROR(IF($EV177="Présent",FD177/VLOOKUP(FC177,Base!$A$3:$E$17,2,FALSE)/24,""),"")</f>
        <v/>
      </c>
      <c r="FN177" s="56" t="str">
        <f>IFERROR(IF($EV177="Présent",FF177/VLOOKUP(FE177,Base!$A$3:$E$17,2,FALSE)/24,""),"")</f>
        <v/>
      </c>
      <c r="FO177" s="56" t="str">
        <f>IFERROR(IF($EV177="Présent",FH177/VLOOKUP(FG177,Base!$A$3:$E$17,2,FALSE)/24,""),"")</f>
        <v/>
      </c>
      <c r="FP177" s="56" t="str">
        <f>IFERROR(IF($EV177="Présent",FJ177/VLOOKUP(FI177,Base!$A$3:$E$17,2,FALSE)/24,""),"")</f>
        <v/>
      </c>
      <c r="FQ177" s="56" t="str">
        <f>IFERROR(IF($EV177="Présent",FL177/VLOOKUP(FK177,Base!$A$3:$E$17,2,FALSE)/24,""),"")</f>
        <v/>
      </c>
      <c r="FR177" s="293" t="str">
        <f t="shared" si="200"/>
        <v/>
      </c>
      <c r="FS177" s="51"/>
      <c r="FU177" s="262" t="str">
        <f t="shared" si="171"/>
        <v>LEYMARIE.G</v>
      </c>
      <c r="FV177" s="261">
        <f t="shared" si="172"/>
        <v>7</v>
      </c>
      <c r="FW177" s="263">
        <f t="shared" si="201"/>
        <v>0</v>
      </c>
      <c r="FX177" s="23"/>
      <c r="FY177" s="88"/>
    </row>
    <row r="178" spans="1:181" s="25" customFormat="1" x14ac:dyDescent="0.2">
      <c r="A178" s="17" t="s">
        <v>47</v>
      </c>
      <c r="B178" s="18"/>
      <c r="C178" s="19">
        <v>0.85416666666666663</v>
      </c>
      <c r="D178" s="290">
        <f t="shared" si="173"/>
        <v>0</v>
      </c>
      <c r="E178" s="291">
        <f t="shared" si="174"/>
        <v>0</v>
      </c>
      <c r="F178" s="19">
        <f t="shared" si="175"/>
        <v>0</v>
      </c>
      <c r="G178" s="20">
        <v>0.16250000000000001</v>
      </c>
      <c r="H178" s="292">
        <f t="shared" si="164"/>
        <v>0</v>
      </c>
      <c r="I178" s="63"/>
      <c r="J178" s="64"/>
      <c r="K178" s="63"/>
      <c r="L178" s="65"/>
      <c r="M178" s="66"/>
      <c r="N178" s="64"/>
      <c r="O178" s="63" t="s">
        <v>10</v>
      </c>
      <c r="P178" s="65"/>
      <c r="Q178" s="66" t="s">
        <v>10</v>
      </c>
      <c r="R178" s="64"/>
      <c r="S178" s="56" t="str">
        <f>IFERROR(IF($B178="Présent",J178/VLOOKUP(I178,Base!$A$3:$E$17,2,FALSE)/24,""),"")</f>
        <v/>
      </c>
      <c r="T178" s="56" t="str">
        <f>IFERROR(IF($B178="Présent",L178/VLOOKUP(K178,Base!$A$3:$E$17,2,FALSE)/24,""),"")</f>
        <v/>
      </c>
      <c r="U178" s="56" t="str">
        <f>IFERROR(IF($B178="Présent",N178/VLOOKUP(M178,Base!$A$3:$E$17,2,FALSE)/24,""),"")</f>
        <v/>
      </c>
      <c r="V178" s="56" t="str">
        <f>IFERROR(IF($B178="Présent",P178/VLOOKUP(O178,Base!$A$3:$E$17,2,FALSE)/24,""),"")</f>
        <v/>
      </c>
      <c r="W178" s="56" t="str">
        <f>IFERROR(IF($B178="Présent",R178/VLOOKUP(Q178,Base!$A$3:$E$17,2,FALSE)/24,""),"")</f>
        <v/>
      </c>
      <c r="X178" s="293" t="str">
        <f t="shared" si="176"/>
        <v/>
      </c>
      <c r="Y178" s="51"/>
      <c r="Z178" s="17" t="s">
        <v>47</v>
      </c>
      <c r="AA178" s="18"/>
      <c r="AB178" s="19">
        <v>0.85416666666666663</v>
      </c>
      <c r="AC178" s="290">
        <f t="shared" si="177"/>
        <v>0</v>
      </c>
      <c r="AD178" s="291">
        <f t="shared" si="178"/>
        <v>0</v>
      </c>
      <c r="AE178" s="19">
        <f t="shared" si="179"/>
        <v>0</v>
      </c>
      <c r="AF178" s="20">
        <v>0.16250000000000001</v>
      </c>
      <c r="AG178" s="292">
        <f t="shared" si="165"/>
        <v>0</v>
      </c>
      <c r="AH178" s="63"/>
      <c r="AI178" s="64"/>
      <c r="AJ178" s="63"/>
      <c r="AK178" s="65"/>
      <c r="AL178" s="66"/>
      <c r="AM178" s="64"/>
      <c r="AN178" s="63" t="s">
        <v>10</v>
      </c>
      <c r="AO178" s="65"/>
      <c r="AP178" s="66" t="s">
        <v>10</v>
      </c>
      <c r="AQ178" s="64"/>
      <c r="AR178" s="56" t="str">
        <f>IFERROR(IF($AA178="Présent",AI178/VLOOKUP(AH178,Base!$A$3:$E$17,2,FALSE)/24,""),"")</f>
        <v/>
      </c>
      <c r="AS178" s="56" t="str">
        <f>IFERROR(IF($AA178="Présent",AK178/VLOOKUP(AJ178,Base!$A$3:$E$17,2,FALSE)/24,""),"")</f>
        <v/>
      </c>
      <c r="AT178" s="56" t="str">
        <f>IFERROR(IF($AA178="Présent",AM178/VLOOKUP(AL178,Base!$A$3:$E$17,2,FALSE)/24,""),"")</f>
        <v/>
      </c>
      <c r="AU178" s="56" t="str">
        <f>IFERROR(IF($AA178="Présent",AO178/VLOOKUP(AN178,Base!$A$3:$E$17,2,FALSE)/24,""),"")</f>
        <v/>
      </c>
      <c r="AV178" s="56" t="str">
        <f>IFERROR(IF($AA178="Présent",AQ178/VLOOKUP(AP178,Base!$A$3:$E$17,2,FALSE)/24,""),"")</f>
        <v/>
      </c>
      <c r="AW178" s="293" t="str">
        <f t="shared" si="180"/>
        <v/>
      </c>
      <c r="AX178" s="51"/>
      <c r="AY178" s="17" t="s">
        <v>47</v>
      </c>
      <c r="AZ178" s="18"/>
      <c r="BA178" s="19">
        <v>0.85416666666666663</v>
      </c>
      <c r="BB178" s="290">
        <f t="shared" si="181"/>
        <v>0</v>
      </c>
      <c r="BC178" s="291">
        <f t="shared" si="182"/>
        <v>0</v>
      </c>
      <c r="BD178" s="19">
        <f t="shared" si="183"/>
        <v>0</v>
      </c>
      <c r="BE178" s="20">
        <v>0.16250000000000001</v>
      </c>
      <c r="BF178" s="292">
        <f t="shared" si="166"/>
        <v>0</v>
      </c>
      <c r="BG178" s="63"/>
      <c r="BH178" s="64"/>
      <c r="BI178" s="63"/>
      <c r="BJ178" s="65"/>
      <c r="BK178" s="66"/>
      <c r="BL178" s="64"/>
      <c r="BM178" s="63" t="s">
        <v>10</v>
      </c>
      <c r="BN178" s="65"/>
      <c r="BO178" s="66" t="s">
        <v>10</v>
      </c>
      <c r="BP178" s="64"/>
      <c r="BQ178" s="56" t="str">
        <f>IFERROR(IF($AZ178="Présent",BH178/VLOOKUP(BG178,Base!$A$3:$E$17,2,FALSE)/24,""),"")</f>
        <v/>
      </c>
      <c r="BR178" s="56" t="str">
        <f>IFERROR(IF($AZ178="Présent",BJ178/VLOOKUP(BI178,Base!$A$3:$E$17,2,FALSE)/24,""),"")</f>
        <v/>
      </c>
      <c r="BS178" s="56" t="str">
        <f>IFERROR(IF($AZ178="Présent",BL178/VLOOKUP(BK178,Base!$A$3:$E$17,2,FALSE)/24,""),"")</f>
        <v/>
      </c>
      <c r="BT178" s="56" t="str">
        <f>IFERROR(IF($AZ178="Présent",BN178/VLOOKUP(BM178,Base!$A$3:$E$17,2,FALSE)/24,""),"")</f>
        <v/>
      </c>
      <c r="BU178" s="56" t="str">
        <f>IFERROR(IF($AZ178="Présent",BP178/VLOOKUP(BO178,Base!$A$3:$E$17,2,FALSE)/24,""),"")</f>
        <v/>
      </c>
      <c r="BV178" s="293" t="str">
        <f t="shared" si="184"/>
        <v/>
      </c>
      <c r="BW178" s="51"/>
      <c r="BX178" s="17" t="s">
        <v>47</v>
      </c>
      <c r="BY178" s="18"/>
      <c r="BZ178" s="19">
        <v>0.85416666666666663</v>
      </c>
      <c r="CA178" s="290">
        <f t="shared" si="185"/>
        <v>0</v>
      </c>
      <c r="CB178" s="291">
        <f t="shared" si="186"/>
        <v>0</v>
      </c>
      <c r="CC178" s="19">
        <f t="shared" si="187"/>
        <v>0</v>
      </c>
      <c r="CD178" s="20">
        <v>0.16250000000000001</v>
      </c>
      <c r="CE178" s="292">
        <f t="shared" si="167"/>
        <v>0</v>
      </c>
      <c r="CF178" s="63"/>
      <c r="CG178" s="64"/>
      <c r="CH178" s="63"/>
      <c r="CI178" s="65"/>
      <c r="CJ178" s="66"/>
      <c r="CK178" s="64"/>
      <c r="CL178" s="63" t="s">
        <v>10</v>
      </c>
      <c r="CM178" s="65"/>
      <c r="CN178" s="66" t="s">
        <v>10</v>
      </c>
      <c r="CO178" s="64"/>
      <c r="CP178" s="56" t="str">
        <f>IFERROR(IF($BY178="Présent",CG178/VLOOKUP(CF178,Base!$A$3:$E$17,2,FALSE)/24,""),"")</f>
        <v/>
      </c>
      <c r="CQ178" s="56" t="str">
        <f>IFERROR(IF($BY178="Présent",CI178/VLOOKUP(CH178,Base!$A$3:$E$17,2,FALSE)/24,""),"")</f>
        <v/>
      </c>
      <c r="CR178" s="56" t="str">
        <f>IFERROR(IF($BY178="Présent",CK178/VLOOKUP(CJ178,Base!$A$3:$E$17,2,FALSE)/24,""),"")</f>
        <v/>
      </c>
      <c r="CS178" s="56" t="str">
        <f>IFERROR(IF($BY178="Présent",CM178/VLOOKUP(CL178,Base!$A$3:$E$17,2,FALSE)/24,""),"")</f>
        <v/>
      </c>
      <c r="CT178" s="56" t="str">
        <f>IFERROR(IF($BY178="Présent",CO178/VLOOKUP(CN178,Base!$A$3:$E$17,2,FALSE)/24,""),"")</f>
        <v/>
      </c>
      <c r="CU178" s="293" t="str">
        <f t="shared" si="188"/>
        <v/>
      </c>
      <c r="CV178" s="51"/>
      <c r="CW178" s="17" t="s">
        <v>47</v>
      </c>
      <c r="CX178" s="18"/>
      <c r="CY178" s="19">
        <v>0.85416666666666663</v>
      </c>
      <c r="CZ178" s="290">
        <f t="shared" si="189"/>
        <v>0</v>
      </c>
      <c r="DA178" s="291">
        <f t="shared" si="190"/>
        <v>0</v>
      </c>
      <c r="DB178" s="19">
        <f t="shared" si="191"/>
        <v>0</v>
      </c>
      <c r="DC178" s="20">
        <v>0.16250000000000001</v>
      </c>
      <c r="DD178" s="292">
        <f t="shared" si="168"/>
        <v>0</v>
      </c>
      <c r="DE178" s="63"/>
      <c r="DF178" s="64"/>
      <c r="DG178" s="63"/>
      <c r="DH178" s="65"/>
      <c r="DI178" s="66"/>
      <c r="DJ178" s="64"/>
      <c r="DK178" s="63" t="s">
        <v>10</v>
      </c>
      <c r="DL178" s="65"/>
      <c r="DM178" s="66" t="s">
        <v>10</v>
      </c>
      <c r="DN178" s="64"/>
      <c r="DO178" s="56" t="str">
        <f>IFERROR(IF($CX178="Présent",DF178/VLOOKUP(DE178,Base!$A$3:$E$17,2,FALSE)/24,""),"")</f>
        <v/>
      </c>
      <c r="DP178" s="56" t="str">
        <f>IFERROR(IF($CX178="Présent",DH178/VLOOKUP(DG178,Base!$A$3:$E$17,2,FALSE)/24,""),"")</f>
        <v/>
      </c>
      <c r="DQ178" s="56" t="str">
        <f>IFERROR(IF($CX178="Présent",DJ178/VLOOKUP(DI178,Base!$A$3:$E$17,2,FALSE)/24,""),"")</f>
        <v/>
      </c>
      <c r="DR178" s="56" t="str">
        <f>IFERROR(IF($CX178="Présent",DL178/VLOOKUP(DK178,Base!$A$3:$E$17,2,FALSE)/24,""),"")</f>
        <v/>
      </c>
      <c r="DS178" s="56" t="str">
        <f>IFERROR(IF($CX178="Présent",DN178/VLOOKUP(DM178,Base!$A$3:$E$17,2,FALSE)/24,""),"")</f>
        <v/>
      </c>
      <c r="DT178" s="293" t="str">
        <f t="shared" si="192"/>
        <v/>
      </c>
      <c r="DU178" s="51"/>
      <c r="DV178" s="17"/>
      <c r="DW178" s="18"/>
      <c r="DX178" s="19">
        <v>0.85416666666666663</v>
      </c>
      <c r="DY178" s="290">
        <f t="shared" si="193"/>
        <v>0</v>
      </c>
      <c r="DZ178" s="291">
        <f t="shared" si="194"/>
        <v>0</v>
      </c>
      <c r="EA178" s="19">
        <f t="shared" si="195"/>
        <v>0</v>
      </c>
      <c r="EB178" s="20">
        <v>0.16250000000000001</v>
      </c>
      <c r="EC178" s="292">
        <f t="shared" si="169"/>
        <v>0</v>
      </c>
      <c r="ED178" s="63"/>
      <c r="EE178" s="64"/>
      <c r="EF178" s="63"/>
      <c r="EG178" s="65"/>
      <c r="EH178" s="66"/>
      <c r="EI178" s="64"/>
      <c r="EJ178" s="63" t="s">
        <v>10</v>
      </c>
      <c r="EK178" s="65"/>
      <c r="EL178" s="66" t="s">
        <v>10</v>
      </c>
      <c r="EM178" s="64"/>
      <c r="EN178" s="56" t="str">
        <f>IFERROR(IF($DW178="Présent",EE178/VLOOKUP(ED178,Base!$A$3:$E$17,2,FALSE)/24,""),"")</f>
        <v/>
      </c>
      <c r="EO178" s="56" t="str">
        <f>IFERROR(IF($DW178="Présent",EG178/VLOOKUP(EF178,Base!$A$3:$E$17,2,FALSE)/24,""),"")</f>
        <v/>
      </c>
      <c r="EP178" s="56" t="str">
        <f>IFERROR(IF($DW178="Présent",EI178/VLOOKUP(EH178,Base!$A$3:$E$17,2,FALSE)/24,""),"")</f>
        <v/>
      </c>
      <c r="EQ178" s="56" t="str">
        <f>IFERROR(IF($DW178="Présent",EK178/VLOOKUP(EJ178,Base!$A$3:$E$17,2,FALSE)/24,""),"")</f>
        <v/>
      </c>
      <c r="ER178" s="56" t="str">
        <f>IFERROR(IF($DW178="Présent",EM178/VLOOKUP(EL178,Base!$A$3:$E$17,2,FALSE)/24,""),"")</f>
        <v/>
      </c>
      <c r="ES178" s="293" t="str">
        <f t="shared" si="196"/>
        <v/>
      </c>
      <c r="ET178" s="51"/>
      <c r="EU178" s="17" t="s">
        <v>47</v>
      </c>
      <c r="EV178" s="18"/>
      <c r="EW178" s="19">
        <v>0.85416666666666663</v>
      </c>
      <c r="EX178" s="290">
        <f t="shared" si="197"/>
        <v>0</v>
      </c>
      <c r="EY178" s="291">
        <f t="shared" si="198"/>
        <v>0</v>
      </c>
      <c r="EZ178" s="19">
        <f t="shared" si="199"/>
        <v>0</v>
      </c>
      <c r="FA178" s="20">
        <v>0.16250000000000001</v>
      </c>
      <c r="FB178" s="292">
        <f t="shared" si="170"/>
        <v>0</v>
      </c>
      <c r="FC178" s="63"/>
      <c r="FD178" s="64"/>
      <c r="FE178" s="63"/>
      <c r="FF178" s="65"/>
      <c r="FG178" s="66"/>
      <c r="FH178" s="64"/>
      <c r="FI178" s="63" t="s">
        <v>10</v>
      </c>
      <c r="FJ178" s="65"/>
      <c r="FK178" s="66" t="s">
        <v>10</v>
      </c>
      <c r="FL178" s="64"/>
      <c r="FM178" s="56" t="str">
        <f>IFERROR(IF($EV178="Présent",FD178/VLOOKUP(FC178,Base!$A$3:$E$17,2,FALSE)/24,""),"")</f>
        <v/>
      </c>
      <c r="FN178" s="56" t="str">
        <f>IFERROR(IF($EV178="Présent",FF178/VLOOKUP(FE178,Base!$A$3:$E$17,2,FALSE)/24,""),"")</f>
        <v/>
      </c>
      <c r="FO178" s="56" t="str">
        <f>IFERROR(IF($EV178="Présent",FH178/VLOOKUP(FG178,Base!$A$3:$E$17,2,FALSE)/24,""),"")</f>
        <v/>
      </c>
      <c r="FP178" s="56" t="str">
        <f>IFERROR(IF($EV178="Présent",FJ178/VLOOKUP(FI178,Base!$A$3:$E$17,2,FALSE)/24,""),"")</f>
        <v/>
      </c>
      <c r="FQ178" s="56" t="str">
        <f>IFERROR(IF($EV178="Présent",FL178/VLOOKUP(FK178,Base!$A$3:$E$17,2,FALSE)/24,""),"")</f>
        <v/>
      </c>
      <c r="FR178" s="293" t="str">
        <f t="shared" si="200"/>
        <v/>
      </c>
      <c r="FS178" s="51"/>
      <c r="FU178" s="262" t="str">
        <f t="shared" si="171"/>
        <v>IKASA.</v>
      </c>
      <c r="FV178" s="261">
        <f t="shared" si="172"/>
        <v>7</v>
      </c>
      <c r="FW178" s="263">
        <f t="shared" si="201"/>
        <v>0</v>
      </c>
      <c r="FX178" s="23"/>
      <c r="FY178" s="88"/>
    </row>
    <row r="179" spans="1:181" s="25" customFormat="1" x14ac:dyDescent="0.2">
      <c r="A179" s="17" t="s">
        <v>63</v>
      </c>
      <c r="B179" s="18"/>
      <c r="C179" s="19">
        <v>0.85416666666666663</v>
      </c>
      <c r="D179" s="290">
        <f t="shared" si="173"/>
        <v>0</v>
      </c>
      <c r="E179" s="291">
        <f t="shared" si="174"/>
        <v>0</v>
      </c>
      <c r="F179" s="19">
        <f t="shared" si="175"/>
        <v>0</v>
      </c>
      <c r="G179" s="20">
        <v>0.16250000000000001</v>
      </c>
      <c r="H179" s="292">
        <f t="shared" si="164"/>
        <v>0</v>
      </c>
      <c r="I179" s="63"/>
      <c r="J179" s="64"/>
      <c r="K179" s="63"/>
      <c r="L179" s="65"/>
      <c r="M179" s="66"/>
      <c r="N179" s="64"/>
      <c r="O179" s="63" t="s">
        <v>10</v>
      </c>
      <c r="P179" s="65"/>
      <c r="Q179" s="66" t="s">
        <v>10</v>
      </c>
      <c r="R179" s="64"/>
      <c r="S179" s="56" t="str">
        <f>IFERROR(IF($B179="Présent",J179/VLOOKUP(I179,Base!$A$3:$E$17,2,FALSE)/24,""),"")</f>
        <v/>
      </c>
      <c r="T179" s="56" t="str">
        <f>IFERROR(IF($B179="Présent",L179/VLOOKUP(K179,Base!$A$3:$E$17,2,FALSE)/24,""),"")</f>
        <v/>
      </c>
      <c r="U179" s="56" t="str">
        <f>IFERROR(IF($B179="Présent",N179/VLOOKUP(M179,Base!$A$3:$E$17,2,FALSE)/24,""),"")</f>
        <v/>
      </c>
      <c r="V179" s="56" t="str">
        <f>IFERROR(IF($B179="Présent",P179/VLOOKUP(O179,Base!$A$3:$E$17,2,FALSE)/24,""),"")</f>
        <v/>
      </c>
      <c r="W179" s="56" t="str">
        <f>IFERROR(IF($B179="Présent",R179/VLOOKUP(Q179,Base!$A$3:$E$17,2,FALSE)/24,""),"")</f>
        <v/>
      </c>
      <c r="X179" s="293" t="str">
        <f t="shared" si="176"/>
        <v/>
      </c>
      <c r="Y179" s="51"/>
      <c r="Z179" s="17" t="s">
        <v>63</v>
      </c>
      <c r="AA179" s="18"/>
      <c r="AB179" s="19">
        <v>0.85416666666666663</v>
      </c>
      <c r="AC179" s="290">
        <f t="shared" si="177"/>
        <v>0</v>
      </c>
      <c r="AD179" s="291">
        <f t="shared" si="178"/>
        <v>0</v>
      </c>
      <c r="AE179" s="19">
        <f t="shared" si="179"/>
        <v>0</v>
      </c>
      <c r="AF179" s="20">
        <v>0.16250000000000001</v>
      </c>
      <c r="AG179" s="292">
        <f t="shared" si="165"/>
        <v>0</v>
      </c>
      <c r="AH179" s="63"/>
      <c r="AI179" s="64"/>
      <c r="AJ179" s="63"/>
      <c r="AK179" s="65"/>
      <c r="AL179" s="66"/>
      <c r="AM179" s="64"/>
      <c r="AN179" s="63" t="s">
        <v>10</v>
      </c>
      <c r="AO179" s="65"/>
      <c r="AP179" s="66" t="s">
        <v>10</v>
      </c>
      <c r="AQ179" s="64"/>
      <c r="AR179" s="56" t="str">
        <f>IFERROR(IF($AA179="Présent",AI179/VLOOKUP(AH179,Base!$A$3:$E$17,2,FALSE)/24,""),"")</f>
        <v/>
      </c>
      <c r="AS179" s="56" t="str">
        <f>IFERROR(IF($AA179="Présent",AK179/VLOOKUP(AJ179,Base!$A$3:$E$17,2,FALSE)/24,""),"")</f>
        <v/>
      </c>
      <c r="AT179" s="56" t="str">
        <f>IFERROR(IF($AA179="Présent",AM179/VLOOKUP(AL179,Base!$A$3:$E$17,2,FALSE)/24,""),"")</f>
        <v/>
      </c>
      <c r="AU179" s="56" t="str">
        <f>IFERROR(IF($AA179="Présent",AO179/VLOOKUP(AN179,Base!$A$3:$E$17,2,FALSE)/24,""),"")</f>
        <v/>
      </c>
      <c r="AV179" s="56" t="str">
        <f>IFERROR(IF($AA179="Présent",AQ179/VLOOKUP(AP179,Base!$A$3:$E$17,2,FALSE)/24,""),"")</f>
        <v/>
      </c>
      <c r="AW179" s="293" t="str">
        <f t="shared" si="180"/>
        <v/>
      </c>
      <c r="AX179" s="51"/>
      <c r="AY179" s="17" t="s">
        <v>63</v>
      </c>
      <c r="AZ179" s="18"/>
      <c r="BA179" s="19">
        <v>0.85416666666666663</v>
      </c>
      <c r="BB179" s="290">
        <f t="shared" si="181"/>
        <v>0</v>
      </c>
      <c r="BC179" s="291">
        <f t="shared" si="182"/>
        <v>0</v>
      </c>
      <c r="BD179" s="19">
        <f t="shared" si="183"/>
        <v>0</v>
      </c>
      <c r="BE179" s="20">
        <v>0.16250000000000001</v>
      </c>
      <c r="BF179" s="292">
        <f t="shared" si="166"/>
        <v>0</v>
      </c>
      <c r="BG179" s="63"/>
      <c r="BH179" s="64"/>
      <c r="BI179" s="63"/>
      <c r="BJ179" s="65"/>
      <c r="BK179" s="66"/>
      <c r="BL179" s="64"/>
      <c r="BM179" s="63" t="s">
        <v>10</v>
      </c>
      <c r="BN179" s="65"/>
      <c r="BO179" s="66" t="s">
        <v>10</v>
      </c>
      <c r="BP179" s="64"/>
      <c r="BQ179" s="56" t="str">
        <f>IFERROR(IF($AZ179="Présent",BH179/VLOOKUP(BG179,Base!$A$3:$E$17,2,FALSE)/24,""),"")</f>
        <v/>
      </c>
      <c r="BR179" s="56" t="str">
        <f>IFERROR(IF($AZ179="Présent",BJ179/VLOOKUP(BI179,Base!$A$3:$E$17,2,FALSE)/24,""),"")</f>
        <v/>
      </c>
      <c r="BS179" s="56" t="str">
        <f>IFERROR(IF($AZ179="Présent",BL179/VLOOKUP(BK179,Base!$A$3:$E$17,2,FALSE)/24,""),"")</f>
        <v/>
      </c>
      <c r="BT179" s="56" t="str">
        <f>IFERROR(IF($AZ179="Présent",BN179/VLOOKUP(BM179,Base!$A$3:$E$17,2,FALSE)/24,""),"")</f>
        <v/>
      </c>
      <c r="BU179" s="56" t="str">
        <f>IFERROR(IF($AZ179="Présent",BP179/VLOOKUP(BO179,Base!$A$3:$E$17,2,FALSE)/24,""),"")</f>
        <v/>
      </c>
      <c r="BV179" s="293" t="str">
        <f t="shared" si="184"/>
        <v/>
      </c>
      <c r="BW179" s="51"/>
      <c r="BX179" s="17" t="s">
        <v>63</v>
      </c>
      <c r="BY179" s="18"/>
      <c r="BZ179" s="19">
        <v>0.85416666666666663</v>
      </c>
      <c r="CA179" s="290">
        <f t="shared" si="185"/>
        <v>0</v>
      </c>
      <c r="CB179" s="291">
        <f t="shared" si="186"/>
        <v>0</v>
      </c>
      <c r="CC179" s="19">
        <f t="shared" si="187"/>
        <v>0</v>
      </c>
      <c r="CD179" s="20">
        <v>0.16250000000000001</v>
      </c>
      <c r="CE179" s="292">
        <f t="shared" si="167"/>
        <v>0</v>
      </c>
      <c r="CF179" s="63"/>
      <c r="CG179" s="64"/>
      <c r="CH179" s="63"/>
      <c r="CI179" s="65"/>
      <c r="CJ179" s="66"/>
      <c r="CK179" s="64"/>
      <c r="CL179" s="63" t="s">
        <v>10</v>
      </c>
      <c r="CM179" s="65"/>
      <c r="CN179" s="66" t="s">
        <v>10</v>
      </c>
      <c r="CO179" s="64"/>
      <c r="CP179" s="56" t="str">
        <f>IFERROR(IF($BY179="Présent",CG179/VLOOKUP(CF179,Base!$A$3:$E$17,2,FALSE)/24,""),"")</f>
        <v/>
      </c>
      <c r="CQ179" s="56" t="str">
        <f>IFERROR(IF($BY179="Présent",CI179/VLOOKUP(CH179,Base!$A$3:$E$17,2,FALSE)/24,""),"")</f>
        <v/>
      </c>
      <c r="CR179" s="56" t="str">
        <f>IFERROR(IF($BY179="Présent",CK179/VLOOKUP(CJ179,Base!$A$3:$E$17,2,FALSE)/24,""),"")</f>
        <v/>
      </c>
      <c r="CS179" s="56" t="str">
        <f>IFERROR(IF($BY179="Présent",CM179/VLOOKUP(CL179,Base!$A$3:$E$17,2,FALSE)/24,""),"")</f>
        <v/>
      </c>
      <c r="CT179" s="56" t="str">
        <f>IFERROR(IF($BY179="Présent",CO179/VLOOKUP(CN179,Base!$A$3:$E$17,2,FALSE)/24,""),"")</f>
        <v/>
      </c>
      <c r="CU179" s="293" t="str">
        <f t="shared" si="188"/>
        <v/>
      </c>
      <c r="CV179" s="51"/>
      <c r="CW179" s="17" t="s">
        <v>63</v>
      </c>
      <c r="CX179" s="18"/>
      <c r="CY179" s="19">
        <v>0.85416666666666663</v>
      </c>
      <c r="CZ179" s="290">
        <f t="shared" si="189"/>
        <v>0</v>
      </c>
      <c r="DA179" s="291">
        <f t="shared" si="190"/>
        <v>0</v>
      </c>
      <c r="DB179" s="19">
        <f t="shared" si="191"/>
        <v>0</v>
      </c>
      <c r="DC179" s="20">
        <v>0.16250000000000001</v>
      </c>
      <c r="DD179" s="292">
        <f t="shared" si="168"/>
        <v>0</v>
      </c>
      <c r="DE179" s="63"/>
      <c r="DF179" s="64"/>
      <c r="DG179" s="63"/>
      <c r="DH179" s="65"/>
      <c r="DI179" s="66"/>
      <c r="DJ179" s="64"/>
      <c r="DK179" s="63" t="s">
        <v>10</v>
      </c>
      <c r="DL179" s="65"/>
      <c r="DM179" s="66" t="s">
        <v>10</v>
      </c>
      <c r="DN179" s="64"/>
      <c r="DO179" s="56" t="str">
        <f>IFERROR(IF($CX179="Présent",DF179/VLOOKUP(DE179,Base!$A$3:$E$17,2,FALSE)/24,""),"")</f>
        <v/>
      </c>
      <c r="DP179" s="56" t="str">
        <f>IFERROR(IF($CX179="Présent",DH179/VLOOKUP(DG179,Base!$A$3:$E$17,2,FALSE)/24,""),"")</f>
        <v/>
      </c>
      <c r="DQ179" s="56" t="str">
        <f>IFERROR(IF($CX179="Présent",DJ179/VLOOKUP(DI179,Base!$A$3:$E$17,2,FALSE)/24,""),"")</f>
        <v/>
      </c>
      <c r="DR179" s="56" t="str">
        <f>IFERROR(IF($CX179="Présent",DL179/VLOOKUP(DK179,Base!$A$3:$E$17,2,FALSE)/24,""),"")</f>
        <v/>
      </c>
      <c r="DS179" s="56" t="str">
        <f>IFERROR(IF($CX179="Présent",DN179/VLOOKUP(DM179,Base!$A$3:$E$17,2,FALSE)/24,""),"")</f>
        <v/>
      </c>
      <c r="DT179" s="293" t="str">
        <f t="shared" si="192"/>
        <v/>
      </c>
      <c r="DU179" s="51"/>
      <c r="DV179" s="17"/>
      <c r="DW179" s="18"/>
      <c r="DX179" s="19">
        <v>0.85416666666666663</v>
      </c>
      <c r="DY179" s="290">
        <f t="shared" si="193"/>
        <v>0</v>
      </c>
      <c r="DZ179" s="291">
        <f t="shared" si="194"/>
        <v>0</v>
      </c>
      <c r="EA179" s="19">
        <f t="shared" si="195"/>
        <v>0</v>
      </c>
      <c r="EB179" s="20">
        <v>0.16250000000000001</v>
      </c>
      <c r="EC179" s="292">
        <f t="shared" si="169"/>
        <v>0</v>
      </c>
      <c r="ED179" s="63"/>
      <c r="EE179" s="64"/>
      <c r="EF179" s="63"/>
      <c r="EG179" s="65"/>
      <c r="EH179" s="66"/>
      <c r="EI179" s="64"/>
      <c r="EJ179" s="63" t="s">
        <v>10</v>
      </c>
      <c r="EK179" s="65"/>
      <c r="EL179" s="66" t="s">
        <v>10</v>
      </c>
      <c r="EM179" s="64"/>
      <c r="EN179" s="56" t="str">
        <f>IFERROR(IF($DW179="Présent",EE179/VLOOKUP(ED179,Base!$A$3:$E$17,2,FALSE)/24,""),"")</f>
        <v/>
      </c>
      <c r="EO179" s="56" t="str">
        <f>IFERROR(IF($DW179="Présent",EG179/VLOOKUP(EF179,Base!$A$3:$E$17,2,FALSE)/24,""),"")</f>
        <v/>
      </c>
      <c r="EP179" s="56" t="str">
        <f>IFERROR(IF($DW179="Présent",EI179/VLOOKUP(EH179,Base!$A$3:$E$17,2,FALSE)/24,""),"")</f>
        <v/>
      </c>
      <c r="EQ179" s="56" t="str">
        <f>IFERROR(IF($DW179="Présent",EK179/VLOOKUP(EJ179,Base!$A$3:$E$17,2,FALSE)/24,""),"")</f>
        <v/>
      </c>
      <c r="ER179" s="56" t="str">
        <f>IFERROR(IF($DW179="Présent",EM179/VLOOKUP(EL179,Base!$A$3:$E$17,2,FALSE)/24,""),"")</f>
        <v/>
      </c>
      <c r="ES179" s="293" t="str">
        <f t="shared" si="196"/>
        <v/>
      </c>
      <c r="ET179" s="51"/>
      <c r="EU179" s="17" t="s">
        <v>63</v>
      </c>
      <c r="EV179" s="18"/>
      <c r="EW179" s="19">
        <v>0.85416666666666663</v>
      </c>
      <c r="EX179" s="290">
        <f t="shared" si="197"/>
        <v>0</v>
      </c>
      <c r="EY179" s="291">
        <f t="shared" si="198"/>
        <v>0</v>
      </c>
      <c r="EZ179" s="19">
        <f t="shared" si="199"/>
        <v>0</v>
      </c>
      <c r="FA179" s="20">
        <v>0.16250000000000001</v>
      </c>
      <c r="FB179" s="292">
        <f t="shared" si="170"/>
        <v>0</v>
      </c>
      <c r="FC179" s="63"/>
      <c r="FD179" s="64"/>
      <c r="FE179" s="63"/>
      <c r="FF179" s="65"/>
      <c r="FG179" s="66"/>
      <c r="FH179" s="64"/>
      <c r="FI179" s="63" t="s">
        <v>10</v>
      </c>
      <c r="FJ179" s="65"/>
      <c r="FK179" s="66" t="s">
        <v>10</v>
      </c>
      <c r="FL179" s="64"/>
      <c r="FM179" s="56" t="str">
        <f>IFERROR(IF($EV179="Présent",FD179/VLOOKUP(FC179,Base!$A$3:$E$17,2,FALSE)/24,""),"")</f>
        <v/>
      </c>
      <c r="FN179" s="56" t="str">
        <f>IFERROR(IF($EV179="Présent",FF179/VLOOKUP(FE179,Base!$A$3:$E$17,2,FALSE)/24,""),"")</f>
        <v/>
      </c>
      <c r="FO179" s="56" t="str">
        <f>IFERROR(IF($EV179="Présent",FH179/VLOOKUP(FG179,Base!$A$3:$E$17,2,FALSE)/24,""),"")</f>
        <v/>
      </c>
      <c r="FP179" s="56" t="str">
        <f>IFERROR(IF($EV179="Présent",FJ179/VLOOKUP(FI179,Base!$A$3:$E$17,2,FALSE)/24,""),"")</f>
        <v/>
      </c>
      <c r="FQ179" s="56" t="str">
        <f>IFERROR(IF($EV179="Présent",FL179/VLOOKUP(FK179,Base!$A$3:$E$17,2,FALSE)/24,""),"")</f>
        <v/>
      </c>
      <c r="FR179" s="293" t="str">
        <f t="shared" si="200"/>
        <v/>
      </c>
      <c r="FS179" s="51"/>
      <c r="FU179" s="262" t="str">
        <f t="shared" si="171"/>
        <v>BELGUEBLI.M</v>
      </c>
      <c r="FV179" s="261">
        <f t="shared" si="172"/>
        <v>7</v>
      </c>
      <c r="FW179" s="263">
        <f t="shared" si="201"/>
        <v>0</v>
      </c>
      <c r="FX179" s="23"/>
      <c r="FY179" s="88"/>
    </row>
    <row r="180" spans="1:181" s="25" customFormat="1" x14ac:dyDescent="0.2">
      <c r="A180" s="17"/>
      <c r="B180" s="18"/>
      <c r="C180" s="19">
        <v>0.85416666666666663</v>
      </c>
      <c r="D180" s="290">
        <f t="shared" si="173"/>
        <v>0</v>
      </c>
      <c r="E180" s="291">
        <f t="shared" si="174"/>
        <v>0</v>
      </c>
      <c r="F180" s="19">
        <f t="shared" si="175"/>
        <v>0</v>
      </c>
      <c r="G180" s="20">
        <v>0.16250000000000001</v>
      </c>
      <c r="H180" s="292">
        <f t="shared" si="164"/>
        <v>0</v>
      </c>
      <c r="I180" s="63"/>
      <c r="J180" s="64"/>
      <c r="K180" s="63"/>
      <c r="L180" s="65"/>
      <c r="M180" s="66"/>
      <c r="N180" s="64"/>
      <c r="O180" s="63" t="s">
        <v>10</v>
      </c>
      <c r="P180" s="65"/>
      <c r="Q180" s="66" t="s">
        <v>10</v>
      </c>
      <c r="R180" s="64"/>
      <c r="S180" s="56" t="str">
        <f>IFERROR(IF($B180="Présent",J180/VLOOKUP(I180,Base!$A$3:$E$17,2,FALSE)/24,""),"")</f>
        <v/>
      </c>
      <c r="T180" s="56" t="str">
        <f>IFERROR(IF($B180="Présent",L180/VLOOKUP(K180,Base!$A$3:$E$17,2,FALSE)/24,""),"")</f>
        <v/>
      </c>
      <c r="U180" s="56" t="str">
        <f>IFERROR(IF($B180="Présent",N180/VLOOKUP(M180,Base!$A$3:$E$17,2,FALSE)/24,""),"")</f>
        <v/>
      </c>
      <c r="V180" s="56" t="str">
        <f>IFERROR(IF($B180="Présent",P180/VLOOKUP(O180,Base!$A$3:$E$17,2,FALSE)/24,""),"")</f>
        <v/>
      </c>
      <c r="W180" s="56" t="str">
        <f>IFERROR(IF($B180="Présent",R180/VLOOKUP(Q180,Base!$A$3:$E$17,2,FALSE)/24,""),"")</f>
        <v/>
      </c>
      <c r="X180" s="293" t="str">
        <f t="shared" si="176"/>
        <v/>
      </c>
      <c r="Y180" s="51"/>
      <c r="Z180" s="17"/>
      <c r="AA180" s="18"/>
      <c r="AB180" s="19">
        <v>0.85416666666666663</v>
      </c>
      <c r="AC180" s="290">
        <f t="shared" si="177"/>
        <v>0</v>
      </c>
      <c r="AD180" s="291">
        <f t="shared" si="178"/>
        <v>0</v>
      </c>
      <c r="AE180" s="19">
        <f t="shared" si="179"/>
        <v>0</v>
      </c>
      <c r="AF180" s="20">
        <v>0.16250000000000001</v>
      </c>
      <c r="AG180" s="292">
        <f t="shared" si="165"/>
        <v>0</v>
      </c>
      <c r="AH180" s="63"/>
      <c r="AI180" s="64"/>
      <c r="AJ180" s="63"/>
      <c r="AK180" s="65"/>
      <c r="AL180" s="66"/>
      <c r="AM180" s="64"/>
      <c r="AN180" s="63" t="s">
        <v>10</v>
      </c>
      <c r="AO180" s="65"/>
      <c r="AP180" s="66" t="s">
        <v>10</v>
      </c>
      <c r="AQ180" s="64"/>
      <c r="AR180" s="56" t="str">
        <f>IFERROR(IF($AA180="Présent",AI180/VLOOKUP(AH180,Base!$A$3:$E$17,2,FALSE)/24,""),"")</f>
        <v/>
      </c>
      <c r="AS180" s="56" t="str">
        <f>IFERROR(IF($AA180="Présent",AK180/VLOOKUP(AJ180,Base!$A$3:$E$17,2,FALSE)/24,""),"")</f>
        <v/>
      </c>
      <c r="AT180" s="56" t="str">
        <f>IFERROR(IF($AA180="Présent",AM180/VLOOKUP(AL180,Base!$A$3:$E$17,2,FALSE)/24,""),"")</f>
        <v/>
      </c>
      <c r="AU180" s="56" t="str">
        <f>IFERROR(IF($AA180="Présent",AO180/VLOOKUP(AN180,Base!$A$3:$E$17,2,FALSE)/24,""),"")</f>
        <v/>
      </c>
      <c r="AV180" s="56" t="str">
        <f>IFERROR(IF($AA180="Présent",AQ180/VLOOKUP(AP180,Base!$A$3:$E$17,2,FALSE)/24,""),"")</f>
        <v/>
      </c>
      <c r="AW180" s="293" t="str">
        <f t="shared" si="180"/>
        <v/>
      </c>
      <c r="AX180" s="51"/>
      <c r="AY180" s="17"/>
      <c r="AZ180" s="18"/>
      <c r="BA180" s="19">
        <v>0.85416666666666663</v>
      </c>
      <c r="BB180" s="290">
        <f t="shared" si="181"/>
        <v>0</v>
      </c>
      <c r="BC180" s="291">
        <f t="shared" si="182"/>
        <v>0</v>
      </c>
      <c r="BD180" s="19">
        <f t="shared" si="183"/>
        <v>0</v>
      </c>
      <c r="BE180" s="20">
        <v>0.16250000000000001</v>
      </c>
      <c r="BF180" s="292">
        <f t="shared" si="166"/>
        <v>0</v>
      </c>
      <c r="BG180" s="63"/>
      <c r="BH180" s="64"/>
      <c r="BI180" s="63"/>
      <c r="BJ180" s="65"/>
      <c r="BK180" s="66"/>
      <c r="BL180" s="64"/>
      <c r="BM180" s="63" t="s">
        <v>10</v>
      </c>
      <c r="BN180" s="65"/>
      <c r="BO180" s="66" t="s">
        <v>10</v>
      </c>
      <c r="BP180" s="64"/>
      <c r="BQ180" s="56" t="str">
        <f>IFERROR(IF($AZ180="Présent",BH180/VLOOKUP(BG180,Base!$A$3:$E$17,2,FALSE)/24,""),"")</f>
        <v/>
      </c>
      <c r="BR180" s="56" t="str">
        <f>IFERROR(IF($AZ180="Présent",BJ180/VLOOKUP(BI180,Base!$A$3:$E$17,2,FALSE)/24,""),"")</f>
        <v/>
      </c>
      <c r="BS180" s="56" t="str">
        <f>IFERROR(IF($AZ180="Présent",BL180/VLOOKUP(BK180,Base!$A$3:$E$17,2,FALSE)/24,""),"")</f>
        <v/>
      </c>
      <c r="BT180" s="56" t="str">
        <f>IFERROR(IF($AZ180="Présent",BN180/VLOOKUP(BM180,Base!$A$3:$E$17,2,FALSE)/24,""),"")</f>
        <v/>
      </c>
      <c r="BU180" s="56" t="str">
        <f>IFERROR(IF($AZ180="Présent",BP180/VLOOKUP(BO180,Base!$A$3:$E$17,2,FALSE)/24,""),"")</f>
        <v/>
      </c>
      <c r="BV180" s="293" t="str">
        <f t="shared" si="184"/>
        <v/>
      </c>
      <c r="BW180" s="51"/>
      <c r="BX180" s="17"/>
      <c r="BY180" s="18"/>
      <c r="BZ180" s="19">
        <v>0.85416666666666663</v>
      </c>
      <c r="CA180" s="290">
        <f t="shared" si="185"/>
        <v>0</v>
      </c>
      <c r="CB180" s="291">
        <f t="shared" si="186"/>
        <v>0</v>
      </c>
      <c r="CC180" s="19">
        <f t="shared" si="187"/>
        <v>0</v>
      </c>
      <c r="CD180" s="20">
        <v>0.16250000000000001</v>
      </c>
      <c r="CE180" s="292">
        <f t="shared" si="167"/>
        <v>0</v>
      </c>
      <c r="CF180" s="63"/>
      <c r="CG180" s="64"/>
      <c r="CH180" s="63"/>
      <c r="CI180" s="65"/>
      <c r="CJ180" s="66"/>
      <c r="CK180" s="64"/>
      <c r="CL180" s="63" t="s">
        <v>10</v>
      </c>
      <c r="CM180" s="65"/>
      <c r="CN180" s="66" t="s">
        <v>10</v>
      </c>
      <c r="CO180" s="64"/>
      <c r="CP180" s="56" t="str">
        <f>IFERROR(IF($BY180="Présent",CG180/VLOOKUP(CF180,Base!$A$3:$E$17,2,FALSE)/24,""),"")</f>
        <v/>
      </c>
      <c r="CQ180" s="56" t="str">
        <f>IFERROR(IF($BY180="Présent",CI180/VLOOKUP(CH180,Base!$A$3:$E$17,2,FALSE)/24,""),"")</f>
        <v/>
      </c>
      <c r="CR180" s="56" t="str">
        <f>IFERROR(IF($BY180="Présent",CK180/VLOOKUP(CJ180,Base!$A$3:$E$17,2,FALSE)/24,""),"")</f>
        <v/>
      </c>
      <c r="CS180" s="56" t="str">
        <f>IFERROR(IF($BY180="Présent",CM180/VLOOKUP(CL180,Base!$A$3:$E$17,2,FALSE)/24,""),"")</f>
        <v/>
      </c>
      <c r="CT180" s="56" t="str">
        <f>IFERROR(IF($BY180="Présent",CO180/VLOOKUP(CN180,Base!$A$3:$E$17,2,FALSE)/24,""),"")</f>
        <v/>
      </c>
      <c r="CU180" s="293" t="str">
        <f t="shared" si="188"/>
        <v/>
      </c>
      <c r="CV180" s="51"/>
      <c r="CW180" s="17"/>
      <c r="CX180" s="18"/>
      <c r="CY180" s="19">
        <v>0.85416666666666663</v>
      </c>
      <c r="CZ180" s="290">
        <f t="shared" si="189"/>
        <v>0</v>
      </c>
      <c r="DA180" s="291">
        <f t="shared" si="190"/>
        <v>0</v>
      </c>
      <c r="DB180" s="19">
        <f t="shared" si="191"/>
        <v>0</v>
      </c>
      <c r="DC180" s="20">
        <v>0.16250000000000001</v>
      </c>
      <c r="DD180" s="292">
        <f t="shared" si="168"/>
        <v>0</v>
      </c>
      <c r="DE180" s="63"/>
      <c r="DF180" s="64"/>
      <c r="DG180" s="63"/>
      <c r="DH180" s="65"/>
      <c r="DI180" s="66"/>
      <c r="DJ180" s="64"/>
      <c r="DK180" s="63" t="s">
        <v>10</v>
      </c>
      <c r="DL180" s="65"/>
      <c r="DM180" s="66" t="s">
        <v>10</v>
      </c>
      <c r="DN180" s="64"/>
      <c r="DO180" s="56" t="str">
        <f>IFERROR(IF($CX180="Présent",DF180/VLOOKUP(DE180,Base!$A$3:$E$17,2,FALSE)/24,""),"")</f>
        <v/>
      </c>
      <c r="DP180" s="56" t="str">
        <f>IFERROR(IF($CX180="Présent",DH180/VLOOKUP(DG180,Base!$A$3:$E$17,2,FALSE)/24,""),"")</f>
        <v/>
      </c>
      <c r="DQ180" s="56" t="str">
        <f>IFERROR(IF($CX180="Présent",DJ180/VLOOKUP(DI180,Base!$A$3:$E$17,2,FALSE)/24,""),"")</f>
        <v/>
      </c>
      <c r="DR180" s="56" t="str">
        <f>IFERROR(IF($CX180="Présent",DL180/VLOOKUP(DK180,Base!$A$3:$E$17,2,FALSE)/24,""),"")</f>
        <v/>
      </c>
      <c r="DS180" s="56" t="str">
        <f>IFERROR(IF($CX180="Présent",DN180/VLOOKUP(DM180,Base!$A$3:$E$17,2,FALSE)/24,""),"")</f>
        <v/>
      </c>
      <c r="DT180" s="293" t="str">
        <f t="shared" si="192"/>
        <v/>
      </c>
      <c r="DU180" s="51"/>
      <c r="DV180" s="17"/>
      <c r="DW180" s="18"/>
      <c r="DX180" s="19">
        <v>0.85416666666666663</v>
      </c>
      <c r="DY180" s="290">
        <f t="shared" si="193"/>
        <v>0</v>
      </c>
      <c r="DZ180" s="291">
        <f t="shared" si="194"/>
        <v>0</v>
      </c>
      <c r="EA180" s="19">
        <f t="shared" si="195"/>
        <v>0</v>
      </c>
      <c r="EB180" s="20">
        <v>0.16250000000000001</v>
      </c>
      <c r="EC180" s="292">
        <f t="shared" si="169"/>
        <v>0</v>
      </c>
      <c r="ED180" s="63"/>
      <c r="EE180" s="64"/>
      <c r="EF180" s="63"/>
      <c r="EG180" s="65"/>
      <c r="EH180" s="66"/>
      <c r="EI180" s="64"/>
      <c r="EJ180" s="63" t="s">
        <v>10</v>
      </c>
      <c r="EK180" s="65"/>
      <c r="EL180" s="66" t="s">
        <v>10</v>
      </c>
      <c r="EM180" s="64"/>
      <c r="EN180" s="56" t="str">
        <f>IFERROR(IF($DW180="Présent",EE180/VLOOKUP(ED180,Base!$A$3:$E$17,2,FALSE)/24,""),"")</f>
        <v/>
      </c>
      <c r="EO180" s="56" t="str">
        <f>IFERROR(IF($DW180="Présent",EG180/VLOOKUP(EF180,Base!$A$3:$E$17,2,FALSE)/24,""),"")</f>
        <v/>
      </c>
      <c r="EP180" s="56" t="str">
        <f>IFERROR(IF($DW180="Présent",EI180/VLOOKUP(EH180,Base!$A$3:$E$17,2,FALSE)/24,""),"")</f>
        <v/>
      </c>
      <c r="EQ180" s="56" t="str">
        <f>IFERROR(IF($DW180="Présent",EK180/VLOOKUP(EJ180,Base!$A$3:$E$17,2,FALSE)/24,""),"")</f>
        <v/>
      </c>
      <c r="ER180" s="56" t="str">
        <f>IFERROR(IF($DW180="Présent",EM180/VLOOKUP(EL180,Base!$A$3:$E$17,2,FALSE)/24,""),"")</f>
        <v/>
      </c>
      <c r="ES180" s="293" t="str">
        <f t="shared" si="196"/>
        <v/>
      </c>
      <c r="ET180" s="51"/>
      <c r="EU180" s="17"/>
      <c r="EV180" s="18"/>
      <c r="EW180" s="19">
        <v>0.85416666666666663</v>
      </c>
      <c r="EX180" s="290">
        <f t="shared" si="197"/>
        <v>0</v>
      </c>
      <c r="EY180" s="291">
        <f t="shared" si="198"/>
        <v>0</v>
      </c>
      <c r="EZ180" s="19">
        <f t="shared" si="199"/>
        <v>0</v>
      </c>
      <c r="FA180" s="20">
        <v>0.16250000000000001</v>
      </c>
      <c r="FB180" s="292">
        <f t="shared" si="170"/>
        <v>0</v>
      </c>
      <c r="FC180" s="63"/>
      <c r="FD180" s="64"/>
      <c r="FE180" s="63"/>
      <c r="FF180" s="65"/>
      <c r="FG180" s="66"/>
      <c r="FH180" s="64"/>
      <c r="FI180" s="63" t="s">
        <v>10</v>
      </c>
      <c r="FJ180" s="65"/>
      <c r="FK180" s="66" t="s">
        <v>10</v>
      </c>
      <c r="FL180" s="64"/>
      <c r="FM180" s="56" t="str">
        <f>IFERROR(IF($EV180="Présent",FD180/VLOOKUP(FC180,Base!$A$3:$E$17,2,FALSE)/24,""),"")</f>
        <v/>
      </c>
      <c r="FN180" s="56" t="str">
        <f>IFERROR(IF($EV180="Présent",FF180/VLOOKUP(FE180,Base!$A$3:$E$17,2,FALSE)/24,""),"")</f>
        <v/>
      </c>
      <c r="FO180" s="56" t="str">
        <f>IFERROR(IF($EV180="Présent",FH180/VLOOKUP(FG180,Base!$A$3:$E$17,2,FALSE)/24,""),"")</f>
        <v/>
      </c>
      <c r="FP180" s="56" t="str">
        <f>IFERROR(IF($EV180="Présent",FJ180/VLOOKUP(FI180,Base!$A$3:$E$17,2,FALSE)/24,""),"")</f>
        <v/>
      </c>
      <c r="FQ180" s="56" t="str">
        <f>IFERROR(IF($EV180="Présent",FL180/VLOOKUP(FK180,Base!$A$3:$E$17,2,FALSE)/24,""),"")</f>
        <v/>
      </c>
      <c r="FR180" s="293" t="str">
        <f t="shared" si="200"/>
        <v/>
      </c>
      <c r="FS180" s="51"/>
      <c r="FU180" s="262">
        <f t="shared" si="171"/>
        <v>0</v>
      </c>
      <c r="FV180" s="261" t="str">
        <f t="shared" si="172"/>
        <v/>
      </c>
      <c r="FW180" s="263">
        <f t="shared" si="201"/>
        <v>0</v>
      </c>
      <c r="FX180" s="23"/>
      <c r="FY180" s="88"/>
    </row>
    <row r="181" spans="1:181" s="25" customFormat="1" x14ac:dyDescent="0.2">
      <c r="A181" s="17"/>
      <c r="B181" s="18"/>
      <c r="C181" s="19">
        <v>0.85416666666666663</v>
      </c>
      <c r="D181" s="290">
        <f t="shared" si="173"/>
        <v>0</v>
      </c>
      <c r="E181" s="291">
        <f t="shared" si="174"/>
        <v>0</v>
      </c>
      <c r="F181" s="19">
        <f t="shared" si="175"/>
        <v>0</v>
      </c>
      <c r="G181" s="20">
        <v>0.16250000000000001</v>
      </c>
      <c r="H181" s="292">
        <f t="shared" si="164"/>
        <v>0</v>
      </c>
      <c r="I181" s="63"/>
      <c r="J181" s="64"/>
      <c r="K181" s="63"/>
      <c r="L181" s="65"/>
      <c r="M181" s="66"/>
      <c r="N181" s="64"/>
      <c r="O181" s="63" t="s">
        <v>10</v>
      </c>
      <c r="P181" s="65"/>
      <c r="Q181" s="66" t="s">
        <v>10</v>
      </c>
      <c r="R181" s="64"/>
      <c r="S181" s="56" t="str">
        <f>IFERROR(IF($B181="Présent",J181/VLOOKUP(I181,Base!$A$3:$E$17,2,FALSE)/24,""),"")</f>
        <v/>
      </c>
      <c r="T181" s="56" t="str">
        <f>IFERROR(IF($B181="Présent",L181/VLOOKUP(K181,Base!$A$3:$E$17,2,FALSE)/24,""),"")</f>
        <v/>
      </c>
      <c r="U181" s="56" t="str">
        <f>IFERROR(IF($B181="Présent",N181/VLOOKUP(M181,Base!$A$3:$E$17,2,FALSE)/24,""),"")</f>
        <v/>
      </c>
      <c r="V181" s="56" t="str">
        <f>IFERROR(IF($B181="Présent",P181/VLOOKUP(O181,Base!$A$3:$E$17,2,FALSE)/24,""),"")</f>
        <v/>
      </c>
      <c r="W181" s="56" t="str">
        <f>IFERROR(IF($B181="Présent",R181/VLOOKUP(Q181,Base!$A$3:$E$17,2,FALSE)/24,""),"")</f>
        <v/>
      </c>
      <c r="X181" s="293" t="str">
        <f t="shared" si="176"/>
        <v/>
      </c>
      <c r="Y181" s="51"/>
      <c r="Z181" s="17"/>
      <c r="AA181" s="18"/>
      <c r="AB181" s="19">
        <v>0.85416666666666663</v>
      </c>
      <c r="AC181" s="290">
        <f t="shared" si="177"/>
        <v>0</v>
      </c>
      <c r="AD181" s="291">
        <f t="shared" si="178"/>
        <v>0</v>
      </c>
      <c r="AE181" s="19">
        <f t="shared" si="179"/>
        <v>0</v>
      </c>
      <c r="AF181" s="20">
        <v>0.16250000000000001</v>
      </c>
      <c r="AG181" s="292">
        <f t="shared" si="165"/>
        <v>0</v>
      </c>
      <c r="AH181" s="63"/>
      <c r="AI181" s="64"/>
      <c r="AJ181" s="63"/>
      <c r="AK181" s="65"/>
      <c r="AL181" s="66"/>
      <c r="AM181" s="64"/>
      <c r="AN181" s="63" t="s">
        <v>10</v>
      </c>
      <c r="AO181" s="65"/>
      <c r="AP181" s="66" t="s">
        <v>10</v>
      </c>
      <c r="AQ181" s="64"/>
      <c r="AR181" s="56" t="str">
        <f>IFERROR(IF($AA181="Présent",AI181/VLOOKUP(AH181,Base!$A$3:$E$17,2,FALSE)/24,""),"")</f>
        <v/>
      </c>
      <c r="AS181" s="56" t="str">
        <f>IFERROR(IF($AA181="Présent",AK181/VLOOKUP(AJ181,Base!$A$3:$E$17,2,FALSE)/24,""),"")</f>
        <v/>
      </c>
      <c r="AT181" s="56" t="str">
        <f>IFERROR(IF($AA181="Présent",AM181/VLOOKUP(AL181,Base!$A$3:$E$17,2,FALSE)/24,""),"")</f>
        <v/>
      </c>
      <c r="AU181" s="56" t="str">
        <f>IFERROR(IF($AA181="Présent",AO181/VLOOKUP(AN181,Base!$A$3:$E$17,2,FALSE)/24,""),"")</f>
        <v/>
      </c>
      <c r="AV181" s="56" t="str">
        <f>IFERROR(IF($AA181="Présent",AQ181/VLOOKUP(AP181,Base!$A$3:$E$17,2,FALSE)/24,""),"")</f>
        <v/>
      </c>
      <c r="AW181" s="293" t="str">
        <f t="shared" si="180"/>
        <v/>
      </c>
      <c r="AX181" s="51"/>
      <c r="AY181" s="17"/>
      <c r="AZ181" s="18"/>
      <c r="BA181" s="19">
        <v>0.85416666666666663</v>
      </c>
      <c r="BB181" s="290">
        <f t="shared" si="181"/>
        <v>0</v>
      </c>
      <c r="BC181" s="291">
        <f t="shared" si="182"/>
        <v>0</v>
      </c>
      <c r="BD181" s="19">
        <f t="shared" si="183"/>
        <v>0</v>
      </c>
      <c r="BE181" s="20">
        <v>0.16250000000000001</v>
      </c>
      <c r="BF181" s="292">
        <f t="shared" si="166"/>
        <v>0</v>
      </c>
      <c r="BG181" s="63"/>
      <c r="BH181" s="64"/>
      <c r="BI181" s="63"/>
      <c r="BJ181" s="65"/>
      <c r="BK181" s="66"/>
      <c r="BL181" s="64"/>
      <c r="BM181" s="63" t="s">
        <v>10</v>
      </c>
      <c r="BN181" s="65"/>
      <c r="BO181" s="66" t="s">
        <v>10</v>
      </c>
      <c r="BP181" s="64"/>
      <c r="BQ181" s="56" t="str">
        <f>IFERROR(IF($AZ181="Présent",BH181/VLOOKUP(BG181,Base!$A$3:$E$17,2,FALSE)/24,""),"")</f>
        <v/>
      </c>
      <c r="BR181" s="56" t="str">
        <f>IFERROR(IF($AZ181="Présent",BJ181/VLOOKUP(BI181,Base!$A$3:$E$17,2,FALSE)/24,""),"")</f>
        <v/>
      </c>
      <c r="BS181" s="56" t="str">
        <f>IFERROR(IF($AZ181="Présent",BL181/VLOOKUP(BK181,Base!$A$3:$E$17,2,FALSE)/24,""),"")</f>
        <v/>
      </c>
      <c r="BT181" s="56" t="str">
        <f>IFERROR(IF($AZ181="Présent",BN181/VLOOKUP(BM181,Base!$A$3:$E$17,2,FALSE)/24,""),"")</f>
        <v/>
      </c>
      <c r="BU181" s="56" t="str">
        <f>IFERROR(IF($AZ181="Présent",BP181/VLOOKUP(BO181,Base!$A$3:$E$17,2,FALSE)/24,""),"")</f>
        <v/>
      </c>
      <c r="BV181" s="293" t="str">
        <f t="shared" si="184"/>
        <v/>
      </c>
      <c r="BW181" s="51"/>
      <c r="BX181" s="17"/>
      <c r="BY181" s="18"/>
      <c r="BZ181" s="19">
        <v>0.85416666666666663</v>
      </c>
      <c r="CA181" s="290">
        <f t="shared" si="185"/>
        <v>0</v>
      </c>
      <c r="CB181" s="291">
        <f t="shared" si="186"/>
        <v>0</v>
      </c>
      <c r="CC181" s="19">
        <f t="shared" si="187"/>
        <v>0</v>
      </c>
      <c r="CD181" s="20">
        <v>0.16250000000000001</v>
      </c>
      <c r="CE181" s="292">
        <f t="shared" si="167"/>
        <v>0</v>
      </c>
      <c r="CF181" s="63"/>
      <c r="CG181" s="64"/>
      <c r="CH181" s="63"/>
      <c r="CI181" s="65"/>
      <c r="CJ181" s="66"/>
      <c r="CK181" s="64"/>
      <c r="CL181" s="63" t="s">
        <v>10</v>
      </c>
      <c r="CM181" s="65"/>
      <c r="CN181" s="66" t="s">
        <v>10</v>
      </c>
      <c r="CO181" s="64"/>
      <c r="CP181" s="56" t="str">
        <f>IFERROR(IF($BY181="Présent",CG181/VLOOKUP(CF181,Base!$A$3:$E$17,2,FALSE)/24,""),"")</f>
        <v/>
      </c>
      <c r="CQ181" s="56" t="str">
        <f>IFERROR(IF($BY181="Présent",CI181/VLOOKUP(CH181,Base!$A$3:$E$17,2,FALSE)/24,""),"")</f>
        <v/>
      </c>
      <c r="CR181" s="56" t="str">
        <f>IFERROR(IF($BY181="Présent",CK181/VLOOKUP(CJ181,Base!$A$3:$E$17,2,FALSE)/24,""),"")</f>
        <v/>
      </c>
      <c r="CS181" s="56" t="str">
        <f>IFERROR(IF($BY181="Présent",CM181/VLOOKUP(CL181,Base!$A$3:$E$17,2,FALSE)/24,""),"")</f>
        <v/>
      </c>
      <c r="CT181" s="56" t="str">
        <f>IFERROR(IF($BY181="Présent",CO181/VLOOKUP(CN181,Base!$A$3:$E$17,2,FALSE)/24,""),"")</f>
        <v/>
      </c>
      <c r="CU181" s="293" t="str">
        <f t="shared" si="188"/>
        <v/>
      </c>
      <c r="CV181" s="51"/>
      <c r="CW181" s="17"/>
      <c r="CX181" s="18"/>
      <c r="CY181" s="19">
        <v>0.85416666666666663</v>
      </c>
      <c r="CZ181" s="290">
        <f t="shared" si="189"/>
        <v>0</v>
      </c>
      <c r="DA181" s="291">
        <f t="shared" si="190"/>
        <v>0</v>
      </c>
      <c r="DB181" s="19">
        <f t="shared" si="191"/>
        <v>0</v>
      </c>
      <c r="DC181" s="20">
        <v>0.16250000000000001</v>
      </c>
      <c r="DD181" s="292">
        <f t="shared" si="168"/>
        <v>0</v>
      </c>
      <c r="DE181" s="63"/>
      <c r="DF181" s="64"/>
      <c r="DG181" s="63"/>
      <c r="DH181" s="65"/>
      <c r="DI181" s="66"/>
      <c r="DJ181" s="64"/>
      <c r="DK181" s="63" t="s">
        <v>10</v>
      </c>
      <c r="DL181" s="65"/>
      <c r="DM181" s="66" t="s">
        <v>10</v>
      </c>
      <c r="DN181" s="64"/>
      <c r="DO181" s="56" t="str">
        <f>IFERROR(IF($CX181="Présent",DF181/VLOOKUP(DE181,Base!$A$3:$E$17,2,FALSE)/24,""),"")</f>
        <v/>
      </c>
      <c r="DP181" s="56" t="str">
        <f>IFERROR(IF($CX181="Présent",DH181/VLOOKUP(DG181,Base!$A$3:$E$17,2,FALSE)/24,""),"")</f>
        <v/>
      </c>
      <c r="DQ181" s="56" t="str">
        <f>IFERROR(IF($CX181="Présent",DJ181/VLOOKUP(DI181,Base!$A$3:$E$17,2,FALSE)/24,""),"")</f>
        <v/>
      </c>
      <c r="DR181" s="56" t="str">
        <f>IFERROR(IF($CX181="Présent",DL181/VLOOKUP(DK181,Base!$A$3:$E$17,2,FALSE)/24,""),"")</f>
        <v/>
      </c>
      <c r="DS181" s="56" t="str">
        <f>IFERROR(IF($CX181="Présent",DN181/VLOOKUP(DM181,Base!$A$3:$E$17,2,FALSE)/24,""),"")</f>
        <v/>
      </c>
      <c r="DT181" s="293" t="str">
        <f t="shared" si="192"/>
        <v/>
      </c>
      <c r="DU181" s="51"/>
      <c r="DV181" s="17"/>
      <c r="DW181" s="18"/>
      <c r="DX181" s="19">
        <v>0.85416666666666663</v>
      </c>
      <c r="DY181" s="290">
        <f t="shared" si="193"/>
        <v>0</v>
      </c>
      <c r="DZ181" s="291">
        <f t="shared" si="194"/>
        <v>0</v>
      </c>
      <c r="EA181" s="19">
        <f t="shared" si="195"/>
        <v>0</v>
      </c>
      <c r="EB181" s="20">
        <v>0.16250000000000001</v>
      </c>
      <c r="EC181" s="292">
        <f t="shared" si="169"/>
        <v>0</v>
      </c>
      <c r="ED181" s="63"/>
      <c r="EE181" s="64"/>
      <c r="EF181" s="63"/>
      <c r="EG181" s="65"/>
      <c r="EH181" s="66"/>
      <c r="EI181" s="64"/>
      <c r="EJ181" s="63" t="s">
        <v>10</v>
      </c>
      <c r="EK181" s="65"/>
      <c r="EL181" s="66" t="s">
        <v>10</v>
      </c>
      <c r="EM181" s="64"/>
      <c r="EN181" s="56" t="str">
        <f>IFERROR(IF($DW181="Présent",EE181/VLOOKUP(ED181,Base!$A$3:$E$17,2,FALSE)/24,""),"")</f>
        <v/>
      </c>
      <c r="EO181" s="56" t="str">
        <f>IFERROR(IF($DW181="Présent",EG181/VLOOKUP(EF181,Base!$A$3:$E$17,2,FALSE)/24,""),"")</f>
        <v/>
      </c>
      <c r="EP181" s="56" t="str">
        <f>IFERROR(IF($DW181="Présent",EI181/VLOOKUP(EH181,Base!$A$3:$E$17,2,FALSE)/24,""),"")</f>
        <v/>
      </c>
      <c r="EQ181" s="56" t="str">
        <f>IFERROR(IF($DW181="Présent",EK181/VLOOKUP(EJ181,Base!$A$3:$E$17,2,FALSE)/24,""),"")</f>
        <v/>
      </c>
      <c r="ER181" s="56" t="str">
        <f>IFERROR(IF($DW181="Présent",EM181/VLOOKUP(EL181,Base!$A$3:$E$17,2,FALSE)/24,""),"")</f>
        <v/>
      </c>
      <c r="ES181" s="293" t="str">
        <f t="shared" si="196"/>
        <v/>
      </c>
      <c r="ET181" s="51"/>
      <c r="EU181" s="17"/>
      <c r="EV181" s="18"/>
      <c r="EW181" s="19">
        <v>0.85416666666666663</v>
      </c>
      <c r="EX181" s="290">
        <f t="shared" si="197"/>
        <v>0</v>
      </c>
      <c r="EY181" s="291">
        <f t="shared" si="198"/>
        <v>0</v>
      </c>
      <c r="EZ181" s="19">
        <f t="shared" si="199"/>
        <v>0</v>
      </c>
      <c r="FA181" s="20">
        <v>0.16250000000000001</v>
      </c>
      <c r="FB181" s="292">
        <f t="shared" si="170"/>
        <v>0</v>
      </c>
      <c r="FC181" s="63"/>
      <c r="FD181" s="64"/>
      <c r="FE181" s="63"/>
      <c r="FF181" s="65"/>
      <c r="FG181" s="66"/>
      <c r="FH181" s="64"/>
      <c r="FI181" s="63" t="s">
        <v>10</v>
      </c>
      <c r="FJ181" s="65"/>
      <c r="FK181" s="66" t="s">
        <v>10</v>
      </c>
      <c r="FL181" s="64"/>
      <c r="FM181" s="56" t="str">
        <f>IFERROR(IF($EV181="Présent",FD181/VLOOKUP(FC181,Base!$A$3:$E$17,2,FALSE)/24,""),"")</f>
        <v/>
      </c>
      <c r="FN181" s="56" t="str">
        <f>IFERROR(IF($EV181="Présent",FF181/VLOOKUP(FE181,Base!$A$3:$E$17,2,FALSE)/24,""),"")</f>
        <v/>
      </c>
      <c r="FO181" s="56" t="str">
        <f>IFERROR(IF($EV181="Présent",FH181/VLOOKUP(FG181,Base!$A$3:$E$17,2,FALSE)/24,""),"")</f>
        <v/>
      </c>
      <c r="FP181" s="56" t="str">
        <f>IFERROR(IF($EV181="Présent",FJ181/VLOOKUP(FI181,Base!$A$3:$E$17,2,FALSE)/24,""),"")</f>
        <v/>
      </c>
      <c r="FQ181" s="56" t="str">
        <f>IFERROR(IF($EV181="Présent",FL181/VLOOKUP(FK181,Base!$A$3:$E$17,2,FALSE)/24,""),"")</f>
        <v/>
      </c>
      <c r="FR181" s="293" t="str">
        <f t="shared" si="200"/>
        <v/>
      </c>
      <c r="FS181" s="51"/>
      <c r="FU181" s="262">
        <f t="shared" si="171"/>
        <v>0</v>
      </c>
      <c r="FV181" s="261" t="str">
        <f t="shared" si="172"/>
        <v/>
      </c>
      <c r="FW181" s="263">
        <f t="shared" si="201"/>
        <v>0</v>
      </c>
      <c r="FX181" s="23"/>
      <c r="FY181" s="88"/>
    </row>
    <row r="182" spans="1:181" s="25" customFormat="1" x14ac:dyDescent="0.2">
      <c r="A182" s="17"/>
      <c r="B182" s="18"/>
      <c r="C182" s="19">
        <v>0.85416666666666663</v>
      </c>
      <c r="D182" s="290">
        <f t="shared" si="173"/>
        <v>0</v>
      </c>
      <c r="E182" s="291">
        <f t="shared" si="174"/>
        <v>0</v>
      </c>
      <c r="F182" s="19">
        <f t="shared" si="175"/>
        <v>0</v>
      </c>
      <c r="G182" s="20">
        <v>0.16250000000000001</v>
      </c>
      <c r="H182" s="292">
        <f t="shared" si="164"/>
        <v>0</v>
      </c>
      <c r="I182" s="63"/>
      <c r="J182" s="64"/>
      <c r="K182" s="63"/>
      <c r="L182" s="65"/>
      <c r="M182" s="66"/>
      <c r="N182" s="64"/>
      <c r="O182" s="63" t="s">
        <v>10</v>
      </c>
      <c r="P182" s="65"/>
      <c r="Q182" s="66" t="s">
        <v>10</v>
      </c>
      <c r="R182" s="64"/>
      <c r="S182" s="56" t="str">
        <f>IFERROR(IF($B182="Présent",J182/VLOOKUP(I182,Base!$A$3:$E$17,2,FALSE)/24,""),"")</f>
        <v/>
      </c>
      <c r="T182" s="56" t="str">
        <f>IFERROR(IF($B182="Présent",L182/VLOOKUP(K182,Base!$A$3:$E$17,2,FALSE)/24,""),"")</f>
        <v/>
      </c>
      <c r="U182" s="56" t="str">
        <f>IFERROR(IF($B182="Présent",N182/VLOOKUP(M182,Base!$A$3:$E$17,2,FALSE)/24,""),"")</f>
        <v/>
      </c>
      <c r="V182" s="56" t="str">
        <f>IFERROR(IF($B182="Présent",P182/VLOOKUP(O182,Base!$A$3:$E$17,2,FALSE)/24,""),"")</f>
        <v/>
      </c>
      <c r="W182" s="56" t="str">
        <f>IFERROR(IF($B182="Présent",R182/VLOOKUP(Q182,Base!$A$3:$E$17,2,FALSE)/24,""),"")</f>
        <v/>
      </c>
      <c r="X182" s="293" t="str">
        <f t="shared" si="176"/>
        <v/>
      </c>
      <c r="Y182" s="51"/>
      <c r="Z182" s="17"/>
      <c r="AA182" s="18"/>
      <c r="AB182" s="19">
        <v>0.85416666666666663</v>
      </c>
      <c r="AC182" s="290">
        <f t="shared" si="177"/>
        <v>0</v>
      </c>
      <c r="AD182" s="291">
        <f t="shared" si="178"/>
        <v>0</v>
      </c>
      <c r="AE182" s="19">
        <f t="shared" si="179"/>
        <v>0</v>
      </c>
      <c r="AF182" s="20">
        <v>0.16250000000000001</v>
      </c>
      <c r="AG182" s="292">
        <f t="shared" si="165"/>
        <v>0</v>
      </c>
      <c r="AH182" s="63"/>
      <c r="AI182" s="64"/>
      <c r="AJ182" s="63"/>
      <c r="AK182" s="65"/>
      <c r="AL182" s="66"/>
      <c r="AM182" s="64"/>
      <c r="AN182" s="63" t="s">
        <v>10</v>
      </c>
      <c r="AO182" s="65"/>
      <c r="AP182" s="66" t="s">
        <v>10</v>
      </c>
      <c r="AQ182" s="64"/>
      <c r="AR182" s="56" t="str">
        <f>IFERROR(IF($AA182="Présent",AI182/VLOOKUP(AH182,Base!$A$3:$E$17,2,FALSE)/24,""),"")</f>
        <v/>
      </c>
      <c r="AS182" s="56" t="str">
        <f>IFERROR(IF($AA182="Présent",AK182/VLOOKUP(AJ182,Base!$A$3:$E$17,2,FALSE)/24,""),"")</f>
        <v/>
      </c>
      <c r="AT182" s="56" t="str">
        <f>IFERROR(IF($AA182="Présent",AM182/VLOOKUP(AL182,Base!$A$3:$E$17,2,FALSE)/24,""),"")</f>
        <v/>
      </c>
      <c r="AU182" s="56" t="str">
        <f>IFERROR(IF($AA182="Présent",AO182/VLOOKUP(AN182,Base!$A$3:$E$17,2,FALSE)/24,""),"")</f>
        <v/>
      </c>
      <c r="AV182" s="56" t="str">
        <f>IFERROR(IF($AA182="Présent",AQ182/VLOOKUP(AP182,Base!$A$3:$E$17,2,FALSE)/24,""),"")</f>
        <v/>
      </c>
      <c r="AW182" s="293" t="str">
        <f t="shared" si="180"/>
        <v/>
      </c>
      <c r="AX182" s="51"/>
      <c r="AY182" s="17"/>
      <c r="AZ182" s="18"/>
      <c r="BA182" s="19">
        <v>0.85416666666666663</v>
      </c>
      <c r="BB182" s="290">
        <f t="shared" si="181"/>
        <v>0</v>
      </c>
      <c r="BC182" s="291">
        <f t="shared" si="182"/>
        <v>0</v>
      </c>
      <c r="BD182" s="19">
        <f>IF(AZ182&lt;&gt;"Présent",0,BA182)</f>
        <v>0</v>
      </c>
      <c r="BE182" s="20">
        <v>0.16250000000000001</v>
      </c>
      <c r="BF182" s="292">
        <f t="shared" si="166"/>
        <v>0</v>
      </c>
      <c r="BG182" s="63"/>
      <c r="BH182" s="64"/>
      <c r="BI182" s="63"/>
      <c r="BJ182" s="65"/>
      <c r="BK182" s="66"/>
      <c r="BL182" s="64"/>
      <c r="BM182" s="63" t="s">
        <v>10</v>
      </c>
      <c r="BN182" s="65"/>
      <c r="BO182" s="66" t="s">
        <v>10</v>
      </c>
      <c r="BP182" s="64"/>
      <c r="BQ182" s="56" t="str">
        <f>IFERROR(IF($AZ182="Présent",BH182/VLOOKUP(BG182,Base!$A$3:$E$17,2,FALSE)/24,""),"")</f>
        <v/>
      </c>
      <c r="BR182" s="56" t="str">
        <f>IFERROR(IF($AZ182="Présent",BJ182/VLOOKUP(BI182,Base!$A$3:$E$17,2,FALSE)/24,""),"")</f>
        <v/>
      </c>
      <c r="BS182" s="56" t="str">
        <f>IFERROR(IF($AZ182="Présent",BL182/VLOOKUP(BK182,Base!$A$3:$E$17,2,FALSE)/24,""),"")</f>
        <v/>
      </c>
      <c r="BT182" s="56" t="str">
        <f>IFERROR(IF($AZ182="Présent",BN182/VLOOKUP(BM182,Base!$A$3:$E$17,2,FALSE)/24,""),"")</f>
        <v/>
      </c>
      <c r="BU182" s="56" t="str">
        <f>IFERROR(IF($AZ182="Présent",BP182/VLOOKUP(BO182,Base!$A$3:$E$17,2,FALSE)/24,""),"")</f>
        <v/>
      </c>
      <c r="BV182" s="293" t="str">
        <f t="shared" si="184"/>
        <v/>
      </c>
      <c r="BW182" s="51"/>
      <c r="BX182" s="17"/>
      <c r="BY182" s="18"/>
      <c r="BZ182" s="19">
        <v>0.85416666666666663</v>
      </c>
      <c r="CA182" s="290">
        <f t="shared" si="185"/>
        <v>0</v>
      </c>
      <c r="CB182" s="291">
        <f t="shared" si="186"/>
        <v>0</v>
      </c>
      <c r="CC182" s="19">
        <f t="shared" si="187"/>
        <v>0</v>
      </c>
      <c r="CD182" s="20">
        <v>0.16250000000000001</v>
      </c>
      <c r="CE182" s="292">
        <f t="shared" si="167"/>
        <v>0</v>
      </c>
      <c r="CF182" s="63"/>
      <c r="CG182" s="64"/>
      <c r="CH182" s="63"/>
      <c r="CI182" s="65"/>
      <c r="CJ182" s="66"/>
      <c r="CK182" s="64"/>
      <c r="CL182" s="63" t="s">
        <v>10</v>
      </c>
      <c r="CM182" s="65"/>
      <c r="CN182" s="66" t="s">
        <v>10</v>
      </c>
      <c r="CO182" s="64"/>
      <c r="CP182" s="56" t="str">
        <f>IFERROR(IF($BY182="Présent",CG182/VLOOKUP(CF182,Base!$A$3:$E$17,2,FALSE)/24,""),"")</f>
        <v/>
      </c>
      <c r="CQ182" s="56" t="str">
        <f>IFERROR(IF($BY182="Présent",CI182/VLOOKUP(CH182,Base!$A$3:$E$17,2,FALSE)/24,""),"")</f>
        <v/>
      </c>
      <c r="CR182" s="56" t="str">
        <f>IFERROR(IF($BY182="Présent",CK182/VLOOKUP(CJ182,Base!$A$3:$E$17,2,FALSE)/24,""),"")</f>
        <v/>
      </c>
      <c r="CS182" s="56" t="str">
        <f>IFERROR(IF($BY182="Présent",CM182/VLOOKUP(CL182,Base!$A$3:$E$17,2,FALSE)/24,""),"")</f>
        <v/>
      </c>
      <c r="CT182" s="56" t="str">
        <f>IFERROR(IF($BY182="Présent",CO182/VLOOKUP(CN182,Base!$A$3:$E$17,2,FALSE)/24,""),"")</f>
        <v/>
      </c>
      <c r="CU182" s="293" t="str">
        <f t="shared" si="188"/>
        <v/>
      </c>
      <c r="CV182" s="51"/>
      <c r="CW182" s="17"/>
      <c r="CX182" s="18"/>
      <c r="CY182" s="19">
        <v>0.85416666666666663</v>
      </c>
      <c r="CZ182" s="290">
        <f t="shared" si="189"/>
        <v>0</v>
      </c>
      <c r="DA182" s="291">
        <f t="shared" si="190"/>
        <v>0</v>
      </c>
      <c r="DB182" s="19">
        <f t="shared" si="191"/>
        <v>0</v>
      </c>
      <c r="DC182" s="20">
        <v>0.16250000000000001</v>
      </c>
      <c r="DD182" s="292">
        <f t="shared" si="168"/>
        <v>0</v>
      </c>
      <c r="DE182" s="63"/>
      <c r="DF182" s="64"/>
      <c r="DG182" s="63"/>
      <c r="DH182" s="65"/>
      <c r="DI182" s="66"/>
      <c r="DJ182" s="64"/>
      <c r="DK182" s="63" t="s">
        <v>10</v>
      </c>
      <c r="DL182" s="65"/>
      <c r="DM182" s="66" t="s">
        <v>10</v>
      </c>
      <c r="DN182" s="64"/>
      <c r="DO182" s="56" t="str">
        <f>IFERROR(IF($CX182="Présent",DF182/VLOOKUP(DE182,Base!$A$3:$E$17,2,FALSE)/24,""),"")</f>
        <v/>
      </c>
      <c r="DP182" s="56" t="str">
        <f>IFERROR(IF($CX182="Présent",DH182/VLOOKUP(DG182,Base!$A$3:$E$17,2,FALSE)/24,""),"")</f>
        <v/>
      </c>
      <c r="DQ182" s="56" t="str">
        <f>IFERROR(IF($CX182="Présent",DJ182/VLOOKUP(DI182,Base!$A$3:$E$17,2,FALSE)/24,""),"")</f>
        <v/>
      </c>
      <c r="DR182" s="56" t="str">
        <f>IFERROR(IF($CX182="Présent",DL182/VLOOKUP(DK182,Base!$A$3:$E$17,2,FALSE)/24,""),"")</f>
        <v/>
      </c>
      <c r="DS182" s="56" t="str">
        <f>IFERROR(IF($CX182="Présent",DN182/VLOOKUP(DM182,Base!$A$3:$E$17,2,FALSE)/24,""),"")</f>
        <v/>
      </c>
      <c r="DT182" s="293" t="str">
        <f t="shared" si="192"/>
        <v/>
      </c>
      <c r="DU182" s="51"/>
      <c r="DV182" s="17"/>
      <c r="DW182" s="18"/>
      <c r="DX182" s="19">
        <v>0.85416666666666663</v>
      </c>
      <c r="DY182" s="290">
        <f t="shared" si="193"/>
        <v>0</v>
      </c>
      <c r="DZ182" s="291">
        <f t="shared" si="194"/>
        <v>0</v>
      </c>
      <c r="EA182" s="19">
        <f t="shared" si="195"/>
        <v>0</v>
      </c>
      <c r="EB182" s="20">
        <v>0.16250000000000001</v>
      </c>
      <c r="EC182" s="292">
        <f t="shared" si="169"/>
        <v>0</v>
      </c>
      <c r="ED182" s="63"/>
      <c r="EE182" s="64"/>
      <c r="EF182" s="63"/>
      <c r="EG182" s="65"/>
      <c r="EH182" s="66"/>
      <c r="EI182" s="64"/>
      <c r="EJ182" s="63" t="s">
        <v>10</v>
      </c>
      <c r="EK182" s="65"/>
      <c r="EL182" s="66" t="s">
        <v>10</v>
      </c>
      <c r="EM182" s="64"/>
      <c r="EN182" s="56" t="str">
        <f>IFERROR(IF($DW182="Présent",EE182/VLOOKUP(ED182,Base!$A$3:$E$17,2,FALSE)/24,""),"")</f>
        <v/>
      </c>
      <c r="EO182" s="56" t="str">
        <f>IFERROR(IF($DW182="Présent",EG182/VLOOKUP(EF182,Base!$A$3:$E$17,2,FALSE)/24,""),"")</f>
        <v/>
      </c>
      <c r="EP182" s="56" t="str">
        <f>IFERROR(IF($DW182="Présent",EI182/VLOOKUP(EH182,Base!$A$3:$E$17,2,FALSE)/24,""),"")</f>
        <v/>
      </c>
      <c r="EQ182" s="56" t="str">
        <f>IFERROR(IF($DW182="Présent",EK182/VLOOKUP(EJ182,Base!$A$3:$E$17,2,FALSE)/24,""),"")</f>
        <v/>
      </c>
      <c r="ER182" s="56" t="str">
        <f>IFERROR(IF($DW182="Présent",EM182/VLOOKUP(EL182,Base!$A$3:$E$17,2,FALSE)/24,""),"")</f>
        <v/>
      </c>
      <c r="ES182" s="293" t="str">
        <f t="shared" si="196"/>
        <v/>
      </c>
      <c r="ET182" s="51"/>
      <c r="EU182" s="17"/>
      <c r="EV182" s="18"/>
      <c r="EW182" s="19">
        <v>0.85416666666666663</v>
      </c>
      <c r="EX182" s="290">
        <f t="shared" si="197"/>
        <v>0</v>
      </c>
      <c r="EY182" s="291">
        <f t="shared" si="198"/>
        <v>0</v>
      </c>
      <c r="EZ182" s="19">
        <f t="shared" si="199"/>
        <v>0</v>
      </c>
      <c r="FA182" s="20">
        <v>0.16250000000000001</v>
      </c>
      <c r="FB182" s="292">
        <f t="shared" si="170"/>
        <v>0</v>
      </c>
      <c r="FC182" s="63"/>
      <c r="FD182" s="64"/>
      <c r="FE182" s="63"/>
      <c r="FF182" s="65"/>
      <c r="FG182" s="66"/>
      <c r="FH182" s="64"/>
      <c r="FI182" s="63" t="s">
        <v>10</v>
      </c>
      <c r="FJ182" s="65"/>
      <c r="FK182" s="66" t="s">
        <v>10</v>
      </c>
      <c r="FL182" s="64"/>
      <c r="FM182" s="56" t="str">
        <f>IFERROR(IF($EV182="Présent",FD182/VLOOKUP(FC182,Base!$A$3:$E$17,2,FALSE)/24,""),"")</f>
        <v/>
      </c>
      <c r="FN182" s="56" t="str">
        <f>IFERROR(IF($EV182="Présent",FF182/VLOOKUP(FE182,Base!$A$3:$E$17,2,FALSE)/24,""),"")</f>
        <v/>
      </c>
      <c r="FO182" s="56" t="str">
        <f>IFERROR(IF($EV182="Présent",FH182/VLOOKUP(FG182,Base!$A$3:$E$17,2,FALSE)/24,""),"")</f>
        <v/>
      </c>
      <c r="FP182" s="56" t="str">
        <f>IFERROR(IF($EV182="Présent",FJ182/VLOOKUP(FI182,Base!$A$3:$E$17,2,FALSE)/24,""),"")</f>
        <v/>
      </c>
      <c r="FQ182" s="56" t="str">
        <f>IFERROR(IF($EV182="Présent",FL182/VLOOKUP(FK182,Base!$A$3:$E$17,2,FALSE)/24,""),"")</f>
        <v/>
      </c>
      <c r="FR182" s="293" t="str">
        <f t="shared" si="200"/>
        <v/>
      </c>
      <c r="FS182" s="51"/>
      <c r="FU182" s="262">
        <f t="shared" si="171"/>
        <v>0</v>
      </c>
      <c r="FV182" s="261" t="str">
        <f t="shared" si="172"/>
        <v/>
      </c>
      <c r="FW182" s="263">
        <f t="shared" si="201"/>
        <v>0</v>
      </c>
      <c r="FX182" s="23"/>
      <c r="FY182" s="88">
        <f t="shared" ref="FY182:FY192" si="202">IFERROR(IF(COUNTBLANK(F182:G182)&gt;0,E182,H182)+IF(COUNTBLANK(AE182:AF182)&gt;0,AD182,AG182)+IF(COUNTBLANK(BD182:BE182)&gt;0,BC182,BF182)+IF(COUNTBLANK(CC182:CD182)&gt;0,CB182,CE182)+IF(COUNTBLANK(DB182:DC182)&gt;0,DA182,DD182)+IF(COUNTBLANK(EZ182:FA182)&gt;0,DZ182,EC182)+IF(COUNTBLANK(EZ182:FA182)&gt;0,EY182,FB182),"")</f>
        <v>0</v>
      </c>
    </row>
    <row r="183" spans="1:181" s="25" customFormat="1" x14ac:dyDescent="0.2">
      <c r="A183" s="17"/>
      <c r="B183" s="18"/>
      <c r="C183" s="19">
        <v>0.85416666666666663</v>
      </c>
      <c r="D183" s="290">
        <f t="shared" si="173"/>
        <v>0</v>
      </c>
      <c r="E183" s="291">
        <f t="shared" si="174"/>
        <v>0</v>
      </c>
      <c r="F183" s="19">
        <f t="shared" si="175"/>
        <v>0</v>
      </c>
      <c r="G183" s="20">
        <v>0.16250000000000001</v>
      </c>
      <c r="H183" s="292">
        <f t="shared" si="164"/>
        <v>0</v>
      </c>
      <c r="I183" s="63"/>
      <c r="J183" s="64"/>
      <c r="K183" s="63"/>
      <c r="L183" s="65"/>
      <c r="M183" s="66"/>
      <c r="N183" s="64"/>
      <c r="O183" s="63" t="s">
        <v>10</v>
      </c>
      <c r="P183" s="65"/>
      <c r="Q183" s="66" t="s">
        <v>10</v>
      </c>
      <c r="R183" s="64"/>
      <c r="S183" s="56" t="str">
        <f>IFERROR(IF($B183="Présent",J183/VLOOKUP(I183,Base!$A$3:$E$17,2,FALSE)/24,""),"")</f>
        <v/>
      </c>
      <c r="T183" s="56" t="str">
        <f>IFERROR(IF($B183="Présent",L183/VLOOKUP(K183,Base!$A$3:$E$17,2,FALSE)/24,""),"")</f>
        <v/>
      </c>
      <c r="U183" s="56" t="str">
        <f>IFERROR(IF($B183="Présent",N183/VLOOKUP(M183,Base!$A$3:$E$17,2,FALSE)/24,""),"")</f>
        <v/>
      </c>
      <c r="V183" s="56" t="str">
        <f>IFERROR(IF($B183="Présent",P183/VLOOKUP(O183,Base!$A$3:$E$17,2,FALSE)/24,""),"")</f>
        <v/>
      </c>
      <c r="W183" s="56" t="str">
        <f>IFERROR(IF($B183="Présent",R183/VLOOKUP(Q183,Base!$A$3:$E$17,2,FALSE)/24,""),"")</f>
        <v/>
      </c>
      <c r="X183" s="293" t="str">
        <f t="shared" si="176"/>
        <v/>
      </c>
      <c r="Y183" s="51"/>
      <c r="Z183" s="17"/>
      <c r="AA183" s="18"/>
      <c r="AB183" s="19">
        <v>0.85416666666666663</v>
      </c>
      <c r="AC183" s="290">
        <f t="shared" si="177"/>
        <v>0</v>
      </c>
      <c r="AD183" s="291">
        <f t="shared" si="178"/>
        <v>0</v>
      </c>
      <c r="AE183" s="19">
        <f t="shared" si="179"/>
        <v>0</v>
      </c>
      <c r="AF183" s="20">
        <v>0.16250000000000001</v>
      </c>
      <c r="AG183" s="292">
        <f t="shared" si="165"/>
        <v>0</v>
      </c>
      <c r="AH183" s="63"/>
      <c r="AI183" s="64"/>
      <c r="AJ183" s="63"/>
      <c r="AK183" s="65"/>
      <c r="AL183" s="66"/>
      <c r="AM183" s="64"/>
      <c r="AN183" s="63" t="s">
        <v>10</v>
      </c>
      <c r="AO183" s="65"/>
      <c r="AP183" s="66" t="s">
        <v>10</v>
      </c>
      <c r="AQ183" s="64"/>
      <c r="AR183" s="56" t="str">
        <f>IFERROR(IF($AA183="Présent",AI183/VLOOKUP(AH183,Base!$A$3:$E$17,2,FALSE)/24,""),"")</f>
        <v/>
      </c>
      <c r="AS183" s="56" t="str">
        <f>IFERROR(IF($AA183="Présent",AK183/VLOOKUP(AJ183,Base!$A$3:$E$17,2,FALSE)/24,""),"")</f>
        <v/>
      </c>
      <c r="AT183" s="56" t="str">
        <f>IFERROR(IF($AA183="Présent",AM183/VLOOKUP(AL183,Base!$A$3:$E$17,2,FALSE)/24,""),"")</f>
        <v/>
      </c>
      <c r="AU183" s="56" t="str">
        <f>IFERROR(IF($AA183="Présent",AO183/VLOOKUP(AN183,Base!$A$3:$E$17,2,FALSE)/24,""),"")</f>
        <v/>
      </c>
      <c r="AV183" s="56" t="str">
        <f>IFERROR(IF($AA183="Présent",AQ183/VLOOKUP(AP183,Base!$A$3:$E$17,2,FALSE)/24,""),"")</f>
        <v/>
      </c>
      <c r="AW183" s="293" t="str">
        <f t="shared" si="180"/>
        <v/>
      </c>
      <c r="AX183" s="51"/>
      <c r="AY183" s="17"/>
      <c r="AZ183" s="18"/>
      <c r="BA183" s="19">
        <v>0.85416666666666663</v>
      </c>
      <c r="BB183" s="290">
        <f t="shared" si="181"/>
        <v>0</v>
      </c>
      <c r="BC183" s="291">
        <f t="shared" si="182"/>
        <v>0</v>
      </c>
      <c r="BD183" s="19">
        <f t="shared" si="183"/>
        <v>0</v>
      </c>
      <c r="BE183" s="20">
        <v>0.16250000000000001</v>
      </c>
      <c r="BF183" s="292">
        <f t="shared" si="166"/>
        <v>0</v>
      </c>
      <c r="BG183" s="63"/>
      <c r="BH183" s="64"/>
      <c r="BI183" s="63"/>
      <c r="BJ183" s="65"/>
      <c r="BK183" s="66"/>
      <c r="BL183" s="64"/>
      <c r="BM183" s="63" t="s">
        <v>10</v>
      </c>
      <c r="BN183" s="65"/>
      <c r="BO183" s="66" t="s">
        <v>10</v>
      </c>
      <c r="BP183" s="64"/>
      <c r="BQ183" s="56" t="str">
        <f>IFERROR(IF($AZ183="Présent",BH183/VLOOKUP(BG183,Base!$A$3:$E$17,2,FALSE)/24,""),"")</f>
        <v/>
      </c>
      <c r="BR183" s="56" t="str">
        <f>IFERROR(IF($AZ183="Présent",BJ183/VLOOKUP(BI183,Base!$A$3:$E$17,2,FALSE)/24,""),"")</f>
        <v/>
      </c>
      <c r="BS183" s="56" t="str">
        <f>IFERROR(IF($AZ183="Présent",BL183/VLOOKUP(BK183,Base!$A$3:$E$17,2,FALSE)/24,""),"")</f>
        <v/>
      </c>
      <c r="BT183" s="56" t="str">
        <f>IFERROR(IF($AZ183="Présent",BN183/VLOOKUP(BM183,Base!$A$3:$E$17,2,FALSE)/24,""),"")</f>
        <v/>
      </c>
      <c r="BU183" s="56" t="str">
        <f>IFERROR(IF($AZ183="Présent",BP183/VLOOKUP(BO183,Base!$A$3:$E$17,2,FALSE)/24,""),"")</f>
        <v/>
      </c>
      <c r="BV183" s="293" t="str">
        <f t="shared" si="184"/>
        <v/>
      </c>
      <c r="BW183" s="51"/>
      <c r="BX183" s="17"/>
      <c r="BY183" s="18"/>
      <c r="BZ183" s="19">
        <v>0.85416666666666663</v>
      </c>
      <c r="CA183" s="290">
        <f t="shared" si="185"/>
        <v>0</v>
      </c>
      <c r="CB183" s="291">
        <f t="shared" si="186"/>
        <v>0</v>
      </c>
      <c r="CC183" s="19">
        <f t="shared" si="187"/>
        <v>0</v>
      </c>
      <c r="CD183" s="20">
        <v>0.16250000000000001</v>
      </c>
      <c r="CE183" s="292">
        <f t="shared" si="167"/>
        <v>0</v>
      </c>
      <c r="CF183" s="63"/>
      <c r="CG183" s="64"/>
      <c r="CH183" s="63"/>
      <c r="CI183" s="65"/>
      <c r="CJ183" s="66"/>
      <c r="CK183" s="64"/>
      <c r="CL183" s="63" t="s">
        <v>10</v>
      </c>
      <c r="CM183" s="65"/>
      <c r="CN183" s="66" t="s">
        <v>10</v>
      </c>
      <c r="CO183" s="64"/>
      <c r="CP183" s="56" t="str">
        <f>IFERROR(IF($BY183="Présent",CG183/VLOOKUP(CF183,Base!$A$3:$E$17,2,FALSE)/24,""),"")</f>
        <v/>
      </c>
      <c r="CQ183" s="56" t="str">
        <f>IFERROR(IF($BY183="Présent",CI183/VLOOKUP(CH183,Base!$A$3:$E$17,2,FALSE)/24,""),"")</f>
        <v/>
      </c>
      <c r="CR183" s="56" t="str">
        <f>IFERROR(IF($BY183="Présent",CK183/VLOOKUP(CJ183,Base!$A$3:$E$17,2,FALSE)/24,""),"")</f>
        <v/>
      </c>
      <c r="CS183" s="56" t="str">
        <f>IFERROR(IF($BY183="Présent",CM183/VLOOKUP(CL183,Base!$A$3:$E$17,2,FALSE)/24,""),"")</f>
        <v/>
      </c>
      <c r="CT183" s="56" t="str">
        <f>IFERROR(IF($BY183="Présent",CO183/VLOOKUP(CN183,Base!$A$3:$E$17,2,FALSE)/24,""),"")</f>
        <v/>
      </c>
      <c r="CU183" s="293" t="str">
        <f t="shared" si="188"/>
        <v/>
      </c>
      <c r="CV183" s="51"/>
      <c r="CW183" s="17"/>
      <c r="CX183" s="18"/>
      <c r="CY183" s="19">
        <v>0.85416666666666663</v>
      </c>
      <c r="CZ183" s="290">
        <f t="shared" si="189"/>
        <v>0</v>
      </c>
      <c r="DA183" s="291">
        <f t="shared" si="190"/>
        <v>0</v>
      </c>
      <c r="DB183" s="19">
        <f t="shared" si="191"/>
        <v>0</v>
      </c>
      <c r="DC183" s="20">
        <v>0.16250000000000001</v>
      </c>
      <c r="DD183" s="292">
        <f t="shared" si="168"/>
        <v>0</v>
      </c>
      <c r="DE183" s="63"/>
      <c r="DF183" s="64"/>
      <c r="DG183" s="63"/>
      <c r="DH183" s="65"/>
      <c r="DI183" s="66"/>
      <c r="DJ183" s="64"/>
      <c r="DK183" s="63" t="s">
        <v>10</v>
      </c>
      <c r="DL183" s="65"/>
      <c r="DM183" s="66" t="s">
        <v>10</v>
      </c>
      <c r="DN183" s="64"/>
      <c r="DO183" s="56" t="str">
        <f>IFERROR(IF($CX183="Présent",DF183/VLOOKUP(DE183,Base!$A$3:$E$17,2,FALSE)/24,""),"")</f>
        <v/>
      </c>
      <c r="DP183" s="56" t="str">
        <f>IFERROR(IF($CX183="Présent",DH183/VLOOKUP(DG183,Base!$A$3:$E$17,2,FALSE)/24,""),"")</f>
        <v/>
      </c>
      <c r="DQ183" s="56" t="str">
        <f>IFERROR(IF($CX183="Présent",DJ183/VLOOKUP(DI183,Base!$A$3:$E$17,2,FALSE)/24,""),"")</f>
        <v/>
      </c>
      <c r="DR183" s="56" t="str">
        <f>IFERROR(IF($CX183="Présent",DL183/VLOOKUP(DK183,Base!$A$3:$E$17,2,FALSE)/24,""),"")</f>
        <v/>
      </c>
      <c r="DS183" s="56" t="str">
        <f>IFERROR(IF($CX183="Présent",DN183/VLOOKUP(DM183,Base!$A$3:$E$17,2,FALSE)/24,""),"")</f>
        <v/>
      </c>
      <c r="DT183" s="293" t="str">
        <f t="shared" si="192"/>
        <v/>
      </c>
      <c r="DU183" s="51"/>
      <c r="DV183" s="17"/>
      <c r="DW183" s="18"/>
      <c r="DX183" s="19">
        <v>0.85416666666666663</v>
      </c>
      <c r="DY183" s="290">
        <f t="shared" si="193"/>
        <v>0</v>
      </c>
      <c r="DZ183" s="291">
        <f t="shared" si="194"/>
        <v>0</v>
      </c>
      <c r="EA183" s="19">
        <f t="shared" si="195"/>
        <v>0</v>
      </c>
      <c r="EB183" s="20">
        <v>0.16250000000000001</v>
      </c>
      <c r="EC183" s="292">
        <f t="shared" si="169"/>
        <v>0</v>
      </c>
      <c r="ED183" s="63"/>
      <c r="EE183" s="64"/>
      <c r="EF183" s="63"/>
      <c r="EG183" s="65"/>
      <c r="EH183" s="66"/>
      <c r="EI183" s="64"/>
      <c r="EJ183" s="63" t="s">
        <v>10</v>
      </c>
      <c r="EK183" s="65"/>
      <c r="EL183" s="66" t="s">
        <v>10</v>
      </c>
      <c r="EM183" s="64"/>
      <c r="EN183" s="56" t="str">
        <f>IFERROR(IF($DW183="Présent",EE183/VLOOKUP(ED183,Base!$A$3:$E$17,2,FALSE)/24,""),"")</f>
        <v/>
      </c>
      <c r="EO183" s="56" t="str">
        <f>IFERROR(IF($DW183="Présent",EG183/VLOOKUP(EF183,Base!$A$3:$E$17,2,FALSE)/24,""),"")</f>
        <v/>
      </c>
      <c r="EP183" s="56" t="str">
        <f>IFERROR(IF($DW183="Présent",EI183/VLOOKUP(EH183,Base!$A$3:$E$17,2,FALSE)/24,""),"")</f>
        <v/>
      </c>
      <c r="EQ183" s="56" t="str">
        <f>IFERROR(IF($DW183="Présent",EK183/VLOOKUP(EJ183,Base!$A$3:$E$17,2,FALSE)/24,""),"")</f>
        <v/>
      </c>
      <c r="ER183" s="56" t="str">
        <f>IFERROR(IF($DW183="Présent",EM183/VLOOKUP(EL183,Base!$A$3:$E$17,2,FALSE)/24,""),"")</f>
        <v/>
      </c>
      <c r="ES183" s="293" t="str">
        <f t="shared" si="196"/>
        <v/>
      </c>
      <c r="ET183" s="51"/>
      <c r="EU183" s="17"/>
      <c r="EV183" s="18"/>
      <c r="EW183" s="19">
        <v>0.85416666666666663</v>
      </c>
      <c r="EX183" s="290">
        <f t="shared" si="197"/>
        <v>0</v>
      </c>
      <c r="EY183" s="291">
        <f t="shared" si="198"/>
        <v>0</v>
      </c>
      <c r="EZ183" s="19">
        <f t="shared" si="199"/>
        <v>0</v>
      </c>
      <c r="FA183" s="20">
        <v>0.16250000000000001</v>
      </c>
      <c r="FB183" s="292">
        <f t="shared" si="170"/>
        <v>0</v>
      </c>
      <c r="FC183" s="63"/>
      <c r="FD183" s="64"/>
      <c r="FE183" s="63"/>
      <c r="FF183" s="65"/>
      <c r="FG183" s="66"/>
      <c r="FH183" s="64"/>
      <c r="FI183" s="63" t="s">
        <v>10</v>
      </c>
      <c r="FJ183" s="65"/>
      <c r="FK183" s="66" t="s">
        <v>10</v>
      </c>
      <c r="FL183" s="64"/>
      <c r="FM183" s="56" t="str">
        <f>IFERROR(IF($EV183="Présent",FD183/VLOOKUP(FC183,Base!$A$3:$E$17,2,FALSE)/24,""),"")</f>
        <v/>
      </c>
      <c r="FN183" s="56" t="str">
        <f>IFERROR(IF($EV183="Présent",FF183/VLOOKUP(FE183,Base!$A$3:$E$17,2,FALSE)/24,""),"")</f>
        <v/>
      </c>
      <c r="FO183" s="56" t="str">
        <f>IFERROR(IF($EV183="Présent",FH183/VLOOKUP(FG183,Base!$A$3:$E$17,2,FALSE)/24,""),"")</f>
        <v/>
      </c>
      <c r="FP183" s="56" t="str">
        <f>IFERROR(IF($EV183="Présent",FJ183/VLOOKUP(FI183,Base!$A$3:$E$17,2,FALSE)/24,""),"")</f>
        <v/>
      </c>
      <c r="FQ183" s="56" t="str">
        <f>IFERROR(IF($EV183="Présent",FL183/VLOOKUP(FK183,Base!$A$3:$E$17,2,FALSE)/24,""),"")</f>
        <v/>
      </c>
      <c r="FR183" s="293" t="str">
        <f t="shared" si="200"/>
        <v/>
      </c>
      <c r="FS183" s="51"/>
      <c r="FU183" s="262">
        <f t="shared" si="171"/>
        <v>0</v>
      </c>
      <c r="FV183" s="261" t="str">
        <f t="shared" si="172"/>
        <v/>
      </c>
      <c r="FW183" s="263">
        <f t="shared" si="201"/>
        <v>0</v>
      </c>
      <c r="FX183" s="23"/>
      <c r="FY183" s="88">
        <f t="shared" si="202"/>
        <v>0</v>
      </c>
    </row>
    <row r="184" spans="1:181" s="25" customFormat="1" x14ac:dyDescent="0.2">
      <c r="A184" s="17"/>
      <c r="B184" s="18"/>
      <c r="C184" s="19">
        <v>0.85416666666666663</v>
      </c>
      <c r="D184" s="290">
        <f t="shared" si="173"/>
        <v>0</v>
      </c>
      <c r="E184" s="291">
        <f t="shared" si="174"/>
        <v>0</v>
      </c>
      <c r="F184" s="19">
        <f t="shared" si="175"/>
        <v>0</v>
      </c>
      <c r="G184" s="20">
        <v>0.16250000000000001</v>
      </c>
      <c r="H184" s="292">
        <f t="shared" si="164"/>
        <v>0</v>
      </c>
      <c r="I184" s="63"/>
      <c r="J184" s="64"/>
      <c r="K184" s="63"/>
      <c r="L184" s="65"/>
      <c r="M184" s="66"/>
      <c r="N184" s="64"/>
      <c r="O184" s="63" t="s">
        <v>10</v>
      </c>
      <c r="P184" s="65"/>
      <c r="Q184" s="66" t="s">
        <v>10</v>
      </c>
      <c r="R184" s="64"/>
      <c r="S184" s="56" t="str">
        <f>IFERROR(IF($B184="Présent",J184/VLOOKUP(I184,Base!$A$3:$E$17,2,FALSE)/24,""),"")</f>
        <v/>
      </c>
      <c r="T184" s="56" t="str">
        <f>IFERROR(IF($B184="Présent",L184/VLOOKUP(K184,Base!$A$3:$E$17,2,FALSE)/24,""),"")</f>
        <v/>
      </c>
      <c r="U184" s="56" t="str">
        <f>IFERROR(IF($B184="Présent",N184/VLOOKUP(M184,Base!$A$3:$E$17,2,FALSE)/24,""),"")</f>
        <v/>
      </c>
      <c r="V184" s="56" t="str">
        <f>IFERROR(IF($B184="Présent",P184/VLOOKUP(O184,Base!$A$3:$E$17,2,FALSE)/24,""),"")</f>
        <v/>
      </c>
      <c r="W184" s="56" t="str">
        <f>IFERROR(IF($B184="Présent",R184/VLOOKUP(Q184,Base!$A$3:$E$17,2,FALSE)/24,""),"")</f>
        <v/>
      </c>
      <c r="X184" s="293" t="str">
        <f t="shared" si="176"/>
        <v/>
      </c>
      <c r="Y184" s="51"/>
      <c r="Z184" s="17"/>
      <c r="AA184" s="18"/>
      <c r="AB184" s="19">
        <v>0.85416666666666663</v>
      </c>
      <c r="AC184" s="290">
        <f t="shared" si="177"/>
        <v>0</v>
      </c>
      <c r="AD184" s="291">
        <f t="shared" si="178"/>
        <v>0</v>
      </c>
      <c r="AE184" s="19">
        <f t="shared" si="179"/>
        <v>0</v>
      </c>
      <c r="AF184" s="20">
        <v>0.16250000000000001</v>
      </c>
      <c r="AG184" s="292">
        <f t="shared" si="165"/>
        <v>0</v>
      </c>
      <c r="AH184" s="63"/>
      <c r="AI184" s="64"/>
      <c r="AJ184" s="63"/>
      <c r="AK184" s="65"/>
      <c r="AL184" s="66"/>
      <c r="AM184" s="64"/>
      <c r="AN184" s="63" t="s">
        <v>10</v>
      </c>
      <c r="AO184" s="65"/>
      <c r="AP184" s="66" t="s">
        <v>10</v>
      </c>
      <c r="AQ184" s="64"/>
      <c r="AR184" s="56" t="str">
        <f>IFERROR(IF($AA184="Présent",AI184/VLOOKUP(AH184,Base!$A$3:$E$17,2,FALSE)/24,""),"")</f>
        <v/>
      </c>
      <c r="AS184" s="56" t="str">
        <f>IFERROR(IF($AA184="Présent",AK184/VLOOKUP(AJ184,Base!$A$3:$E$17,2,FALSE)/24,""),"")</f>
        <v/>
      </c>
      <c r="AT184" s="56" t="str">
        <f>IFERROR(IF($AA184="Présent",AM184/VLOOKUP(AL184,Base!$A$3:$E$17,2,FALSE)/24,""),"")</f>
        <v/>
      </c>
      <c r="AU184" s="56" t="str">
        <f>IFERROR(IF($AA184="Présent",AO184/VLOOKUP(AN184,Base!$A$3:$E$17,2,FALSE)/24,""),"")</f>
        <v/>
      </c>
      <c r="AV184" s="56" t="str">
        <f>IFERROR(IF($AA184="Présent",AQ184/VLOOKUP(AP184,Base!$A$3:$E$17,2,FALSE)/24,""),"")</f>
        <v/>
      </c>
      <c r="AW184" s="293" t="str">
        <f t="shared" si="180"/>
        <v/>
      </c>
      <c r="AX184" s="51"/>
      <c r="AY184" s="17"/>
      <c r="AZ184" s="18"/>
      <c r="BA184" s="19">
        <v>0.85416666666666663</v>
      </c>
      <c r="BB184" s="290">
        <f t="shared" si="181"/>
        <v>0</v>
      </c>
      <c r="BC184" s="291">
        <f t="shared" si="182"/>
        <v>0</v>
      </c>
      <c r="BD184" s="19">
        <f t="shared" si="183"/>
        <v>0</v>
      </c>
      <c r="BE184" s="20">
        <v>0.16250000000000001</v>
      </c>
      <c r="BF184" s="292">
        <f t="shared" si="166"/>
        <v>0</v>
      </c>
      <c r="BG184" s="63"/>
      <c r="BH184" s="64"/>
      <c r="BI184" s="63"/>
      <c r="BJ184" s="65"/>
      <c r="BK184" s="66"/>
      <c r="BL184" s="64"/>
      <c r="BM184" s="63" t="s">
        <v>10</v>
      </c>
      <c r="BN184" s="65"/>
      <c r="BO184" s="66" t="s">
        <v>10</v>
      </c>
      <c r="BP184" s="64"/>
      <c r="BQ184" s="56" t="str">
        <f>IFERROR(IF($AZ184="Présent",BH184/VLOOKUP(BG184,Base!$A$3:$E$17,2,FALSE)/24,""),"")</f>
        <v/>
      </c>
      <c r="BR184" s="56" t="str">
        <f>IFERROR(IF($AZ184="Présent",BJ184/VLOOKUP(BI184,Base!$A$3:$E$17,2,FALSE)/24,""),"")</f>
        <v/>
      </c>
      <c r="BS184" s="56" t="str">
        <f>IFERROR(IF($AZ184="Présent",BL184/VLOOKUP(BK184,Base!$A$3:$E$17,2,FALSE)/24,""),"")</f>
        <v/>
      </c>
      <c r="BT184" s="56" t="str">
        <f>IFERROR(IF($AZ184="Présent",BN184/VLOOKUP(BM184,Base!$A$3:$E$17,2,FALSE)/24,""),"")</f>
        <v/>
      </c>
      <c r="BU184" s="56" t="str">
        <f>IFERROR(IF($AZ184="Présent",BP184/VLOOKUP(BO184,Base!$A$3:$E$17,2,FALSE)/24,""),"")</f>
        <v/>
      </c>
      <c r="BV184" s="293" t="str">
        <f t="shared" si="184"/>
        <v/>
      </c>
      <c r="BW184" s="51"/>
      <c r="BX184" s="17"/>
      <c r="BY184" s="18"/>
      <c r="BZ184" s="19">
        <v>0.85416666666666663</v>
      </c>
      <c r="CA184" s="290">
        <f t="shared" si="185"/>
        <v>0</v>
      </c>
      <c r="CB184" s="291">
        <f t="shared" si="186"/>
        <v>0</v>
      </c>
      <c r="CC184" s="19">
        <f t="shared" si="187"/>
        <v>0</v>
      </c>
      <c r="CD184" s="20">
        <v>0.16250000000000001</v>
      </c>
      <c r="CE184" s="292">
        <f t="shared" si="167"/>
        <v>0</v>
      </c>
      <c r="CF184" s="63"/>
      <c r="CG184" s="64"/>
      <c r="CH184" s="63"/>
      <c r="CI184" s="65"/>
      <c r="CJ184" s="66"/>
      <c r="CK184" s="64"/>
      <c r="CL184" s="63" t="s">
        <v>10</v>
      </c>
      <c r="CM184" s="65"/>
      <c r="CN184" s="66" t="s">
        <v>10</v>
      </c>
      <c r="CO184" s="64"/>
      <c r="CP184" s="56" t="str">
        <f>IFERROR(IF($BY184="Présent",CG184/VLOOKUP(CF184,Base!$A$3:$E$17,2,FALSE)/24,""),"")</f>
        <v/>
      </c>
      <c r="CQ184" s="56" t="str">
        <f>IFERROR(IF($BY184="Présent",CI184/VLOOKUP(CH184,Base!$A$3:$E$17,2,FALSE)/24,""),"")</f>
        <v/>
      </c>
      <c r="CR184" s="56" t="str">
        <f>IFERROR(IF($BY184="Présent",CK184/VLOOKUP(CJ184,Base!$A$3:$E$17,2,FALSE)/24,""),"")</f>
        <v/>
      </c>
      <c r="CS184" s="56" t="str">
        <f>IFERROR(IF($BY184="Présent",CM184/VLOOKUP(CL184,Base!$A$3:$E$17,2,FALSE)/24,""),"")</f>
        <v/>
      </c>
      <c r="CT184" s="56" t="str">
        <f>IFERROR(IF($BY184="Présent",CO184/VLOOKUP(CN184,Base!$A$3:$E$17,2,FALSE)/24,""),"")</f>
        <v/>
      </c>
      <c r="CU184" s="293" t="str">
        <f t="shared" si="188"/>
        <v/>
      </c>
      <c r="CV184" s="51"/>
      <c r="CW184" s="17"/>
      <c r="CX184" s="18"/>
      <c r="CY184" s="19">
        <v>0.85416666666666663</v>
      </c>
      <c r="CZ184" s="290">
        <f t="shared" si="189"/>
        <v>0</v>
      </c>
      <c r="DA184" s="291">
        <f t="shared" si="190"/>
        <v>0</v>
      </c>
      <c r="DB184" s="19">
        <f t="shared" si="191"/>
        <v>0</v>
      </c>
      <c r="DC184" s="20">
        <v>0.16250000000000001</v>
      </c>
      <c r="DD184" s="292">
        <f t="shared" si="168"/>
        <v>0</v>
      </c>
      <c r="DE184" s="63"/>
      <c r="DF184" s="64"/>
      <c r="DG184" s="63"/>
      <c r="DH184" s="65"/>
      <c r="DI184" s="66"/>
      <c r="DJ184" s="64"/>
      <c r="DK184" s="63" t="s">
        <v>10</v>
      </c>
      <c r="DL184" s="65"/>
      <c r="DM184" s="66" t="s">
        <v>10</v>
      </c>
      <c r="DN184" s="64"/>
      <c r="DO184" s="56" t="str">
        <f>IFERROR(IF($CX184="Présent",DF184/VLOOKUP(DE184,Base!$A$3:$E$17,2,FALSE)/24,""),"")</f>
        <v/>
      </c>
      <c r="DP184" s="56" t="str">
        <f>IFERROR(IF($CX184="Présent",DH184/VLOOKUP(DG184,Base!$A$3:$E$17,2,FALSE)/24,""),"")</f>
        <v/>
      </c>
      <c r="DQ184" s="56" t="str">
        <f>IFERROR(IF($CX184="Présent",DJ184/VLOOKUP(DI184,Base!$A$3:$E$17,2,FALSE)/24,""),"")</f>
        <v/>
      </c>
      <c r="DR184" s="56" t="str">
        <f>IFERROR(IF($CX184="Présent",DL184/VLOOKUP(DK184,Base!$A$3:$E$17,2,FALSE)/24,""),"")</f>
        <v/>
      </c>
      <c r="DS184" s="56" t="str">
        <f>IFERROR(IF($CX184="Présent",DN184/VLOOKUP(DM184,Base!$A$3:$E$17,2,FALSE)/24,""),"")</f>
        <v/>
      </c>
      <c r="DT184" s="293" t="str">
        <f t="shared" si="192"/>
        <v/>
      </c>
      <c r="DU184" s="51"/>
      <c r="DV184" s="17"/>
      <c r="DW184" s="18"/>
      <c r="DX184" s="19">
        <v>0.85416666666666663</v>
      </c>
      <c r="DY184" s="290">
        <f t="shared" si="193"/>
        <v>0</v>
      </c>
      <c r="DZ184" s="291">
        <f t="shared" si="194"/>
        <v>0</v>
      </c>
      <c r="EA184" s="19">
        <f t="shared" si="195"/>
        <v>0</v>
      </c>
      <c r="EB184" s="20">
        <v>0.16250000000000001</v>
      </c>
      <c r="EC184" s="292">
        <f t="shared" si="169"/>
        <v>0</v>
      </c>
      <c r="ED184" s="63"/>
      <c r="EE184" s="64"/>
      <c r="EF184" s="63"/>
      <c r="EG184" s="65"/>
      <c r="EH184" s="66"/>
      <c r="EI184" s="64"/>
      <c r="EJ184" s="63" t="s">
        <v>10</v>
      </c>
      <c r="EK184" s="65"/>
      <c r="EL184" s="66" t="s">
        <v>10</v>
      </c>
      <c r="EM184" s="64"/>
      <c r="EN184" s="56" t="str">
        <f>IFERROR(IF($DW184="Présent",EE184/VLOOKUP(ED184,Base!$A$3:$E$17,2,FALSE)/24,""),"")</f>
        <v/>
      </c>
      <c r="EO184" s="56" t="str">
        <f>IFERROR(IF($DW184="Présent",EG184/VLOOKUP(EF184,Base!$A$3:$E$17,2,FALSE)/24,""),"")</f>
        <v/>
      </c>
      <c r="EP184" s="56" t="str">
        <f>IFERROR(IF($DW184="Présent",EI184/VLOOKUP(EH184,Base!$A$3:$E$17,2,FALSE)/24,""),"")</f>
        <v/>
      </c>
      <c r="EQ184" s="56" t="str">
        <f>IFERROR(IF($DW184="Présent",EK184/VLOOKUP(EJ184,Base!$A$3:$E$17,2,FALSE)/24,""),"")</f>
        <v/>
      </c>
      <c r="ER184" s="56" t="str">
        <f>IFERROR(IF($DW184="Présent",EM184/VLOOKUP(EL184,Base!$A$3:$E$17,2,FALSE)/24,""),"")</f>
        <v/>
      </c>
      <c r="ES184" s="293" t="str">
        <f t="shared" si="196"/>
        <v/>
      </c>
      <c r="ET184" s="51"/>
      <c r="EU184" s="17"/>
      <c r="EV184" s="18"/>
      <c r="EW184" s="19">
        <v>0.85416666666666663</v>
      </c>
      <c r="EX184" s="290">
        <f t="shared" si="197"/>
        <v>0</v>
      </c>
      <c r="EY184" s="291">
        <f t="shared" si="198"/>
        <v>0</v>
      </c>
      <c r="EZ184" s="19">
        <f t="shared" si="199"/>
        <v>0</v>
      </c>
      <c r="FA184" s="20">
        <v>0.16250000000000001</v>
      </c>
      <c r="FB184" s="292">
        <f t="shared" si="170"/>
        <v>0</v>
      </c>
      <c r="FC184" s="63"/>
      <c r="FD184" s="64"/>
      <c r="FE184" s="63"/>
      <c r="FF184" s="65"/>
      <c r="FG184" s="66"/>
      <c r="FH184" s="64"/>
      <c r="FI184" s="63" t="s">
        <v>10</v>
      </c>
      <c r="FJ184" s="65"/>
      <c r="FK184" s="66" t="s">
        <v>10</v>
      </c>
      <c r="FL184" s="64"/>
      <c r="FM184" s="56" t="str">
        <f>IFERROR(IF($EV184="Présent",FD184/VLOOKUP(FC184,Base!$A$3:$E$17,2,FALSE)/24,""),"")</f>
        <v/>
      </c>
      <c r="FN184" s="56" t="str">
        <f>IFERROR(IF($EV184="Présent",FF184/VLOOKUP(FE184,Base!$A$3:$E$17,2,FALSE)/24,""),"")</f>
        <v/>
      </c>
      <c r="FO184" s="56" t="str">
        <f>IFERROR(IF($EV184="Présent",FH184/VLOOKUP(FG184,Base!$A$3:$E$17,2,FALSE)/24,""),"")</f>
        <v/>
      </c>
      <c r="FP184" s="56" t="str">
        <f>IFERROR(IF($EV184="Présent",FJ184/VLOOKUP(FI184,Base!$A$3:$E$17,2,FALSE)/24,""),"")</f>
        <v/>
      </c>
      <c r="FQ184" s="56" t="str">
        <f>IFERROR(IF($EV184="Présent",FL184/VLOOKUP(FK184,Base!$A$3:$E$17,2,FALSE)/24,""),"")</f>
        <v/>
      </c>
      <c r="FR184" s="293" t="str">
        <f t="shared" si="200"/>
        <v/>
      </c>
      <c r="FS184" s="51"/>
      <c r="FU184" s="262">
        <f t="shared" si="171"/>
        <v>0</v>
      </c>
      <c r="FV184" s="261" t="str">
        <f t="shared" si="172"/>
        <v/>
      </c>
      <c r="FW184" s="263">
        <f t="shared" si="201"/>
        <v>0</v>
      </c>
      <c r="FX184" s="23"/>
      <c r="FY184" s="88">
        <f t="shared" si="202"/>
        <v>0</v>
      </c>
    </row>
    <row r="185" spans="1:181" s="25" customFormat="1" x14ac:dyDescent="0.2">
      <c r="A185" s="17"/>
      <c r="B185" s="18"/>
      <c r="C185" s="19">
        <v>0.85416666666666663</v>
      </c>
      <c r="D185" s="290">
        <f t="shared" si="173"/>
        <v>0</v>
      </c>
      <c r="E185" s="291">
        <f t="shared" si="174"/>
        <v>0</v>
      </c>
      <c r="F185" s="19">
        <f t="shared" si="175"/>
        <v>0</v>
      </c>
      <c r="G185" s="20">
        <v>0.16250000000000001</v>
      </c>
      <c r="H185" s="292">
        <f t="shared" si="164"/>
        <v>0</v>
      </c>
      <c r="I185" s="63"/>
      <c r="J185" s="64"/>
      <c r="K185" s="63"/>
      <c r="L185" s="65"/>
      <c r="M185" s="66"/>
      <c r="N185" s="64"/>
      <c r="O185" s="63" t="s">
        <v>10</v>
      </c>
      <c r="P185" s="65"/>
      <c r="Q185" s="66" t="s">
        <v>10</v>
      </c>
      <c r="R185" s="64"/>
      <c r="S185" s="56" t="str">
        <f>IFERROR(IF($B185="Présent",J185/VLOOKUP(I185,Base!$A$3:$E$17,2,FALSE)/24,""),"")</f>
        <v/>
      </c>
      <c r="T185" s="56" t="str">
        <f>IFERROR(IF($B185="Présent",L185/VLOOKUP(K185,Base!$A$3:$E$17,2,FALSE)/24,""),"")</f>
        <v/>
      </c>
      <c r="U185" s="56" t="str">
        <f>IFERROR(IF($B185="Présent",N185/VLOOKUP(M185,Base!$A$3:$E$17,2,FALSE)/24,""),"")</f>
        <v/>
      </c>
      <c r="V185" s="56" t="str">
        <f>IFERROR(IF($B185="Présent",P185/VLOOKUP(O185,Base!$A$3:$E$17,2,FALSE)/24,""),"")</f>
        <v/>
      </c>
      <c r="W185" s="56" t="str">
        <f>IFERROR(IF($B185="Présent",R185/VLOOKUP(Q185,Base!$A$3:$E$17,2,FALSE)/24,""),"")</f>
        <v/>
      </c>
      <c r="X185" s="293" t="str">
        <f t="shared" si="176"/>
        <v/>
      </c>
      <c r="Y185" s="51"/>
      <c r="Z185" s="17"/>
      <c r="AA185" s="18"/>
      <c r="AB185" s="19">
        <v>0.85416666666666663</v>
      </c>
      <c r="AC185" s="290">
        <f t="shared" si="177"/>
        <v>0</v>
      </c>
      <c r="AD185" s="291">
        <f t="shared" si="178"/>
        <v>0</v>
      </c>
      <c r="AE185" s="19">
        <f t="shared" si="179"/>
        <v>0</v>
      </c>
      <c r="AF185" s="20">
        <v>0.16250000000000001</v>
      </c>
      <c r="AG185" s="292">
        <f t="shared" si="165"/>
        <v>0</v>
      </c>
      <c r="AH185" s="63"/>
      <c r="AI185" s="64"/>
      <c r="AJ185" s="63"/>
      <c r="AK185" s="65"/>
      <c r="AL185" s="66"/>
      <c r="AM185" s="64"/>
      <c r="AN185" s="63" t="s">
        <v>10</v>
      </c>
      <c r="AO185" s="65"/>
      <c r="AP185" s="66" t="s">
        <v>10</v>
      </c>
      <c r="AQ185" s="64"/>
      <c r="AR185" s="56" t="str">
        <f>IFERROR(IF($AA185="Présent",AI185/VLOOKUP(AH185,Base!$A$3:$E$17,2,FALSE)/24,""),"")</f>
        <v/>
      </c>
      <c r="AS185" s="56" t="str">
        <f>IFERROR(IF($AA185="Présent",AK185/VLOOKUP(AJ185,Base!$A$3:$E$17,2,FALSE)/24,""),"")</f>
        <v/>
      </c>
      <c r="AT185" s="56" t="str">
        <f>IFERROR(IF($AA185="Présent",AM185/VLOOKUP(AL185,Base!$A$3:$E$17,2,FALSE)/24,""),"")</f>
        <v/>
      </c>
      <c r="AU185" s="56" t="str">
        <f>IFERROR(IF($AA185="Présent",AO185/VLOOKUP(AN185,Base!$A$3:$E$17,2,FALSE)/24,""),"")</f>
        <v/>
      </c>
      <c r="AV185" s="56" t="str">
        <f>IFERROR(IF($AA185="Présent",AQ185/VLOOKUP(AP185,Base!$A$3:$E$17,2,FALSE)/24,""),"")</f>
        <v/>
      </c>
      <c r="AW185" s="293" t="str">
        <f t="shared" si="180"/>
        <v/>
      </c>
      <c r="AX185" s="51"/>
      <c r="AY185" s="17"/>
      <c r="AZ185" s="18"/>
      <c r="BA185" s="19">
        <v>0.85416666666666663</v>
      </c>
      <c r="BB185" s="290">
        <f t="shared" si="181"/>
        <v>0</v>
      </c>
      <c r="BC185" s="291">
        <f t="shared" si="182"/>
        <v>0</v>
      </c>
      <c r="BD185" s="19">
        <f t="shared" si="183"/>
        <v>0</v>
      </c>
      <c r="BE185" s="20">
        <v>0.16250000000000001</v>
      </c>
      <c r="BF185" s="292">
        <f t="shared" si="166"/>
        <v>0</v>
      </c>
      <c r="BG185" s="63"/>
      <c r="BH185" s="64"/>
      <c r="BI185" s="63"/>
      <c r="BJ185" s="65"/>
      <c r="BK185" s="66"/>
      <c r="BL185" s="64"/>
      <c r="BM185" s="63" t="s">
        <v>10</v>
      </c>
      <c r="BN185" s="65"/>
      <c r="BO185" s="66" t="s">
        <v>10</v>
      </c>
      <c r="BP185" s="64"/>
      <c r="BQ185" s="56" t="str">
        <f>IFERROR(IF($AZ185="Présent",BH185/VLOOKUP(BG185,Base!$A$3:$E$17,2,FALSE)/24,""),"")</f>
        <v/>
      </c>
      <c r="BR185" s="56" t="str">
        <f>IFERROR(IF($AZ185="Présent",BJ185/VLOOKUP(BI185,Base!$A$3:$E$17,2,FALSE)/24,""),"")</f>
        <v/>
      </c>
      <c r="BS185" s="56" t="str">
        <f>IFERROR(IF($AZ185="Présent",BL185/VLOOKUP(BK185,Base!$A$3:$E$17,2,FALSE)/24,""),"")</f>
        <v/>
      </c>
      <c r="BT185" s="56" t="str">
        <f>IFERROR(IF($AZ185="Présent",BN185/VLOOKUP(BM185,Base!$A$3:$E$17,2,FALSE)/24,""),"")</f>
        <v/>
      </c>
      <c r="BU185" s="56" t="str">
        <f>IFERROR(IF($AZ185="Présent",BP185/VLOOKUP(BO185,Base!$A$3:$E$17,2,FALSE)/24,""),"")</f>
        <v/>
      </c>
      <c r="BV185" s="293" t="str">
        <f t="shared" si="184"/>
        <v/>
      </c>
      <c r="BW185" s="51"/>
      <c r="BX185" s="17"/>
      <c r="BY185" s="18"/>
      <c r="BZ185" s="19">
        <v>0.85416666666666663</v>
      </c>
      <c r="CA185" s="290">
        <f t="shared" si="185"/>
        <v>0</v>
      </c>
      <c r="CB185" s="291">
        <f t="shared" si="186"/>
        <v>0</v>
      </c>
      <c r="CC185" s="19">
        <f t="shared" si="187"/>
        <v>0</v>
      </c>
      <c r="CD185" s="20">
        <v>0.16250000000000001</v>
      </c>
      <c r="CE185" s="292">
        <f t="shared" si="167"/>
        <v>0</v>
      </c>
      <c r="CF185" s="63"/>
      <c r="CG185" s="64"/>
      <c r="CH185" s="63"/>
      <c r="CI185" s="65"/>
      <c r="CJ185" s="66"/>
      <c r="CK185" s="64"/>
      <c r="CL185" s="63" t="s">
        <v>10</v>
      </c>
      <c r="CM185" s="65"/>
      <c r="CN185" s="66" t="s">
        <v>10</v>
      </c>
      <c r="CO185" s="64"/>
      <c r="CP185" s="56" t="str">
        <f>IFERROR(IF($BY185="Présent",CG185/VLOOKUP(CF185,Base!$A$3:$E$17,2,FALSE)/24,""),"")</f>
        <v/>
      </c>
      <c r="CQ185" s="56" t="str">
        <f>IFERROR(IF($BY185="Présent",CI185/VLOOKUP(CH185,Base!$A$3:$E$17,2,FALSE)/24,""),"")</f>
        <v/>
      </c>
      <c r="CR185" s="56" t="str">
        <f>IFERROR(IF($BY185="Présent",CK185/VLOOKUP(CJ185,Base!$A$3:$E$17,2,FALSE)/24,""),"")</f>
        <v/>
      </c>
      <c r="CS185" s="56" t="str">
        <f>IFERROR(IF($BY185="Présent",CM185/VLOOKUP(CL185,Base!$A$3:$E$17,2,FALSE)/24,""),"")</f>
        <v/>
      </c>
      <c r="CT185" s="56" t="str">
        <f>IFERROR(IF($BY185="Présent",CO185/VLOOKUP(CN185,Base!$A$3:$E$17,2,FALSE)/24,""),"")</f>
        <v/>
      </c>
      <c r="CU185" s="293" t="str">
        <f t="shared" si="188"/>
        <v/>
      </c>
      <c r="CV185" s="51"/>
      <c r="CW185" s="17"/>
      <c r="CX185" s="18"/>
      <c r="CY185" s="19">
        <v>0.85416666666666663</v>
      </c>
      <c r="CZ185" s="290">
        <f t="shared" si="189"/>
        <v>0</v>
      </c>
      <c r="DA185" s="291">
        <f t="shared" si="190"/>
        <v>0</v>
      </c>
      <c r="DB185" s="19">
        <f t="shared" si="191"/>
        <v>0</v>
      </c>
      <c r="DC185" s="20">
        <v>0.16250000000000001</v>
      </c>
      <c r="DD185" s="292">
        <f t="shared" si="168"/>
        <v>0</v>
      </c>
      <c r="DE185" s="63"/>
      <c r="DF185" s="64"/>
      <c r="DG185" s="63"/>
      <c r="DH185" s="65"/>
      <c r="DI185" s="66"/>
      <c r="DJ185" s="64"/>
      <c r="DK185" s="63" t="s">
        <v>10</v>
      </c>
      <c r="DL185" s="65"/>
      <c r="DM185" s="66" t="s">
        <v>10</v>
      </c>
      <c r="DN185" s="64"/>
      <c r="DO185" s="56" t="str">
        <f>IFERROR(IF($CX185="Présent",DF185/VLOOKUP(DE185,Base!$A$3:$E$17,2,FALSE)/24,""),"")</f>
        <v/>
      </c>
      <c r="DP185" s="56" t="str">
        <f>IFERROR(IF($CX185="Présent",DH185/VLOOKUP(DG185,Base!$A$3:$E$17,2,FALSE)/24,""),"")</f>
        <v/>
      </c>
      <c r="DQ185" s="56" t="str">
        <f>IFERROR(IF($CX185="Présent",DJ185/VLOOKUP(DI185,Base!$A$3:$E$17,2,FALSE)/24,""),"")</f>
        <v/>
      </c>
      <c r="DR185" s="56" t="str">
        <f>IFERROR(IF($CX185="Présent",DL185/VLOOKUP(DK185,Base!$A$3:$E$17,2,FALSE)/24,""),"")</f>
        <v/>
      </c>
      <c r="DS185" s="56" t="str">
        <f>IFERROR(IF($CX185="Présent",DN185/VLOOKUP(DM185,Base!$A$3:$E$17,2,FALSE)/24,""),"")</f>
        <v/>
      </c>
      <c r="DT185" s="293" t="str">
        <f t="shared" si="192"/>
        <v/>
      </c>
      <c r="DU185" s="51"/>
      <c r="DV185" s="17"/>
      <c r="DW185" s="18"/>
      <c r="DX185" s="19">
        <v>0.85416666666666663</v>
      </c>
      <c r="DY185" s="290">
        <f t="shared" si="193"/>
        <v>0</v>
      </c>
      <c r="DZ185" s="291">
        <f t="shared" si="194"/>
        <v>0</v>
      </c>
      <c r="EA185" s="19">
        <f t="shared" si="195"/>
        <v>0</v>
      </c>
      <c r="EB185" s="20">
        <v>0.16250000000000001</v>
      </c>
      <c r="EC185" s="292">
        <f t="shared" si="169"/>
        <v>0</v>
      </c>
      <c r="ED185" s="63"/>
      <c r="EE185" s="64"/>
      <c r="EF185" s="63"/>
      <c r="EG185" s="65"/>
      <c r="EH185" s="66"/>
      <c r="EI185" s="64"/>
      <c r="EJ185" s="63" t="s">
        <v>10</v>
      </c>
      <c r="EK185" s="65"/>
      <c r="EL185" s="66" t="s">
        <v>10</v>
      </c>
      <c r="EM185" s="64"/>
      <c r="EN185" s="56" t="str">
        <f>IFERROR(IF($DW185="Présent",EE185/VLOOKUP(ED185,Base!$A$3:$E$17,2,FALSE)/24,""),"")</f>
        <v/>
      </c>
      <c r="EO185" s="56" t="str">
        <f>IFERROR(IF($DW185="Présent",EG185/VLOOKUP(EF185,Base!$A$3:$E$17,2,FALSE)/24,""),"")</f>
        <v/>
      </c>
      <c r="EP185" s="56" t="str">
        <f>IFERROR(IF($DW185="Présent",EI185/VLOOKUP(EH185,Base!$A$3:$E$17,2,FALSE)/24,""),"")</f>
        <v/>
      </c>
      <c r="EQ185" s="56" t="str">
        <f>IFERROR(IF($DW185="Présent",EK185/VLOOKUP(EJ185,Base!$A$3:$E$17,2,FALSE)/24,""),"")</f>
        <v/>
      </c>
      <c r="ER185" s="56" t="str">
        <f>IFERROR(IF($DW185="Présent",EM185/VLOOKUP(EL185,Base!$A$3:$E$17,2,FALSE)/24,""),"")</f>
        <v/>
      </c>
      <c r="ES185" s="293" t="str">
        <f t="shared" si="196"/>
        <v/>
      </c>
      <c r="ET185" s="51"/>
      <c r="EU185" s="17"/>
      <c r="EV185" s="18"/>
      <c r="EW185" s="19">
        <v>0.85416666666666663</v>
      </c>
      <c r="EX185" s="290">
        <f t="shared" si="197"/>
        <v>0</v>
      </c>
      <c r="EY185" s="291">
        <f t="shared" si="198"/>
        <v>0</v>
      </c>
      <c r="EZ185" s="19">
        <f t="shared" si="199"/>
        <v>0</v>
      </c>
      <c r="FA185" s="20">
        <v>0.16250000000000001</v>
      </c>
      <c r="FB185" s="292">
        <f t="shared" si="170"/>
        <v>0</v>
      </c>
      <c r="FC185" s="63"/>
      <c r="FD185" s="64"/>
      <c r="FE185" s="63"/>
      <c r="FF185" s="65"/>
      <c r="FG185" s="66"/>
      <c r="FH185" s="64"/>
      <c r="FI185" s="63" t="s">
        <v>10</v>
      </c>
      <c r="FJ185" s="65"/>
      <c r="FK185" s="66" t="s">
        <v>10</v>
      </c>
      <c r="FL185" s="64"/>
      <c r="FM185" s="56" t="str">
        <f>IFERROR(IF($EV185="Présent",FD185/VLOOKUP(FC185,Base!$A$3:$E$17,2,FALSE)/24,""),"")</f>
        <v/>
      </c>
      <c r="FN185" s="56" t="str">
        <f>IFERROR(IF($EV185="Présent",FF185/VLOOKUP(FE185,Base!$A$3:$E$17,2,FALSE)/24,""),"")</f>
        <v/>
      </c>
      <c r="FO185" s="56" t="str">
        <f>IFERROR(IF($EV185="Présent",FH185/VLOOKUP(FG185,Base!$A$3:$E$17,2,FALSE)/24,""),"")</f>
        <v/>
      </c>
      <c r="FP185" s="56" t="str">
        <f>IFERROR(IF($EV185="Présent",FJ185/VLOOKUP(FI185,Base!$A$3:$E$17,2,FALSE)/24,""),"")</f>
        <v/>
      </c>
      <c r="FQ185" s="56" t="str">
        <f>IFERROR(IF($EV185="Présent",FL185/VLOOKUP(FK185,Base!$A$3:$E$17,2,FALSE)/24,""),"")</f>
        <v/>
      </c>
      <c r="FR185" s="293" t="str">
        <f t="shared" si="200"/>
        <v/>
      </c>
      <c r="FS185" s="51"/>
      <c r="FU185" s="262">
        <f t="shared" si="171"/>
        <v>0</v>
      </c>
      <c r="FV185" s="261" t="str">
        <f t="shared" si="172"/>
        <v/>
      </c>
      <c r="FW185" s="263">
        <f t="shared" si="201"/>
        <v>0</v>
      </c>
      <c r="FX185" s="23"/>
      <c r="FY185" s="88">
        <f t="shared" si="202"/>
        <v>0</v>
      </c>
    </row>
    <row r="186" spans="1:181" s="25" customFormat="1" x14ac:dyDescent="0.2">
      <c r="A186" s="17"/>
      <c r="B186" s="18" t="s">
        <v>10</v>
      </c>
      <c r="C186" s="19">
        <v>0.85416666666666663</v>
      </c>
      <c r="D186" s="290">
        <f t="shared" si="173"/>
        <v>0</v>
      </c>
      <c r="E186" s="291">
        <f t="shared" si="174"/>
        <v>0</v>
      </c>
      <c r="F186" s="19">
        <f t="shared" si="175"/>
        <v>0</v>
      </c>
      <c r="G186" s="20">
        <v>0.16250000000000001</v>
      </c>
      <c r="H186" s="292">
        <f t="shared" si="164"/>
        <v>0</v>
      </c>
      <c r="I186" s="63" t="s">
        <v>10</v>
      </c>
      <c r="J186" s="64"/>
      <c r="K186" s="63" t="s">
        <v>10</v>
      </c>
      <c r="L186" s="65"/>
      <c r="M186" s="66" t="s">
        <v>10</v>
      </c>
      <c r="N186" s="64"/>
      <c r="O186" s="63" t="s">
        <v>10</v>
      </c>
      <c r="P186" s="65"/>
      <c r="Q186" s="66" t="s">
        <v>10</v>
      </c>
      <c r="R186" s="64"/>
      <c r="S186" s="56" t="str">
        <f>IFERROR(IF($B186="Présent",J186/VLOOKUP(I186,Base!$A$3:$E$17,2,FALSE)/24,""),"")</f>
        <v/>
      </c>
      <c r="T186" s="56" t="str">
        <f>IFERROR(IF($B186="Présent",L186/VLOOKUP(K186,Base!$A$3:$E$17,2,FALSE)/24,""),"")</f>
        <v/>
      </c>
      <c r="U186" s="56" t="str">
        <f>IFERROR(IF($B186="Présent",N186/VLOOKUP(M186,Base!$A$3:$E$17,2,FALSE)/24,""),"")</f>
        <v/>
      </c>
      <c r="V186" s="56" t="str">
        <f>IFERROR(IF($B186="Présent",P186/VLOOKUP(O186,Base!$A$3:$E$17,2,FALSE)/24,""),"")</f>
        <v/>
      </c>
      <c r="W186" s="56" t="str">
        <f>IFERROR(IF($B186="Présent",R186/VLOOKUP(Q186,Base!$A$3:$E$17,2,FALSE)/24,""),"")</f>
        <v/>
      </c>
      <c r="X186" s="293" t="str">
        <f t="shared" si="176"/>
        <v/>
      </c>
      <c r="Y186" s="51"/>
      <c r="Z186" s="17"/>
      <c r="AA186" s="18" t="s">
        <v>10</v>
      </c>
      <c r="AB186" s="19">
        <v>0.85416666666666663</v>
      </c>
      <c r="AC186" s="290">
        <f t="shared" si="177"/>
        <v>0</v>
      </c>
      <c r="AD186" s="291">
        <f t="shared" si="178"/>
        <v>0</v>
      </c>
      <c r="AE186" s="19">
        <f t="shared" si="179"/>
        <v>0</v>
      </c>
      <c r="AF186" s="20">
        <v>0.16250000000000001</v>
      </c>
      <c r="AG186" s="292">
        <f t="shared" si="165"/>
        <v>0</v>
      </c>
      <c r="AH186" s="63" t="s">
        <v>10</v>
      </c>
      <c r="AI186" s="64"/>
      <c r="AJ186" s="63" t="s">
        <v>10</v>
      </c>
      <c r="AK186" s="65"/>
      <c r="AL186" s="66" t="s">
        <v>10</v>
      </c>
      <c r="AM186" s="64"/>
      <c r="AN186" s="63" t="s">
        <v>10</v>
      </c>
      <c r="AO186" s="65"/>
      <c r="AP186" s="66" t="s">
        <v>10</v>
      </c>
      <c r="AQ186" s="64"/>
      <c r="AR186" s="56" t="str">
        <f>IFERROR(IF($AA186="Présent",AI186/VLOOKUP(AH186,Base!$A$3:$E$17,2,FALSE)/24,""),"")</f>
        <v/>
      </c>
      <c r="AS186" s="56" t="str">
        <f>IFERROR(IF($AA186="Présent",AK186/VLOOKUP(AJ186,Base!$A$3:$E$17,2,FALSE)/24,""),"")</f>
        <v/>
      </c>
      <c r="AT186" s="56" t="str">
        <f>IFERROR(IF($AA186="Présent",AM186/VLOOKUP(AL186,Base!$A$3:$E$17,2,FALSE)/24,""),"")</f>
        <v/>
      </c>
      <c r="AU186" s="56" t="str">
        <f>IFERROR(IF($AA186="Présent",AO186/VLOOKUP(AN186,Base!$A$3:$E$17,2,FALSE)/24,""),"")</f>
        <v/>
      </c>
      <c r="AV186" s="56" t="str">
        <f>IFERROR(IF($AA186="Présent",AQ186/VLOOKUP(AP186,Base!$A$3:$E$17,2,FALSE)/24,""),"")</f>
        <v/>
      </c>
      <c r="AW186" s="293" t="str">
        <f t="shared" si="180"/>
        <v/>
      </c>
      <c r="AX186" s="51"/>
      <c r="AY186" s="17"/>
      <c r="AZ186" s="18" t="s">
        <v>10</v>
      </c>
      <c r="BA186" s="19">
        <v>0.85416666666666663</v>
      </c>
      <c r="BB186" s="290">
        <f t="shared" si="181"/>
        <v>0</v>
      </c>
      <c r="BC186" s="291">
        <f t="shared" si="182"/>
        <v>0</v>
      </c>
      <c r="BD186" s="19">
        <f t="shared" si="183"/>
        <v>0</v>
      </c>
      <c r="BE186" s="20">
        <v>0.16250000000000001</v>
      </c>
      <c r="BF186" s="292">
        <f t="shared" si="166"/>
        <v>0</v>
      </c>
      <c r="BG186" s="63" t="s">
        <v>10</v>
      </c>
      <c r="BH186" s="64"/>
      <c r="BI186" s="63" t="s">
        <v>10</v>
      </c>
      <c r="BJ186" s="65"/>
      <c r="BK186" s="66" t="s">
        <v>10</v>
      </c>
      <c r="BL186" s="64"/>
      <c r="BM186" s="63" t="s">
        <v>10</v>
      </c>
      <c r="BN186" s="65"/>
      <c r="BO186" s="66" t="s">
        <v>10</v>
      </c>
      <c r="BP186" s="64"/>
      <c r="BQ186" s="56" t="str">
        <f>IFERROR(IF($AZ186="Présent",BH186/VLOOKUP(BG186,Base!$A$3:$E$17,2,FALSE)/24,""),"")</f>
        <v/>
      </c>
      <c r="BR186" s="56" t="str">
        <f>IFERROR(IF($AZ186="Présent",BJ186/VLOOKUP(BI186,Base!$A$3:$E$17,2,FALSE)/24,""),"")</f>
        <v/>
      </c>
      <c r="BS186" s="56" t="str">
        <f>IFERROR(IF($AZ186="Présent",BL186/VLOOKUP(BK186,Base!$A$3:$E$17,2,FALSE)/24,""),"")</f>
        <v/>
      </c>
      <c r="BT186" s="56" t="str">
        <f>IFERROR(IF($AZ186="Présent",BN186/VLOOKUP(BM186,Base!$A$3:$E$17,2,FALSE)/24,""),"")</f>
        <v/>
      </c>
      <c r="BU186" s="56" t="str">
        <f>IFERROR(IF($AZ186="Présent",BP186/VLOOKUP(BO186,Base!$A$3:$E$17,2,FALSE)/24,""),"")</f>
        <v/>
      </c>
      <c r="BV186" s="293" t="str">
        <f t="shared" si="184"/>
        <v/>
      </c>
      <c r="BW186" s="51"/>
      <c r="BX186" s="17"/>
      <c r="BY186" s="18" t="s">
        <v>10</v>
      </c>
      <c r="BZ186" s="19">
        <v>0.85416666666666663</v>
      </c>
      <c r="CA186" s="290">
        <f t="shared" si="185"/>
        <v>0</v>
      </c>
      <c r="CB186" s="291">
        <f t="shared" si="186"/>
        <v>0</v>
      </c>
      <c r="CC186" s="19">
        <f t="shared" si="187"/>
        <v>0</v>
      </c>
      <c r="CD186" s="20">
        <v>0.16250000000000001</v>
      </c>
      <c r="CE186" s="292">
        <f t="shared" si="167"/>
        <v>0</v>
      </c>
      <c r="CF186" s="63" t="s">
        <v>10</v>
      </c>
      <c r="CG186" s="64"/>
      <c r="CH186" s="63" t="s">
        <v>10</v>
      </c>
      <c r="CI186" s="65"/>
      <c r="CJ186" s="66" t="s">
        <v>10</v>
      </c>
      <c r="CK186" s="64"/>
      <c r="CL186" s="63" t="s">
        <v>10</v>
      </c>
      <c r="CM186" s="65"/>
      <c r="CN186" s="66" t="s">
        <v>10</v>
      </c>
      <c r="CO186" s="64"/>
      <c r="CP186" s="56" t="str">
        <f>IFERROR(IF($BY186="Présent",CG186/VLOOKUP(CF186,Base!$A$3:$E$17,2,FALSE)/24,""),"")</f>
        <v/>
      </c>
      <c r="CQ186" s="56" t="str">
        <f>IFERROR(IF($BY186="Présent",CI186/VLOOKUP(CH186,Base!$A$3:$E$17,2,FALSE)/24,""),"")</f>
        <v/>
      </c>
      <c r="CR186" s="56" t="str">
        <f>IFERROR(IF($BY186="Présent",CK186/VLOOKUP(CJ186,Base!$A$3:$E$17,2,FALSE)/24,""),"")</f>
        <v/>
      </c>
      <c r="CS186" s="56" t="str">
        <f>IFERROR(IF($BY186="Présent",CM186/VLOOKUP(CL186,Base!$A$3:$E$17,2,FALSE)/24,""),"")</f>
        <v/>
      </c>
      <c r="CT186" s="56" t="str">
        <f>IFERROR(IF($BY186="Présent",CO186/VLOOKUP(CN186,Base!$A$3:$E$17,2,FALSE)/24,""),"")</f>
        <v/>
      </c>
      <c r="CU186" s="293" t="str">
        <f t="shared" si="188"/>
        <v/>
      </c>
      <c r="CV186" s="51"/>
      <c r="CW186" s="17"/>
      <c r="CX186" s="18" t="s">
        <v>10</v>
      </c>
      <c r="CY186" s="19">
        <v>0.85416666666666663</v>
      </c>
      <c r="CZ186" s="290">
        <f t="shared" si="189"/>
        <v>0</v>
      </c>
      <c r="DA186" s="291">
        <f t="shared" si="190"/>
        <v>0</v>
      </c>
      <c r="DB186" s="19">
        <f t="shared" si="191"/>
        <v>0</v>
      </c>
      <c r="DC186" s="20">
        <v>0.16250000000000001</v>
      </c>
      <c r="DD186" s="292">
        <f t="shared" si="168"/>
        <v>0</v>
      </c>
      <c r="DE186" s="63" t="s">
        <v>10</v>
      </c>
      <c r="DF186" s="64"/>
      <c r="DG186" s="63" t="s">
        <v>10</v>
      </c>
      <c r="DH186" s="65"/>
      <c r="DI186" s="66" t="s">
        <v>10</v>
      </c>
      <c r="DJ186" s="64"/>
      <c r="DK186" s="63" t="s">
        <v>10</v>
      </c>
      <c r="DL186" s="65"/>
      <c r="DM186" s="66" t="s">
        <v>10</v>
      </c>
      <c r="DN186" s="64"/>
      <c r="DO186" s="56" t="str">
        <f>IFERROR(IF($CX186="Présent",DF186/VLOOKUP(DE186,Base!$A$3:$E$17,2,FALSE)/24,""),"")</f>
        <v/>
      </c>
      <c r="DP186" s="56" t="str">
        <f>IFERROR(IF($CX186="Présent",DH186/VLOOKUP(DG186,Base!$A$3:$E$17,2,FALSE)/24,""),"")</f>
        <v/>
      </c>
      <c r="DQ186" s="56" t="str">
        <f>IFERROR(IF($CX186="Présent",DJ186/VLOOKUP(DI186,Base!$A$3:$E$17,2,FALSE)/24,""),"")</f>
        <v/>
      </c>
      <c r="DR186" s="56" t="str">
        <f>IFERROR(IF($CX186="Présent",DL186/VLOOKUP(DK186,Base!$A$3:$E$17,2,FALSE)/24,""),"")</f>
        <v/>
      </c>
      <c r="DS186" s="56" t="str">
        <f>IFERROR(IF($CX186="Présent",DN186/VLOOKUP(DM186,Base!$A$3:$E$17,2,FALSE)/24,""),"")</f>
        <v/>
      </c>
      <c r="DT186" s="293" t="str">
        <f t="shared" si="192"/>
        <v/>
      </c>
      <c r="DU186" s="51"/>
      <c r="DV186" s="17"/>
      <c r="DW186" s="18" t="s">
        <v>10</v>
      </c>
      <c r="DX186" s="19">
        <v>0.85416666666666663</v>
      </c>
      <c r="DY186" s="290">
        <f t="shared" si="193"/>
        <v>0</v>
      </c>
      <c r="DZ186" s="291">
        <f t="shared" si="194"/>
        <v>0</v>
      </c>
      <c r="EA186" s="19">
        <f t="shared" si="195"/>
        <v>0</v>
      </c>
      <c r="EB186" s="20">
        <v>0.16250000000000001</v>
      </c>
      <c r="EC186" s="292">
        <f t="shared" si="169"/>
        <v>0</v>
      </c>
      <c r="ED186" s="63" t="s">
        <v>10</v>
      </c>
      <c r="EE186" s="64"/>
      <c r="EF186" s="63" t="s">
        <v>10</v>
      </c>
      <c r="EG186" s="65"/>
      <c r="EH186" s="66" t="s">
        <v>10</v>
      </c>
      <c r="EI186" s="64"/>
      <c r="EJ186" s="63" t="s">
        <v>10</v>
      </c>
      <c r="EK186" s="65"/>
      <c r="EL186" s="66" t="s">
        <v>10</v>
      </c>
      <c r="EM186" s="64"/>
      <c r="EN186" s="56" t="str">
        <f>IFERROR(IF($DW186="Présent",EE186/VLOOKUP(ED186,Base!$A$3:$E$17,2,FALSE)/24,""),"")</f>
        <v/>
      </c>
      <c r="EO186" s="56" t="str">
        <f>IFERROR(IF($DW186="Présent",EG186/VLOOKUP(EF186,Base!$A$3:$E$17,2,FALSE)/24,""),"")</f>
        <v/>
      </c>
      <c r="EP186" s="56" t="str">
        <f>IFERROR(IF($DW186="Présent",EI186/VLOOKUP(EH186,Base!$A$3:$E$17,2,FALSE)/24,""),"")</f>
        <v/>
      </c>
      <c r="EQ186" s="56" t="str">
        <f>IFERROR(IF($DW186="Présent",EK186/VLOOKUP(EJ186,Base!$A$3:$E$17,2,FALSE)/24,""),"")</f>
        <v/>
      </c>
      <c r="ER186" s="56" t="str">
        <f>IFERROR(IF($DW186="Présent",EM186/VLOOKUP(EL186,Base!$A$3:$E$17,2,FALSE)/24,""),"")</f>
        <v/>
      </c>
      <c r="ES186" s="293" t="str">
        <f t="shared" si="196"/>
        <v/>
      </c>
      <c r="ET186" s="51"/>
      <c r="EU186" s="17"/>
      <c r="EV186" s="18"/>
      <c r="EW186" s="19">
        <v>0.85416666666666663</v>
      </c>
      <c r="EX186" s="290">
        <f t="shared" si="197"/>
        <v>0</v>
      </c>
      <c r="EY186" s="291">
        <f t="shared" si="198"/>
        <v>0</v>
      </c>
      <c r="EZ186" s="19">
        <f t="shared" si="199"/>
        <v>0</v>
      </c>
      <c r="FA186" s="20">
        <v>0.16250000000000001</v>
      </c>
      <c r="FB186" s="292">
        <f t="shared" si="170"/>
        <v>0</v>
      </c>
      <c r="FC186" s="63" t="s">
        <v>10</v>
      </c>
      <c r="FD186" s="64"/>
      <c r="FE186" s="63" t="s">
        <v>10</v>
      </c>
      <c r="FF186" s="65"/>
      <c r="FG186" s="66" t="s">
        <v>10</v>
      </c>
      <c r="FH186" s="64"/>
      <c r="FI186" s="63" t="s">
        <v>10</v>
      </c>
      <c r="FJ186" s="65"/>
      <c r="FK186" s="66" t="s">
        <v>10</v>
      </c>
      <c r="FL186" s="64"/>
      <c r="FM186" s="56" t="str">
        <f>IFERROR(IF($EV186="Présent",FD186/VLOOKUP(FC186,Base!$A$3:$E$17,2,FALSE)/24,""),"")</f>
        <v/>
      </c>
      <c r="FN186" s="56" t="str">
        <f>IFERROR(IF($EV186="Présent",FF186/VLOOKUP(FE186,Base!$A$3:$E$17,2,FALSE)/24,""),"")</f>
        <v/>
      </c>
      <c r="FO186" s="56" t="str">
        <f>IFERROR(IF($EV186="Présent",FH186/VLOOKUP(FG186,Base!$A$3:$E$17,2,FALSE)/24,""),"")</f>
        <v/>
      </c>
      <c r="FP186" s="56" t="str">
        <f>IFERROR(IF($EV186="Présent",FJ186/VLOOKUP(FI186,Base!$A$3:$E$17,2,FALSE)/24,""),"")</f>
        <v/>
      </c>
      <c r="FQ186" s="56" t="str">
        <f>IFERROR(IF($EV186="Présent",FL186/VLOOKUP(FK186,Base!$A$3:$E$17,2,FALSE)/24,""),"")</f>
        <v/>
      </c>
      <c r="FR186" s="293" t="str">
        <f t="shared" si="200"/>
        <v/>
      </c>
      <c r="FS186" s="51"/>
      <c r="FU186" s="262">
        <f t="shared" si="171"/>
        <v>0</v>
      </c>
      <c r="FV186" s="261" t="str">
        <f t="shared" si="172"/>
        <v/>
      </c>
      <c r="FW186" s="263">
        <f t="shared" si="201"/>
        <v>0</v>
      </c>
      <c r="FX186" s="23"/>
      <c r="FY186" s="88">
        <f t="shared" si="202"/>
        <v>0</v>
      </c>
    </row>
    <row r="187" spans="1:181" s="25" customFormat="1" x14ac:dyDescent="0.2">
      <c r="A187" s="17"/>
      <c r="B187" s="18" t="s">
        <v>10</v>
      </c>
      <c r="C187" s="19">
        <v>0.85416666666666663</v>
      </c>
      <c r="D187" s="290">
        <f t="shared" si="173"/>
        <v>0</v>
      </c>
      <c r="E187" s="291">
        <f t="shared" si="174"/>
        <v>0</v>
      </c>
      <c r="F187" s="19">
        <f t="shared" si="175"/>
        <v>0</v>
      </c>
      <c r="G187" s="20">
        <v>0.16250000000000001</v>
      </c>
      <c r="H187" s="292">
        <f t="shared" si="164"/>
        <v>0</v>
      </c>
      <c r="I187" s="63" t="s">
        <v>10</v>
      </c>
      <c r="J187" s="64"/>
      <c r="K187" s="63" t="s">
        <v>10</v>
      </c>
      <c r="L187" s="65"/>
      <c r="M187" s="66" t="s">
        <v>10</v>
      </c>
      <c r="N187" s="64"/>
      <c r="O187" s="63" t="s">
        <v>10</v>
      </c>
      <c r="P187" s="65"/>
      <c r="Q187" s="66" t="s">
        <v>10</v>
      </c>
      <c r="R187" s="64"/>
      <c r="S187" s="56" t="str">
        <f>IFERROR(IF($B187="Présent",J187/VLOOKUP(I187,Base!$A$3:$E$17,2,FALSE)/24,""),"")</f>
        <v/>
      </c>
      <c r="T187" s="56" t="str">
        <f>IFERROR(IF($B187="Présent",L187/VLOOKUP(K187,Base!$A$3:$E$17,2,FALSE)/24,""),"")</f>
        <v/>
      </c>
      <c r="U187" s="56" t="str">
        <f>IFERROR(IF($B187="Présent",N187/VLOOKUP(M187,Base!$A$3:$E$17,2,FALSE)/24,""),"")</f>
        <v/>
      </c>
      <c r="V187" s="56" t="str">
        <f>IFERROR(IF($B187="Présent",P187/VLOOKUP(O187,Base!$A$3:$E$17,2,FALSE)/24,""),"")</f>
        <v/>
      </c>
      <c r="W187" s="56" t="str">
        <f>IFERROR(IF($B187="Présent",R187/VLOOKUP(Q187,Base!$A$3:$E$17,2,FALSE)/24,""),"")</f>
        <v/>
      </c>
      <c r="X187" s="293" t="str">
        <f t="shared" si="176"/>
        <v/>
      </c>
      <c r="Y187" s="51"/>
      <c r="Z187" s="17"/>
      <c r="AA187" s="18" t="s">
        <v>10</v>
      </c>
      <c r="AB187" s="19">
        <v>0.85416666666666663</v>
      </c>
      <c r="AC187" s="290">
        <f t="shared" si="177"/>
        <v>0</v>
      </c>
      <c r="AD187" s="291">
        <f t="shared" si="178"/>
        <v>0</v>
      </c>
      <c r="AE187" s="19">
        <f t="shared" si="179"/>
        <v>0</v>
      </c>
      <c r="AF187" s="20">
        <v>0.16250000000000001</v>
      </c>
      <c r="AG187" s="292">
        <f t="shared" si="165"/>
        <v>0</v>
      </c>
      <c r="AH187" s="63" t="s">
        <v>10</v>
      </c>
      <c r="AI187" s="64"/>
      <c r="AJ187" s="63" t="s">
        <v>10</v>
      </c>
      <c r="AK187" s="65"/>
      <c r="AL187" s="66" t="s">
        <v>10</v>
      </c>
      <c r="AM187" s="64"/>
      <c r="AN187" s="63" t="s">
        <v>10</v>
      </c>
      <c r="AO187" s="65"/>
      <c r="AP187" s="66" t="s">
        <v>10</v>
      </c>
      <c r="AQ187" s="64"/>
      <c r="AR187" s="56" t="str">
        <f>IFERROR(IF($AA187="Présent",AI187/VLOOKUP(AH187,Base!$A$3:$E$17,2,FALSE)/24,""),"")</f>
        <v/>
      </c>
      <c r="AS187" s="56" t="str">
        <f>IFERROR(IF($AA187="Présent",AK187/VLOOKUP(AJ187,Base!$A$3:$E$17,2,FALSE)/24,""),"")</f>
        <v/>
      </c>
      <c r="AT187" s="56" t="str">
        <f>IFERROR(IF($AA187="Présent",AM187/VLOOKUP(AL187,Base!$A$3:$E$17,2,FALSE)/24,""),"")</f>
        <v/>
      </c>
      <c r="AU187" s="56" t="str">
        <f>IFERROR(IF($AA187="Présent",AO187/VLOOKUP(AN187,Base!$A$3:$E$17,2,FALSE)/24,""),"")</f>
        <v/>
      </c>
      <c r="AV187" s="56" t="str">
        <f>IFERROR(IF($AA187="Présent",AQ187/VLOOKUP(AP187,Base!$A$3:$E$17,2,FALSE)/24,""),"")</f>
        <v/>
      </c>
      <c r="AW187" s="293" t="str">
        <f t="shared" si="180"/>
        <v/>
      </c>
      <c r="AX187" s="51"/>
      <c r="AY187" s="17"/>
      <c r="AZ187" s="18" t="s">
        <v>10</v>
      </c>
      <c r="BA187" s="19">
        <v>0.85416666666666663</v>
      </c>
      <c r="BB187" s="290">
        <f t="shared" si="181"/>
        <v>0</v>
      </c>
      <c r="BC187" s="291">
        <f t="shared" si="182"/>
        <v>0</v>
      </c>
      <c r="BD187" s="19">
        <f t="shared" si="183"/>
        <v>0</v>
      </c>
      <c r="BE187" s="20">
        <v>0.16250000000000001</v>
      </c>
      <c r="BF187" s="292">
        <f t="shared" si="166"/>
        <v>0</v>
      </c>
      <c r="BG187" s="63" t="s">
        <v>10</v>
      </c>
      <c r="BH187" s="64"/>
      <c r="BI187" s="63" t="s">
        <v>10</v>
      </c>
      <c r="BJ187" s="65"/>
      <c r="BK187" s="66" t="s">
        <v>10</v>
      </c>
      <c r="BL187" s="64"/>
      <c r="BM187" s="63" t="s">
        <v>10</v>
      </c>
      <c r="BN187" s="65"/>
      <c r="BO187" s="66" t="s">
        <v>10</v>
      </c>
      <c r="BP187" s="64"/>
      <c r="BQ187" s="56" t="str">
        <f>IFERROR(IF($AZ187="Présent",BH187/VLOOKUP(BG187,Base!$A$3:$E$17,2,FALSE)/24,""),"")</f>
        <v/>
      </c>
      <c r="BR187" s="56" t="str">
        <f>IFERROR(IF($AZ187="Présent",BJ187/VLOOKUP(BI187,Base!$A$3:$E$17,2,FALSE)/24,""),"")</f>
        <v/>
      </c>
      <c r="BS187" s="56" t="str">
        <f>IFERROR(IF($AZ187="Présent",BL187/VLOOKUP(BK187,Base!$A$3:$E$17,2,FALSE)/24,""),"")</f>
        <v/>
      </c>
      <c r="BT187" s="56" t="str">
        <f>IFERROR(IF($AZ187="Présent",BN187/VLOOKUP(BM187,Base!$A$3:$E$17,2,FALSE)/24,""),"")</f>
        <v/>
      </c>
      <c r="BU187" s="56" t="str">
        <f>IFERROR(IF($AZ187="Présent",BP187/VLOOKUP(BO187,Base!$A$3:$E$17,2,FALSE)/24,""),"")</f>
        <v/>
      </c>
      <c r="BV187" s="293" t="str">
        <f t="shared" si="184"/>
        <v/>
      </c>
      <c r="BW187" s="51"/>
      <c r="BX187" s="17"/>
      <c r="BY187" s="18" t="s">
        <v>10</v>
      </c>
      <c r="BZ187" s="19">
        <v>0.85416666666666663</v>
      </c>
      <c r="CA187" s="290">
        <f t="shared" si="185"/>
        <v>0</v>
      </c>
      <c r="CB187" s="291">
        <f t="shared" si="186"/>
        <v>0</v>
      </c>
      <c r="CC187" s="19">
        <f t="shared" si="187"/>
        <v>0</v>
      </c>
      <c r="CD187" s="20">
        <v>0.16250000000000001</v>
      </c>
      <c r="CE187" s="292">
        <f t="shared" si="167"/>
        <v>0</v>
      </c>
      <c r="CF187" s="63" t="s">
        <v>10</v>
      </c>
      <c r="CG187" s="64"/>
      <c r="CH187" s="63" t="s">
        <v>10</v>
      </c>
      <c r="CI187" s="65"/>
      <c r="CJ187" s="66" t="s">
        <v>10</v>
      </c>
      <c r="CK187" s="64"/>
      <c r="CL187" s="63" t="s">
        <v>10</v>
      </c>
      <c r="CM187" s="65"/>
      <c r="CN187" s="66" t="s">
        <v>10</v>
      </c>
      <c r="CO187" s="64"/>
      <c r="CP187" s="56" t="str">
        <f>IFERROR(IF($BY187="Présent",CG187/VLOOKUP(CF187,Base!$A$3:$E$17,2,FALSE)/24,""),"")</f>
        <v/>
      </c>
      <c r="CQ187" s="56" t="str">
        <f>IFERROR(IF($BY187="Présent",CI187/VLOOKUP(CH187,Base!$A$3:$E$17,2,FALSE)/24,""),"")</f>
        <v/>
      </c>
      <c r="CR187" s="56" t="str">
        <f>IFERROR(IF($BY187="Présent",CK187/VLOOKUP(CJ187,Base!$A$3:$E$17,2,FALSE)/24,""),"")</f>
        <v/>
      </c>
      <c r="CS187" s="56" t="str">
        <f>IFERROR(IF($BY187="Présent",CM187/VLOOKUP(CL187,Base!$A$3:$E$17,2,FALSE)/24,""),"")</f>
        <v/>
      </c>
      <c r="CT187" s="56" t="str">
        <f>IFERROR(IF($BY187="Présent",CO187/VLOOKUP(CN187,Base!$A$3:$E$17,2,FALSE)/24,""),"")</f>
        <v/>
      </c>
      <c r="CU187" s="293" t="str">
        <f t="shared" si="188"/>
        <v/>
      </c>
      <c r="CV187" s="51"/>
      <c r="CW187" s="17"/>
      <c r="CX187" s="18" t="s">
        <v>10</v>
      </c>
      <c r="CY187" s="19">
        <v>0.85416666666666663</v>
      </c>
      <c r="CZ187" s="290">
        <f t="shared" si="189"/>
        <v>0</v>
      </c>
      <c r="DA187" s="291">
        <f t="shared" si="190"/>
        <v>0</v>
      </c>
      <c r="DB187" s="19">
        <f t="shared" si="191"/>
        <v>0</v>
      </c>
      <c r="DC187" s="20">
        <v>0.16250000000000001</v>
      </c>
      <c r="DD187" s="292">
        <f t="shared" si="168"/>
        <v>0</v>
      </c>
      <c r="DE187" s="63" t="s">
        <v>10</v>
      </c>
      <c r="DF187" s="64"/>
      <c r="DG187" s="63" t="s">
        <v>10</v>
      </c>
      <c r="DH187" s="65"/>
      <c r="DI187" s="66" t="s">
        <v>10</v>
      </c>
      <c r="DJ187" s="64"/>
      <c r="DK187" s="63" t="s">
        <v>10</v>
      </c>
      <c r="DL187" s="65"/>
      <c r="DM187" s="66" t="s">
        <v>10</v>
      </c>
      <c r="DN187" s="64"/>
      <c r="DO187" s="56" t="str">
        <f>IFERROR(IF($CX187="Présent",DF187/VLOOKUP(DE187,Base!$A$3:$E$17,2,FALSE)/24,""),"")</f>
        <v/>
      </c>
      <c r="DP187" s="56" t="str">
        <f>IFERROR(IF($CX187="Présent",DH187/VLOOKUP(DG187,Base!$A$3:$E$17,2,FALSE)/24,""),"")</f>
        <v/>
      </c>
      <c r="DQ187" s="56" t="str">
        <f>IFERROR(IF($CX187="Présent",DJ187/VLOOKUP(DI187,Base!$A$3:$E$17,2,FALSE)/24,""),"")</f>
        <v/>
      </c>
      <c r="DR187" s="56" t="str">
        <f>IFERROR(IF($CX187="Présent",DL187/VLOOKUP(DK187,Base!$A$3:$E$17,2,FALSE)/24,""),"")</f>
        <v/>
      </c>
      <c r="DS187" s="56" t="str">
        <f>IFERROR(IF($CX187="Présent",DN187/VLOOKUP(DM187,Base!$A$3:$E$17,2,FALSE)/24,""),"")</f>
        <v/>
      </c>
      <c r="DT187" s="293" t="str">
        <f t="shared" si="192"/>
        <v/>
      </c>
      <c r="DU187" s="51"/>
      <c r="DV187" s="17"/>
      <c r="DW187" s="18" t="s">
        <v>10</v>
      </c>
      <c r="DX187" s="19">
        <v>0.85416666666666663</v>
      </c>
      <c r="DY187" s="290">
        <f t="shared" si="193"/>
        <v>0</v>
      </c>
      <c r="DZ187" s="291">
        <f t="shared" si="194"/>
        <v>0</v>
      </c>
      <c r="EA187" s="19">
        <f t="shared" si="195"/>
        <v>0</v>
      </c>
      <c r="EB187" s="20">
        <v>0.16250000000000001</v>
      </c>
      <c r="EC187" s="292">
        <f t="shared" si="169"/>
        <v>0</v>
      </c>
      <c r="ED187" s="63" t="s">
        <v>10</v>
      </c>
      <c r="EE187" s="64"/>
      <c r="EF187" s="63" t="s">
        <v>10</v>
      </c>
      <c r="EG187" s="65"/>
      <c r="EH187" s="66" t="s">
        <v>10</v>
      </c>
      <c r="EI187" s="64"/>
      <c r="EJ187" s="63" t="s">
        <v>10</v>
      </c>
      <c r="EK187" s="65"/>
      <c r="EL187" s="66" t="s">
        <v>10</v>
      </c>
      <c r="EM187" s="64"/>
      <c r="EN187" s="56" t="str">
        <f>IFERROR(IF($DW187="Présent",EE187/VLOOKUP(ED187,Base!$A$3:$E$17,2,FALSE)/24,""),"")</f>
        <v/>
      </c>
      <c r="EO187" s="56" t="str">
        <f>IFERROR(IF($DW187="Présent",EG187/VLOOKUP(EF187,Base!$A$3:$E$17,2,FALSE)/24,""),"")</f>
        <v/>
      </c>
      <c r="EP187" s="56" t="str">
        <f>IFERROR(IF($DW187="Présent",EI187/VLOOKUP(EH187,Base!$A$3:$E$17,2,FALSE)/24,""),"")</f>
        <v/>
      </c>
      <c r="EQ187" s="56" t="str">
        <f>IFERROR(IF($DW187="Présent",EK187/VLOOKUP(EJ187,Base!$A$3:$E$17,2,FALSE)/24,""),"")</f>
        <v/>
      </c>
      <c r="ER187" s="56" t="str">
        <f>IFERROR(IF($DW187="Présent",EM187/VLOOKUP(EL187,Base!$A$3:$E$17,2,FALSE)/24,""),"")</f>
        <v/>
      </c>
      <c r="ES187" s="293" t="str">
        <f t="shared" si="196"/>
        <v/>
      </c>
      <c r="ET187" s="51"/>
      <c r="EU187" s="17"/>
      <c r="EV187" s="18"/>
      <c r="EW187" s="19">
        <v>0.85416666666666663</v>
      </c>
      <c r="EX187" s="290">
        <f t="shared" si="197"/>
        <v>0</v>
      </c>
      <c r="EY187" s="291">
        <f t="shared" si="198"/>
        <v>0</v>
      </c>
      <c r="EZ187" s="19">
        <f t="shared" si="199"/>
        <v>0</v>
      </c>
      <c r="FA187" s="20">
        <v>0.16250000000000001</v>
      </c>
      <c r="FB187" s="292">
        <f t="shared" si="170"/>
        <v>0</v>
      </c>
      <c r="FC187" s="63" t="s">
        <v>10</v>
      </c>
      <c r="FD187" s="64"/>
      <c r="FE187" s="63" t="s">
        <v>10</v>
      </c>
      <c r="FF187" s="65"/>
      <c r="FG187" s="66" t="s">
        <v>10</v>
      </c>
      <c r="FH187" s="64"/>
      <c r="FI187" s="63" t="s">
        <v>10</v>
      </c>
      <c r="FJ187" s="65"/>
      <c r="FK187" s="66" t="s">
        <v>10</v>
      </c>
      <c r="FL187" s="64"/>
      <c r="FM187" s="56" t="str">
        <f>IFERROR(IF($EV187="Présent",FD187/VLOOKUP(FC187,Base!$A$3:$E$17,2,FALSE)/24,""),"")</f>
        <v/>
      </c>
      <c r="FN187" s="56" t="str">
        <f>IFERROR(IF($EV187="Présent",FF187/VLOOKUP(FE187,Base!$A$3:$E$17,2,FALSE)/24,""),"")</f>
        <v/>
      </c>
      <c r="FO187" s="56" t="str">
        <f>IFERROR(IF($EV187="Présent",FH187/VLOOKUP(FG187,Base!$A$3:$E$17,2,FALSE)/24,""),"")</f>
        <v/>
      </c>
      <c r="FP187" s="56" t="str">
        <f>IFERROR(IF($EV187="Présent",FJ187/VLOOKUP(FI187,Base!$A$3:$E$17,2,FALSE)/24,""),"")</f>
        <v/>
      </c>
      <c r="FQ187" s="56" t="str">
        <f>IFERROR(IF($EV187="Présent",FL187/VLOOKUP(FK187,Base!$A$3:$E$17,2,FALSE)/24,""),"")</f>
        <v/>
      </c>
      <c r="FR187" s="293" t="str">
        <f t="shared" si="200"/>
        <v/>
      </c>
      <c r="FS187" s="51"/>
      <c r="FU187" s="262">
        <f t="shared" si="171"/>
        <v>0</v>
      </c>
      <c r="FV187" s="261" t="str">
        <f t="shared" si="172"/>
        <v/>
      </c>
      <c r="FW187" s="263">
        <f t="shared" si="201"/>
        <v>0</v>
      </c>
      <c r="FX187" s="23"/>
      <c r="FY187" s="88">
        <f t="shared" si="202"/>
        <v>0</v>
      </c>
    </row>
    <row r="188" spans="1:181" s="25" customFormat="1" x14ac:dyDescent="0.2">
      <c r="A188" s="17"/>
      <c r="B188" s="18" t="s">
        <v>10</v>
      </c>
      <c r="C188" s="19">
        <v>0.85416666666666663</v>
      </c>
      <c r="D188" s="290">
        <f t="shared" si="173"/>
        <v>0</v>
      </c>
      <c r="E188" s="291">
        <f t="shared" si="174"/>
        <v>0</v>
      </c>
      <c r="F188" s="19">
        <f t="shared" si="175"/>
        <v>0</v>
      </c>
      <c r="G188" s="20">
        <v>0.16250000000000001</v>
      </c>
      <c r="H188" s="292">
        <f t="shared" si="164"/>
        <v>0</v>
      </c>
      <c r="I188" s="63" t="s">
        <v>10</v>
      </c>
      <c r="J188" s="64"/>
      <c r="K188" s="63" t="s">
        <v>10</v>
      </c>
      <c r="L188" s="65"/>
      <c r="M188" s="66" t="s">
        <v>10</v>
      </c>
      <c r="N188" s="64"/>
      <c r="O188" s="63" t="s">
        <v>10</v>
      </c>
      <c r="P188" s="65"/>
      <c r="Q188" s="66" t="s">
        <v>10</v>
      </c>
      <c r="R188" s="64"/>
      <c r="S188" s="56" t="str">
        <f>IFERROR(IF($B188="Présent",J188/VLOOKUP(I188,Base!$A$3:$E$17,2,FALSE)/24,""),"")</f>
        <v/>
      </c>
      <c r="T188" s="56" t="str">
        <f>IFERROR(IF($B188="Présent",L188/VLOOKUP(K188,Base!$A$3:$E$17,2,FALSE)/24,""),"")</f>
        <v/>
      </c>
      <c r="U188" s="56" t="str">
        <f>IFERROR(IF($B188="Présent",N188/VLOOKUP(M188,Base!$A$3:$E$17,2,FALSE)/24,""),"")</f>
        <v/>
      </c>
      <c r="V188" s="56" t="str">
        <f>IFERROR(IF($B188="Présent",P188/VLOOKUP(O188,Base!$A$3:$E$17,2,FALSE)/24,""),"")</f>
        <v/>
      </c>
      <c r="W188" s="56" t="str">
        <f>IFERROR(IF($B188="Présent",R188/VLOOKUP(Q188,Base!$A$3:$E$17,2,FALSE)/24,""),"")</f>
        <v/>
      </c>
      <c r="X188" s="293" t="str">
        <f t="shared" si="176"/>
        <v/>
      </c>
      <c r="Y188" s="51"/>
      <c r="Z188" s="17"/>
      <c r="AA188" s="18" t="s">
        <v>10</v>
      </c>
      <c r="AB188" s="19">
        <v>0.85416666666666663</v>
      </c>
      <c r="AC188" s="290">
        <f t="shared" si="177"/>
        <v>0</v>
      </c>
      <c r="AD188" s="291">
        <f t="shared" si="178"/>
        <v>0</v>
      </c>
      <c r="AE188" s="19">
        <f t="shared" si="179"/>
        <v>0</v>
      </c>
      <c r="AF188" s="20">
        <v>0.16250000000000001</v>
      </c>
      <c r="AG188" s="292">
        <f t="shared" si="165"/>
        <v>0</v>
      </c>
      <c r="AH188" s="63" t="s">
        <v>10</v>
      </c>
      <c r="AI188" s="64"/>
      <c r="AJ188" s="63" t="s">
        <v>10</v>
      </c>
      <c r="AK188" s="65"/>
      <c r="AL188" s="66" t="s">
        <v>10</v>
      </c>
      <c r="AM188" s="64"/>
      <c r="AN188" s="63" t="s">
        <v>10</v>
      </c>
      <c r="AO188" s="65"/>
      <c r="AP188" s="66" t="s">
        <v>10</v>
      </c>
      <c r="AQ188" s="64"/>
      <c r="AR188" s="56" t="str">
        <f>IFERROR(IF($AA188="Présent",AI188/VLOOKUP(AH188,Base!$A$3:$E$17,2,FALSE)/24,""),"")</f>
        <v/>
      </c>
      <c r="AS188" s="56" t="str">
        <f>IFERROR(IF($AA188="Présent",AK188/VLOOKUP(AJ188,Base!$A$3:$E$17,2,FALSE)/24,""),"")</f>
        <v/>
      </c>
      <c r="AT188" s="56" t="str">
        <f>IFERROR(IF($AA188="Présent",AM188/VLOOKUP(AL188,Base!$A$3:$E$17,2,FALSE)/24,""),"")</f>
        <v/>
      </c>
      <c r="AU188" s="56" t="str">
        <f>IFERROR(IF($AA188="Présent",AO188/VLOOKUP(AN188,Base!$A$3:$E$17,2,FALSE)/24,""),"")</f>
        <v/>
      </c>
      <c r="AV188" s="56" t="str">
        <f>IFERROR(IF($AA188="Présent",AQ188/VLOOKUP(AP188,Base!$A$3:$E$17,2,FALSE)/24,""),"")</f>
        <v/>
      </c>
      <c r="AW188" s="293" t="str">
        <f t="shared" si="180"/>
        <v/>
      </c>
      <c r="AX188" s="51"/>
      <c r="AY188" s="17"/>
      <c r="AZ188" s="18" t="s">
        <v>10</v>
      </c>
      <c r="BA188" s="19">
        <v>0.85416666666666663</v>
      </c>
      <c r="BB188" s="290">
        <f t="shared" si="181"/>
        <v>0</v>
      </c>
      <c r="BC188" s="291">
        <f t="shared" si="182"/>
        <v>0</v>
      </c>
      <c r="BD188" s="19">
        <f t="shared" si="183"/>
        <v>0</v>
      </c>
      <c r="BE188" s="20">
        <v>0.16250000000000001</v>
      </c>
      <c r="BF188" s="292">
        <f t="shared" si="166"/>
        <v>0</v>
      </c>
      <c r="BG188" s="63" t="s">
        <v>10</v>
      </c>
      <c r="BH188" s="64"/>
      <c r="BI188" s="63" t="s">
        <v>10</v>
      </c>
      <c r="BJ188" s="65"/>
      <c r="BK188" s="66" t="s">
        <v>10</v>
      </c>
      <c r="BL188" s="64"/>
      <c r="BM188" s="63" t="s">
        <v>10</v>
      </c>
      <c r="BN188" s="65"/>
      <c r="BO188" s="66" t="s">
        <v>10</v>
      </c>
      <c r="BP188" s="64"/>
      <c r="BQ188" s="56" t="str">
        <f>IFERROR(IF($AZ188="Présent",BH188/VLOOKUP(BG188,Base!$A$3:$E$17,2,FALSE)/24,""),"")</f>
        <v/>
      </c>
      <c r="BR188" s="56" t="str">
        <f>IFERROR(IF($AZ188="Présent",BJ188/VLOOKUP(BI188,Base!$A$3:$E$17,2,FALSE)/24,""),"")</f>
        <v/>
      </c>
      <c r="BS188" s="56" t="str">
        <f>IFERROR(IF($AZ188="Présent",BL188/VLOOKUP(BK188,Base!$A$3:$E$17,2,FALSE)/24,""),"")</f>
        <v/>
      </c>
      <c r="BT188" s="56" t="str">
        <f>IFERROR(IF($AZ188="Présent",BN188/VLOOKUP(BM188,Base!$A$3:$E$17,2,FALSE)/24,""),"")</f>
        <v/>
      </c>
      <c r="BU188" s="56" t="str">
        <f>IFERROR(IF($AZ188="Présent",BP188/VLOOKUP(BO188,Base!$A$3:$E$17,2,FALSE)/24,""),"")</f>
        <v/>
      </c>
      <c r="BV188" s="293" t="str">
        <f t="shared" si="184"/>
        <v/>
      </c>
      <c r="BW188" s="51"/>
      <c r="BX188" s="17"/>
      <c r="BY188" s="18" t="s">
        <v>10</v>
      </c>
      <c r="BZ188" s="19">
        <v>0.85416666666666663</v>
      </c>
      <c r="CA188" s="290">
        <f t="shared" si="185"/>
        <v>0</v>
      </c>
      <c r="CB188" s="291">
        <f t="shared" si="186"/>
        <v>0</v>
      </c>
      <c r="CC188" s="19">
        <f t="shared" si="187"/>
        <v>0</v>
      </c>
      <c r="CD188" s="20">
        <v>0.16250000000000001</v>
      </c>
      <c r="CE188" s="292">
        <f t="shared" si="167"/>
        <v>0</v>
      </c>
      <c r="CF188" s="63" t="s">
        <v>10</v>
      </c>
      <c r="CG188" s="64"/>
      <c r="CH188" s="63" t="s">
        <v>10</v>
      </c>
      <c r="CI188" s="65"/>
      <c r="CJ188" s="66" t="s">
        <v>10</v>
      </c>
      <c r="CK188" s="64"/>
      <c r="CL188" s="63" t="s">
        <v>10</v>
      </c>
      <c r="CM188" s="65"/>
      <c r="CN188" s="66" t="s">
        <v>10</v>
      </c>
      <c r="CO188" s="64"/>
      <c r="CP188" s="56" t="str">
        <f>IFERROR(IF($BY188="Présent",CG188/VLOOKUP(CF188,Base!$A$3:$E$17,2,FALSE)/24,""),"")</f>
        <v/>
      </c>
      <c r="CQ188" s="56" t="str">
        <f>IFERROR(IF($BY188="Présent",CI188/VLOOKUP(CH188,Base!$A$3:$E$17,2,FALSE)/24,""),"")</f>
        <v/>
      </c>
      <c r="CR188" s="56" t="str">
        <f>IFERROR(IF($BY188="Présent",CK188/VLOOKUP(CJ188,Base!$A$3:$E$17,2,FALSE)/24,""),"")</f>
        <v/>
      </c>
      <c r="CS188" s="56" t="str">
        <f>IFERROR(IF($BY188="Présent",CM188/VLOOKUP(CL188,Base!$A$3:$E$17,2,FALSE)/24,""),"")</f>
        <v/>
      </c>
      <c r="CT188" s="56" t="str">
        <f>IFERROR(IF($BY188="Présent",CO188/VLOOKUP(CN188,Base!$A$3:$E$17,2,FALSE)/24,""),"")</f>
        <v/>
      </c>
      <c r="CU188" s="293" t="str">
        <f t="shared" si="188"/>
        <v/>
      </c>
      <c r="CV188" s="51"/>
      <c r="CW188" s="17"/>
      <c r="CX188" s="18" t="s">
        <v>10</v>
      </c>
      <c r="CY188" s="19">
        <v>0.85416666666666663</v>
      </c>
      <c r="CZ188" s="290">
        <f t="shared" si="189"/>
        <v>0</v>
      </c>
      <c r="DA188" s="291">
        <f t="shared" si="190"/>
        <v>0</v>
      </c>
      <c r="DB188" s="19">
        <f t="shared" si="191"/>
        <v>0</v>
      </c>
      <c r="DC188" s="20">
        <v>0.16250000000000001</v>
      </c>
      <c r="DD188" s="292">
        <f t="shared" si="168"/>
        <v>0</v>
      </c>
      <c r="DE188" s="63" t="s">
        <v>10</v>
      </c>
      <c r="DF188" s="64"/>
      <c r="DG188" s="63" t="s">
        <v>10</v>
      </c>
      <c r="DH188" s="65"/>
      <c r="DI188" s="66" t="s">
        <v>10</v>
      </c>
      <c r="DJ188" s="64"/>
      <c r="DK188" s="63" t="s">
        <v>10</v>
      </c>
      <c r="DL188" s="65"/>
      <c r="DM188" s="66" t="s">
        <v>10</v>
      </c>
      <c r="DN188" s="64"/>
      <c r="DO188" s="56" t="str">
        <f>IFERROR(IF($CX188="Présent",DF188/VLOOKUP(DE188,Base!$A$3:$E$17,2,FALSE)/24,""),"")</f>
        <v/>
      </c>
      <c r="DP188" s="56" t="str">
        <f>IFERROR(IF($CX188="Présent",DH188/VLOOKUP(DG188,Base!$A$3:$E$17,2,FALSE)/24,""),"")</f>
        <v/>
      </c>
      <c r="DQ188" s="56" t="str">
        <f>IFERROR(IF($CX188="Présent",DJ188/VLOOKUP(DI188,Base!$A$3:$E$17,2,FALSE)/24,""),"")</f>
        <v/>
      </c>
      <c r="DR188" s="56" t="str">
        <f>IFERROR(IF($CX188="Présent",DL188/VLOOKUP(DK188,Base!$A$3:$E$17,2,FALSE)/24,""),"")</f>
        <v/>
      </c>
      <c r="DS188" s="56" t="str">
        <f>IFERROR(IF($CX188="Présent",DN188/VLOOKUP(DM188,Base!$A$3:$E$17,2,FALSE)/24,""),"")</f>
        <v/>
      </c>
      <c r="DT188" s="293" t="str">
        <f t="shared" si="192"/>
        <v/>
      </c>
      <c r="DU188" s="51"/>
      <c r="DV188" s="17"/>
      <c r="DW188" s="18" t="s">
        <v>10</v>
      </c>
      <c r="DX188" s="19">
        <v>0.85416666666666663</v>
      </c>
      <c r="DY188" s="290">
        <f t="shared" si="193"/>
        <v>0</v>
      </c>
      <c r="DZ188" s="291">
        <f t="shared" si="194"/>
        <v>0</v>
      </c>
      <c r="EA188" s="19">
        <f t="shared" si="195"/>
        <v>0</v>
      </c>
      <c r="EB188" s="20">
        <v>0.16250000000000001</v>
      </c>
      <c r="EC188" s="292">
        <f t="shared" si="169"/>
        <v>0</v>
      </c>
      <c r="ED188" s="63" t="s">
        <v>10</v>
      </c>
      <c r="EE188" s="64"/>
      <c r="EF188" s="63" t="s">
        <v>10</v>
      </c>
      <c r="EG188" s="65"/>
      <c r="EH188" s="66" t="s">
        <v>10</v>
      </c>
      <c r="EI188" s="64"/>
      <c r="EJ188" s="63" t="s">
        <v>10</v>
      </c>
      <c r="EK188" s="65"/>
      <c r="EL188" s="66" t="s">
        <v>10</v>
      </c>
      <c r="EM188" s="64"/>
      <c r="EN188" s="56" t="str">
        <f>IFERROR(IF($DW188="Présent",EE188/VLOOKUP(ED188,Base!$A$3:$E$17,2,FALSE)/24,""),"")</f>
        <v/>
      </c>
      <c r="EO188" s="56" t="str">
        <f>IFERROR(IF($DW188="Présent",EG188/VLOOKUP(EF188,Base!$A$3:$E$17,2,FALSE)/24,""),"")</f>
        <v/>
      </c>
      <c r="EP188" s="56" t="str">
        <f>IFERROR(IF($DW188="Présent",EI188/VLOOKUP(EH188,Base!$A$3:$E$17,2,FALSE)/24,""),"")</f>
        <v/>
      </c>
      <c r="EQ188" s="56" t="str">
        <f>IFERROR(IF($DW188="Présent",EK188/VLOOKUP(EJ188,Base!$A$3:$E$17,2,FALSE)/24,""),"")</f>
        <v/>
      </c>
      <c r="ER188" s="56" t="str">
        <f>IFERROR(IF($DW188="Présent",EM188/VLOOKUP(EL188,Base!$A$3:$E$17,2,FALSE)/24,""),"")</f>
        <v/>
      </c>
      <c r="ES188" s="293" t="str">
        <f t="shared" si="196"/>
        <v/>
      </c>
      <c r="ET188" s="51"/>
      <c r="EU188" s="17"/>
      <c r="EV188" s="18"/>
      <c r="EW188" s="19">
        <v>0.85416666666666663</v>
      </c>
      <c r="EX188" s="290">
        <f t="shared" si="197"/>
        <v>0</v>
      </c>
      <c r="EY188" s="291">
        <f t="shared" si="198"/>
        <v>0</v>
      </c>
      <c r="EZ188" s="19">
        <f t="shared" si="199"/>
        <v>0</v>
      </c>
      <c r="FA188" s="20">
        <v>0.16250000000000001</v>
      </c>
      <c r="FB188" s="292">
        <f t="shared" si="170"/>
        <v>0</v>
      </c>
      <c r="FC188" s="63" t="s">
        <v>10</v>
      </c>
      <c r="FD188" s="64"/>
      <c r="FE188" s="63" t="s">
        <v>10</v>
      </c>
      <c r="FF188" s="65"/>
      <c r="FG188" s="66" t="s">
        <v>10</v>
      </c>
      <c r="FH188" s="64"/>
      <c r="FI188" s="63" t="s">
        <v>10</v>
      </c>
      <c r="FJ188" s="65"/>
      <c r="FK188" s="66" t="s">
        <v>10</v>
      </c>
      <c r="FL188" s="64"/>
      <c r="FM188" s="56" t="str">
        <f>IFERROR(IF($EV188="Présent",FD188/VLOOKUP(FC188,Base!$A$3:$E$17,2,FALSE)/24,""),"")</f>
        <v/>
      </c>
      <c r="FN188" s="56" t="str">
        <f>IFERROR(IF($EV188="Présent",FF188/VLOOKUP(FE188,Base!$A$3:$E$17,2,FALSE)/24,""),"")</f>
        <v/>
      </c>
      <c r="FO188" s="56" t="str">
        <f>IFERROR(IF($EV188="Présent",FH188/VLOOKUP(FG188,Base!$A$3:$E$17,2,FALSE)/24,""),"")</f>
        <v/>
      </c>
      <c r="FP188" s="56" t="str">
        <f>IFERROR(IF($EV188="Présent",FJ188/VLOOKUP(FI188,Base!$A$3:$E$17,2,FALSE)/24,""),"")</f>
        <v/>
      </c>
      <c r="FQ188" s="56" t="str">
        <f>IFERROR(IF($EV188="Présent",FL188/VLOOKUP(FK188,Base!$A$3:$E$17,2,FALSE)/24,""),"")</f>
        <v/>
      </c>
      <c r="FR188" s="293" t="str">
        <f t="shared" si="200"/>
        <v/>
      </c>
      <c r="FS188" s="51"/>
      <c r="FU188" s="262">
        <f t="shared" si="171"/>
        <v>0</v>
      </c>
      <c r="FV188" s="261" t="str">
        <f t="shared" si="172"/>
        <v/>
      </c>
      <c r="FW188" s="263">
        <f t="shared" si="201"/>
        <v>0</v>
      </c>
      <c r="FX188" s="23"/>
      <c r="FY188" s="88">
        <f t="shared" si="202"/>
        <v>0</v>
      </c>
    </row>
    <row r="189" spans="1:181" s="25" customFormat="1" x14ac:dyDescent="0.2">
      <c r="A189" s="17"/>
      <c r="B189" s="18" t="s">
        <v>10</v>
      </c>
      <c r="C189" s="19">
        <v>0.85416666666666663</v>
      </c>
      <c r="D189" s="290">
        <f t="shared" si="173"/>
        <v>0</v>
      </c>
      <c r="E189" s="291">
        <f t="shared" si="174"/>
        <v>0</v>
      </c>
      <c r="F189" s="19">
        <f t="shared" si="175"/>
        <v>0</v>
      </c>
      <c r="G189" s="20">
        <v>0.16250000000000001</v>
      </c>
      <c r="H189" s="292">
        <f t="shared" si="164"/>
        <v>0</v>
      </c>
      <c r="I189" s="63" t="s">
        <v>10</v>
      </c>
      <c r="J189" s="64"/>
      <c r="K189" s="63" t="s">
        <v>10</v>
      </c>
      <c r="L189" s="65"/>
      <c r="M189" s="66" t="s">
        <v>10</v>
      </c>
      <c r="N189" s="64"/>
      <c r="O189" s="63" t="s">
        <v>10</v>
      </c>
      <c r="P189" s="65"/>
      <c r="Q189" s="66" t="s">
        <v>10</v>
      </c>
      <c r="R189" s="64"/>
      <c r="S189" s="56" t="str">
        <f>IFERROR(IF($B189="Présent",J189/VLOOKUP(I189,Base!$A$3:$E$17,2,FALSE)/24,""),"")</f>
        <v/>
      </c>
      <c r="T189" s="56" t="str">
        <f>IFERROR(IF($B189="Présent",L189/VLOOKUP(K189,Base!$A$3:$E$17,2,FALSE)/24,""),"")</f>
        <v/>
      </c>
      <c r="U189" s="56" t="str">
        <f>IFERROR(IF($B189="Présent",N189/VLOOKUP(M189,Base!$A$3:$E$17,2,FALSE)/24,""),"")</f>
        <v/>
      </c>
      <c r="V189" s="56" t="str">
        <f>IFERROR(IF($B189="Présent",P189/VLOOKUP(O189,Base!$A$3:$E$17,2,FALSE)/24,""),"")</f>
        <v/>
      </c>
      <c r="W189" s="56" t="str">
        <f>IFERROR(IF($B189="Présent",R189/VLOOKUP(Q189,Base!$A$3:$E$17,2,FALSE)/24,""),"")</f>
        <v/>
      </c>
      <c r="X189" s="293" t="str">
        <f t="shared" si="176"/>
        <v/>
      </c>
      <c r="Y189" s="51"/>
      <c r="Z189" s="17"/>
      <c r="AA189" s="18" t="s">
        <v>10</v>
      </c>
      <c r="AB189" s="19">
        <v>0.85416666666666663</v>
      </c>
      <c r="AC189" s="290">
        <f t="shared" si="177"/>
        <v>0</v>
      </c>
      <c r="AD189" s="291">
        <f t="shared" si="178"/>
        <v>0</v>
      </c>
      <c r="AE189" s="19">
        <f t="shared" si="179"/>
        <v>0</v>
      </c>
      <c r="AF189" s="20">
        <v>0.16250000000000001</v>
      </c>
      <c r="AG189" s="292">
        <f t="shared" si="165"/>
        <v>0</v>
      </c>
      <c r="AH189" s="63" t="s">
        <v>10</v>
      </c>
      <c r="AI189" s="64"/>
      <c r="AJ189" s="63" t="s">
        <v>10</v>
      </c>
      <c r="AK189" s="65"/>
      <c r="AL189" s="66" t="s">
        <v>10</v>
      </c>
      <c r="AM189" s="64"/>
      <c r="AN189" s="63" t="s">
        <v>10</v>
      </c>
      <c r="AO189" s="65"/>
      <c r="AP189" s="66" t="s">
        <v>10</v>
      </c>
      <c r="AQ189" s="64"/>
      <c r="AR189" s="56" t="str">
        <f>IFERROR(IF($AA189="Présent",AI189/VLOOKUP(AH189,Base!$A$3:$E$17,2,FALSE)/24,""),"")</f>
        <v/>
      </c>
      <c r="AS189" s="56" t="str">
        <f>IFERROR(IF($AA189="Présent",AK189/VLOOKUP(AJ189,Base!$A$3:$E$17,2,FALSE)/24,""),"")</f>
        <v/>
      </c>
      <c r="AT189" s="56" t="str">
        <f>IFERROR(IF($AA189="Présent",AM189/VLOOKUP(AL189,Base!$A$3:$E$17,2,FALSE)/24,""),"")</f>
        <v/>
      </c>
      <c r="AU189" s="56" t="str">
        <f>IFERROR(IF($AA189="Présent",AO189/VLOOKUP(AN189,Base!$A$3:$E$17,2,FALSE)/24,""),"")</f>
        <v/>
      </c>
      <c r="AV189" s="56" t="str">
        <f>IFERROR(IF($AA189="Présent",AQ189/VLOOKUP(AP189,Base!$A$3:$E$17,2,FALSE)/24,""),"")</f>
        <v/>
      </c>
      <c r="AW189" s="293" t="str">
        <f t="shared" si="180"/>
        <v/>
      </c>
      <c r="AX189" s="51"/>
      <c r="AY189" s="17"/>
      <c r="AZ189" s="18" t="s">
        <v>10</v>
      </c>
      <c r="BA189" s="19">
        <v>0.85416666666666663</v>
      </c>
      <c r="BB189" s="290">
        <f t="shared" si="181"/>
        <v>0</v>
      </c>
      <c r="BC189" s="291">
        <f t="shared" si="182"/>
        <v>0</v>
      </c>
      <c r="BD189" s="19">
        <f t="shared" si="183"/>
        <v>0</v>
      </c>
      <c r="BE189" s="20">
        <v>0.16250000000000001</v>
      </c>
      <c r="BF189" s="292">
        <f t="shared" si="166"/>
        <v>0</v>
      </c>
      <c r="BG189" s="63" t="s">
        <v>10</v>
      </c>
      <c r="BH189" s="64"/>
      <c r="BI189" s="63" t="s">
        <v>10</v>
      </c>
      <c r="BJ189" s="65"/>
      <c r="BK189" s="66" t="s">
        <v>10</v>
      </c>
      <c r="BL189" s="64"/>
      <c r="BM189" s="63" t="s">
        <v>10</v>
      </c>
      <c r="BN189" s="65"/>
      <c r="BO189" s="66" t="s">
        <v>10</v>
      </c>
      <c r="BP189" s="64"/>
      <c r="BQ189" s="56" t="str">
        <f>IFERROR(IF($AZ189="Présent",BH189/VLOOKUP(BG189,Base!$A$3:$E$17,2,FALSE)/24,""),"")</f>
        <v/>
      </c>
      <c r="BR189" s="56" t="str">
        <f>IFERROR(IF($AZ189="Présent",BJ189/VLOOKUP(BI189,Base!$A$3:$E$17,2,FALSE)/24,""),"")</f>
        <v/>
      </c>
      <c r="BS189" s="56" t="str">
        <f>IFERROR(IF($AZ189="Présent",BL189/VLOOKUP(BK189,Base!$A$3:$E$17,2,FALSE)/24,""),"")</f>
        <v/>
      </c>
      <c r="BT189" s="56" t="str">
        <f>IFERROR(IF($AZ189="Présent",BN189/VLOOKUP(BM189,Base!$A$3:$E$17,2,FALSE)/24,""),"")</f>
        <v/>
      </c>
      <c r="BU189" s="56" t="str">
        <f>IFERROR(IF($AZ189="Présent",BP189/VLOOKUP(BO189,Base!$A$3:$E$17,2,FALSE)/24,""),"")</f>
        <v/>
      </c>
      <c r="BV189" s="293" t="str">
        <f t="shared" si="184"/>
        <v/>
      </c>
      <c r="BW189" s="51"/>
      <c r="BX189" s="17"/>
      <c r="BY189" s="18" t="s">
        <v>10</v>
      </c>
      <c r="BZ189" s="19">
        <v>0.85416666666666663</v>
      </c>
      <c r="CA189" s="290">
        <f t="shared" si="185"/>
        <v>0</v>
      </c>
      <c r="CB189" s="291">
        <f t="shared" si="186"/>
        <v>0</v>
      </c>
      <c r="CC189" s="19">
        <f t="shared" si="187"/>
        <v>0</v>
      </c>
      <c r="CD189" s="20">
        <v>0.16250000000000001</v>
      </c>
      <c r="CE189" s="292">
        <f t="shared" si="167"/>
        <v>0</v>
      </c>
      <c r="CF189" s="63" t="s">
        <v>10</v>
      </c>
      <c r="CG189" s="64"/>
      <c r="CH189" s="63" t="s">
        <v>10</v>
      </c>
      <c r="CI189" s="65"/>
      <c r="CJ189" s="66" t="s">
        <v>10</v>
      </c>
      <c r="CK189" s="64"/>
      <c r="CL189" s="63" t="s">
        <v>10</v>
      </c>
      <c r="CM189" s="65"/>
      <c r="CN189" s="66" t="s">
        <v>10</v>
      </c>
      <c r="CO189" s="64"/>
      <c r="CP189" s="56" t="str">
        <f>IFERROR(IF($BY189="Présent",CG189/VLOOKUP(CF189,Base!$A$3:$E$17,2,FALSE)/24,""),"")</f>
        <v/>
      </c>
      <c r="CQ189" s="56" t="str">
        <f>IFERROR(IF($BY189="Présent",CI189/VLOOKUP(CH189,Base!$A$3:$E$17,2,FALSE)/24,""),"")</f>
        <v/>
      </c>
      <c r="CR189" s="56" t="str">
        <f>IFERROR(IF($BY189="Présent",CK189/VLOOKUP(CJ189,Base!$A$3:$E$17,2,FALSE)/24,""),"")</f>
        <v/>
      </c>
      <c r="CS189" s="56" t="str">
        <f>IFERROR(IF($BY189="Présent",CM189/VLOOKUP(CL189,Base!$A$3:$E$17,2,FALSE)/24,""),"")</f>
        <v/>
      </c>
      <c r="CT189" s="56" t="str">
        <f>IFERROR(IF($BY189="Présent",CO189/VLOOKUP(CN189,Base!$A$3:$E$17,2,FALSE)/24,""),"")</f>
        <v/>
      </c>
      <c r="CU189" s="293" t="str">
        <f t="shared" si="188"/>
        <v/>
      </c>
      <c r="CV189" s="51"/>
      <c r="CW189" s="17"/>
      <c r="CX189" s="18" t="s">
        <v>10</v>
      </c>
      <c r="CY189" s="19">
        <v>0.85416666666666663</v>
      </c>
      <c r="CZ189" s="290">
        <f t="shared" si="189"/>
        <v>0</v>
      </c>
      <c r="DA189" s="291">
        <f t="shared" si="190"/>
        <v>0</v>
      </c>
      <c r="DB189" s="19">
        <f t="shared" si="191"/>
        <v>0</v>
      </c>
      <c r="DC189" s="20">
        <v>0.16250000000000001</v>
      </c>
      <c r="DD189" s="292">
        <f t="shared" si="168"/>
        <v>0</v>
      </c>
      <c r="DE189" s="63" t="s">
        <v>10</v>
      </c>
      <c r="DF189" s="64"/>
      <c r="DG189" s="63" t="s">
        <v>10</v>
      </c>
      <c r="DH189" s="65"/>
      <c r="DI189" s="66" t="s">
        <v>10</v>
      </c>
      <c r="DJ189" s="64"/>
      <c r="DK189" s="63" t="s">
        <v>10</v>
      </c>
      <c r="DL189" s="65"/>
      <c r="DM189" s="66" t="s">
        <v>10</v>
      </c>
      <c r="DN189" s="64"/>
      <c r="DO189" s="56" t="str">
        <f>IFERROR(IF($CX189="Présent",DF189/VLOOKUP(DE189,Base!$A$3:$E$17,2,FALSE)/24,""),"")</f>
        <v/>
      </c>
      <c r="DP189" s="56" t="str">
        <f>IFERROR(IF($CX189="Présent",DH189/VLOOKUP(DG189,Base!$A$3:$E$17,2,FALSE)/24,""),"")</f>
        <v/>
      </c>
      <c r="DQ189" s="56" t="str">
        <f>IFERROR(IF($CX189="Présent",DJ189/VLOOKUP(DI189,Base!$A$3:$E$17,2,FALSE)/24,""),"")</f>
        <v/>
      </c>
      <c r="DR189" s="56" t="str">
        <f>IFERROR(IF($CX189="Présent",DL189/VLOOKUP(DK189,Base!$A$3:$E$17,2,FALSE)/24,""),"")</f>
        <v/>
      </c>
      <c r="DS189" s="56" t="str">
        <f>IFERROR(IF($CX189="Présent",DN189/VLOOKUP(DM189,Base!$A$3:$E$17,2,FALSE)/24,""),"")</f>
        <v/>
      </c>
      <c r="DT189" s="293" t="str">
        <f t="shared" si="192"/>
        <v/>
      </c>
      <c r="DU189" s="51"/>
      <c r="DV189" s="17"/>
      <c r="DW189" s="18" t="s">
        <v>10</v>
      </c>
      <c r="DX189" s="19">
        <v>0.85416666666666663</v>
      </c>
      <c r="DY189" s="290">
        <f t="shared" si="193"/>
        <v>0</v>
      </c>
      <c r="DZ189" s="291">
        <f t="shared" si="194"/>
        <v>0</v>
      </c>
      <c r="EA189" s="19">
        <f t="shared" si="195"/>
        <v>0</v>
      </c>
      <c r="EB189" s="20">
        <v>0.16250000000000001</v>
      </c>
      <c r="EC189" s="292">
        <f t="shared" si="169"/>
        <v>0</v>
      </c>
      <c r="ED189" s="63" t="s">
        <v>10</v>
      </c>
      <c r="EE189" s="64"/>
      <c r="EF189" s="63" t="s">
        <v>10</v>
      </c>
      <c r="EG189" s="65"/>
      <c r="EH189" s="66" t="s">
        <v>10</v>
      </c>
      <c r="EI189" s="64"/>
      <c r="EJ189" s="63" t="s">
        <v>10</v>
      </c>
      <c r="EK189" s="65"/>
      <c r="EL189" s="66" t="s">
        <v>10</v>
      </c>
      <c r="EM189" s="64"/>
      <c r="EN189" s="56" t="str">
        <f>IFERROR(IF($DW189="Présent",EE189/VLOOKUP(ED189,Base!$A$3:$E$17,2,FALSE)/24,""),"")</f>
        <v/>
      </c>
      <c r="EO189" s="56" t="str">
        <f>IFERROR(IF($DW189="Présent",EG189/VLOOKUP(EF189,Base!$A$3:$E$17,2,FALSE)/24,""),"")</f>
        <v/>
      </c>
      <c r="EP189" s="56" t="str">
        <f>IFERROR(IF($DW189="Présent",EI189/VLOOKUP(EH189,Base!$A$3:$E$17,2,FALSE)/24,""),"")</f>
        <v/>
      </c>
      <c r="EQ189" s="56" t="str">
        <f>IFERROR(IF($DW189="Présent",EK189/VLOOKUP(EJ189,Base!$A$3:$E$17,2,FALSE)/24,""),"")</f>
        <v/>
      </c>
      <c r="ER189" s="56" t="str">
        <f>IFERROR(IF($DW189="Présent",EM189/VLOOKUP(EL189,Base!$A$3:$E$17,2,FALSE)/24,""),"")</f>
        <v/>
      </c>
      <c r="ES189" s="293" t="str">
        <f t="shared" si="196"/>
        <v/>
      </c>
      <c r="ET189" s="51"/>
      <c r="EU189" s="17"/>
      <c r="EV189" s="18"/>
      <c r="EW189" s="19">
        <v>0.85416666666666663</v>
      </c>
      <c r="EX189" s="290">
        <f t="shared" si="197"/>
        <v>0</v>
      </c>
      <c r="EY189" s="291">
        <f t="shared" si="198"/>
        <v>0</v>
      </c>
      <c r="EZ189" s="19">
        <f t="shared" si="199"/>
        <v>0</v>
      </c>
      <c r="FA189" s="20">
        <v>0.16250000000000001</v>
      </c>
      <c r="FB189" s="292">
        <f t="shared" si="170"/>
        <v>0</v>
      </c>
      <c r="FC189" s="63" t="s">
        <v>10</v>
      </c>
      <c r="FD189" s="64"/>
      <c r="FE189" s="63" t="s">
        <v>10</v>
      </c>
      <c r="FF189" s="65"/>
      <c r="FG189" s="66" t="s">
        <v>10</v>
      </c>
      <c r="FH189" s="64"/>
      <c r="FI189" s="63" t="s">
        <v>10</v>
      </c>
      <c r="FJ189" s="65"/>
      <c r="FK189" s="66" t="s">
        <v>10</v>
      </c>
      <c r="FL189" s="64"/>
      <c r="FM189" s="56" t="str">
        <f>IFERROR(IF($EV189="Présent",FD189/VLOOKUP(FC189,Base!$A$3:$E$17,2,FALSE)/24,""),"")</f>
        <v/>
      </c>
      <c r="FN189" s="56" t="str">
        <f>IFERROR(IF($EV189="Présent",FF189/VLOOKUP(FE189,Base!$A$3:$E$17,2,FALSE)/24,""),"")</f>
        <v/>
      </c>
      <c r="FO189" s="56" t="str">
        <f>IFERROR(IF($EV189="Présent",FH189/VLOOKUP(FG189,Base!$A$3:$E$17,2,FALSE)/24,""),"")</f>
        <v/>
      </c>
      <c r="FP189" s="56" t="str">
        <f>IFERROR(IF($EV189="Présent",FJ189/VLOOKUP(FI189,Base!$A$3:$E$17,2,FALSE)/24,""),"")</f>
        <v/>
      </c>
      <c r="FQ189" s="56" t="str">
        <f>IFERROR(IF($EV189="Présent",FL189/VLOOKUP(FK189,Base!$A$3:$E$17,2,FALSE)/24,""),"")</f>
        <v/>
      </c>
      <c r="FR189" s="293" t="str">
        <f t="shared" si="200"/>
        <v/>
      </c>
      <c r="FS189" s="51"/>
      <c r="FU189" s="262">
        <f t="shared" si="171"/>
        <v>0</v>
      </c>
      <c r="FV189" s="261" t="str">
        <f t="shared" si="172"/>
        <v/>
      </c>
      <c r="FW189" s="263">
        <f t="shared" si="201"/>
        <v>0</v>
      </c>
      <c r="FX189" s="23"/>
      <c r="FY189" s="88">
        <f t="shared" si="202"/>
        <v>0</v>
      </c>
    </row>
    <row r="190" spans="1:181" s="25" customFormat="1" ht="12.75" customHeight="1" x14ac:dyDescent="0.2">
      <c r="A190" s="17"/>
      <c r="B190" s="18" t="s">
        <v>10</v>
      </c>
      <c r="C190" s="19">
        <v>0.85416666666666663</v>
      </c>
      <c r="D190" s="290">
        <f t="shared" si="173"/>
        <v>0</v>
      </c>
      <c r="E190" s="291">
        <f t="shared" si="174"/>
        <v>0</v>
      </c>
      <c r="F190" s="19">
        <f t="shared" si="175"/>
        <v>0</v>
      </c>
      <c r="G190" s="20">
        <v>0.16250000000000001</v>
      </c>
      <c r="H190" s="292">
        <f t="shared" si="164"/>
        <v>0</v>
      </c>
      <c r="I190" s="63" t="s">
        <v>10</v>
      </c>
      <c r="J190" s="64"/>
      <c r="K190" s="63" t="s">
        <v>10</v>
      </c>
      <c r="L190" s="65"/>
      <c r="M190" s="66" t="s">
        <v>10</v>
      </c>
      <c r="N190" s="64"/>
      <c r="O190" s="63" t="s">
        <v>10</v>
      </c>
      <c r="P190" s="65"/>
      <c r="Q190" s="66" t="s">
        <v>10</v>
      </c>
      <c r="R190" s="64"/>
      <c r="S190" s="56" t="str">
        <f>IFERROR(IF($B190="Présent",J190/VLOOKUP(I190,Base!$A$3:$E$17,2,FALSE)/24,""),"")</f>
        <v/>
      </c>
      <c r="T190" s="56" t="str">
        <f>IFERROR(IF($B190="Présent",L190/VLOOKUP(K190,Base!$A$3:$E$17,2,FALSE)/24,""),"")</f>
        <v/>
      </c>
      <c r="U190" s="56" t="str">
        <f>IFERROR(IF($B190="Présent",N190/VLOOKUP(M190,Base!$A$3:$E$17,2,FALSE)/24,""),"")</f>
        <v/>
      </c>
      <c r="V190" s="56" t="str">
        <f>IFERROR(IF($B190="Présent",P190/VLOOKUP(O190,Base!$A$3:$E$17,2,FALSE)/24,""),"")</f>
        <v/>
      </c>
      <c r="W190" s="56" t="str">
        <f>IFERROR(IF($B190="Présent",R190/VLOOKUP(Q190,Base!$A$3:$E$17,2,FALSE)/24,""),"")</f>
        <v/>
      </c>
      <c r="X190" s="293" t="str">
        <f t="shared" si="176"/>
        <v/>
      </c>
      <c r="Y190" s="51"/>
      <c r="Z190" s="17"/>
      <c r="AA190" s="18" t="s">
        <v>10</v>
      </c>
      <c r="AB190" s="19">
        <v>0.85416666666666663</v>
      </c>
      <c r="AC190" s="290">
        <f t="shared" si="177"/>
        <v>0</v>
      </c>
      <c r="AD190" s="291">
        <f t="shared" si="178"/>
        <v>0</v>
      </c>
      <c r="AE190" s="19">
        <f t="shared" si="179"/>
        <v>0</v>
      </c>
      <c r="AF190" s="20">
        <v>0.16250000000000001</v>
      </c>
      <c r="AG190" s="292">
        <f t="shared" si="165"/>
        <v>0</v>
      </c>
      <c r="AH190" s="63" t="s">
        <v>10</v>
      </c>
      <c r="AI190" s="64"/>
      <c r="AJ190" s="63" t="s">
        <v>10</v>
      </c>
      <c r="AK190" s="65"/>
      <c r="AL190" s="66" t="s">
        <v>10</v>
      </c>
      <c r="AM190" s="64"/>
      <c r="AN190" s="63" t="s">
        <v>10</v>
      </c>
      <c r="AO190" s="65"/>
      <c r="AP190" s="66" t="s">
        <v>10</v>
      </c>
      <c r="AQ190" s="64"/>
      <c r="AR190" s="56" t="str">
        <f>IFERROR(IF($AA190="Présent",AI190/VLOOKUP(AH190,Base!$A$3:$E$17,2,FALSE)/24,""),"")</f>
        <v/>
      </c>
      <c r="AS190" s="56" t="str">
        <f>IFERROR(IF($AA190="Présent",AK190/VLOOKUP(AJ190,Base!$A$3:$E$17,2,FALSE)/24,""),"")</f>
        <v/>
      </c>
      <c r="AT190" s="56" t="str">
        <f>IFERROR(IF($AA190="Présent",AM190/VLOOKUP(AL190,Base!$A$3:$E$17,2,FALSE)/24,""),"")</f>
        <v/>
      </c>
      <c r="AU190" s="56" t="str">
        <f>IFERROR(IF($AA190="Présent",AO190/VLOOKUP(AN190,Base!$A$3:$E$17,2,FALSE)/24,""),"")</f>
        <v/>
      </c>
      <c r="AV190" s="56" t="str">
        <f>IFERROR(IF($AA190="Présent",AQ190/VLOOKUP(AP190,Base!$A$3:$E$17,2,FALSE)/24,""),"")</f>
        <v/>
      </c>
      <c r="AW190" s="293" t="str">
        <f t="shared" si="180"/>
        <v/>
      </c>
      <c r="AX190" s="51"/>
      <c r="AY190" s="17"/>
      <c r="AZ190" s="18" t="s">
        <v>10</v>
      </c>
      <c r="BA190" s="19">
        <v>0.85416666666666663</v>
      </c>
      <c r="BB190" s="290">
        <f t="shared" si="181"/>
        <v>0</v>
      </c>
      <c r="BC190" s="291">
        <f t="shared" si="182"/>
        <v>0</v>
      </c>
      <c r="BD190" s="19">
        <f t="shared" si="183"/>
        <v>0</v>
      </c>
      <c r="BE190" s="20">
        <v>0.16250000000000001</v>
      </c>
      <c r="BF190" s="292">
        <f t="shared" si="166"/>
        <v>0</v>
      </c>
      <c r="BG190" s="63" t="s">
        <v>10</v>
      </c>
      <c r="BH190" s="64"/>
      <c r="BI190" s="63" t="s">
        <v>10</v>
      </c>
      <c r="BJ190" s="65"/>
      <c r="BK190" s="66" t="s">
        <v>10</v>
      </c>
      <c r="BL190" s="64"/>
      <c r="BM190" s="63" t="s">
        <v>10</v>
      </c>
      <c r="BN190" s="65"/>
      <c r="BO190" s="66" t="s">
        <v>10</v>
      </c>
      <c r="BP190" s="64"/>
      <c r="BQ190" s="56" t="str">
        <f>IFERROR(IF($AZ190="Présent",BH190/VLOOKUP(BG190,Base!$A$3:$E$17,2,FALSE)/24,""),"")</f>
        <v/>
      </c>
      <c r="BR190" s="56" t="str">
        <f>IFERROR(IF($AZ190="Présent",BJ190/VLOOKUP(BI190,Base!$A$3:$E$17,2,FALSE)/24,""),"")</f>
        <v/>
      </c>
      <c r="BS190" s="56" t="str">
        <f>IFERROR(IF($AZ190="Présent",BL190/VLOOKUP(BK190,Base!$A$3:$E$17,2,FALSE)/24,""),"")</f>
        <v/>
      </c>
      <c r="BT190" s="56" t="str">
        <f>IFERROR(IF($AZ190="Présent",BN190/VLOOKUP(BM190,Base!$A$3:$E$17,2,FALSE)/24,""),"")</f>
        <v/>
      </c>
      <c r="BU190" s="56" t="str">
        <f>IFERROR(IF($AZ190="Présent",BP190/VLOOKUP(BO190,Base!$A$3:$E$17,2,FALSE)/24,""),"")</f>
        <v/>
      </c>
      <c r="BV190" s="293" t="str">
        <f t="shared" si="184"/>
        <v/>
      </c>
      <c r="BW190" s="51"/>
      <c r="BX190" s="17"/>
      <c r="BY190" s="18" t="s">
        <v>10</v>
      </c>
      <c r="BZ190" s="19">
        <v>0.85416666666666663</v>
      </c>
      <c r="CA190" s="290">
        <f t="shared" si="185"/>
        <v>0</v>
      </c>
      <c r="CB190" s="291">
        <f t="shared" si="186"/>
        <v>0</v>
      </c>
      <c r="CC190" s="19">
        <f t="shared" si="187"/>
        <v>0</v>
      </c>
      <c r="CD190" s="20">
        <v>0.16250000000000001</v>
      </c>
      <c r="CE190" s="292">
        <f t="shared" si="167"/>
        <v>0</v>
      </c>
      <c r="CF190" s="63" t="s">
        <v>10</v>
      </c>
      <c r="CG190" s="64"/>
      <c r="CH190" s="63" t="s">
        <v>10</v>
      </c>
      <c r="CI190" s="65"/>
      <c r="CJ190" s="66" t="s">
        <v>10</v>
      </c>
      <c r="CK190" s="64"/>
      <c r="CL190" s="63" t="s">
        <v>10</v>
      </c>
      <c r="CM190" s="65"/>
      <c r="CN190" s="66" t="s">
        <v>10</v>
      </c>
      <c r="CO190" s="64"/>
      <c r="CP190" s="56" t="str">
        <f>IFERROR(IF($BY190="Présent",CG190/VLOOKUP(CF190,Base!$A$3:$E$17,2,FALSE)/24,""),"")</f>
        <v/>
      </c>
      <c r="CQ190" s="56" t="str">
        <f>IFERROR(IF($BY190="Présent",CI190/VLOOKUP(CH190,Base!$A$3:$E$17,2,FALSE)/24,""),"")</f>
        <v/>
      </c>
      <c r="CR190" s="56" t="str">
        <f>IFERROR(IF($BY190="Présent",CK190/VLOOKUP(CJ190,Base!$A$3:$E$17,2,FALSE)/24,""),"")</f>
        <v/>
      </c>
      <c r="CS190" s="56" t="str">
        <f>IFERROR(IF($BY190="Présent",CM190/VLOOKUP(CL190,Base!$A$3:$E$17,2,FALSE)/24,""),"")</f>
        <v/>
      </c>
      <c r="CT190" s="56" t="str">
        <f>IFERROR(IF($BY190="Présent",CO190/VLOOKUP(CN190,Base!$A$3:$E$17,2,FALSE)/24,""),"")</f>
        <v/>
      </c>
      <c r="CU190" s="293" t="str">
        <f t="shared" si="188"/>
        <v/>
      </c>
      <c r="CV190" s="51"/>
      <c r="CW190" s="17"/>
      <c r="CX190" s="18" t="s">
        <v>10</v>
      </c>
      <c r="CY190" s="19">
        <v>0.85416666666666663</v>
      </c>
      <c r="CZ190" s="290">
        <f t="shared" si="189"/>
        <v>0</v>
      </c>
      <c r="DA190" s="291">
        <f t="shared" si="190"/>
        <v>0</v>
      </c>
      <c r="DB190" s="19">
        <f t="shared" si="191"/>
        <v>0</v>
      </c>
      <c r="DC190" s="20">
        <v>0.16250000000000001</v>
      </c>
      <c r="DD190" s="292">
        <f t="shared" si="168"/>
        <v>0</v>
      </c>
      <c r="DE190" s="63" t="s">
        <v>10</v>
      </c>
      <c r="DF190" s="64"/>
      <c r="DG190" s="63" t="s">
        <v>10</v>
      </c>
      <c r="DH190" s="65"/>
      <c r="DI190" s="66" t="s">
        <v>10</v>
      </c>
      <c r="DJ190" s="64"/>
      <c r="DK190" s="63" t="s">
        <v>10</v>
      </c>
      <c r="DL190" s="65"/>
      <c r="DM190" s="66" t="s">
        <v>10</v>
      </c>
      <c r="DN190" s="64"/>
      <c r="DO190" s="56" t="str">
        <f>IFERROR(IF($CX190="Présent",DF190/VLOOKUP(DE190,Base!$A$3:$E$17,2,FALSE)/24,""),"")</f>
        <v/>
      </c>
      <c r="DP190" s="56" t="str">
        <f>IFERROR(IF($CX190="Présent",DH190/VLOOKUP(DG190,Base!$A$3:$E$17,2,FALSE)/24,""),"")</f>
        <v/>
      </c>
      <c r="DQ190" s="56" t="str">
        <f>IFERROR(IF($CX190="Présent",DJ190/VLOOKUP(DI190,Base!$A$3:$E$17,2,FALSE)/24,""),"")</f>
        <v/>
      </c>
      <c r="DR190" s="56" t="str">
        <f>IFERROR(IF($CX190="Présent",DL190/VLOOKUP(DK190,Base!$A$3:$E$17,2,FALSE)/24,""),"")</f>
        <v/>
      </c>
      <c r="DS190" s="56" t="str">
        <f>IFERROR(IF($CX190="Présent",DN190/VLOOKUP(DM190,Base!$A$3:$E$17,2,FALSE)/24,""),"")</f>
        <v/>
      </c>
      <c r="DT190" s="293" t="str">
        <f t="shared" si="192"/>
        <v/>
      </c>
      <c r="DU190" s="51"/>
      <c r="DV190" s="17"/>
      <c r="DW190" s="18" t="s">
        <v>10</v>
      </c>
      <c r="DX190" s="19">
        <v>0.85416666666666663</v>
      </c>
      <c r="DY190" s="290">
        <f t="shared" si="193"/>
        <v>0</v>
      </c>
      <c r="DZ190" s="291">
        <f t="shared" si="194"/>
        <v>0</v>
      </c>
      <c r="EA190" s="19">
        <f t="shared" si="195"/>
        <v>0</v>
      </c>
      <c r="EB190" s="20">
        <v>0.16250000000000001</v>
      </c>
      <c r="EC190" s="292">
        <f t="shared" si="169"/>
        <v>0</v>
      </c>
      <c r="ED190" s="63" t="s">
        <v>10</v>
      </c>
      <c r="EE190" s="64"/>
      <c r="EF190" s="63" t="s">
        <v>10</v>
      </c>
      <c r="EG190" s="65"/>
      <c r="EH190" s="66" t="s">
        <v>10</v>
      </c>
      <c r="EI190" s="64"/>
      <c r="EJ190" s="63" t="s">
        <v>10</v>
      </c>
      <c r="EK190" s="65"/>
      <c r="EL190" s="66" t="s">
        <v>10</v>
      </c>
      <c r="EM190" s="64"/>
      <c r="EN190" s="56" t="str">
        <f>IFERROR(IF($DW190="Présent",EE190/VLOOKUP(ED190,Base!$A$3:$E$17,2,FALSE)/24,""),"")</f>
        <v/>
      </c>
      <c r="EO190" s="56" t="str">
        <f>IFERROR(IF($DW190="Présent",EG190/VLOOKUP(EF190,Base!$A$3:$E$17,2,FALSE)/24,""),"")</f>
        <v/>
      </c>
      <c r="EP190" s="56" t="str">
        <f>IFERROR(IF($DW190="Présent",EI190/VLOOKUP(EH190,Base!$A$3:$E$17,2,FALSE)/24,""),"")</f>
        <v/>
      </c>
      <c r="EQ190" s="56" t="str">
        <f>IFERROR(IF($DW190="Présent",EK190/VLOOKUP(EJ190,Base!$A$3:$E$17,2,FALSE)/24,""),"")</f>
        <v/>
      </c>
      <c r="ER190" s="56" t="str">
        <f>IFERROR(IF($DW190="Présent",EM190/VLOOKUP(EL190,Base!$A$3:$E$17,2,FALSE)/24,""),"")</f>
        <v/>
      </c>
      <c r="ES190" s="293" t="str">
        <f t="shared" si="196"/>
        <v/>
      </c>
      <c r="ET190" s="51"/>
      <c r="EU190" s="17"/>
      <c r="EV190" s="18"/>
      <c r="EW190" s="19">
        <v>0.85416666666666663</v>
      </c>
      <c r="EX190" s="290">
        <f t="shared" si="197"/>
        <v>0</v>
      </c>
      <c r="EY190" s="291">
        <f t="shared" si="198"/>
        <v>0</v>
      </c>
      <c r="EZ190" s="19">
        <f t="shared" si="199"/>
        <v>0</v>
      </c>
      <c r="FA190" s="20">
        <v>0.16250000000000001</v>
      </c>
      <c r="FB190" s="292">
        <f t="shared" si="170"/>
        <v>0</v>
      </c>
      <c r="FC190" s="63" t="s">
        <v>10</v>
      </c>
      <c r="FD190" s="64"/>
      <c r="FE190" s="63" t="s">
        <v>10</v>
      </c>
      <c r="FF190" s="65"/>
      <c r="FG190" s="66" t="s">
        <v>10</v>
      </c>
      <c r="FH190" s="64"/>
      <c r="FI190" s="63" t="s">
        <v>10</v>
      </c>
      <c r="FJ190" s="65"/>
      <c r="FK190" s="66" t="s">
        <v>10</v>
      </c>
      <c r="FL190" s="64"/>
      <c r="FM190" s="56" t="str">
        <f>IFERROR(IF($EV190="Présent",FD190/VLOOKUP(FC190,Base!$A$3:$E$17,2,FALSE)/24,""),"")</f>
        <v/>
      </c>
      <c r="FN190" s="56" t="str">
        <f>IFERROR(IF($EV190="Présent",FF190/VLOOKUP(FE190,Base!$A$3:$E$17,2,FALSE)/24,""),"")</f>
        <v/>
      </c>
      <c r="FO190" s="56" t="str">
        <f>IFERROR(IF($EV190="Présent",FH190/VLOOKUP(FG190,Base!$A$3:$E$17,2,FALSE)/24,""),"")</f>
        <v/>
      </c>
      <c r="FP190" s="56" t="str">
        <f>IFERROR(IF($EV190="Présent",FJ190/VLOOKUP(FI190,Base!$A$3:$E$17,2,FALSE)/24,""),"")</f>
        <v/>
      </c>
      <c r="FQ190" s="56" t="str">
        <f>IFERROR(IF($EV190="Présent",FL190/VLOOKUP(FK190,Base!$A$3:$E$17,2,FALSE)/24,""),"")</f>
        <v/>
      </c>
      <c r="FR190" s="293" t="str">
        <f t="shared" si="200"/>
        <v/>
      </c>
      <c r="FS190" s="51"/>
      <c r="FU190" s="262">
        <f t="shared" si="171"/>
        <v>0</v>
      </c>
      <c r="FV190" s="261" t="str">
        <f t="shared" si="172"/>
        <v/>
      </c>
      <c r="FW190" s="263">
        <f t="shared" si="201"/>
        <v>0</v>
      </c>
      <c r="FX190" s="23"/>
      <c r="FY190" s="88">
        <f t="shared" si="202"/>
        <v>0</v>
      </c>
    </row>
    <row r="191" spans="1:181" s="25" customFormat="1" ht="12.75" thickBot="1" x14ac:dyDescent="0.25">
      <c r="A191" s="17"/>
      <c r="B191" s="18" t="s">
        <v>10</v>
      </c>
      <c r="C191" s="19">
        <v>0.85416666666666663</v>
      </c>
      <c r="D191" s="290">
        <f t="shared" si="173"/>
        <v>0</v>
      </c>
      <c r="E191" s="291">
        <f t="shared" si="174"/>
        <v>0</v>
      </c>
      <c r="F191" s="19">
        <f t="shared" si="175"/>
        <v>0</v>
      </c>
      <c r="G191" s="20">
        <v>0.16250000000000001</v>
      </c>
      <c r="H191" s="292">
        <f t="shared" si="164"/>
        <v>0</v>
      </c>
      <c r="I191" s="63" t="s">
        <v>10</v>
      </c>
      <c r="J191" s="64"/>
      <c r="K191" s="63" t="s">
        <v>10</v>
      </c>
      <c r="L191" s="65"/>
      <c r="M191" s="66" t="s">
        <v>10</v>
      </c>
      <c r="N191" s="64"/>
      <c r="O191" s="63" t="s">
        <v>10</v>
      </c>
      <c r="P191" s="65"/>
      <c r="Q191" s="66" t="s">
        <v>10</v>
      </c>
      <c r="R191" s="64"/>
      <c r="S191" s="56" t="str">
        <f>IFERROR(IF($B191="Présent",J191/VLOOKUP(I191,Base!$A$3:$E$17,2,FALSE)/24,""),"")</f>
        <v/>
      </c>
      <c r="T191" s="56" t="str">
        <f>IFERROR(IF($B191="Présent",L191/VLOOKUP(K191,Base!$A$3:$E$17,2,FALSE)/24,""),"")</f>
        <v/>
      </c>
      <c r="U191" s="56" t="str">
        <f>IFERROR(IF($B191="Présent",N191/VLOOKUP(M191,Base!$A$3:$E$17,2,FALSE)/24,""),"")</f>
        <v/>
      </c>
      <c r="V191" s="56" t="str">
        <f>IFERROR(IF($B191="Présent",P191/VLOOKUP(O191,Base!$A$3:$E$17,2,FALSE)/24,""),"")</f>
        <v/>
      </c>
      <c r="W191" s="56" t="str">
        <f>IFERROR(IF($B191="Présent",R191/VLOOKUP(Q191,Base!$A$3:$E$17,2,FALSE)/24,""),"")</f>
        <v/>
      </c>
      <c r="X191" s="293" t="str">
        <f t="shared" si="176"/>
        <v/>
      </c>
      <c r="Y191" s="51"/>
      <c r="Z191" s="17"/>
      <c r="AA191" s="18" t="s">
        <v>10</v>
      </c>
      <c r="AB191" s="19">
        <v>0.85416666666666663</v>
      </c>
      <c r="AC191" s="290">
        <f t="shared" si="177"/>
        <v>0</v>
      </c>
      <c r="AD191" s="291">
        <f t="shared" si="178"/>
        <v>0</v>
      </c>
      <c r="AE191" s="19">
        <f t="shared" si="179"/>
        <v>0</v>
      </c>
      <c r="AF191" s="20">
        <v>0.16250000000000001</v>
      </c>
      <c r="AG191" s="348">
        <f t="shared" si="165"/>
        <v>0</v>
      </c>
      <c r="AH191" s="63" t="s">
        <v>10</v>
      </c>
      <c r="AI191" s="64"/>
      <c r="AJ191" s="63" t="s">
        <v>10</v>
      </c>
      <c r="AK191" s="65"/>
      <c r="AL191" s="66" t="s">
        <v>10</v>
      </c>
      <c r="AM191" s="64"/>
      <c r="AN191" s="63" t="s">
        <v>10</v>
      </c>
      <c r="AO191" s="65"/>
      <c r="AP191" s="66" t="s">
        <v>10</v>
      </c>
      <c r="AQ191" s="64"/>
      <c r="AR191" s="56" t="str">
        <f>IFERROR(IF($AA191="Présent",AI191/VLOOKUP(AH191,Base!$A$3:$E$17,2,FALSE)/24,""),"")</f>
        <v/>
      </c>
      <c r="AS191" s="56" t="str">
        <f>IFERROR(IF($AA191="Présent",AK191/VLOOKUP(AJ191,Base!$A$3:$E$17,2,FALSE)/24,""),"")</f>
        <v/>
      </c>
      <c r="AT191" s="56" t="str">
        <f>IFERROR(IF($AA191="Présent",AM191/VLOOKUP(AL191,Base!$A$3:$E$17,2,FALSE)/24,""),"")</f>
        <v/>
      </c>
      <c r="AU191" s="56" t="str">
        <f>IFERROR(IF($AA191="Présent",AO191/VLOOKUP(AN191,Base!$A$3:$E$17,2,FALSE)/24,""),"")</f>
        <v/>
      </c>
      <c r="AV191" s="56" t="str">
        <f>IFERROR(IF($AA191="Présent",AQ191/VLOOKUP(AP191,Base!$A$3:$E$17,2,FALSE)/24,""),"")</f>
        <v/>
      </c>
      <c r="AW191" s="293" t="str">
        <f t="shared" si="180"/>
        <v/>
      </c>
      <c r="AX191" s="51"/>
      <c r="AY191" s="17"/>
      <c r="AZ191" s="18" t="s">
        <v>10</v>
      </c>
      <c r="BA191" s="19">
        <v>0.85416666666666663</v>
      </c>
      <c r="BB191" s="290">
        <f t="shared" si="181"/>
        <v>0</v>
      </c>
      <c r="BC191" s="291">
        <f t="shared" si="182"/>
        <v>0</v>
      </c>
      <c r="BD191" s="19">
        <f t="shared" si="183"/>
        <v>0</v>
      </c>
      <c r="BE191" s="20">
        <v>0.16250000000000001</v>
      </c>
      <c r="BF191" s="292">
        <f t="shared" si="166"/>
        <v>0</v>
      </c>
      <c r="BG191" s="63" t="s">
        <v>10</v>
      </c>
      <c r="BH191" s="64"/>
      <c r="BI191" s="63" t="s">
        <v>10</v>
      </c>
      <c r="BJ191" s="65"/>
      <c r="BK191" s="66" t="s">
        <v>10</v>
      </c>
      <c r="BL191" s="64"/>
      <c r="BM191" s="63" t="s">
        <v>10</v>
      </c>
      <c r="BN191" s="65"/>
      <c r="BO191" s="66" t="s">
        <v>10</v>
      </c>
      <c r="BP191" s="64"/>
      <c r="BQ191" s="56" t="str">
        <f>IFERROR(IF($AZ191="Présent",BH191/VLOOKUP(BG191,Base!$A$3:$E$17,2,FALSE)/24,""),"")</f>
        <v/>
      </c>
      <c r="BR191" s="56" t="str">
        <f>IFERROR(IF($AZ191="Présent",BJ191/VLOOKUP(BI191,Base!$A$3:$E$17,2,FALSE)/24,""),"")</f>
        <v/>
      </c>
      <c r="BS191" s="56" t="str">
        <f>IFERROR(IF($AZ191="Présent",BL191/VLOOKUP(BK191,Base!$A$3:$E$17,2,FALSE)/24,""),"")</f>
        <v/>
      </c>
      <c r="BT191" s="56" t="str">
        <f>IFERROR(IF($AZ191="Présent",BN191/VLOOKUP(BM191,Base!$A$3:$E$17,2,FALSE)/24,""),"")</f>
        <v/>
      </c>
      <c r="BU191" s="56" t="str">
        <f>IFERROR(IF($AZ191="Présent",BP191/VLOOKUP(BO191,Base!$A$3:$E$17,2,FALSE)/24,""),"")</f>
        <v/>
      </c>
      <c r="BV191" s="293" t="str">
        <f t="shared" si="184"/>
        <v/>
      </c>
      <c r="BW191" s="51"/>
      <c r="BX191" s="17"/>
      <c r="BY191" s="18" t="s">
        <v>10</v>
      </c>
      <c r="BZ191" s="19">
        <v>0.85416666666666663</v>
      </c>
      <c r="CA191" s="290">
        <f t="shared" si="185"/>
        <v>0</v>
      </c>
      <c r="CB191" s="291">
        <f t="shared" si="186"/>
        <v>0</v>
      </c>
      <c r="CC191" s="19">
        <f t="shared" si="187"/>
        <v>0</v>
      </c>
      <c r="CD191" s="20">
        <v>0.16250000000000001</v>
      </c>
      <c r="CE191" s="292">
        <f t="shared" si="167"/>
        <v>0</v>
      </c>
      <c r="CF191" s="63" t="s">
        <v>10</v>
      </c>
      <c r="CG191" s="64"/>
      <c r="CH191" s="63" t="s">
        <v>10</v>
      </c>
      <c r="CI191" s="65"/>
      <c r="CJ191" s="66" t="s">
        <v>10</v>
      </c>
      <c r="CK191" s="64"/>
      <c r="CL191" s="63" t="s">
        <v>10</v>
      </c>
      <c r="CM191" s="65"/>
      <c r="CN191" s="66" t="s">
        <v>10</v>
      </c>
      <c r="CO191" s="64"/>
      <c r="CP191" s="56" t="str">
        <f>IFERROR(IF($BY191="Présent",CG191/VLOOKUP(CF191,Base!$A$3:$E$17,2,FALSE)/24,""),"")</f>
        <v/>
      </c>
      <c r="CQ191" s="56" t="str">
        <f>IFERROR(IF($BY191="Présent",CI191/VLOOKUP(CH191,Base!$A$3:$E$17,2,FALSE)/24,""),"")</f>
        <v/>
      </c>
      <c r="CR191" s="56" t="str">
        <f>IFERROR(IF($BY191="Présent",CK191/VLOOKUP(CJ191,Base!$A$3:$E$17,2,FALSE)/24,""),"")</f>
        <v/>
      </c>
      <c r="CS191" s="56" t="str">
        <f>IFERROR(IF($BY191="Présent",CM191/VLOOKUP(CL191,Base!$A$3:$E$17,2,FALSE)/24,""),"")</f>
        <v/>
      </c>
      <c r="CT191" s="56" t="str">
        <f>IFERROR(IF($BY191="Présent",CO191/VLOOKUP(CN191,Base!$A$3:$E$17,2,FALSE)/24,""),"")</f>
        <v/>
      </c>
      <c r="CU191" s="293" t="str">
        <f t="shared" ref="CU191" si="203">IF(BY191="Présent",SUM(CP191:CT191)/CB191,"")</f>
        <v/>
      </c>
      <c r="CV191" s="51"/>
      <c r="CW191" s="17"/>
      <c r="CX191" s="18" t="s">
        <v>10</v>
      </c>
      <c r="CY191" s="19">
        <v>0.85416666666666663</v>
      </c>
      <c r="CZ191" s="290">
        <f t="shared" si="189"/>
        <v>0</v>
      </c>
      <c r="DA191" s="291">
        <f t="shared" si="190"/>
        <v>0</v>
      </c>
      <c r="DB191" s="19">
        <f t="shared" si="191"/>
        <v>0</v>
      </c>
      <c r="DC191" s="20">
        <v>0.16250000000000001</v>
      </c>
      <c r="DD191" s="292">
        <f t="shared" si="168"/>
        <v>0</v>
      </c>
      <c r="DE191" s="63" t="s">
        <v>10</v>
      </c>
      <c r="DF191" s="64"/>
      <c r="DG191" s="63" t="s">
        <v>10</v>
      </c>
      <c r="DH191" s="65"/>
      <c r="DI191" s="66" t="s">
        <v>10</v>
      </c>
      <c r="DJ191" s="64"/>
      <c r="DK191" s="63" t="s">
        <v>10</v>
      </c>
      <c r="DL191" s="65"/>
      <c r="DM191" s="66" t="s">
        <v>10</v>
      </c>
      <c r="DN191" s="64"/>
      <c r="DO191" s="56" t="str">
        <f>IFERROR(IF($CX191="Présent",DF191/VLOOKUP(DE191,Base!$A$3:$E$17,2,FALSE)/24,""),"")</f>
        <v/>
      </c>
      <c r="DP191" s="56" t="str">
        <f>IFERROR(IF($CX191="Présent",DH191/VLOOKUP(DG191,Base!$A$3:$E$17,2,FALSE)/24,""),"")</f>
        <v/>
      </c>
      <c r="DQ191" s="56" t="str">
        <f>IFERROR(IF($CX191="Présent",DJ191/VLOOKUP(DI191,Base!$A$3:$E$17,2,FALSE)/24,""),"")</f>
        <v/>
      </c>
      <c r="DR191" s="56" t="str">
        <f>IFERROR(IF($CX191="Présent",DL191/VLOOKUP(DK191,Base!$A$3:$E$17,2,FALSE)/24,""),"")</f>
        <v/>
      </c>
      <c r="DS191" s="56" t="str">
        <f>IFERROR(IF($CX191="Présent",DN191/VLOOKUP(DM191,Base!$A$3:$E$17,2,FALSE)/24,""),"")</f>
        <v/>
      </c>
      <c r="DT191" s="293" t="str">
        <f t="shared" si="192"/>
        <v/>
      </c>
      <c r="DU191" s="51"/>
      <c r="DV191" s="17"/>
      <c r="DW191" s="18" t="s">
        <v>10</v>
      </c>
      <c r="DX191" s="19">
        <v>0.85416666666666663</v>
      </c>
      <c r="DY191" s="290">
        <f t="shared" si="193"/>
        <v>0</v>
      </c>
      <c r="DZ191" s="291">
        <f t="shared" si="194"/>
        <v>0</v>
      </c>
      <c r="EA191" s="19">
        <f t="shared" si="195"/>
        <v>0</v>
      </c>
      <c r="EB191" s="20">
        <v>0.16250000000000001</v>
      </c>
      <c r="EC191" s="348">
        <f t="shared" si="169"/>
        <v>0</v>
      </c>
      <c r="ED191" s="63" t="s">
        <v>10</v>
      </c>
      <c r="EE191" s="64"/>
      <c r="EF191" s="63" t="s">
        <v>10</v>
      </c>
      <c r="EG191" s="65"/>
      <c r="EH191" s="66" t="s">
        <v>10</v>
      </c>
      <c r="EI191" s="64"/>
      <c r="EJ191" s="63" t="s">
        <v>10</v>
      </c>
      <c r="EK191" s="65"/>
      <c r="EL191" s="66" t="s">
        <v>10</v>
      </c>
      <c r="EM191" s="64"/>
      <c r="EN191" s="56" t="str">
        <f>IFERROR(IF($DW191="Présent",EE191/VLOOKUP(ED191,Base!$A$3:$E$17,2,FALSE)/24,""),"")</f>
        <v/>
      </c>
      <c r="EO191" s="56" t="str">
        <f>IFERROR(IF($DW191="Présent",EG191/VLOOKUP(EF191,Base!$A$3:$E$17,2,FALSE)/24,""),"")</f>
        <v/>
      </c>
      <c r="EP191" s="56" t="str">
        <f>IFERROR(IF($DW191="Présent",EI191/VLOOKUP(EH191,Base!$A$3:$E$17,2,FALSE)/24,""),"")</f>
        <v/>
      </c>
      <c r="EQ191" s="56" t="str">
        <f>IFERROR(IF($DW191="Présent",EK191/VLOOKUP(EJ191,Base!$A$3:$E$17,2,FALSE)/24,""),"")</f>
        <v/>
      </c>
      <c r="ER191" s="56" t="str">
        <f>IFERROR(IF($DW191="Présent",EM191/VLOOKUP(EL191,Base!$A$3:$E$17,2,FALSE)/24,""),"")</f>
        <v/>
      </c>
      <c r="ES191" s="293" t="str">
        <f t="shared" si="196"/>
        <v/>
      </c>
      <c r="ET191" s="51"/>
      <c r="EU191" s="17"/>
      <c r="EV191" s="18"/>
      <c r="EW191" s="19">
        <v>0.85416666666666663</v>
      </c>
      <c r="EX191" s="290">
        <f t="shared" si="197"/>
        <v>0</v>
      </c>
      <c r="EY191" s="291">
        <f t="shared" si="198"/>
        <v>0</v>
      </c>
      <c r="EZ191" s="19">
        <f t="shared" si="199"/>
        <v>0</v>
      </c>
      <c r="FA191" s="20">
        <v>0.16250000000000001</v>
      </c>
      <c r="FB191" s="292">
        <f t="shared" si="170"/>
        <v>0</v>
      </c>
      <c r="FC191" s="63" t="s">
        <v>10</v>
      </c>
      <c r="FD191" s="64"/>
      <c r="FE191" s="63" t="s">
        <v>10</v>
      </c>
      <c r="FF191" s="65"/>
      <c r="FG191" s="66" t="s">
        <v>10</v>
      </c>
      <c r="FH191" s="64"/>
      <c r="FI191" s="63" t="s">
        <v>10</v>
      </c>
      <c r="FJ191" s="65"/>
      <c r="FK191" s="66" t="s">
        <v>10</v>
      </c>
      <c r="FL191" s="64"/>
      <c r="FM191" s="56" t="str">
        <f>IFERROR(IF($EV191="Présent",FD191/VLOOKUP(FC191,Base!$A$3:$E$17,2,FALSE)/24,""),"")</f>
        <v/>
      </c>
      <c r="FN191" s="56" t="str">
        <f>IFERROR(IF($EV191="Présent",FF191/VLOOKUP(FE191,Base!$A$3:$E$17,2,FALSE)/24,""),"")</f>
        <v/>
      </c>
      <c r="FO191" s="56" t="str">
        <f>IFERROR(IF($EV191="Présent",FH191/VLOOKUP(FG191,Base!$A$3:$E$17,2,FALSE)/24,""),"")</f>
        <v/>
      </c>
      <c r="FP191" s="56" t="str">
        <f>IFERROR(IF($EV191="Présent",FJ191/VLOOKUP(FI191,Base!$A$3:$E$17,2,FALSE)/24,""),"")</f>
        <v/>
      </c>
      <c r="FQ191" s="56" t="str">
        <f>IFERROR(IF($EV191="Présent",FL191/VLOOKUP(FK191,Base!$A$3:$E$17,2,FALSE)/24,""),"")</f>
        <v/>
      </c>
      <c r="FR191" s="293" t="str">
        <f t="shared" si="200"/>
        <v/>
      </c>
      <c r="FS191" s="51"/>
      <c r="FU191" s="264">
        <f t="shared" si="171"/>
        <v>0</v>
      </c>
      <c r="FV191" s="265" t="str">
        <f t="shared" si="172"/>
        <v/>
      </c>
      <c r="FW191" s="266">
        <f t="shared" si="201"/>
        <v>0</v>
      </c>
      <c r="FX191" s="23"/>
      <c r="FY191" s="88">
        <f t="shared" si="202"/>
        <v>0</v>
      </c>
    </row>
    <row r="192" spans="1:181" s="25" customFormat="1" ht="12.75" customHeight="1" thickBot="1" x14ac:dyDescent="0.25">
      <c r="A192" s="294" t="s">
        <v>103</v>
      </c>
      <c r="B192" s="295"/>
      <c r="C192" s="296">
        <f>SUM(E163:E191)</f>
        <v>0</v>
      </c>
      <c r="D192" s="297"/>
      <c r="E192" s="328"/>
      <c r="F192" s="464">
        <f>SUM(H163:H191)</f>
        <v>0</v>
      </c>
      <c r="G192" s="465"/>
      <c r="H192" s="299"/>
      <c r="I192" s="300" t="s">
        <v>10</v>
      </c>
      <c r="J192" s="301"/>
      <c r="K192" s="300" t="s">
        <v>10</v>
      </c>
      <c r="L192" s="302"/>
      <c r="M192" s="303" t="s">
        <v>10</v>
      </c>
      <c r="N192" s="301"/>
      <c r="O192" s="300" t="s">
        <v>10</v>
      </c>
      <c r="P192" s="302"/>
      <c r="Q192" s="303" t="s">
        <v>10</v>
      </c>
      <c r="R192" s="301"/>
      <c r="S192" s="304"/>
      <c r="T192" s="304"/>
      <c r="U192" s="305"/>
      <c r="V192" s="306"/>
      <c r="W192" s="306"/>
      <c r="X192" s="306" t="str">
        <f>IFERROR(IF(OR(E192="",S192+T192+U192+V192+W192=0),"",S192+T192+U192+V192+W192),"")</f>
        <v/>
      </c>
      <c r="Y192" s="51"/>
      <c r="Z192" s="294" t="s">
        <v>103</v>
      </c>
      <c r="AA192" s="295"/>
      <c r="AB192" s="296">
        <f>SUM(AD163:AD191)</f>
        <v>0</v>
      </c>
      <c r="AC192" s="297"/>
      <c r="AD192" s="328"/>
      <c r="AE192" s="464">
        <f>SUM(AG163:AG191)</f>
        <v>0</v>
      </c>
      <c r="AF192" s="465"/>
      <c r="AG192" s="299"/>
      <c r="AH192" s="300" t="s">
        <v>10</v>
      </c>
      <c r="AI192" s="301"/>
      <c r="AJ192" s="300" t="s">
        <v>10</v>
      </c>
      <c r="AK192" s="302"/>
      <c r="AL192" s="303" t="s">
        <v>10</v>
      </c>
      <c r="AM192" s="301"/>
      <c r="AN192" s="300" t="s">
        <v>10</v>
      </c>
      <c r="AO192" s="302"/>
      <c r="AP192" s="303" t="s">
        <v>10</v>
      </c>
      <c r="AQ192" s="301"/>
      <c r="AR192" s="304"/>
      <c r="AS192" s="304"/>
      <c r="AT192" s="305"/>
      <c r="AU192" s="306"/>
      <c r="AV192" s="306"/>
      <c r="AW192" s="306" t="str">
        <f>IFERROR(IF(OR(AD192="",AR192+AS192+AT192+AU192+AV192=0),"",AR192+AS192+AT192+AU192+AV192),"")</f>
        <v/>
      </c>
      <c r="AX192" s="51"/>
      <c r="AY192" s="294" t="s">
        <v>103</v>
      </c>
      <c r="AZ192" s="295"/>
      <c r="BA192" s="296">
        <f>SUM(BC163:BC191)</f>
        <v>0</v>
      </c>
      <c r="BB192" s="297"/>
      <c r="BC192" s="298"/>
      <c r="BD192" s="411">
        <f>SUM(BF163:BF191)</f>
        <v>0</v>
      </c>
      <c r="BE192" s="412"/>
      <c r="BF192" s="299"/>
      <c r="BG192" s="300" t="s">
        <v>10</v>
      </c>
      <c r="BH192" s="301"/>
      <c r="BI192" s="300" t="s">
        <v>10</v>
      </c>
      <c r="BJ192" s="302"/>
      <c r="BK192" s="303" t="s">
        <v>10</v>
      </c>
      <c r="BL192" s="301"/>
      <c r="BM192" s="300" t="s">
        <v>10</v>
      </c>
      <c r="BN192" s="302"/>
      <c r="BO192" s="303" t="s">
        <v>10</v>
      </c>
      <c r="BP192" s="301"/>
      <c r="BQ192" s="304"/>
      <c r="BR192" s="304"/>
      <c r="BS192" s="305"/>
      <c r="BT192" s="306"/>
      <c r="BU192" s="306"/>
      <c r="BV192" s="306" t="str">
        <f>IFERROR(IF(OR(BC192="",BQ192+BR192+BS192+BT192+BU192=0),"",BQ192+BR192+BS192+BT192+BU192),"")</f>
        <v/>
      </c>
      <c r="BW192" s="51"/>
      <c r="BX192" s="294" t="s">
        <v>103</v>
      </c>
      <c r="BY192" s="295"/>
      <c r="BZ192" s="296">
        <f>SUM(CB163:CB191)</f>
        <v>0</v>
      </c>
      <c r="CA192" s="297"/>
      <c r="CB192" s="298"/>
      <c r="CC192" s="411">
        <f>SUM(CE163:CE191)</f>
        <v>0</v>
      </c>
      <c r="CD192" s="412"/>
      <c r="CE192" s="353"/>
      <c r="CF192" s="300" t="s">
        <v>10</v>
      </c>
      <c r="CG192" s="301"/>
      <c r="CH192" s="300" t="s">
        <v>10</v>
      </c>
      <c r="CI192" s="302"/>
      <c r="CJ192" s="303" t="s">
        <v>10</v>
      </c>
      <c r="CK192" s="301"/>
      <c r="CL192" s="300" t="s">
        <v>10</v>
      </c>
      <c r="CM192" s="302"/>
      <c r="CN192" s="303" t="s">
        <v>10</v>
      </c>
      <c r="CO192" s="301"/>
      <c r="CP192" s="304"/>
      <c r="CQ192" s="304"/>
      <c r="CR192" s="305"/>
      <c r="CS192" s="306"/>
      <c r="CT192" s="306"/>
      <c r="CU192" s="306" t="str">
        <f>IFERROR(IF(OR(CB192="",CP192+CQ192+CR192+CS192+CT192=0),"",CP192+CQ192+CR192+CS192+CT192),"")</f>
        <v/>
      </c>
      <c r="CV192" s="51"/>
      <c r="CW192" s="294" t="s">
        <v>103</v>
      </c>
      <c r="CX192" s="295"/>
      <c r="CY192" s="296">
        <f>SUM(DA163:DA191)</f>
        <v>0</v>
      </c>
      <c r="CZ192" s="297"/>
      <c r="DA192" s="298"/>
      <c r="DB192" s="411">
        <f>SUM(DD163:DD191)</f>
        <v>0</v>
      </c>
      <c r="DC192" s="412"/>
      <c r="DD192" s="299"/>
      <c r="DE192" s="300" t="s">
        <v>10</v>
      </c>
      <c r="DF192" s="301"/>
      <c r="DG192" s="300" t="s">
        <v>10</v>
      </c>
      <c r="DH192" s="302"/>
      <c r="DI192" s="303" t="s">
        <v>10</v>
      </c>
      <c r="DJ192" s="301"/>
      <c r="DK192" s="300" t="s">
        <v>10</v>
      </c>
      <c r="DL192" s="302"/>
      <c r="DM192" s="303" t="s">
        <v>10</v>
      </c>
      <c r="DN192" s="301"/>
      <c r="DO192" s="304"/>
      <c r="DP192" s="304"/>
      <c r="DQ192" s="305"/>
      <c r="DR192" s="306"/>
      <c r="DS192" s="306"/>
      <c r="DT192" s="306" t="str">
        <f>IFERROR(IF(OR(DA192="",DO192+DP192+DQ192+DR192+DS192=0),"",DO192+DP192+DQ192+DR192+DS192),"")</f>
        <v/>
      </c>
      <c r="DU192" s="51"/>
      <c r="DV192" s="294" t="s">
        <v>103</v>
      </c>
      <c r="DW192" s="295"/>
      <c r="DX192" s="296">
        <f>SUM(DZ163:DZ191)</f>
        <v>0</v>
      </c>
      <c r="DY192" s="297"/>
      <c r="DZ192" s="298"/>
      <c r="EA192" s="411">
        <f>SUM(EC163:EC191)</f>
        <v>0</v>
      </c>
      <c r="EB192" s="412"/>
      <c r="EC192" s="299"/>
      <c r="ED192" s="300" t="s">
        <v>10</v>
      </c>
      <c r="EE192" s="301"/>
      <c r="EF192" s="300" t="s">
        <v>10</v>
      </c>
      <c r="EG192" s="302"/>
      <c r="EH192" s="303" t="s">
        <v>10</v>
      </c>
      <c r="EI192" s="301"/>
      <c r="EJ192" s="300" t="s">
        <v>10</v>
      </c>
      <c r="EK192" s="302"/>
      <c r="EL192" s="303" t="s">
        <v>10</v>
      </c>
      <c r="EM192" s="301"/>
      <c r="EN192" s="304"/>
      <c r="EO192" s="304"/>
      <c r="EP192" s="305"/>
      <c r="EQ192" s="306"/>
      <c r="ER192" s="306"/>
      <c r="ES192" s="306" t="str">
        <f>IFERROR(IF(OR(DZ192="",EN192+EO192+EP192+EQ192+ER192=0),"",EN192+EO192+EP192+EQ192+ER192),"")</f>
        <v/>
      </c>
      <c r="ET192" s="51"/>
      <c r="EU192" s="294" t="s">
        <v>103</v>
      </c>
      <c r="EV192" s="295"/>
      <c r="EW192" s="296">
        <f>SUM(EY163:EY191)</f>
        <v>0</v>
      </c>
      <c r="EX192" s="297"/>
      <c r="EY192" s="298"/>
      <c r="EZ192" s="411">
        <f>SUM(FB163:FB191)</f>
        <v>0</v>
      </c>
      <c r="FA192" s="412"/>
      <c r="FB192" s="299"/>
      <c r="FC192" s="300" t="s">
        <v>10</v>
      </c>
      <c r="FD192" s="301"/>
      <c r="FE192" s="300" t="s">
        <v>10</v>
      </c>
      <c r="FF192" s="302"/>
      <c r="FG192" s="303" t="s">
        <v>10</v>
      </c>
      <c r="FH192" s="301"/>
      <c r="FI192" s="300" t="s">
        <v>10</v>
      </c>
      <c r="FJ192" s="302"/>
      <c r="FK192" s="303" t="s">
        <v>10</v>
      </c>
      <c r="FL192" s="301"/>
      <c r="FM192" s="304"/>
      <c r="FN192" s="304"/>
      <c r="FO192" s="305"/>
      <c r="FP192" s="306"/>
      <c r="FQ192" s="306"/>
      <c r="FR192" s="306" t="str">
        <f>IFERROR(IF(OR(EY192="",FM192+FN192+FO192+FP192+FQ192=0),"",FM192+FN192+FO192+FP192+FQ192),"")</f>
        <v/>
      </c>
      <c r="FS192" s="51"/>
      <c r="FY192" s="88">
        <f t="shared" si="202"/>
        <v>0</v>
      </c>
    </row>
    <row r="193" spans="1:175" s="25" customFormat="1" ht="12.75" customHeight="1" thickBot="1" x14ac:dyDescent="0.25">
      <c r="A193" s="278" t="s">
        <v>181</v>
      </c>
      <c r="B193" s="279"/>
      <c r="C193" s="280"/>
      <c r="D193" s="281"/>
      <c r="E193" s="127"/>
      <c r="F193" s="127"/>
      <c r="G193" s="127"/>
      <c r="H193" s="127"/>
      <c r="I193" s="67"/>
      <c r="J193" s="74"/>
      <c r="K193" s="74"/>
      <c r="L193" s="74"/>
      <c r="M193" s="74"/>
      <c r="N193" s="74"/>
      <c r="O193" s="413" t="s">
        <v>115</v>
      </c>
      <c r="P193" s="414"/>
      <c r="Q193" s="417" t="s">
        <v>166</v>
      </c>
      <c r="R193" s="417"/>
      <c r="S193" s="177"/>
      <c r="T193" s="177"/>
      <c r="U193" s="177"/>
      <c r="V193" s="177"/>
      <c r="W193" s="178"/>
      <c r="X193" s="307" t="e">
        <f>SUM(S163:W191,H206:H210)/C192</f>
        <v>#DIV/0!</v>
      </c>
      <c r="Y193" s="51"/>
      <c r="Z193" s="278" t="s">
        <v>181</v>
      </c>
      <c r="AA193" s="279"/>
      <c r="AB193" s="280"/>
      <c r="AC193" s="281"/>
      <c r="AD193" s="127"/>
      <c r="AE193" s="127"/>
      <c r="AF193" s="127"/>
      <c r="AG193" s="127"/>
      <c r="AH193" s="67"/>
      <c r="AI193" s="74"/>
      <c r="AJ193" s="74"/>
      <c r="AK193" s="74"/>
      <c r="AL193" s="74"/>
      <c r="AM193" s="74"/>
      <c r="AN193" s="413" t="s">
        <v>115</v>
      </c>
      <c r="AO193" s="414"/>
      <c r="AP193" s="417" t="s">
        <v>166</v>
      </c>
      <c r="AQ193" s="417"/>
      <c r="AR193" s="177"/>
      <c r="AS193" s="177"/>
      <c r="AT193" s="177"/>
      <c r="AU193" s="177"/>
      <c r="AV193" s="178"/>
      <c r="AW193" s="307" t="e">
        <f>SUM(AR163:AV191,AG206:AG210)/AB192</f>
        <v>#DIV/0!</v>
      </c>
      <c r="AX193" s="51"/>
      <c r="AY193" s="278" t="s">
        <v>181</v>
      </c>
      <c r="AZ193" s="279"/>
      <c r="BA193" s="280"/>
      <c r="BB193" s="281"/>
      <c r="BC193" s="127"/>
      <c r="BD193" s="127"/>
      <c r="BE193" s="127"/>
      <c r="BF193" s="127"/>
      <c r="BG193" s="67"/>
      <c r="BH193" s="74"/>
      <c r="BI193" s="74"/>
      <c r="BJ193" s="74"/>
      <c r="BK193" s="74"/>
      <c r="BL193" s="74"/>
      <c r="BM193" s="413" t="s">
        <v>115</v>
      </c>
      <c r="BN193" s="414"/>
      <c r="BO193" s="417" t="s">
        <v>166</v>
      </c>
      <c r="BP193" s="417"/>
      <c r="BQ193" s="177"/>
      <c r="BR193" s="177"/>
      <c r="BS193" s="177"/>
      <c r="BT193" s="177"/>
      <c r="BU193" s="178"/>
      <c r="BV193" s="307" t="e">
        <f>SUM(BQ163:BU191,BF206:BF210)/BA192</f>
        <v>#DIV/0!</v>
      </c>
      <c r="BW193" s="51"/>
      <c r="BX193" s="278" t="s">
        <v>181</v>
      </c>
      <c r="BY193" s="279"/>
      <c r="BZ193" s="280"/>
      <c r="CA193" s="281"/>
      <c r="CB193" s="127"/>
      <c r="CC193" s="127"/>
      <c r="CD193" s="127"/>
      <c r="CE193" s="127"/>
      <c r="CF193" s="67"/>
      <c r="CG193" s="74"/>
      <c r="CH193" s="74"/>
      <c r="CI193" s="74"/>
      <c r="CJ193" s="74"/>
      <c r="CK193" s="74"/>
      <c r="CL193" s="413" t="s">
        <v>115</v>
      </c>
      <c r="CM193" s="414"/>
      <c r="CN193" s="417" t="s">
        <v>166</v>
      </c>
      <c r="CO193" s="417"/>
      <c r="CP193" s="177"/>
      <c r="CQ193" s="177"/>
      <c r="CR193" s="177"/>
      <c r="CS193" s="177"/>
      <c r="CT193" s="178"/>
      <c r="CU193" s="307" t="e">
        <f>SUM(CP163:CT191,CE206:CE210)/BZ192</f>
        <v>#DIV/0!</v>
      </c>
      <c r="CV193" s="51"/>
      <c r="CW193" s="278" t="s">
        <v>181</v>
      </c>
      <c r="CX193" s="279"/>
      <c r="CY193" s="280"/>
      <c r="CZ193" s="281"/>
      <c r="DA193" s="127"/>
      <c r="DB193" s="127"/>
      <c r="DC193" s="127"/>
      <c r="DD193" s="127"/>
      <c r="DE193" s="67"/>
      <c r="DF193" s="74"/>
      <c r="DG193" s="74"/>
      <c r="DH193" s="74"/>
      <c r="DI193" s="74"/>
      <c r="DJ193" s="74"/>
      <c r="DK193" s="413" t="s">
        <v>115</v>
      </c>
      <c r="DL193" s="414"/>
      <c r="DM193" s="417" t="s">
        <v>166</v>
      </c>
      <c r="DN193" s="417"/>
      <c r="DO193" s="177"/>
      <c r="DP193" s="177"/>
      <c r="DQ193" s="177"/>
      <c r="DR193" s="177"/>
      <c r="DS193" s="178"/>
      <c r="DT193" s="307" t="e">
        <f>SUM(DO163:DS191,DD206:DD210)/CY192</f>
        <v>#DIV/0!</v>
      </c>
      <c r="DU193" s="51"/>
      <c r="DV193" s="278" t="s">
        <v>181</v>
      </c>
      <c r="DW193" s="279"/>
      <c r="DX193" s="280"/>
      <c r="DY193" s="281"/>
      <c r="DZ193" s="127"/>
      <c r="EA193" s="127"/>
      <c r="EB193" s="127"/>
      <c r="EC193" s="127"/>
      <c r="ED193" s="67"/>
      <c r="EE193" s="74"/>
      <c r="EF193" s="74"/>
      <c r="EG193" s="74"/>
      <c r="EH193" s="74"/>
      <c r="EI193" s="74"/>
      <c r="EJ193" s="413" t="s">
        <v>115</v>
      </c>
      <c r="EK193" s="414"/>
      <c r="EL193" s="417" t="s">
        <v>166</v>
      </c>
      <c r="EM193" s="417"/>
      <c r="EN193" s="177"/>
      <c r="EO193" s="177"/>
      <c r="EP193" s="177"/>
      <c r="EQ193" s="177"/>
      <c r="ER193" s="178"/>
      <c r="ES193" s="307" t="e">
        <f>SUM(EN163:ER191,EC206:EC210)/DX192</f>
        <v>#DIV/0!</v>
      </c>
      <c r="ET193" s="51"/>
      <c r="EU193" s="278" t="s">
        <v>181</v>
      </c>
      <c r="EV193" s="279"/>
      <c r="EW193" s="280"/>
      <c r="EX193" s="281"/>
      <c r="EY193" s="127"/>
      <c r="EZ193" s="127"/>
      <c r="FA193" s="127"/>
      <c r="FB193" s="127"/>
      <c r="FC193" s="67"/>
      <c r="FD193" s="74"/>
      <c r="FE193" s="74"/>
      <c r="FF193" s="74"/>
      <c r="FG193" s="74"/>
      <c r="FH193" s="74"/>
      <c r="FI193" s="413" t="s">
        <v>115</v>
      </c>
      <c r="FJ193" s="414"/>
      <c r="FK193" s="417" t="s">
        <v>166</v>
      </c>
      <c r="FL193" s="417"/>
      <c r="FM193" s="177"/>
      <c r="FN193" s="177"/>
      <c r="FO193" s="177"/>
      <c r="FP193" s="177"/>
      <c r="FQ193" s="178"/>
      <c r="FR193" s="307" t="e">
        <f>SUM(FM163:FQ191,FB206:FB210)/EW192</f>
        <v>#DIV/0!</v>
      </c>
      <c r="FS193" s="51"/>
    </row>
    <row r="194" spans="1:175" s="25" customFormat="1" ht="24.75" thickBot="1" x14ac:dyDescent="0.25">
      <c r="A194" s="69" t="s">
        <v>73</v>
      </c>
      <c r="B194" s="70" t="s">
        <v>104</v>
      </c>
      <c r="C194" s="71" t="s">
        <v>116</v>
      </c>
      <c r="D194" s="118" t="s">
        <v>119</v>
      </c>
      <c r="E194" s="86" t="s">
        <v>207</v>
      </c>
      <c r="F194" s="418" t="s">
        <v>105</v>
      </c>
      <c r="G194" s="419"/>
      <c r="H194" s="286" t="s">
        <v>162</v>
      </c>
      <c r="I194" s="418" t="s">
        <v>171</v>
      </c>
      <c r="J194" s="419"/>
      <c r="K194" s="103" t="s">
        <v>168</v>
      </c>
      <c r="L194" s="27"/>
      <c r="M194" s="108" t="s">
        <v>181</v>
      </c>
      <c r="N194" s="27"/>
      <c r="O194" s="415"/>
      <c r="P194" s="416"/>
      <c r="Q194" s="420" t="s">
        <v>2</v>
      </c>
      <c r="R194" s="420"/>
      <c r="S194" s="179"/>
      <c r="T194" s="179"/>
      <c r="U194" s="179"/>
      <c r="V194" s="179"/>
      <c r="W194" s="180"/>
      <c r="X194" s="308" t="e">
        <f>SUM(S163:W191,H206:H210)/F192</f>
        <v>#DIV/0!</v>
      </c>
      <c r="Y194" s="51"/>
      <c r="Z194" s="69" t="s">
        <v>73</v>
      </c>
      <c r="AA194" s="70" t="s">
        <v>104</v>
      </c>
      <c r="AB194" s="71" t="s">
        <v>116</v>
      </c>
      <c r="AC194" s="118" t="s">
        <v>119</v>
      </c>
      <c r="AD194" s="86" t="s">
        <v>207</v>
      </c>
      <c r="AE194" s="418" t="s">
        <v>105</v>
      </c>
      <c r="AF194" s="419"/>
      <c r="AG194" s="286" t="s">
        <v>162</v>
      </c>
      <c r="AH194" s="418" t="s">
        <v>171</v>
      </c>
      <c r="AI194" s="419"/>
      <c r="AJ194" s="103" t="s">
        <v>168</v>
      </c>
      <c r="AK194" s="27"/>
      <c r="AL194" s="108" t="s">
        <v>181</v>
      </c>
      <c r="AM194" s="27"/>
      <c r="AN194" s="415"/>
      <c r="AO194" s="416"/>
      <c r="AP194" s="420" t="s">
        <v>2</v>
      </c>
      <c r="AQ194" s="420"/>
      <c r="AR194" s="179"/>
      <c r="AS194" s="179"/>
      <c r="AT194" s="179"/>
      <c r="AU194" s="179"/>
      <c r="AV194" s="180"/>
      <c r="AW194" s="308" t="e">
        <f>SUM(AR163:AV191,AG206:AG210)/AE192</f>
        <v>#DIV/0!</v>
      </c>
      <c r="AX194" s="51"/>
      <c r="AY194" s="69" t="s">
        <v>73</v>
      </c>
      <c r="AZ194" s="70" t="s">
        <v>104</v>
      </c>
      <c r="BA194" s="71" t="s">
        <v>116</v>
      </c>
      <c r="BB194" s="118" t="s">
        <v>119</v>
      </c>
      <c r="BC194" s="286" t="s">
        <v>207</v>
      </c>
      <c r="BD194" s="418" t="s">
        <v>105</v>
      </c>
      <c r="BE194" s="419"/>
      <c r="BF194" s="286" t="s">
        <v>162</v>
      </c>
      <c r="BG194" s="418" t="s">
        <v>171</v>
      </c>
      <c r="BH194" s="419"/>
      <c r="BI194" s="103" t="s">
        <v>168</v>
      </c>
      <c r="BJ194" s="27"/>
      <c r="BK194" s="108" t="s">
        <v>181</v>
      </c>
      <c r="BL194" s="27"/>
      <c r="BM194" s="415"/>
      <c r="BN194" s="416"/>
      <c r="BO194" s="420" t="s">
        <v>2</v>
      </c>
      <c r="BP194" s="420"/>
      <c r="BQ194" s="179"/>
      <c r="BR194" s="179"/>
      <c r="BS194" s="179"/>
      <c r="BT194" s="179"/>
      <c r="BU194" s="180"/>
      <c r="BV194" s="308" t="e">
        <f>SUM(BQ163:BU191,BF206:BF210)/BD192</f>
        <v>#DIV/0!</v>
      </c>
      <c r="BW194" s="51"/>
      <c r="BX194" s="69" t="s">
        <v>73</v>
      </c>
      <c r="BY194" s="70" t="s">
        <v>104</v>
      </c>
      <c r="BZ194" s="71" t="s">
        <v>116</v>
      </c>
      <c r="CA194" s="118" t="s">
        <v>119</v>
      </c>
      <c r="CB194" s="286" t="s">
        <v>207</v>
      </c>
      <c r="CC194" s="418" t="s">
        <v>105</v>
      </c>
      <c r="CD194" s="419"/>
      <c r="CE194" s="286" t="s">
        <v>162</v>
      </c>
      <c r="CF194" s="418" t="s">
        <v>171</v>
      </c>
      <c r="CG194" s="419"/>
      <c r="CH194" s="103" t="s">
        <v>168</v>
      </c>
      <c r="CI194" s="27"/>
      <c r="CJ194" s="108" t="s">
        <v>181</v>
      </c>
      <c r="CK194" s="27"/>
      <c r="CL194" s="415"/>
      <c r="CM194" s="416"/>
      <c r="CN194" s="420" t="s">
        <v>2</v>
      </c>
      <c r="CO194" s="420"/>
      <c r="CP194" s="179"/>
      <c r="CQ194" s="179"/>
      <c r="CR194" s="179"/>
      <c r="CS194" s="179"/>
      <c r="CT194" s="180"/>
      <c r="CU194" s="308" t="e">
        <f>SUM(CP163:CT191,CE206:CE210)/CC192</f>
        <v>#DIV/0!</v>
      </c>
      <c r="CV194" s="51"/>
      <c r="CW194" s="69" t="s">
        <v>73</v>
      </c>
      <c r="CX194" s="70" t="s">
        <v>104</v>
      </c>
      <c r="CY194" s="71" t="s">
        <v>116</v>
      </c>
      <c r="CZ194" s="118" t="s">
        <v>119</v>
      </c>
      <c r="DA194" s="286" t="s">
        <v>207</v>
      </c>
      <c r="DB194" s="418" t="s">
        <v>105</v>
      </c>
      <c r="DC194" s="419"/>
      <c r="DD194" s="286" t="s">
        <v>162</v>
      </c>
      <c r="DE194" s="418" t="s">
        <v>171</v>
      </c>
      <c r="DF194" s="419"/>
      <c r="DG194" s="103" t="s">
        <v>168</v>
      </c>
      <c r="DH194" s="27"/>
      <c r="DI194" s="108" t="s">
        <v>181</v>
      </c>
      <c r="DJ194" s="27"/>
      <c r="DK194" s="415"/>
      <c r="DL194" s="416"/>
      <c r="DM194" s="420" t="s">
        <v>2</v>
      </c>
      <c r="DN194" s="420"/>
      <c r="DO194" s="179"/>
      <c r="DP194" s="179"/>
      <c r="DQ194" s="179"/>
      <c r="DR194" s="179"/>
      <c r="DS194" s="180"/>
      <c r="DT194" s="308" t="e">
        <f>SUM(DO163:DS191,DD206:DD210)/DB192</f>
        <v>#DIV/0!</v>
      </c>
      <c r="DU194" s="51"/>
      <c r="DV194" s="69" t="s">
        <v>73</v>
      </c>
      <c r="DW194" s="70" t="s">
        <v>104</v>
      </c>
      <c r="DX194" s="71" t="s">
        <v>116</v>
      </c>
      <c r="DY194" s="118" t="s">
        <v>119</v>
      </c>
      <c r="DZ194" s="86" t="s">
        <v>207</v>
      </c>
      <c r="EA194" s="418" t="s">
        <v>105</v>
      </c>
      <c r="EB194" s="419"/>
      <c r="EC194" s="86" t="s">
        <v>162</v>
      </c>
      <c r="ED194" s="418" t="s">
        <v>171</v>
      </c>
      <c r="EE194" s="419"/>
      <c r="EF194" s="103" t="s">
        <v>168</v>
      </c>
      <c r="EG194" s="27"/>
      <c r="EH194" s="108" t="s">
        <v>181</v>
      </c>
      <c r="EI194" s="27"/>
      <c r="EJ194" s="415"/>
      <c r="EK194" s="416"/>
      <c r="EL194" s="420" t="s">
        <v>2</v>
      </c>
      <c r="EM194" s="420"/>
      <c r="EN194" s="179"/>
      <c r="EO194" s="179"/>
      <c r="EP194" s="179"/>
      <c r="EQ194" s="179"/>
      <c r="ER194" s="180"/>
      <c r="ES194" s="308" t="e">
        <f>SUM(EN163:ER191,EC206:EC210)/EA192</f>
        <v>#DIV/0!</v>
      </c>
      <c r="ET194" s="51"/>
      <c r="EU194" s="69" t="s">
        <v>73</v>
      </c>
      <c r="EV194" s="70" t="s">
        <v>104</v>
      </c>
      <c r="EW194" s="71" t="s">
        <v>116</v>
      </c>
      <c r="EX194" s="118" t="s">
        <v>119</v>
      </c>
      <c r="EY194" s="286" t="s">
        <v>207</v>
      </c>
      <c r="EZ194" s="418" t="s">
        <v>105</v>
      </c>
      <c r="FA194" s="419"/>
      <c r="FB194" s="286" t="s">
        <v>162</v>
      </c>
      <c r="FC194" s="418" t="s">
        <v>171</v>
      </c>
      <c r="FD194" s="419"/>
      <c r="FE194" s="103" t="s">
        <v>168</v>
      </c>
      <c r="FF194" s="27"/>
      <c r="FG194" s="108" t="s">
        <v>181</v>
      </c>
      <c r="FH194" s="27"/>
      <c r="FI194" s="415"/>
      <c r="FJ194" s="416"/>
      <c r="FK194" s="420" t="s">
        <v>2</v>
      </c>
      <c r="FL194" s="420"/>
      <c r="FM194" s="179"/>
      <c r="FN194" s="179"/>
      <c r="FO194" s="179"/>
      <c r="FP194" s="179"/>
      <c r="FQ194" s="180"/>
      <c r="FR194" s="308" t="e">
        <f>SUM(FM163:FQ191,FB206:FB210)/EZ192</f>
        <v>#DIV/0!</v>
      </c>
      <c r="FS194" s="51"/>
    </row>
    <row r="195" spans="1:175" s="25" customFormat="1" ht="12.75" thickBot="1" x14ac:dyDescent="0.25">
      <c r="A195" s="349" t="str">
        <f>Base!$A$3</f>
        <v>Sec</v>
      </c>
      <c r="B195" s="72">
        <v>850</v>
      </c>
      <c r="C195" s="325">
        <f>IFERROR(B195/VLOOKUP($A195,Base!$A$3:$D$17,4,FALSE)/24,"")</f>
        <v>0.23300438596491227</v>
      </c>
      <c r="D195" s="109">
        <f>HE$302</f>
        <v>0</v>
      </c>
      <c r="E195" s="343">
        <f>IFERROR($D195/VLOOKUP($A195,Base!$A$3:$D$17,4,FALSE)/24,"")</f>
        <v>0</v>
      </c>
      <c r="F195" s="322">
        <f>SUMIF($I$163:$I$191,A195,$J$163:$J$191)+SUMIF($K$163:$K$191,A195,$L$163:$L$191)+SUMIF($M$163:$M$191,A195,$N$163:$N$191)+SUMIF($O$163:$O$191,A195,$P$163:$P$191)+SUMIF($Q$163:$Q$191,A195,$R$163:$R$191)</f>
        <v>0</v>
      </c>
      <c r="G195" s="421">
        <f>SUM(F195:F196)</f>
        <v>0</v>
      </c>
      <c r="H195" s="344"/>
      <c r="I195" s="423">
        <f t="shared" ref="I195:I204" si="204">K142</f>
        <v>395.37244051500022</v>
      </c>
      <c r="J195" s="424"/>
      <c r="K195" s="109">
        <f>$GM$339+I195</f>
        <v>486.19168637000018</v>
      </c>
      <c r="M195" s="425" t="s">
        <v>172</v>
      </c>
      <c r="N195" s="426"/>
      <c r="O195" s="427"/>
      <c r="P195" s="427"/>
      <c r="Q195" s="427"/>
      <c r="R195" s="428"/>
      <c r="S195" s="102"/>
      <c r="T195" s="102"/>
      <c r="U195" s="102"/>
      <c r="V195" s="102"/>
      <c r="W195" s="102"/>
      <c r="X195" s="101"/>
      <c r="Y195" s="51"/>
      <c r="Z195" s="349" t="str">
        <f>Base!$A$3</f>
        <v>Sec</v>
      </c>
      <c r="AA195" s="72">
        <v>520</v>
      </c>
      <c r="AB195" s="325">
        <f>IFERROR(AA195/VLOOKUP($A195,Base!$A$3:$D$17,4,FALSE)/24,"")</f>
        <v>0.14254385964912281</v>
      </c>
      <c r="AC195" s="109">
        <f>HE$306</f>
        <v>0</v>
      </c>
      <c r="AD195" s="347">
        <f>IFERROR($AC195/VLOOKUP($A195,Base!$A$3:$D$17,4,FALSE)/24,"")</f>
        <v>0</v>
      </c>
      <c r="AE195" s="322">
        <f>SUMIF($AH$163:$AH$191,Z195,$AI$163:$AI$191)+SUMIF($AJ$163:$AJ$191,Z195,$AK$163:$AK$191)+SUMIF($AL$163:$AL$191,Z195,$AM$163:$AM$191)+SUMIF($AN$163:$AN$191,Z195,$AO$163:$AO$191)+SUMIF($AP$163:$AP$191,Z195,$AQ$163:$AQ$191)</f>
        <v>0</v>
      </c>
      <c r="AF195" s="421">
        <f>SUM(AE195:AE196)</f>
        <v>0</v>
      </c>
      <c r="AG195" s="344"/>
      <c r="AH195" s="423">
        <f t="shared" ref="AH195:AH204" si="205">AJ142</f>
        <v>468.29245854999988</v>
      </c>
      <c r="AI195" s="424"/>
      <c r="AJ195" s="109">
        <f>$GM$343+AH195</f>
        <v>-224.01919072500016</v>
      </c>
      <c r="AL195" s="425" t="s">
        <v>172</v>
      </c>
      <c r="AM195" s="426"/>
      <c r="AN195" s="427"/>
      <c r="AO195" s="427"/>
      <c r="AP195" s="427"/>
      <c r="AQ195" s="428"/>
      <c r="AR195" s="102"/>
      <c r="AS195" s="102"/>
      <c r="AT195" s="102"/>
      <c r="AU195" s="102"/>
      <c r="AV195" s="102"/>
      <c r="AW195" s="101"/>
      <c r="AX195" s="51"/>
      <c r="AY195" s="349" t="str">
        <f>Base!$A$3</f>
        <v>Sec</v>
      </c>
      <c r="AZ195" s="72">
        <v>450</v>
      </c>
      <c r="BA195" s="325">
        <f>IFERROR(AZ195/VLOOKUP($A195,Base!$A$3:$D$17,4,FALSE)/24,"")</f>
        <v>0.12335526315789475</v>
      </c>
      <c r="BB195" s="109">
        <f>HE$310</f>
        <v>0</v>
      </c>
      <c r="BC195" s="347">
        <f>IFERROR(BB195/VLOOKUP($A195,Base!$A$3:$D$17,4,FALSE)/24,"")</f>
        <v>0</v>
      </c>
      <c r="BD195" s="322">
        <f>SUMIF($BG$163:$BG$191,AY195,$BH$163:$BH$191)+SUMIF($BI$163:$BI$191,AY195,$BJ$163:$BJ$191)+SUMIF($BK$163:$BK$191,AY195,$BL$163:$BL$191)+SUMIF($BM$163:$BM$191,AY195,$BN$163:$BN$191)+SUMIF($BO$163:$BO$191,AY195,$BP$163:$BP$191)</f>
        <v>0</v>
      </c>
      <c r="BE195" s="421">
        <f>SUM(BD195:BD196)</f>
        <v>0</v>
      </c>
      <c r="BF195" s="344"/>
      <c r="BG195" s="423">
        <f t="shared" ref="BG195:BG204" si="206">BI142</f>
        <v>689.04586144999973</v>
      </c>
      <c r="BH195" s="424"/>
      <c r="BI195" s="109">
        <f>$GM$347+BG195</f>
        <v>54.272193774999664</v>
      </c>
      <c r="BK195" s="425" t="s">
        <v>172</v>
      </c>
      <c r="BL195" s="426"/>
      <c r="BM195" s="427"/>
      <c r="BN195" s="427"/>
      <c r="BO195" s="427"/>
      <c r="BP195" s="428"/>
      <c r="BQ195" s="102"/>
      <c r="BR195" s="102"/>
      <c r="BS195" s="102"/>
      <c r="BT195" s="102"/>
      <c r="BU195" s="102"/>
      <c r="BV195" s="101"/>
      <c r="BW195" s="51"/>
      <c r="BX195" s="349" t="str">
        <f>Base!$A$3</f>
        <v>Sec</v>
      </c>
      <c r="BY195" s="72">
        <v>575</v>
      </c>
      <c r="BZ195" s="325">
        <f>IFERROR(BY195/VLOOKUP($A195,Base!$A$3:$D$17,4,FALSE)/24,"")</f>
        <v>0.15762061403508773</v>
      </c>
      <c r="CA195" s="109">
        <f>HE$314</f>
        <v>0</v>
      </c>
      <c r="CB195" s="347">
        <f>IFERROR($CA195/VLOOKUP($A195,Base!$A$3:$D$17,4,FALSE)/24,"")</f>
        <v>0</v>
      </c>
      <c r="CC195" s="322">
        <f t="shared" ref="CC195:CC204" si="207">SUMIF($CF$163:$CF$191,BX195,$CG$163:$CG$191)+SUMIF($CH$163:$CH$191,BX195,$CI$163:$CI$191)+SUMIF($CJ$163:$CJ$191,BX195,$CK$163:$CK$191)+SUMIF($CL$163:$CL$191,BX195,$CM$163:$CM$191)+SUMIF($CN$163:$CN$191,BX195,$CO$163:$CO$191)</f>
        <v>0</v>
      </c>
      <c r="CD195" s="421">
        <f>SUM(CC195:CC196)</f>
        <v>0</v>
      </c>
      <c r="CE195" s="344"/>
      <c r="CF195" s="423">
        <f t="shared" ref="CF195:CF204" si="208">CH142</f>
        <v>1249.9511907499993</v>
      </c>
      <c r="CG195" s="424"/>
      <c r="CH195" s="109">
        <f>$GM$351+CF195</f>
        <v>919.21028704999935</v>
      </c>
      <c r="CJ195" s="425" t="s">
        <v>172</v>
      </c>
      <c r="CK195" s="426"/>
      <c r="CL195" s="427"/>
      <c r="CM195" s="427"/>
      <c r="CN195" s="427"/>
      <c r="CO195" s="428"/>
      <c r="CP195" s="102"/>
      <c r="CQ195" s="102"/>
      <c r="CR195" s="102"/>
      <c r="CS195" s="102"/>
      <c r="CT195" s="102"/>
      <c r="CU195" s="101"/>
      <c r="CV195" s="51"/>
      <c r="CW195" s="349" t="str">
        <f>Base!$A$3</f>
        <v>Sec</v>
      </c>
      <c r="CX195" s="72">
        <v>700</v>
      </c>
      <c r="CY195" s="325">
        <f>IFERROR(CX195/VLOOKUP($A195,Base!$A$3:$D$17,4,FALSE)/24,"")</f>
        <v>0.19188596491228072</v>
      </c>
      <c r="CZ195" s="109">
        <f>$HE$318</f>
        <v>0</v>
      </c>
      <c r="DA195" s="347">
        <f>IFERROR(CZ195/VLOOKUP($A195,Base!$A$3:$D$17,4,FALSE)/24,"")</f>
        <v>0</v>
      </c>
      <c r="DB195" s="322">
        <f t="shared" ref="DB195:DB204" si="209">SUMIF($DE$163:$DE$191,CW195,$DF$163:$DF$191)+SUMIF($DG$163:$DG$191,CW195,$DH$163:$DH$191)+SUMIF($DI$163:$DI$191,CW195,$DJ$163:$DJ$191)+SUMIF($DK$163:$DK$191,CW195,$DL$163:$DL$191)+SUMIF($DM$163:$DM$191,CW195,$DN$163:$DN$191)</f>
        <v>0</v>
      </c>
      <c r="DC195" s="421">
        <f>SUM(DB195:DB196)</f>
        <v>0</v>
      </c>
      <c r="DD195" s="344"/>
      <c r="DE195" s="423">
        <f t="shared" ref="DE195:DE204" si="210">DG142</f>
        <v>3475.5523500250001</v>
      </c>
      <c r="DF195" s="424"/>
      <c r="DG195" s="109">
        <f>$GM$355+DE195</f>
        <v>3496.2466722500003</v>
      </c>
      <c r="DI195" s="425" t="s">
        <v>172</v>
      </c>
      <c r="DJ195" s="426"/>
      <c r="DK195" s="427"/>
      <c r="DL195" s="427"/>
      <c r="DM195" s="427"/>
      <c r="DN195" s="428"/>
      <c r="DO195" s="102"/>
      <c r="DP195" s="102"/>
      <c r="DQ195" s="102"/>
      <c r="DR195" s="102"/>
      <c r="DS195" s="102"/>
      <c r="DT195" s="101"/>
      <c r="DU195" s="51"/>
      <c r="DV195" s="349" t="str">
        <f>Base!$A$3</f>
        <v>Sec</v>
      </c>
      <c r="DW195" s="72">
        <v>0</v>
      </c>
      <c r="DX195" s="325">
        <f>IFERROR(DW195/VLOOKUP($A195,Base!$A$3:$D$17,4,FALSE)/24,"")</f>
        <v>0</v>
      </c>
      <c r="DY195" s="109">
        <f>$HE$322</f>
        <v>0</v>
      </c>
      <c r="DZ195" s="326">
        <f>IFERROR($DY195/VLOOKUP($A195,Base!$A$3:$D$17,4,FALSE)/24,"")</f>
        <v>0</v>
      </c>
      <c r="EA195" s="322">
        <f>SUMIF($ED$163:$ED$191,DV195,$EE$163:$EE$191)+SUMIF($EF$163:$EF$191,DV195,$EG$163:$EG$191)+SUMIF($EH$163:$EH$191,DV195,$EI$163:$EI$191)+SUMIF($EJ$163:$EJ$191,DV195,$EK$163:$EK$191)+SUMIF($EL$163:$EL$191,DV195,$EM$163:$EM$191)</f>
        <v>0</v>
      </c>
      <c r="EB195" s="421">
        <f>SUM(EA195:EA196)</f>
        <v>0</v>
      </c>
      <c r="EC195" s="68"/>
      <c r="ED195" s="429">
        <f t="shared" ref="ED195:ED204" si="211">EF142</f>
        <v>3693.7124797325005</v>
      </c>
      <c r="EE195" s="430"/>
      <c r="EF195" s="109">
        <f>$GM$359+ED195</f>
        <v>3693.7124797325005</v>
      </c>
      <c r="EH195" s="425" t="s">
        <v>172</v>
      </c>
      <c r="EI195" s="426"/>
      <c r="EJ195" s="427"/>
      <c r="EK195" s="427"/>
      <c r="EL195" s="427"/>
      <c r="EM195" s="428"/>
      <c r="EN195" s="102"/>
      <c r="EO195" s="102"/>
      <c r="EP195" s="102"/>
      <c r="EQ195" s="102"/>
      <c r="ER195" s="102"/>
      <c r="ES195" s="101"/>
      <c r="ET195" s="51"/>
      <c r="EU195" s="349" t="str">
        <f>Base!$A$3</f>
        <v>Sec</v>
      </c>
      <c r="EV195" s="72">
        <v>420</v>
      </c>
      <c r="EW195" s="325">
        <f>IFERROR(EV195/VLOOKUP($A195,Base!$A$3:$D$17,4,FALSE)/24,"")</f>
        <v>0.11513157894736842</v>
      </c>
      <c r="EX195" s="109">
        <f>$HE$326</f>
        <v>0</v>
      </c>
      <c r="EY195" s="347">
        <f>IFERROR($EX195/VLOOKUP($A195,Base!$A$3:$D$17,4,FALSE)/24,"")</f>
        <v>0</v>
      </c>
      <c r="EZ195" s="322">
        <f>SUMIF($FC$163:$FC$191,EU195,$FD$163:$FD$191)+SUMIF($FE$163:$FE$191,EU195,$FF$163:$FF$191)+SUMIF($FG$163:$FG$191,EU195,$FH$163:$FH$191)+SUMIF($FI$163:$FI$191,EU195,$FJ$163:$FJ$191)+SUMIF($FK$163:$FK$191,EU195,$FL$163:$FL$191)</f>
        <v>0</v>
      </c>
      <c r="FA195" s="421">
        <f>SUM(EZ195:EZ196)</f>
        <v>0</v>
      </c>
      <c r="FB195" s="344"/>
      <c r="FC195" s="423">
        <f>FE142</f>
        <v>3693.7124797325005</v>
      </c>
      <c r="FD195" s="424"/>
      <c r="FE195" s="109">
        <f>$GM$363+FC195</f>
        <v>2920.4300979950003</v>
      </c>
      <c r="FG195" s="425" t="s">
        <v>172</v>
      </c>
      <c r="FH195" s="426"/>
      <c r="FI195" s="427"/>
      <c r="FJ195" s="427"/>
      <c r="FK195" s="427"/>
      <c r="FL195" s="428"/>
      <c r="FM195" s="102"/>
      <c r="FN195" s="102"/>
      <c r="FO195" s="102"/>
      <c r="FP195" s="102"/>
      <c r="FQ195" s="102"/>
      <c r="FR195" s="101"/>
      <c r="FS195" s="51"/>
    </row>
    <row r="196" spans="1:175" s="25" customFormat="1" x14ac:dyDescent="0.2">
      <c r="A196" s="350" t="str">
        <f>Base!$A$4</f>
        <v>Sec L2D</v>
      </c>
      <c r="B196" s="323">
        <v>650</v>
      </c>
      <c r="C196" s="327">
        <f>IFERROR(B196/VLOOKUP($A196,Base!$A$3:$D$17,4,FALSE)/24,"")</f>
        <v>0.23757309941520469</v>
      </c>
      <c r="D196" s="110">
        <f>HF$302</f>
        <v>0</v>
      </c>
      <c r="E196" s="310">
        <f>IFERROR($D196/VLOOKUP($A196,Base!$A$3:$D$17,4,FALSE)/24,"")</f>
        <v>0</v>
      </c>
      <c r="F196" s="315">
        <f t="shared" ref="F196:F205" si="212">SUMIF($I$163:$I$191,A196,$J$163:$J$191)+SUMIF($K$163:$K$191,A196,$L$163:$L$191)+SUMIF($M$163:$M$191,A196,$N$163:$N$191)+SUMIF($O$163:$O$191,A196,$P$163:$P$191)+SUMIF($Q$163:$Q$191,A196,$R$163:$R$191)</f>
        <v>0</v>
      </c>
      <c r="G196" s="422"/>
      <c r="H196" s="68"/>
      <c r="I196" s="429">
        <f t="shared" si="204"/>
        <v>-404.62755948499978</v>
      </c>
      <c r="J196" s="430"/>
      <c r="K196" s="110">
        <f>$GN$339+I196</f>
        <v>-513.80831362999982</v>
      </c>
      <c r="L196" s="23"/>
      <c r="M196" s="431"/>
      <c r="N196" s="432"/>
      <c r="O196" s="432"/>
      <c r="P196" s="432"/>
      <c r="Q196" s="432"/>
      <c r="R196" s="433"/>
      <c r="S196" s="97"/>
      <c r="T196" s="97"/>
      <c r="U196" s="97"/>
      <c r="V196" s="97"/>
      <c r="W196" s="97"/>
      <c r="X196" s="98"/>
      <c r="Y196" s="51"/>
      <c r="Z196" s="350" t="str">
        <f>Base!$A$4</f>
        <v>Sec L2D</v>
      </c>
      <c r="AA196" s="323">
        <v>400</v>
      </c>
      <c r="AB196" s="327">
        <f>IFERROR(AA196/VLOOKUP($A196,Base!$A$3:$D$17,4,FALSE)/24,"")</f>
        <v>0.14619883040935672</v>
      </c>
      <c r="AC196" s="110">
        <f>HF$306</f>
        <v>0</v>
      </c>
      <c r="AD196" s="326">
        <f>IFERROR($AC196/VLOOKUP($A196,Base!$A$3:$D$17,4,FALSE)/24,"")</f>
        <v>0</v>
      </c>
      <c r="AE196" s="315">
        <f t="shared" ref="AE196:AE204" si="213">SUMIF($AH$163:$AH$191,Z196,$AI$163:$AI$191)+SUMIF($AJ$163:$AJ$191,Z196,$AK$163:$AK$191)+SUMIF($AL$163:$AL$191,Z196,$AM$163:$AM$191)+SUMIF($AN$163:$AN$191,Z196,$AO$163:$AO$191)+SUMIF($AP$163:$AP$191,Z196,$AQ$163:$AQ$191)</f>
        <v>0</v>
      </c>
      <c r="AF196" s="422"/>
      <c r="AG196" s="68"/>
      <c r="AH196" s="429">
        <f t="shared" si="205"/>
        <v>-1241.70754145</v>
      </c>
      <c r="AI196" s="430"/>
      <c r="AJ196" s="110">
        <f>$GN$343+AH196</f>
        <v>-2054.019190725</v>
      </c>
      <c r="AK196" s="23"/>
      <c r="AL196" s="431"/>
      <c r="AM196" s="432"/>
      <c r="AN196" s="432"/>
      <c r="AO196" s="432"/>
      <c r="AP196" s="432"/>
      <c r="AQ196" s="433"/>
      <c r="AR196" s="97"/>
      <c r="AS196" s="97"/>
      <c r="AT196" s="97"/>
      <c r="AU196" s="97"/>
      <c r="AV196" s="97"/>
      <c r="AW196" s="98"/>
      <c r="AX196" s="51"/>
      <c r="AY196" s="350" t="str">
        <f>Base!$A$4</f>
        <v>Sec L2D</v>
      </c>
      <c r="AZ196" s="75">
        <v>350</v>
      </c>
      <c r="BA196" s="327">
        <f>IFERROR(AZ196/VLOOKUP($A196,Base!$A$3:$D$17,4,FALSE)/24,"")</f>
        <v>0.12792397660818713</v>
      </c>
      <c r="BB196" s="110">
        <f>HF$310</f>
        <v>0</v>
      </c>
      <c r="BC196" s="326">
        <f>IFERROR(BB196/VLOOKUP($A196,Base!$A$3:$D$17,4,FALSE)/24,"")</f>
        <v>0</v>
      </c>
      <c r="BD196" s="315">
        <f t="shared" ref="BD196:BD204" si="214">SUMIF($BG$163:$BG$191,AY196,$BH$163:$BH$191)+SUMIF($BI$163:$BI$191,AY196,$BJ$163:$BJ$191)+SUMIF($BK$163:$BK$191,AY196,$BL$163:$BL$191)+SUMIF($BM$163:$BM$191,AY196,$BN$163:$BN$191)+SUMIF($BO$163:$BO$191,AY196,$BP$163:$BP$191)</f>
        <v>0</v>
      </c>
      <c r="BE196" s="422"/>
      <c r="BF196" s="68"/>
      <c r="BG196" s="429">
        <f t="shared" si="206"/>
        <v>-2140.9541385500002</v>
      </c>
      <c r="BH196" s="430"/>
      <c r="BI196" s="110">
        <f>$GN$347+BG196</f>
        <v>-2875.7278062250002</v>
      </c>
      <c r="BJ196" s="23"/>
      <c r="BK196" s="431"/>
      <c r="BL196" s="432"/>
      <c r="BM196" s="432"/>
      <c r="BN196" s="432"/>
      <c r="BO196" s="432"/>
      <c r="BP196" s="433"/>
      <c r="BQ196" s="97"/>
      <c r="BR196" s="97"/>
      <c r="BS196" s="97"/>
      <c r="BT196" s="97"/>
      <c r="BU196" s="97"/>
      <c r="BV196" s="98"/>
      <c r="BW196" s="51"/>
      <c r="BX196" s="350" t="str">
        <f>Base!$A$4</f>
        <v>Sec L2D</v>
      </c>
      <c r="BY196" s="75">
        <v>450</v>
      </c>
      <c r="BZ196" s="327">
        <f>IFERROR(BY196/VLOOKUP($A196,Base!$A$3:$D$17,4,FALSE)/24,"")</f>
        <v>0.1644736842105263</v>
      </c>
      <c r="CA196" s="110">
        <f>HF$314</f>
        <v>0</v>
      </c>
      <c r="CB196" s="326">
        <f>IFERROR($CA196/VLOOKUP($A196,Base!$A$3:$D$17,4,FALSE)/24,"")</f>
        <v>0</v>
      </c>
      <c r="CC196" s="315">
        <f t="shared" si="207"/>
        <v>0</v>
      </c>
      <c r="CD196" s="422"/>
      <c r="CE196" s="68"/>
      <c r="CF196" s="429">
        <f t="shared" si="208"/>
        <v>-2580.04880925</v>
      </c>
      <c r="CG196" s="430"/>
      <c r="CH196" s="110">
        <f>$GN$351+CF196</f>
        <v>-3035.7897129499997</v>
      </c>
      <c r="CI196" s="23"/>
      <c r="CJ196" s="431"/>
      <c r="CK196" s="432"/>
      <c r="CL196" s="432"/>
      <c r="CM196" s="432"/>
      <c r="CN196" s="432"/>
      <c r="CO196" s="433"/>
      <c r="CP196" s="97"/>
      <c r="CQ196" s="97"/>
      <c r="CR196" s="97"/>
      <c r="CS196" s="97"/>
      <c r="CT196" s="97"/>
      <c r="CU196" s="98"/>
      <c r="CV196" s="51"/>
      <c r="CW196" s="350" t="str">
        <f>Base!$A$4</f>
        <v>Sec L2D</v>
      </c>
      <c r="CX196" s="75">
        <v>550</v>
      </c>
      <c r="CY196" s="327">
        <f>IFERROR(CX196/VLOOKUP($A196,Base!$A$3:$D$17,4,FALSE)/24,"")</f>
        <v>0.20102339181286552</v>
      </c>
      <c r="CZ196" s="110">
        <f>$HF$318</f>
        <v>0</v>
      </c>
      <c r="DA196" s="326">
        <f>IFERROR(CZ196/VLOOKUP($A196,Base!$A$3:$D$17,4,FALSE)/24,"")</f>
        <v>0</v>
      </c>
      <c r="DB196" s="315">
        <f t="shared" si="209"/>
        <v>0</v>
      </c>
      <c r="DC196" s="422"/>
      <c r="DD196" s="68"/>
      <c r="DE196" s="429">
        <f t="shared" si="210"/>
        <v>-1654.4476499749994</v>
      </c>
      <c r="DF196" s="430"/>
      <c r="DG196" s="110">
        <f>$GN$355+DE196</f>
        <v>-1783.7533277499992</v>
      </c>
      <c r="DH196" s="23"/>
      <c r="DI196" s="431"/>
      <c r="DJ196" s="432"/>
      <c r="DK196" s="432"/>
      <c r="DL196" s="432"/>
      <c r="DM196" s="432"/>
      <c r="DN196" s="433"/>
      <c r="DO196" s="97"/>
      <c r="DP196" s="97"/>
      <c r="DQ196" s="97"/>
      <c r="DR196" s="97"/>
      <c r="DS196" s="97"/>
      <c r="DT196" s="98"/>
      <c r="DU196" s="51"/>
      <c r="DV196" s="350" t="str">
        <f>Base!$A$4</f>
        <v>Sec L2D</v>
      </c>
      <c r="DW196" s="75">
        <v>0</v>
      </c>
      <c r="DX196" s="327">
        <f>IFERROR(DW196/VLOOKUP($A196,Base!$A$3:$D$17,4,FALSE)/24,"")</f>
        <v>0</v>
      </c>
      <c r="DY196" s="110">
        <f>$HF$322</f>
        <v>0</v>
      </c>
      <c r="DZ196" s="326">
        <f>IFERROR($DY196/VLOOKUP($A196,Base!$A$3:$D$17,4,FALSE)/24,"")</f>
        <v>0</v>
      </c>
      <c r="EA196" s="315">
        <f t="shared" ref="EA196:EA204" si="215">SUMIF($ED$163:$ED$191,DV196,$EE$163:$EE$191)+SUMIF($EF$163:$EF$191,DV196,$EG$163:$EG$191)+SUMIF($EH$163:$EH$191,DV196,$EI$163:$EI$191)+SUMIF($EJ$163:$EJ$191,DV196,$EK$163:$EK$191)+SUMIF($EL$163:$EL$191,DV196,$EM$163:$EM$191)</f>
        <v>0</v>
      </c>
      <c r="EB196" s="422"/>
      <c r="EC196" s="68"/>
      <c r="ED196" s="429">
        <f t="shared" si="211"/>
        <v>-1336.2875202674991</v>
      </c>
      <c r="EE196" s="430"/>
      <c r="EF196" s="110">
        <f>$GN$359+ED196</f>
        <v>-1336.2875202674991</v>
      </c>
      <c r="EG196" s="23"/>
      <c r="EH196" s="431"/>
      <c r="EI196" s="432"/>
      <c r="EJ196" s="432"/>
      <c r="EK196" s="432"/>
      <c r="EL196" s="432"/>
      <c r="EM196" s="433"/>
      <c r="EN196" s="97"/>
      <c r="EO196" s="97"/>
      <c r="EP196" s="97"/>
      <c r="EQ196" s="97"/>
      <c r="ER196" s="97"/>
      <c r="ES196" s="98"/>
      <c r="ET196" s="51"/>
      <c r="EU196" s="350" t="str">
        <f>Base!$A$4</f>
        <v>Sec L2D</v>
      </c>
      <c r="EV196" s="323">
        <v>350</v>
      </c>
      <c r="EW196" s="327">
        <f>IFERROR(EV196/VLOOKUP($A196,Base!$A$3:$D$17,4,FALSE)/24,"")</f>
        <v>0.12792397660818713</v>
      </c>
      <c r="EX196" s="110">
        <f>$HF$326</f>
        <v>0</v>
      </c>
      <c r="EY196" s="326">
        <f>IFERROR($EX196/VLOOKUP($A196,Base!$A$3:$D$17,4,FALSE)/24,"")</f>
        <v>0</v>
      </c>
      <c r="EZ196" s="315">
        <f t="shared" ref="EZ196:EZ204" si="216">SUMIF($FC$163:$FC$191,EU196,$FD$163:$FD$191)+SUMIF($FE$163:$FE$191,EU196,$FF$163:$FF$191)+SUMIF($FG$163:$FG$191,EU196,$FH$163:$FH$191)+SUMIF($FI$163:$FI$191,EU196,$FJ$163:$FJ$191)+SUMIF($FK$163:$FK$191,EU196,$FL$163:$FL$191)</f>
        <v>0</v>
      </c>
      <c r="FA196" s="422"/>
      <c r="FB196" s="68"/>
      <c r="FC196" s="429">
        <f t="shared" ref="FC196:FC204" si="217">FE143</f>
        <v>-1336.2875202674991</v>
      </c>
      <c r="FD196" s="430"/>
      <c r="FE196" s="110">
        <f>$GN$363+FC196</f>
        <v>-2179.5699020049988</v>
      </c>
      <c r="FF196" s="23"/>
      <c r="FG196" s="431"/>
      <c r="FH196" s="432"/>
      <c r="FI196" s="432"/>
      <c r="FJ196" s="432"/>
      <c r="FK196" s="432"/>
      <c r="FL196" s="433"/>
      <c r="FM196" s="97"/>
      <c r="FN196" s="97"/>
      <c r="FO196" s="97"/>
      <c r="FP196" s="97"/>
      <c r="FQ196" s="97"/>
      <c r="FR196" s="98"/>
      <c r="FS196" s="51"/>
    </row>
    <row r="197" spans="1:175" s="25" customFormat="1" x14ac:dyDescent="0.2">
      <c r="A197" s="350" t="str">
        <f>Base!$A$5</f>
        <v>Frais</v>
      </c>
      <c r="B197" s="323">
        <v>750</v>
      </c>
      <c r="C197" s="327">
        <f>IFERROR(B197/VLOOKUP($A197,Base!$A$3:$D$17,4,FALSE)/24,"")</f>
        <v>0.13528138528138528</v>
      </c>
      <c r="D197" s="110">
        <f>HG$302</f>
        <v>0</v>
      </c>
      <c r="E197" s="310">
        <f>IFERROR($D197/VLOOKUP($A197,Base!$A$3:$D$17,4,FALSE)/24,"")</f>
        <v>0</v>
      </c>
      <c r="F197" s="315">
        <f t="shared" si="212"/>
        <v>0</v>
      </c>
      <c r="G197" s="422">
        <f>SUM(F197:F198)</f>
        <v>0</v>
      </c>
      <c r="H197" s="68"/>
      <c r="I197" s="429">
        <f t="shared" si="204"/>
        <v>273.44224048500001</v>
      </c>
      <c r="J197" s="430"/>
      <c r="K197" s="110">
        <f>$GO$339+I197</f>
        <v>313.77143611999992</v>
      </c>
      <c r="L197" s="23"/>
      <c r="M197" s="434"/>
      <c r="N197" s="435"/>
      <c r="O197" s="435"/>
      <c r="P197" s="435"/>
      <c r="Q197" s="435"/>
      <c r="R197" s="436"/>
      <c r="S197" s="97"/>
      <c r="T197" s="97"/>
      <c r="U197" s="97"/>
      <c r="V197" s="97"/>
      <c r="W197" s="97"/>
      <c r="X197" s="98"/>
      <c r="Y197" s="51"/>
      <c r="Z197" s="350" t="str">
        <f>Base!$A$5</f>
        <v>Frais</v>
      </c>
      <c r="AA197" s="323">
        <v>540</v>
      </c>
      <c r="AB197" s="327">
        <f>IFERROR(AA197/VLOOKUP($A197,Base!$A$3:$D$17,4,FALSE)/24,"")</f>
        <v>9.7402597402597393E-2</v>
      </c>
      <c r="AC197" s="110">
        <f>HG$306</f>
        <v>0</v>
      </c>
      <c r="AD197" s="326">
        <f>IFERROR($AC197/VLOOKUP($A197,Base!$A$3:$D$17,4,FALSE)/24,"")</f>
        <v>0</v>
      </c>
      <c r="AE197" s="315">
        <f t="shared" si="213"/>
        <v>0</v>
      </c>
      <c r="AF197" s="422">
        <f>SUM(AE197:AE198)</f>
        <v>0</v>
      </c>
      <c r="AG197" s="68"/>
      <c r="AH197" s="429">
        <f t="shared" si="205"/>
        <v>353.59195634999952</v>
      </c>
      <c r="AI197" s="430"/>
      <c r="AJ197" s="110">
        <f>$GO$343+AH197</f>
        <v>-340.74204896250052</v>
      </c>
      <c r="AK197" s="23"/>
      <c r="AL197" s="434"/>
      <c r="AM197" s="435"/>
      <c r="AN197" s="435"/>
      <c r="AO197" s="435"/>
      <c r="AP197" s="435"/>
      <c r="AQ197" s="436"/>
      <c r="AR197" s="97"/>
      <c r="AS197" s="97"/>
      <c r="AT197" s="97"/>
      <c r="AU197" s="97"/>
      <c r="AV197" s="97"/>
      <c r="AW197" s="98"/>
      <c r="AX197" s="51"/>
      <c r="AY197" s="350" t="str">
        <f>Base!$A$5</f>
        <v>Frais</v>
      </c>
      <c r="AZ197" s="75">
        <v>500</v>
      </c>
      <c r="BA197" s="327">
        <f>IFERROR(AZ197/VLOOKUP($A197,Base!$A$3:$D$17,4,FALSE)/24,"")</f>
        <v>9.0187590187590191E-2</v>
      </c>
      <c r="BB197" s="110">
        <f>HG$310</f>
        <v>0</v>
      </c>
      <c r="BC197" s="326">
        <f>IFERROR(BB197/VLOOKUP($A197,Base!$A$3:$D$17,4,FALSE)/24,"")</f>
        <v>0</v>
      </c>
      <c r="BD197" s="315">
        <f t="shared" si="214"/>
        <v>0</v>
      </c>
      <c r="BE197" s="422">
        <f>SUM(BD197:BD198)</f>
        <v>0</v>
      </c>
      <c r="BF197" s="68"/>
      <c r="BG197" s="429">
        <f t="shared" si="206"/>
        <v>581.25593509999931</v>
      </c>
      <c r="BH197" s="430"/>
      <c r="BI197" s="110">
        <f>$GO$347+BG197</f>
        <v>-13.413190037500726</v>
      </c>
      <c r="BJ197" s="23"/>
      <c r="BK197" s="434"/>
      <c r="BL197" s="435"/>
      <c r="BM197" s="435"/>
      <c r="BN197" s="435"/>
      <c r="BO197" s="435"/>
      <c r="BP197" s="436"/>
      <c r="BQ197" s="97"/>
      <c r="BR197" s="97"/>
      <c r="BS197" s="97"/>
      <c r="BT197" s="97"/>
      <c r="BU197" s="97"/>
      <c r="BV197" s="98"/>
      <c r="BW197" s="51"/>
      <c r="BX197" s="350" t="str">
        <f>Base!$A$5</f>
        <v>Frais</v>
      </c>
      <c r="BY197" s="75">
        <v>200</v>
      </c>
      <c r="BZ197" s="327">
        <f>IFERROR(BY197/VLOOKUP($A197,Base!$A$3:$D$17,4,FALSE)/24,"")</f>
        <v>3.6075036075036072E-2</v>
      </c>
      <c r="CA197" s="110">
        <f>HG$314</f>
        <v>0</v>
      </c>
      <c r="CB197" s="326">
        <f>IFERROR($CA197/VLOOKUP($A197,Base!$A$3:$D$17,4,FALSE)/24,"")</f>
        <v>0</v>
      </c>
      <c r="CC197" s="315">
        <f t="shared" si="207"/>
        <v>0</v>
      </c>
      <c r="CD197" s="422">
        <f>SUM(CC197:CC198)</f>
        <v>0</v>
      </c>
      <c r="CE197" s="68"/>
      <c r="CF197" s="429">
        <f t="shared" si="208"/>
        <v>52.579434549999178</v>
      </c>
      <c r="CG197" s="430"/>
      <c r="CH197" s="110">
        <f>$GO$351+CF197</f>
        <v>-356.48557525000081</v>
      </c>
      <c r="CI197" s="23"/>
      <c r="CJ197" s="434"/>
      <c r="CK197" s="435"/>
      <c r="CL197" s="435"/>
      <c r="CM197" s="435"/>
      <c r="CN197" s="435"/>
      <c r="CO197" s="436"/>
      <c r="CP197" s="97"/>
      <c r="CQ197" s="97"/>
      <c r="CR197" s="97"/>
      <c r="CS197" s="97"/>
      <c r="CT197" s="97"/>
      <c r="CU197" s="98"/>
      <c r="CV197" s="51"/>
      <c r="CW197" s="350" t="str">
        <f>Base!$A$5</f>
        <v>Frais</v>
      </c>
      <c r="CX197" s="75">
        <v>350</v>
      </c>
      <c r="CY197" s="327">
        <f>IFERROR(CX197/VLOOKUP($A197,Base!$A$3:$D$17,4,FALSE)/24,"")</f>
        <v>6.3131313131313135E-2</v>
      </c>
      <c r="CZ197" s="110">
        <f>$HG$318</f>
        <v>0</v>
      </c>
      <c r="DA197" s="326">
        <f>IFERROR(CZ197/VLOOKUP($A197,Base!$A$3:$D$17,4,FALSE)/24,"")</f>
        <v>0</v>
      </c>
      <c r="DB197" s="315">
        <f t="shared" si="209"/>
        <v>0</v>
      </c>
      <c r="DC197" s="422">
        <f>SUM(DB197:DB198)</f>
        <v>0</v>
      </c>
      <c r="DD197" s="68"/>
      <c r="DE197" s="429">
        <f t="shared" si="210"/>
        <v>-285.9468571000009</v>
      </c>
      <c r="DF197" s="430"/>
      <c r="DG197" s="110">
        <f>$GO$355+DE197</f>
        <v>-392.74561445000091</v>
      </c>
      <c r="DH197" s="23"/>
      <c r="DI197" s="434"/>
      <c r="DJ197" s="435"/>
      <c r="DK197" s="435"/>
      <c r="DL197" s="435"/>
      <c r="DM197" s="435"/>
      <c r="DN197" s="436"/>
      <c r="DO197" s="97"/>
      <c r="DP197" s="97"/>
      <c r="DQ197" s="97"/>
      <c r="DR197" s="97"/>
      <c r="DS197" s="97"/>
      <c r="DT197" s="98"/>
      <c r="DU197" s="51"/>
      <c r="DV197" s="350" t="str">
        <f>Base!$A$5</f>
        <v>Frais</v>
      </c>
      <c r="DW197" s="75">
        <v>0</v>
      </c>
      <c r="DX197" s="327">
        <f>IFERROR(DW197/VLOOKUP($A197,Base!$A$3:$D$17,4,FALSE)/24,"")</f>
        <v>0</v>
      </c>
      <c r="DY197" s="110">
        <f>$HG$322</f>
        <v>0</v>
      </c>
      <c r="DZ197" s="326">
        <f>IFERROR($DY197/VLOOKUP($A197,Base!$A$3:$D$17,4,FALSE)/24,"")</f>
        <v>0</v>
      </c>
      <c r="EA197" s="315">
        <f t="shared" si="215"/>
        <v>0</v>
      </c>
      <c r="EB197" s="422">
        <f>SUM(EA197:EA198)</f>
        <v>0</v>
      </c>
      <c r="EC197" s="68"/>
      <c r="ED197" s="429">
        <f t="shared" si="211"/>
        <v>589.13112763499907</v>
      </c>
      <c r="EE197" s="430"/>
      <c r="EF197" s="110">
        <f>$GO$359+ED197</f>
        <v>589.13112763499907</v>
      </c>
      <c r="EG197" s="23"/>
      <c r="EH197" s="434"/>
      <c r="EI197" s="435"/>
      <c r="EJ197" s="435"/>
      <c r="EK197" s="435"/>
      <c r="EL197" s="435"/>
      <c r="EM197" s="436"/>
      <c r="EN197" s="97"/>
      <c r="EO197" s="97"/>
      <c r="EP197" s="97"/>
      <c r="EQ197" s="97"/>
      <c r="ER197" s="97"/>
      <c r="ES197" s="98"/>
      <c r="ET197" s="51"/>
      <c r="EU197" s="350" t="str">
        <f>Base!$A$5</f>
        <v>Frais</v>
      </c>
      <c r="EV197" s="323">
        <v>400</v>
      </c>
      <c r="EW197" s="327">
        <f>IFERROR(EV197/VLOOKUP($A197,Base!$A$3:$D$17,4,FALSE)/24,"")</f>
        <v>7.2150072150072145E-2</v>
      </c>
      <c r="EX197" s="110">
        <f>$HG$326</f>
        <v>0</v>
      </c>
      <c r="EY197" s="326">
        <f>IFERROR($EX197/VLOOKUP($A197,Base!$A$3:$D$17,4,FALSE)/24,"")</f>
        <v>0</v>
      </c>
      <c r="EZ197" s="315">
        <f t="shared" si="216"/>
        <v>0</v>
      </c>
      <c r="FA197" s="422">
        <f>SUM(EZ197:EZ198)</f>
        <v>0</v>
      </c>
      <c r="FB197" s="68"/>
      <c r="FC197" s="429">
        <f t="shared" si="217"/>
        <v>589.13112763499907</v>
      </c>
      <c r="FD197" s="430"/>
      <c r="FE197" s="110">
        <f>$GO$363+FC197</f>
        <v>193.69910535999907</v>
      </c>
      <c r="FF197" s="23"/>
      <c r="FG197" s="434"/>
      <c r="FH197" s="435"/>
      <c r="FI197" s="435"/>
      <c r="FJ197" s="435"/>
      <c r="FK197" s="435"/>
      <c r="FL197" s="436"/>
      <c r="FM197" s="97"/>
      <c r="FN197" s="97"/>
      <c r="FO197" s="97"/>
      <c r="FP197" s="97"/>
      <c r="FQ197" s="97"/>
      <c r="FR197" s="98"/>
      <c r="FS197" s="51"/>
    </row>
    <row r="198" spans="1:175" s="25" customFormat="1" x14ac:dyDescent="0.2">
      <c r="A198" s="350" t="str">
        <f>Base!$A$6</f>
        <v>Frais L2D</v>
      </c>
      <c r="B198" s="323">
        <v>600</v>
      </c>
      <c r="C198" s="327">
        <f>IFERROR(B198/VLOOKUP($A198,Base!$A$3:$D$17,4,FALSE)/24,"")</f>
        <v>0.14430014430014429</v>
      </c>
      <c r="D198" s="110">
        <f>HH$302</f>
        <v>0</v>
      </c>
      <c r="E198" s="310">
        <f>IFERROR($D198/VLOOKUP($A198,Base!$A$3:$D$17,4,FALSE)/24,"")</f>
        <v>0</v>
      </c>
      <c r="F198" s="315">
        <f t="shared" si="212"/>
        <v>0</v>
      </c>
      <c r="G198" s="422"/>
      <c r="H198" s="68"/>
      <c r="I198" s="429">
        <f t="shared" si="204"/>
        <v>-426.55775951499999</v>
      </c>
      <c r="J198" s="430"/>
      <c r="K198" s="110">
        <f>$GP$339+I198</f>
        <v>-536.22856388000014</v>
      </c>
      <c r="L198" s="23"/>
      <c r="M198" s="434"/>
      <c r="N198" s="435"/>
      <c r="O198" s="435"/>
      <c r="P198" s="435"/>
      <c r="Q198" s="435"/>
      <c r="R198" s="436"/>
      <c r="S198" s="97"/>
      <c r="T198" s="97"/>
      <c r="U198" s="97"/>
      <c r="V198" s="97"/>
      <c r="W198" s="97"/>
      <c r="X198" s="98"/>
      <c r="Y198" s="51"/>
      <c r="Z198" s="350" t="str">
        <f>Base!$A$6</f>
        <v>Frais L2D</v>
      </c>
      <c r="AA198" s="323">
        <v>420</v>
      </c>
      <c r="AB198" s="327">
        <f>IFERROR(AA198/VLOOKUP($A198,Base!$A$3:$D$17,4,FALSE)/24,"")</f>
        <v>0.10101010101010101</v>
      </c>
      <c r="AC198" s="110">
        <f>HH$306</f>
        <v>0</v>
      </c>
      <c r="AD198" s="326">
        <f>IFERROR($AC198/VLOOKUP($A198,Base!$A$3:$D$17,4,FALSE)/24,"")</f>
        <v>0</v>
      </c>
      <c r="AE198" s="315">
        <f t="shared" si="213"/>
        <v>0</v>
      </c>
      <c r="AF198" s="422"/>
      <c r="AG198" s="68"/>
      <c r="AH198" s="429">
        <f t="shared" si="205"/>
        <v>-1236.4080436500005</v>
      </c>
      <c r="AI198" s="430"/>
      <c r="AJ198" s="110">
        <f>$GP$343+AH198</f>
        <v>-2050.7420489625006</v>
      </c>
      <c r="AK198" s="23"/>
      <c r="AL198" s="434"/>
      <c r="AM198" s="435"/>
      <c r="AN198" s="435"/>
      <c r="AO198" s="435"/>
      <c r="AP198" s="435"/>
      <c r="AQ198" s="436"/>
      <c r="AR198" s="97"/>
      <c r="AS198" s="97"/>
      <c r="AT198" s="97"/>
      <c r="AU198" s="97"/>
      <c r="AV198" s="97"/>
      <c r="AW198" s="98"/>
      <c r="AX198" s="51"/>
      <c r="AY198" s="350" t="str">
        <f>Base!$A$6</f>
        <v>Frais L2D</v>
      </c>
      <c r="AZ198" s="75">
        <v>375</v>
      </c>
      <c r="BA198" s="327">
        <f>IFERROR(AZ198/VLOOKUP($A198,Base!$A$3:$D$17,4,FALSE)/24,"")</f>
        <v>9.0187590187590191E-2</v>
      </c>
      <c r="BB198" s="110">
        <f>HH$310</f>
        <v>0</v>
      </c>
      <c r="BC198" s="326">
        <f>IFERROR(BB198/VLOOKUP($A198,Base!$A$3:$D$17,4,FALSE)/24,"")</f>
        <v>0</v>
      </c>
      <c r="BD198" s="315">
        <f>SUMIF($BG$163:$BG$191,AY198,$BH$163:$BH$191)+SUMIF($BI$163:$BI$191,AY198,$BJ$163:$BJ$191)+SUMIF($BK$163:$BK$191,AY198,$BL$163:$BL$191)+SUMIF($BM$163:$BM$191,AY198,$BN$163:$BN$191)+SUMIF($BO$163:$BO$191,AY198,$BP$163:$BP$191)</f>
        <v>0</v>
      </c>
      <c r="BE198" s="422"/>
      <c r="BF198" s="68"/>
      <c r="BG198" s="429">
        <f t="shared" si="206"/>
        <v>-2083.7440649000009</v>
      </c>
      <c r="BH198" s="430"/>
      <c r="BI198" s="110">
        <f>$GP$347+BG198</f>
        <v>-2803.413190037501</v>
      </c>
      <c r="BJ198" s="23"/>
      <c r="BK198" s="434"/>
      <c r="BL198" s="435"/>
      <c r="BM198" s="435"/>
      <c r="BN198" s="435"/>
      <c r="BO198" s="435"/>
      <c r="BP198" s="436"/>
      <c r="BQ198" s="97"/>
      <c r="BR198" s="97"/>
      <c r="BS198" s="97"/>
      <c r="BT198" s="97"/>
      <c r="BU198" s="97"/>
      <c r="BV198" s="98"/>
      <c r="BW198" s="51"/>
      <c r="BX198" s="350" t="str">
        <f>Base!$A$6</f>
        <v>Frais L2D</v>
      </c>
      <c r="BY198" s="75">
        <v>150</v>
      </c>
      <c r="BZ198" s="327">
        <f>IFERROR(BY198/VLOOKUP($A198,Base!$A$3:$D$17,4,FALSE)/24,"")</f>
        <v>3.6075036075036072E-2</v>
      </c>
      <c r="CA198" s="110">
        <f>HH$314</f>
        <v>0</v>
      </c>
      <c r="CB198" s="326">
        <f>IFERROR($CA198/VLOOKUP($A198,Base!$A$3:$D$17,4,FALSE)/24,"")</f>
        <v>0</v>
      </c>
      <c r="CC198" s="315">
        <f t="shared" si="207"/>
        <v>0</v>
      </c>
      <c r="CD198" s="422"/>
      <c r="CE198" s="68"/>
      <c r="CF198" s="429">
        <f t="shared" si="208"/>
        <v>-3437.420565450001</v>
      </c>
      <c r="CG198" s="430"/>
      <c r="CH198" s="110">
        <f>$GP$351+CF198</f>
        <v>-3896.4855752500011</v>
      </c>
      <c r="CI198" s="23"/>
      <c r="CJ198" s="434"/>
      <c r="CK198" s="435"/>
      <c r="CL198" s="435"/>
      <c r="CM198" s="435"/>
      <c r="CN198" s="435"/>
      <c r="CO198" s="436"/>
      <c r="CP198" s="97"/>
      <c r="CQ198" s="97"/>
      <c r="CR198" s="97"/>
      <c r="CS198" s="97"/>
      <c r="CT198" s="97"/>
      <c r="CU198" s="98"/>
      <c r="CV198" s="51"/>
      <c r="CW198" s="350" t="str">
        <f>Base!$A$6</f>
        <v>Frais L2D</v>
      </c>
      <c r="CX198" s="75">
        <v>270</v>
      </c>
      <c r="CY198" s="327">
        <f>IFERROR(CX198/VLOOKUP($A198,Base!$A$3:$D$17,4,FALSE)/24,"")</f>
        <v>6.4935064935064943E-2</v>
      </c>
      <c r="CZ198" s="110">
        <f>$HH$318</f>
        <v>0</v>
      </c>
      <c r="DA198" s="326">
        <f>IFERROR(CZ198/VLOOKUP($A198,Base!$A$3:$D$17,4,FALSE)/24,"")</f>
        <v>0</v>
      </c>
      <c r="DB198" s="315">
        <f t="shared" si="209"/>
        <v>0</v>
      </c>
      <c r="DC198" s="422"/>
      <c r="DD198" s="68"/>
      <c r="DE198" s="429">
        <f t="shared" si="210"/>
        <v>-4325.9468571000007</v>
      </c>
      <c r="DF198" s="430"/>
      <c r="DG198" s="110">
        <f>$GP$355+DE198</f>
        <v>-4512.7456144500011</v>
      </c>
      <c r="DH198" s="23"/>
      <c r="DI198" s="434"/>
      <c r="DJ198" s="435"/>
      <c r="DK198" s="435"/>
      <c r="DL198" s="435"/>
      <c r="DM198" s="435"/>
      <c r="DN198" s="436"/>
      <c r="DO198" s="97"/>
      <c r="DP198" s="97"/>
      <c r="DQ198" s="97"/>
      <c r="DR198" s="97"/>
      <c r="DS198" s="97"/>
      <c r="DT198" s="98"/>
      <c r="DU198" s="51"/>
      <c r="DV198" s="350" t="str">
        <f>Base!$A$6</f>
        <v>Frais L2D</v>
      </c>
      <c r="DW198" s="75">
        <v>0</v>
      </c>
      <c r="DX198" s="327">
        <f>IFERROR(DW198/VLOOKUP($A198,Base!$A$3:$D$17,4,FALSE)/24,"")</f>
        <v>0</v>
      </c>
      <c r="DY198" s="110">
        <f>$HH$322</f>
        <v>0</v>
      </c>
      <c r="DZ198" s="326">
        <f>IFERROR($DY198/VLOOKUP($A198,Base!$A$3:$D$17,4,FALSE)/24,"")</f>
        <v>0</v>
      </c>
      <c r="EA198" s="315">
        <f t="shared" si="215"/>
        <v>0</v>
      </c>
      <c r="EB198" s="422"/>
      <c r="EC198" s="68"/>
      <c r="ED198" s="429">
        <f t="shared" si="211"/>
        <v>-4180.8688723650012</v>
      </c>
      <c r="EE198" s="430"/>
      <c r="EF198" s="110">
        <f>$GP$359+ED198</f>
        <v>-4180.8688723650012</v>
      </c>
      <c r="EG198" s="23"/>
      <c r="EH198" s="434"/>
      <c r="EI198" s="435"/>
      <c r="EJ198" s="435"/>
      <c r="EK198" s="435"/>
      <c r="EL198" s="435"/>
      <c r="EM198" s="436"/>
      <c r="EN198" s="97"/>
      <c r="EO198" s="97"/>
      <c r="EP198" s="97"/>
      <c r="EQ198" s="97"/>
      <c r="ER198" s="97"/>
      <c r="ES198" s="98"/>
      <c r="ET198" s="51"/>
      <c r="EU198" s="350" t="str">
        <f>Base!$A$6</f>
        <v>Frais L2D</v>
      </c>
      <c r="EV198" s="323">
        <v>300</v>
      </c>
      <c r="EW198" s="327">
        <f>IFERROR(EV198/VLOOKUP($A198,Base!$A$3:$D$17,4,FALSE)/24,"")</f>
        <v>7.2150072150072145E-2</v>
      </c>
      <c r="EX198" s="110">
        <f>$HH$326</f>
        <v>0</v>
      </c>
      <c r="EY198" s="326">
        <f>IFERROR($EX198/VLOOKUP($A198,Base!$A$3:$D$17,4,FALSE)/24,"")</f>
        <v>0</v>
      </c>
      <c r="EZ198" s="315">
        <f t="shared" si="216"/>
        <v>0</v>
      </c>
      <c r="FA198" s="422"/>
      <c r="FB198" s="68"/>
      <c r="FC198" s="429">
        <f t="shared" si="217"/>
        <v>-4180.8688723650012</v>
      </c>
      <c r="FD198" s="430"/>
      <c r="FE198" s="110">
        <f>$GP$363+FC198</f>
        <v>-4676.3008946400014</v>
      </c>
      <c r="FF198" s="23"/>
      <c r="FG198" s="434"/>
      <c r="FH198" s="435"/>
      <c r="FI198" s="435"/>
      <c r="FJ198" s="435"/>
      <c r="FK198" s="435"/>
      <c r="FL198" s="436"/>
      <c r="FM198" s="97"/>
      <c r="FN198" s="97"/>
      <c r="FO198" s="97"/>
      <c r="FP198" s="97"/>
      <c r="FQ198" s="97"/>
      <c r="FR198" s="98"/>
      <c r="FS198" s="51"/>
    </row>
    <row r="199" spans="1:175" s="25" customFormat="1" x14ac:dyDescent="0.2">
      <c r="A199" s="350" t="str">
        <f>Base!$A$7</f>
        <v>Surgelé</v>
      </c>
      <c r="B199" s="323">
        <v>900</v>
      </c>
      <c r="C199" s="327">
        <f>IFERROR(B199/VLOOKUP($A199,Base!$A$3:$D$17,4,FALSE)/24,"")</f>
        <v>0.17123287671232879</v>
      </c>
      <c r="D199" s="110">
        <f>HI$302</f>
        <v>0</v>
      </c>
      <c r="E199" s="310">
        <f>IFERROR($D199/VLOOKUP($A199,Base!$A$3:$D$17,4,FALSE)/24,"")</f>
        <v>0</v>
      </c>
      <c r="F199" s="315">
        <f t="shared" si="212"/>
        <v>0</v>
      </c>
      <c r="G199" s="422">
        <f>SUM(F199:F200)</f>
        <v>0</v>
      </c>
      <c r="H199" s="68"/>
      <c r="I199" s="429">
        <f t="shared" si="204"/>
        <v>18.82165815499966</v>
      </c>
      <c r="J199" s="430"/>
      <c r="K199" s="110">
        <f>$GQ$339+I199</f>
        <v>33.244568964999736</v>
      </c>
      <c r="L199" s="23"/>
      <c r="M199" s="434"/>
      <c r="N199" s="435"/>
      <c r="O199" s="435"/>
      <c r="P199" s="435"/>
      <c r="Q199" s="435"/>
      <c r="R199" s="436"/>
      <c r="S199" s="97"/>
      <c r="T199" s="97"/>
      <c r="U199" s="97"/>
      <c r="V199" s="97"/>
      <c r="W199" s="97"/>
      <c r="X199" s="98"/>
      <c r="Y199" s="51"/>
      <c r="Z199" s="350" t="str">
        <f>Base!$A$7</f>
        <v>Surgelé</v>
      </c>
      <c r="AA199" s="323">
        <v>1220</v>
      </c>
      <c r="AB199" s="327">
        <f>IFERROR(AA199/VLOOKUP($A199,Base!$A$3:$D$17,4,FALSE)/24,"")</f>
        <v>0.23211567732115679</v>
      </c>
      <c r="AC199" s="110">
        <f>HI$306</f>
        <v>0</v>
      </c>
      <c r="AD199" s="326">
        <f>IFERROR($AC199/VLOOKUP($A199,Base!$A$3:$D$17,4,FALSE)/24,"")</f>
        <v>0</v>
      </c>
      <c r="AE199" s="315">
        <f t="shared" si="213"/>
        <v>0</v>
      </c>
      <c r="AF199" s="422">
        <f>SUM(AE199:AE200)</f>
        <v>0</v>
      </c>
      <c r="AG199" s="68"/>
      <c r="AH199" s="429">
        <f t="shared" si="205"/>
        <v>598.14766760999998</v>
      </c>
      <c r="AI199" s="430"/>
      <c r="AJ199" s="110">
        <f>$GQ$343+AH199</f>
        <v>386.24104104750006</v>
      </c>
      <c r="AK199" s="23"/>
      <c r="AL199" s="434"/>
      <c r="AM199" s="435"/>
      <c r="AN199" s="435"/>
      <c r="AO199" s="435"/>
      <c r="AP199" s="435"/>
      <c r="AQ199" s="436"/>
      <c r="AR199" s="97"/>
      <c r="AS199" s="97"/>
      <c r="AT199" s="97"/>
      <c r="AU199" s="97"/>
      <c r="AV199" s="97"/>
      <c r="AW199" s="98"/>
      <c r="AX199" s="51"/>
      <c r="AY199" s="350" t="str">
        <f>Base!$A$7</f>
        <v>Surgelé</v>
      </c>
      <c r="AZ199" s="75">
        <v>1200</v>
      </c>
      <c r="BA199" s="327">
        <f>IFERROR(AZ199/VLOOKUP($A199,Base!$A$3:$D$17,4,FALSE)/24,"")</f>
        <v>0.22831050228310501</v>
      </c>
      <c r="BB199" s="110">
        <f>HI$310</f>
        <v>0</v>
      </c>
      <c r="BC199" s="326">
        <f>IFERROR(BB199/VLOOKUP($A199,Base!$A$3:$D$17,4,FALSE)/24,"")</f>
        <v>0</v>
      </c>
      <c r="BD199" s="315">
        <f t="shared" si="214"/>
        <v>0</v>
      </c>
      <c r="BE199" s="422">
        <f>SUM(BD199:BD200)</f>
        <v>0</v>
      </c>
      <c r="BF199" s="68"/>
      <c r="BG199" s="429">
        <f t="shared" si="206"/>
        <v>890.52116136000029</v>
      </c>
      <c r="BH199" s="430"/>
      <c r="BI199" s="110">
        <f>$GQ$347+BG199</f>
        <v>759.64021252250029</v>
      </c>
      <c r="BJ199" s="23"/>
      <c r="BK199" s="434"/>
      <c r="BL199" s="435"/>
      <c r="BM199" s="435"/>
      <c r="BN199" s="435"/>
      <c r="BO199" s="435"/>
      <c r="BP199" s="436"/>
      <c r="BQ199" s="97"/>
      <c r="BR199" s="97"/>
      <c r="BS199" s="97"/>
      <c r="BT199" s="97"/>
      <c r="BU199" s="97"/>
      <c r="BV199" s="98"/>
      <c r="BW199" s="51"/>
      <c r="BX199" s="350" t="str">
        <f>Base!$A$7</f>
        <v>Surgelé</v>
      </c>
      <c r="BY199" s="75">
        <v>850</v>
      </c>
      <c r="BZ199" s="327">
        <f>IFERROR(BY199/VLOOKUP($A199,Base!$A$3:$D$17,4,FALSE)/24,"")</f>
        <v>0.1617199391171994</v>
      </c>
      <c r="CA199" s="110">
        <f>HI$314</f>
        <v>0</v>
      </c>
      <c r="CB199" s="326">
        <f>IFERROR($CA199/VLOOKUP($A199,Base!$A$3:$D$17,4,FALSE)/24,"")</f>
        <v>0</v>
      </c>
      <c r="CC199" s="315">
        <f t="shared" si="207"/>
        <v>0</v>
      </c>
      <c r="CD199" s="422">
        <f>SUM(CC199:CC200)</f>
        <v>0</v>
      </c>
      <c r="CE199" s="68"/>
      <c r="CF199" s="429">
        <f t="shared" si="208"/>
        <v>816.99736601000006</v>
      </c>
      <c r="CG199" s="430"/>
      <c r="CH199" s="110">
        <f>$GQ$351+CF199</f>
        <v>924.83840448000001</v>
      </c>
      <c r="CI199" s="23"/>
      <c r="CJ199" s="434"/>
      <c r="CK199" s="435"/>
      <c r="CL199" s="435"/>
      <c r="CM199" s="435"/>
      <c r="CN199" s="435"/>
      <c r="CO199" s="436"/>
      <c r="CP199" s="97"/>
      <c r="CQ199" s="97"/>
      <c r="CR199" s="97"/>
      <c r="CS199" s="97"/>
      <c r="CT199" s="97"/>
      <c r="CU199" s="98"/>
      <c r="CV199" s="51"/>
      <c r="CW199" s="350" t="str">
        <f>Base!$A$7</f>
        <v>Surgelé</v>
      </c>
      <c r="CX199" s="75">
        <v>900</v>
      </c>
      <c r="CY199" s="327">
        <f>IFERROR(CX199/VLOOKUP($A199,Base!$A$3:$D$17,4,FALSE)/24,"")</f>
        <v>0.17123287671232879</v>
      </c>
      <c r="CZ199" s="110">
        <f>$HI$318</f>
        <v>0</v>
      </c>
      <c r="DA199" s="326">
        <f>IFERROR(CZ199/VLOOKUP($A199,Base!$A$3:$D$17,4,FALSE)/24,"")</f>
        <v>0</v>
      </c>
      <c r="DB199" s="315">
        <f t="shared" si="209"/>
        <v>0</v>
      </c>
      <c r="DC199" s="422">
        <f>SUM(DB199:DB200)</f>
        <v>0</v>
      </c>
      <c r="DD199" s="68"/>
      <c r="DE199" s="429">
        <f t="shared" si="210"/>
        <v>2062.8217795075002</v>
      </c>
      <c r="DF199" s="430"/>
      <c r="DG199" s="110">
        <f>$GQ$355+DE199</f>
        <v>2406.2025583600002</v>
      </c>
      <c r="DH199" s="23"/>
      <c r="DI199" s="434"/>
      <c r="DJ199" s="435"/>
      <c r="DK199" s="435"/>
      <c r="DL199" s="435"/>
      <c r="DM199" s="435"/>
      <c r="DN199" s="436"/>
      <c r="DO199" s="97"/>
      <c r="DP199" s="97"/>
      <c r="DQ199" s="97"/>
      <c r="DR199" s="97"/>
      <c r="DS199" s="97"/>
      <c r="DT199" s="98"/>
      <c r="DU199" s="51"/>
      <c r="DV199" s="350" t="str">
        <f>Base!$A$7</f>
        <v>Surgelé</v>
      </c>
      <c r="DW199" s="75">
        <v>0</v>
      </c>
      <c r="DX199" s="327">
        <f>IFERROR(DW199/VLOOKUP($A199,Base!$A$3:$D$17,4,FALSE)/24,"")</f>
        <v>0</v>
      </c>
      <c r="DY199" s="110">
        <f>$HI$322</f>
        <v>0</v>
      </c>
      <c r="DZ199" s="326">
        <f>IFERROR($DY199/VLOOKUP($A199,Base!$A$3:$D$17,4,FALSE)/24,"")</f>
        <v>0</v>
      </c>
      <c r="EA199" s="315">
        <f t="shared" si="215"/>
        <v>0</v>
      </c>
      <c r="EB199" s="422">
        <f>SUM(EA199:EA200)</f>
        <v>0</v>
      </c>
      <c r="EC199" s="68"/>
      <c r="ED199" s="429">
        <f t="shared" si="211"/>
        <v>3606.6488839799999</v>
      </c>
      <c r="EE199" s="430"/>
      <c r="EF199" s="110">
        <f>$GQ$359+ED199</f>
        <v>3606.6488839799999</v>
      </c>
      <c r="EG199" s="23"/>
      <c r="EH199" s="434"/>
      <c r="EI199" s="435"/>
      <c r="EJ199" s="435"/>
      <c r="EK199" s="435"/>
      <c r="EL199" s="435"/>
      <c r="EM199" s="436"/>
      <c r="EN199" s="97"/>
      <c r="EO199" s="97"/>
      <c r="EP199" s="97"/>
      <c r="EQ199" s="97"/>
      <c r="ER199" s="97"/>
      <c r="ES199" s="98"/>
      <c r="ET199" s="51"/>
      <c r="EU199" s="350" t="str">
        <f>Base!$A$7</f>
        <v>Surgelé</v>
      </c>
      <c r="EV199" s="323">
        <v>900</v>
      </c>
      <c r="EW199" s="327">
        <f>IFERROR(EV199/VLOOKUP($A199,Base!$A$3:$D$17,4,FALSE)/24,"")</f>
        <v>0.17123287671232879</v>
      </c>
      <c r="EX199" s="110">
        <f>$HI$326</f>
        <v>0</v>
      </c>
      <c r="EY199" s="326">
        <f>IFERROR($EX199/VLOOKUP($A199,Base!$A$3:$D$17,4,FALSE)/24,"")</f>
        <v>0</v>
      </c>
      <c r="EZ199" s="315">
        <f t="shared" si="216"/>
        <v>0</v>
      </c>
      <c r="FA199" s="422">
        <f>SUM(EZ199:EZ200)</f>
        <v>0</v>
      </c>
      <c r="FB199" s="68"/>
      <c r="FC199" s="429">
        <f t="shared" si="217"/>
        <v>3606.6488839799999</v>
      </c>
      <c r="FD199" s="430"/>
      <c r="FE199" s="110">
        <f>$GQ$363+FC199</f>
        <v>3556.8205476799999</v>
      </c>
      <c r="FF199" s="23"/>
      <c r="FG199" s="434"/>
      <c r="FH199" s="435"/>
      <c r="FI199" s="435"/>
      <c r="FJ199" s="435"/>
      <c r="FK199" s="435"/>
      <c r="FL199" s="436"/>
      <c r="FM199" s="97"/>
      <c r="FN199" s="97"/>
      <c r="FO199" s="97"/>
      <c r="FP199" s="97"/>
      <c r="FQ199" s="97"/>
      <c r="FR199" s="98"/>
      <c r="FS199" s="51"/>
    </row>
    <row r="200" spans="1:175" s="25" customFormat="1" x14ac:dyDescent="0.2">
      <c r="A200" s="350" t="str">
        <f>Base!$A$8</f>
        <v>Surgelé L2D</v>
      </c>
      <c r="B200" s="323">
        <v>750</v>
      </c>
      <c r="C200" s="327">
        <f>IFERROR(B200/VLOOKUP($A200,Base!$A$3:$D$17,4,FALSE)/24,"")</f>
        <v>0.19025875190258754</v>
      </c>
      <c r="D200" s="110">
        <f>HJ$302</f>
        <v>0</v>
      </c>
      <c r="E200" s="310">
        <f>IFERROR($D200/VLOOKUP($A200,Base!$A$3:$D$17,4,FALSE)/24,"")</f>
        <v>0</v>
      </c>
      <c r="F200" s="315">
        <f t="shared" si="212"/>
        <v>0</v>
      </c>
      <c r="G200" s="422"/>
      <c r="H200" s="68"/>
      <c r="I200" s="429">
        <f t="shared" si="204"/>
        <v>-781.17834184500032</v>
      </c>
      <c r="J200" s="430"/>
      <c r="K200" s="110">
        <f>$GR$339+I200</f>
        <v>-915.90686225500042</v>
      </c>
      <c r="L200" s="23"/>
      <c r="M200" s="434"/>
      <c r="N200" s="435"/>
      <c r="O200" s="435"/>
      <c r="P200" s="435"/>
      <c r="Q200" s="435"/>
      <c r="R200" s="436"/>
      <c r="S200" s="97"/>
      <c r="T200" s="97"/>
      <c r="U200" s="97"/>
      <c r="V200" s="97"/>
      <c r="W200" s="97"/>
      <c r="X200" s="98"/>
      <c r="Y200" s="51"/>
      <c r="Z200" s="350" t="str">
        <f>Base!$A$8</f>
        <v>Surgelé L2D</v>
      </c>
      <c r="AA200" s="323">
        <v>960</v>
      </c>
      <c r="AB200" s="327">
        <f>IFERROR(AA200/VLOOKUP($A200,Base!$A$3:$D$17,4,FALSE)/24,"")</f>
        <v>0.24353120243531201</v>
      </c>
      <c r="AC200" s="110">
        <f>HJ$306</f>
        <v>0</v>
      </c>
      <c r="AD200" s="326">
        <f>IFERROR($AC200/VLOOKUP($A200,Base!$A$3:$D$17,4,FALSE)/24,"")</f>
        <v>0</v>
      </c>
      <c r="AE200" s="315">
        <f t="shared" si="213"/>
        <v>0</v>
      </c>
      <c r="AF200" s="422"/>
      <c r="AG200" s="68"/>
      <c r="AH200" s="429">
        <f t="shared" si="205"/>
        <v>-1351.0037636100003</v>
      </c>
      <c r="AI200" s="430"/>
      <c r="AJ200" s="110">
        <f>$GR$343+AH200</f>
        <v>-1822.9103901725002</v>
      </c>
      <c r="AK200" s="23"/>
      <c r="AL200" s="434"/>
      <c r="AM200" s="435"/>
      <c r="AN200" s="435"/>
      <c r="AO200" s="435"/>
      <c r="AP200" s="435"/>
      <c r="AQ200" s="436"/>
      <c r="AR200" s="97"/>
      <c r="AS200" s="97"/>
      <c r="AT200" s="97"/>
      <c r="AU200" s="97"/>
      <c r="AV200" s="97"/>
      <c r="AW200" s="98"/>
      <c r="AX200" s="51"/>
      <c r="AY200" s="350" t="str">
        <f>Base!$A$8</f>
        <v>Surgelé L2D</v>
      </c>
      <c r="AZ200" s="75">
        <v>925</v>
      </c>
      <c r="BA200" s="327">
        <f>IFERROR(AZ200/VLOOKUP($A200,Base!$A$3:$D$17,4,FALSE)/24,"")</f>
        <v>0.23465246067985793</v>
      </c>
      <c r="BB200" s="110">
        <f>HJ$310</f>
        <v>0</v>
      </c>
      <c r="BC200" s="326">
        <f>IFERROR(BB200/VLOOKUP($A200,Base!$A$3:$D$17,4,FALSE)/24,"")</f>
        <v>0</v>
      </c>
      <c r="BD200" s="315">
        <f t="shared" si="214"/>
        <v>0</v>
      </c>
      <c r="BE200" s="422"/>
      <c r="BF200" s="68"/>
      <c r="BG200" s="429">
        <f t="shared" si="206"/>
        <v>-2318.6302698600002</v>
      </c>
      <c r="BH200" s="430"/>
      <c r="BI200" s="110">
        <f>$GR$347+BG200</f>
        <v>-2724.5112186975002</v>
      </c>
      <c r="BJ200" s="23"/>
      <c r="BK200" s="434"/>
      <c r="BL200" s="435"/>
      <c r="BM200" s="435"/>
      <c r="BN200" s="435"/>
      <c r="BO200" s="435"/>
      <c r="BP200" s="436"/>
      <c r="BQ200" s="97"/>
      <c r="BR200" s="97"/>
      <c r="BS200" s="97"/>
      <c r="BT200" s="97"/>
      <c r="BU200" s="97"/>
      <c r="BV200" s="98"/>
      <c r="BW200" s="51"/>
      <c r="BX200" s="350" t="str">
        <f>Base!$A$8</f>
        <v>Surgelé L2D</v>
      </c>
      <c r="BY200" s="75">
        <v>650</v>
      </c>
      <c r="BZ200" s="327">
        <f>IFERROR(BY200/VLOOKUP($A200,Base!$A$3:$D$17,4,FALSE)/24,"")</f>
        <v>0.16489091831557584</v>
      </c>
      <c r="CA200" s="110">
        <f>HJ$314</f>
        <v>0</v>
      </c>
      <c r="CB200" s="326">
        <f>IFERROR($CA200/VLOOKUP($A200,Base!$A$3:$D$17,4,FALSE)/24,"")</f>
        <v>0</v>
      </c>
      <c r="CC200" s="315">
        <f t="shared" si="207"/>
        <v>0</v>
      </c>
      <c r="CD200" s="422"/>
      <c r="CE200" s="68"/>
      <c r="CF200" s="429">
        <f t="shared" si="208"/>
        <v>-3517.1540652100002</v>
      </c>
      <c r="CG200" s="430"/>
      <c r="CH200" s="110">
        <f>$GR$351+CF200</f>
        <v>-3609.3130267400002</v>
      </c>
      <c r="CI200" s="23"/>
      <c r="CJ200" s="434"/>
      <c r="CK200" s="435"/>
      <c r="CL200" s="435"/>
      <c r="CM200" s="435"/>
      <c r="CN200" s="435"/>
      <c r="CO200" s="436"/>
      <c r="CP200" s="97"/>
      <c r="CQ200" s="97"/>
      <c r="CR200" s="97"/>
      <c r="CS200" s="97"/>
      <c r="CT200" s="97"/>
      <c r="CU200" s="98"/>
      <c r="CV200" s="51"/>
      <c r="CW200" s="350" t="str">
        <f>Base!$A$8</f>
        <v>Surgelé L2D</v>
      </c>
      <c r="CX200" s="75">
        <v>700</v>
      </c>
      <c r="CY200" s="327">
        <f>IFERROR(CX200/VLOOKUP($A200,Base!$A$3:$D$17,4,FALSE)/24,"")</f>
        <v>0.17757483510908167</v>
      </c>
      <c r="CZ200" s="110">
        <f>$HJ$318</f>
        <v>0</v>
      </c>
      <c r="DA200" s="326">
        <f>IFERROR(CZ200/VLOOKUP($A200,Base!$A$3:$D$17,4,FALSE)/24,"")</f>
        <v>0</v>
      </c>
      <c r="DB200" s="315">
        <f t="shared" si="209"/>
        <v>0</v>
      </c>
      <c r="DC200" s="422"/>
      <c r="DD200" s="68"/>
      <c r="DE200" s="429">
        <f t="shared" si="210"/>
        <v>-3246.3296517125</v>
      </c>
      <c r="DF200" s="430"/>
      <c r="DG200" s="110">
        <f>$GR$355+DE200</f>
        <v>-3102.9488728599999</v>
      </c>
      <c r="DH200" s="23"/>
      <c r="DI200" s="434"/>
      <c r="DJ200" s="435"/>
      <c r="DK200" s="435"/>
      <c r="DL200" s="435"/>
      <c r="DM200" s="435"/>
      <c r="DN200" s="436"/>
      <c r="DO200" s="97"/>
      <c r="DP200" s="97"/>
      <c r="DQ200" s="97"/>
      <c r="DR200" s="97"/>
      <c r="DS200" s="97"/>
      <c r="DT200" s="98"/>
      <c r="DU200" s="51"/>
      <c r="DV200" s="350" t="str">
        <f>Base!$A$8</f>
        <v>Surgelé L2D</v>
      </c>
      <c r="DW200" s="75">
        <v>0</v>
      </c>
      <c r="DX200" s="327">
        <f>IFERROR(DW200/VLOOKUP($A200,Base!$A$3:$D$17,4,FALSE)/24,"")</f>
        <v>0</v>
      </c>
      <c r="DY200" s="110">
        <f>$HJ$322</f>
        <v>0</v>
      </c>
      <c r="DZ200" s="326">
        <f>IFERROR($DY200/VLOOKUP($A200,Base!$A$3:$D$17,4,FALSE)/24,"")</f>
        <v>0</v>
      </c>
      <c r="EA200" s="315">
        <f t="shared" si="215"/>
        <v>0</v>
      </c>
      <c r="EB200" s="422"/>
      <c r="EC200" s="68"/>
      <c r="ED200" s="429">
        <f t="shared" si="211"/>
        <v>-2692.5025472400002</v>
      </c>
      <c r="EE200" s="430"/>
      <c r="EF200" s="110">
        <f>$GR$359+ED200</f>
        <v>-2692.5025472400002</v>
      </c>
      <c r="EG200" s="23"/>
      <c r="EH200" s="434"/>
      <c r="EI200" s="435"/>
      <c r="EJ200" s="435"/>
      <c r="EK200" s="435"/>
      <c r="EL200" s="435"/>
      <c r="EM200" s="436"/>
      <c r="EN200" s="97"/>
      <c r="EO200" s="97"/>
      <c r="EP200" s="97"/>
      <c r="EQ200" s="97"/>
      <c r="ER200" s="97"/>
      <c r="ES200" s="98"/>
      <c r="ET200" s="51"/>
      <c r="EU200" s="350" t="str">
        <f>Base!$A$8</f>
        <v>Surgelé L2D</v>
      </c>
      <c r="EV200" s="323">
        <v>720</v>
      </c>
      <c r="EW200" s="327">
        <f>IFERROR(EV200/VLOOKUP($A200,Base!$A$3:$D$17,4,FALSE)/24,"")</f>
        <v>0.18264840182648401</v>
      </c>
      <c r="EX200" s="110">
        <f>$HJ$326</f>
        <v>0</v>
      </c>
      <c r="EY200" s="326">
        <f>IFERROR($EX200/VLOOKUP($A200,Base!$A$3:$D$17,4,FALSE)/24,"")</f>
        <v>0</v>
      </c>
      <c r="EZ200" s="315">
        <f t="shared" si="216"/>
        <v>0</v>
      </c>
      <c r="FA200" s="422"/>
      <c r="FB200" s="68"/>
      <c r="FC200" s="429">
        <f t="shared" si="217"/>
        <v>0</v>
      </c>
      <c r="FD200" s="430"/>
      <c r="FE200" s="110">
        <f>$GR$363+FC200</f>
        <v>-229.82833630000005</v>
      </c>
      <c r="FF200" s="23"/>
      <c r="FG200" s="434"/>
      <c r="FH200" s="435"/>
      <c r="FI200" s="435"/>
      <c r="FJ200" s="435"/>
      <c r="FK200" s="435"/>
      <c r="FL200" s="436"/>
      <c r="FM200" s="97"/>
      <c r="FN200" s="97"/>
      <c r="FO200" s="97"/>
      <c r="FP200" s="97"/>
      <c r="FQ200" s="97"/>
      <c r="FR200" s="98"/>
      <c r="FS200" s="51"/>
    </row>
    <row r="201" spans="1:175" s="25" customFormat="1" x14ac:dyDescent="0.2">
      <c r="A201" s="350" t="str">
        <f>Base!$A$9</f>
        <v>FPFrais</v>
      </c>
      <c r="B201" s="323">
        <v>0</v>
      </c>
      <c r="C201" s="327">
        <f>IFERROR(B201/VLOOKUP($A201,Base!$A$3:$D$17,4,FALSE)/24,"")</f>
        <v>0</v>
      </c>
      <c r="D201" s="110">
        <f>HK$302</f>
        <v>0</v>
      </c>
      <c r="E201" s="310">
        <f>IFERROR($D201/VLOOKUP($A201,Base!$A$3:$D$17,4,FALSE)/24,"")</f>
        <v>0</v>
      </c>
      <c r="F201" s="315">
        <f t="shared" si="212"/>
        <v>0</v>
      </c>
      <c r="G201" s="314"/>
      <c r="H201" s="68"/>
      <c r="I201" s="429">
        <f t="shared" si="204"/>
        <v>0.4</v>
      </c>
      <c r="J201" s="430"/>
      <c r="K201" s="110">
        <f>$GS$339+I201</f>
        <v>0.4</v>
      </c>
      <c r="L201" s="23"/>
      <c r="M201" s="434"/>
      <c r="N201" s="435"/>
      <c r="O201" s="435"/>
      <c r="P201" s="435"/>
      <c r="Q201" s="435"/>
      <c r="R201" s="436"/>
      <c r="S201" s="97"/>
      <c r="T201" s="97"/>
      <c r="U201" s="97"/>
      <c r="V201" s="97"/>
      <c r="W201" s="97"/>
      <c r="X201" s="98"/>
      <c r="Y201" s="51"/>
      <c r="Z201" s="350" t="str">
        <f>Base!$A$9</f>
        <v>FPFrais</v>
      </c>
      <c r="AA201" s="323">
        <v>0</v>
      </c>
      <c r="AB201" s="327">
        <f>IFERROR(AA201/VLOOKUP($A201,Base!$A$3:$D$17,4,FALSE)/24,"")</f>
        <v>0</v>
      </c>
      <c r="AC201" s="110">
        <f>HK$306</f>
        <v>0</v>
      </c>
      <c r="AD201" s="326">
        <f>IFERROR($AC201/VLOOKUP($A201,Base!$A$3:$D$17,4,FALSE)/24,"")</f>
        <v>0</v>
      </c>
      <c r="AE201" s="315">
        <f t="shared" si="213"/>
        <v>0</v>
      </c>
      <c r="AF201" s="314"/>
      <c r="AG201" s="68"/>
      <c r="AH201" s="429">
        <f t="shared" si="205"/>
        <v>-279.52793080000004</v>
      </c>
      <c r="AI201" s="430"/>
      <c r="AJ201" s="110">
        <f>$GS$343+AH201</f>
        <v>-279.52793080000004</v>
      </c>
      <c r="AK201" s="23"/>
      <c r="AL201" s="434"/>
      <c r="AM201" s="435"/>
      <c r="AN201" s="435"/>
      <c r="AO201" s="435"/>
      <c r="AP201" s="435"/>
      <c r="AQ201" s="436"/>
      <c r="AR201" s="97"/>
      <c r="AS201" s="97"/>
      <c r="AT201" s="97"/>
      <c r="AU201" s="97"/>
      <c r="AV201" s="97"/>
      <c r="AW201" s="98"/>
      <c r="AX201" s="51"/>
      <c r="AY201" s="350" t="str">
        <f>Base!$A$9</f>
        <v>FPFrais</v>
      </c>
      <c r="AZ201" s="75">
        <v>0</v>
      </c>
      <c r="BA201" s="327">
        <f>IFERROR(AZ201/VLOOKUP($A201,Base!$A$3:$D$17,4,FALSE)/24,"")</f>
        <v>0</v>
      </c>
      <c r="BB201" s="110">
        <f>HK$310</f>
        <v>0</v>
      </c>
      <c r="BC201" s="326">
        <f>IFERROR(BB201/VLOOKUP($A201,Base!$A$3:$D$17,4,FALSE)/24,"")</f>
        <v>0</v>
      </c>
      <c r="BD201" s="315">
        <f t="shared" si="214"/>
        <v>0</v>
      </c>
      <c r="BE201" s="314"/>
      <c r="BF201" s="68"/>
      <c r="BG201" s="429">
        <f t="shared" si="206"/>
        <v>-781.04777289999959</v>
      </c>
      <c r="BH201" s="430"/>
      <c r="BI201" s="110">
        <f>$GS$347+BG201</f>
        <v>-781.04777289999959</v>
      </c>
      <c r="BJ201" s="23"/>
      <c r="BK201" s="434"/>
      <c r="BL201" s="435"/>
      <c r="BM201" s="435"/>
      <c r="BN201" s="435"/>
      <c r="BO201" s="435"/>
      <c r="BP201" s="436"/>
      <c r="BQ201" s="97"/>
      <c r="BR201" s="97"/>
      <c r="BS201" s="97"/>
      <c r="BT201" s="97"/>
      <c r="BU201" s="97"/>
      <c r="BV201" s="98"/>
      <c r="BW201" s="51"/>
      <c r="BX201" s="350" t="str">
        <f>Base!$A$9</f>
        <v>FPFrais</v>
      </c>
      <c r="BY201" s="75">
        <v>0</v>
      </c>
      <c r="BZ201" s="327">
        <f>IFERROR(BY201/VLOOKUP($A201,Base!$A$3:$D$17,4,FALSE)/24,"")</f>
        <v>0</v>
      </c>
      <c r="CA201" s="110">
        <f>HK$314</f>
        <v>0</v>
      </c>
      <c r="CB201" s="326">
        <f>IFERROR($CA201/VLOOKUP($A201,Base!$A$3:$D$17,4,FALSE)/24,"")</f>
        <v>0</v>
      </c>
      <c r="CC201" s="315">
        <f t="shared" si="207"/>
        <v>0</v>
      </c>
      <c r="CD201" s="314"/>
      <c r="CE201" s="68"/>
      <c r="CF201" s="429">
        <f t="shared" si="208"/>
        <v>-1191.5700065999995</v>
      </c>
      <c r="CG201" s="430"/>
      <c r="CH201" s="110">
        <f>$GS$351+CF201</f>
        <v>-1191.5700065999995</v>
      </c>
      <c r="CI201" s="23"/>
      <c r="CJ201" s="434"/>
      <c r="CK201" s="435"/>
      <c r="CL201" s="435"/>
      <c r="CM201" s="435"/>
      <c r="CN201" s="435"/>
      <c r="CO201" s="436"/>
      <c r="CP201" s="97"/>
      <c r="CQ201" s="97"/>
      <c r="CR201" s="97"/>
      <c r="CS201" s="97"/>
      <c r="CT201" s="97"/>
      <c r="CU201" s="98"/>
      <c r="CV201" s="51"/>
      <c r="CW201" s="350" t="str">
        <f>Base!$A$9</f>
        <v>FPFrais</v>
      </c>
      <c r="CX201" s="75">
        <v>0</v>
      </c>
      <c r="CY201" s="327">
        <f>IFERROR(CX201/VLOOKUP($A201,Base!$A$3:$D$17,4,FALSE)/24,"")</f>
        <v>0</v>
      </c>
      <c r="CZ201" s="110">
        <f>$HK$318</f>
        <v>0</v>
      </c>
      <c r="DA201" s="326">
        <f>IFERROR(CZ201/VLOOKUP($A201,Base!$A$3:$D$17,4,FALSE)/24,"")</f>
        <v>0</v>
      </c>
      <c r="DB201" s="315">
        <f t="shared" si="209"/>
        <v>0</v>
      </c>
      <c r="DC201" s="314"/>
      <c r="DD201" s="68"/>
      <c r="DE201" s="429">
        <f t="shared" si="210"/>
        <v>-1374.3481104999996</v>
      </c>
      <c r="DF201" s="430"/>
      <c r="DG201" s="110">
        <f>$GS$355+DE201</f>
        <v>-1374.3481104999996</v>
      </c>
      <c r="DH201" s="23"/>
      <c r="DI201" s="434"/>
      <c r="DJ201" s="435"/>
      <c r="DK201" s="435"/>
      <c r="DL201" s="435"/>
      <c r="DM201" s="435"/>
      <c r="DN201" s="436"/>
      <c r="DO201" s="97"/>
      <c r="DP201" s="97"/>
      <c r="DQ201" s="97"/>
      <c r="DR201" s="97"/>
      <c r="DS201" s="97"/>
      <c r="DT201" s="98"/>
      <c r="DU201" s="51"/>
      <c r="DV201" s="350" t="str">
        <f>Base!$A$9</f>
        <v>FPFrais</v>
      </c>
      <c r="DW201" s="75">
        <v>0</v>
      </c>
      <c r="DX201" s="327">
        <f>IFERROR(DW201/VLOOKUP($A201,Base!$A$3:$D$17,4,FALSE)/24,"")</f>
        <v>0</v>
      </c>
      <c r="DY201" s="110">
        <f>$HK$322</f>
        <v>0</v>
      </c>
      <c r="DZ201" s="326">
        <f>IFERROR($DY201/VLOOKUP($A201,Base!$A$3:$D$17,4,FALSE)/24,"")</f>
        <v>0</v>
      </c>
      <c r="EA201" s="315">
        <f t="shared" si="215"/>
        <v>0</v>
      </c>
      <c r="EB201" s="314"/>
      <c r="EC201" s="68"/>
      <c r="ED201" s="429">
        <f t="shared" si="211"/>
        <v>1121.6518895000004</v>
      </c>
      <c r="EE201" s="430"/>
      <c r="EF201" s="110">
        <f>$GS$359+ED201</f>
        <v>1121.6518895000004</v>
      </c>
      <c r="EG201" s="23"/>
      <c r="EH201" s="434"/>
      <c r="EI201" s="435"/>
      <c r="EJ201" s="435"/>
      <c r="EK201" s="435"/>
      <c r="EL201" s="435"/>
      <c r="EM201" s="436"/>
      <c r="EN201" s="97"/>
      <c r="EO201" s="97"/>
      <c r="EP201" s="97"/>
      <c r="EQ201" s="97"/>
      <c r="ER201" s="97"/>
      <c r="ES201" s="98"/>
      <c r="ET201" s="51"/>
      <c r="EU201" s="350" t="str">
        <f>Base!$A$9</f>
        <v>FPFrais</v>
      </c>
      <c r="EV201" s="323"/>
      <c r="EW201" s="327">
        <f>IFERROR(EV201/VLOOKUP($A201,Base!$A$3:$D$17,4,FALSE)/24,"")</f>
        <v>0</v>
      </c>
      <c r="EX201" s="110">
        <f>$HK$326</f>
        <v>0</v>
      </c>
      <c r="EY201" s="326">
        <f>IFERROR($EX201/VLOOKUP($A201,Base!$A$3:$D$17,4,FALSE)/24,"")</f>
        <v>0</v>
      </c>
      <c r="EZ201" s="315">
        <f t="shared" si="216"/>
        <v>0</v>
      </c>
      <c r="FA201" s="314"/>
      <c r="FB201" s="68"/>
      <c r="FC201" s="429">
        <f t="shared" si="217"/>
        <v>1121.6518895000004</v>
      </c>
      <c r="FD201" s="430"/>
      <c r="FE201" s="110">
        <f>$GS$363+FC201</f>
        <v>1121.6518895000004</v>
      </c>
      <c r="FF201" s="23"/>
      <c r="FG201" s="434"/>
      <c r="FH201" s="435"/>
      <c r="FI201" s="435"/>
      <c r="FJ201" s="435"/>
      <c r="FK201" s="435"/>
      <c r="FL201" s="436"/>
      <c r="FM201" s="97"/>
      <c r="FN201" s="97"/>
      <c r="FO201" s="97"/>
      <c r="FP201" s="97"/>
      <c r="FQ201" s="97"/>
      <c r="FR201" s="98"/>
      <c r="FS201" s="51"/>
    </row>
    <row r="202" spans="1:175" s="25" customFormat="1" x14ac:dyDescent="0.2">
      <c r="A202" s="350" t="str">
        <f>Base!$A$10</f>
        <v>Buns</v>
      </c>
      <c r="B202" s="323">
        <v>2200</v>
      </c>
      <c r="C202" s="327">
        <f>IFERROR(B202/VLOOKUP($A202,Base!$A$3:$D$17,4,FALSE)/24,"")</f>
        <v>0.30353200883002207</v>
      </c>
      <c r="D202" s="110">
        <f>HL$302</f>
        <v>0</v>
      </c>
      <c r="E202" s="310">
        <f>IFERROR($D202/VLOOKUP($A202,Base!$A$3:$D$17,4,FALSE)/24,"")</f>
        <v>0</v>
      </c>
      <c r="F202" s="315">
        <f t="shared" si="212"/>
        <v>0</v>
      </c>
      <c r="G202" s="314"/>
      <c r="H202" s="68"/>
      <c r="I202" s="429">
        <f t="shared" si="204"/>
        <v>0.1</v>
      </c>
      <c r="J202" s="430"/>
      <c r="K202" s="110">
        <f>$GT$339+I202</f>
        <v>2200.1</v>
      </c>
      <c r="L202" s="23"/>
      <c r="M202" s="434"/>
      <c r="N202" s="435"/>
      <c r="O202" s="435"/>
      <c r="P202" s="435"/>
      <c r="Q202" s="435"/>
      <c r="R202" s="436"/>
      <c r="S202" s="97"/>
      <c r="T202" s="97"/>
      <c r="U202" s="97"/>
      <c r="V202" s="97"/>
      <c r="W202" s="97"/>
      <c r="X202" s="98"/>
      <c r="Y202" s="51"/>
      <c r="Z202" s="350" t="str">
        <f>Base!$A$10</f>
        <v>Buns</v>
      </c>
      <c r="AA202" s="323">
        <v>0</v>
      </c>
      <c r="AB202" s="327">
        <f>IFERROR(AA202/VLOOKUP($A202,Base!$A$3:$D$17,4,FALSE)/24,"")</f>
        <v>0</v>
      </c>
      <c r="AC202" s="110">
        <f>HL$306</f>
        <v>0</v>
      </c>
      <c r="AD202" s="326">
        <f>IFERROR($AC202/VLOOKUP($A202,Base!$A$3:$D$17,4,FALSE)/24,"")</f>
        <v>0</v>
      </c>
      <c r="AE202" s="315">
        <f t="shared" si="213"/>
        <v>0</v>
      </c>
      <c r="AF202" s="314"/>
      <c r="AG202" s="68"/>
      <c r="AH202" s="429">
        <f t="shared" si="205"/>
        <v>3100.1</v>
      </c>
      <c r="AI202" s="430"/>
      <c r="AJ202" s="110">
        <f>$GT$343+AH202</f>
        <v>3100.1</v>
      </c>
      <c r="AK202" s="23"/>
      <c r="AL202" s="434"/>
      <c r="AM202" s="435"/>
      <c r="AN202" s="435"/>
      <c r="AO202" s="435"/>
      <c r="AP202" s="435"/>
      <c r="AQ202" s="436"/>
      <c r="AR202" s="97"/>
      <c r="AS202" s="97"/>
      <c r="AT202" s="97"/>
      <c r="AU202" s="97"/>
      <c r="AV202" s="97"/>
      <c r="AW202" s="98"/>
      <c r="AX202" s="51"/>
      <c r="AY202" s="350" t="str">
        <f>Base!$A$10</f>
        <v>Buns</v>
      </c>
      <c r="AZ202" s="75">
        <v>1700</v>
      </c>
      <c r="BA202" s="327">
        <f>IFERROR(AZ202/VLOOKUP($A202,Base!$A$3:$D$17,4,FALSE)/24,"")</f>
        <v>0.23454746136865343</v>
      </c>
      <c r="BB202" s="110">
        <f>HL$310</f>
        <v>0</v>
      </c>
      <c r="BC202" s="326">
        <f>IFERROR(BB202/VLOOKUP($A202,Base!$A$3:$D$17,4,FALSE)/24,"")</f>
        <v>0</v>
      </c>
      <c r="BD202" s="315">
        <f t="shared" si="214"/>
        <v>0</v>
      </c>
      <c r="BE202" s="314"/>
      <c r="BF202" s="68"/>
      <c r="BG202" s="429">
        <f t="shared" si="206"/>
        <v>5950.1</v>
      </c>
      <c r="BH202" s="430"/>
      <c r="BI202" s="110">
        <f>$GT$347+BG202</f>
        <v>7650.1</v>
      </c>
      <c r="BJ202" s="23"/>
      <c r="BK202" s="434"/>
      <c r="BL202" s="435"/>
      <c r="BM202" s="435"/>
      <c r="BN202" s="435"/>
      <c r="BO202" s="435"/>
      <c r="BP202" s="436"/>
      <c r="BQ202" s="97"/>
      <c r="BR202" s="97"/>
      <c r="BS202" s="97"/>
      <c r="BT202" s="97"/>
      <c r="BU202" s="97"/>
      <c r="BV202" s="98"/>
      <c r="BW202" s="51"/>
      <c r="BX202" s="350" t="str">
        <f>Base!$A$10</f>
        <v>Buns</v>
      </c>
      <c r="BY202" s="75">
        <v>0</v>
      </c>
      <c r="BZ202" s="327">
        <f>IFERROR(BY202/VLOOKUP($A202,Base!$A$3:$D$17,4,FALSE)/24,"")</f>
        <v>0</v>
      </c>
      <c r="CA202" s="110">
        <f>HL$314</f>
        <v>0</v>
      </c>
      <c r="CB202" s="326">
        <f>IFERROR($CA202/VLOOKUP($A202,Base!$A$3:$D$17,4,FALSE)/24,"")</f>
        <v>0</v>
      </c>
      <c r="CC202" s="315">
        <f t="shared" si="207"/>
        <v>0</v>
      </c>
      <c r="CD202" s="314"/>
      <c r="CE202" s="68"/>
      <c r="CF202" s="429">
        <f t="shared" si="208"/>
        <v>10300.1</v>
      </c>
      <c r="CG202" s="430"/>
      <c r="CH202" s="110">
        <f>$GT$351+CF202</f>
        <v>10300.1</v>
      </c>
      <c r="CI202" s="23"/>
      <c r="CJ202" s="434"/>
      <c r="CK202" s="435"/>
      <c r="CL202" s="435"/>
      <c r="CM202" s="435"/>
      <c r="CN202" s="435"/>
      <c r="CO202" s="436"/>
      <c r="CP202" s="97"/>
      <c r="CQ202" s="97"/>
      <c r="CR202" s="97"/>
      <c r="CS202" s="97"/>
      <c r="CT202" s="97"/>
      <c r="CU202" s="98"/>
      <c r="CV202" s="51"/>
      <c r="CW202" s="350" t="str">
        <f>Base!$A$10</f>
        <v>Buns</v>
      </c>
      <c r="CX202" s="75">
        <v>0</v>
      </c>
      <c r="CY202" s="327">
        <f>IFERROR(CX202/VLOOKUP($A202,Base!$A$3:$D$17,4,FALSE)/24,"")</f>
        <v>0</v>
      </c>
      <c r="CZ202" s="110">
        <f>$HL$318</f>
        <v>0</v>
      </c>
      <c r="DA202" s="326">
        <f>IFERROR(CZ202/VLOOKUP($A202,Base!$A$3:$D$17,4,FALSE)/24,"")</f>
        <v>0</v>
      </c>
      <c r="DB202" s="315">
        <f t="shared" si="209"/>
        <v>0</v>
      </c>
      <c r="DC202" s="314"/>
      <c r="DD202" s="68"/>
      <c r="DE202" s="429">
        <f t="shared" si="210"/>
        <v>11500.1</v>
      </c>
      <c r="DF202" s="430"/>
      <c r="DG202" s="110">
        <f>$GT$355+DE202</f>
        <v>11500.1</v>
      </c>
      <c r="DH202" s="23"/>
      <c r="DI202" s="434"/>
      <c r="DJ202" s="435"/>
      <c r="DK202" s="435"/>
      <c r="DL202" s="435"/>
      <c r="DM202" s="435"/>
      <c r="DN202" s="436"/>
      <c r="DO202" s="97"/>
      <c r="DP202" s="97"/>
      <c r="DQ202" s="97"/>
      <c r="DR202" s="97"/>
      <c r="DS202" s="97"/>
      <c r="DT202" s="98"/>
      <c r="DU202" s="51"/>
      <c r="DV202" s="350" t="str">
        <f>Base!$A$10</f>
        <v>Buns</v>
      </c>
      <c r="DW202" s="75">
        <v>0</v>
      </c>
      <c r="DX202" s="327">
        <f>IFERROR(DW202/VLOOKUP($A202,Base!$A$3:$D$17,4,FALSE)/24,"")</f>
        <v>0</v>
      </c>
      <c r="DY202" s="110">
        <f>$HL$322</f>
        <v>0</v>
      </c>
      <c r="DZ202" s="326">
        <f>IFERROR($DY202/VLOOKUP($A202,Base!$A$3:$D$17,4,FALSE)/24,"")</f>
        <v>0</v>
      </c>
      <c r="EA202" s="315">
        <f t="shared" si="215"/>
        <v>0</v>
      </c>
      <c r="EB202" s="314"/>
      <c r="EC202" s="68"/>
      <c r="ED202" s="429">
        <f t="shared" si="211"/>
        <v>12100.1</v>
      </c>
      <c r="EE202" s="430"/>
      <c r="EF202" s="110">
        <f>$GT$359+ED202</f>
        <v>12100.1</v>
      </c>
      <c r="EG202" s="23"/>
      <c r="EH202" s="434"/>
      <c r="EI202" s="435"/>
      <c r="EJ202" s="435"/>
      <c r="EK202" s="435"/>
      <c r="EL202" s="435"/>
      <c r="EM202" s="436"/>
      <c r="EN202" s="97"/>
      <c r="EO202" s="97"/>
      <c r="EP202" s="97"/>
      <c r="EQ202" s="97"/>
      <c r="ER202" s="97"/>
      <c r="ES202" s="98"/>
      <c r="ET202" s="51"/>
      <c r="EU202" s="350" t="str">
        <f>Base!$A$10</f>
        <v>Buns</v>
      </c>
      <c r="EV202" s="323"/>
      <c r="EW202" s="327">
        <f>IFERROR(EV202/VLOOKUP($A202,Base!$A$3:$D$17,4,FALSE)/24,"")</f>
        <v>0</v>
      </c>
      <c r="EX202" s="110">
        <f>$HL$326</f>
        <v>0</v>
      </c>
      <c r="EY202" s="326">
        <f>IFERROR($EX202/VLOOKUP($A202,Base!$A$3:$D$17,4,FALSE)/24,"")</f>
        <v>0</v>
      </c>
      <c r="EZ202" s="315">
        <f t="shared" si="216"/>
        <v>0</v>
      </c>
      <c r="FA202" s="314"/>
      <c r="FB202" s="68"/>
      <c r="FC202" s="429">
        <f t="shared" si="217"/>
        <v>12100.1</v>
      </c>
      <c r="FD202" s="430"/>
      <c r="FE202" s="110">
        <f>$GT$363+FC202</f>
        <v>12100.1</v>
      </c>
      <c r="FF202" s="23"/>
      <c r="FG202" s="434"/>
      <c r="FH202" s="435"/>
      <c r="FI202" s="435"/>
      <c r="FJ202" s="435"/>
      <c r="FK202" s="435"/>
      <c r="FL202" s="436"/>
      <c r="FM202" s="97"/>
      <c r="FN202" s="97"/>
      <c r="FO202" s="97"/>
      <c r="FP202" s="97"/>
      <c r="FQ202" s="97"/>
      <c r="FR202" s="98"/>
      <c r="FS202" s="51"/>
    </row>
    <row r="203" spans="1:175" s="25" customFormat="1" x14ac:dyDescent="0.2">
      <c r="A203" s="350" t="str">
        <f>Base!$A$11</f>
        <v>Réception</v>
      </c>
      <c r="B203" s="323">
        <v>0</v>
      </c>
      <c r="C203" s="327">
        <f>IFERROR(B203/VLOOKUP($A203,Base!$A$3:$D$17,4,FALSE)/24,"")</f>
        <v>0</v>
      </c>
      <c r="D203" s="110">
        <f>HM$302</f>
        <v>0</v>
      </c>
      <c r="E203" s="310">
        <f>IFERROR($B203/VLOOKUP($A203,Base!$A$3:$D$17,4,FALSE)/24,"")</f>
        <v>0</v>
      </c>
      <c r="F203" s="315">
        <f t="shared" si="212"/>
        <v>0</v>
      </c>
      <c r="G203" s="314"/>
      <c r="H203" s="68"/>
      <c r="I203" s="429">
        <f t="shared" si="204"/>
        <v>0</v>
      </c>
      <c r="J203" s="430"/>
      <c r="K203" s="110">
        <f>$GU$343+I203</f>
        <v>0</v>
      </c>
      <c r="L203" s="23"/>
      <c r="M203" s="434"/>
      <c r="N203" s="435"/>
      <c r="O203" s="435"/>
      <c r="P203" s="435"/>
      <c r="Q203" s="435"/>
      <c r="R203" s="436"/>
      <c r="S203" s="97"/>
      <c r="T203" s="97"/>
      <c r="U203" s="97"/>
      <c r="V203" s="97"/>
      <c r="W203" s="97"/>
      <c r="X203" s="98"/>
      <c r="Y203" s="51"/>
      <c r="Z203" s="350" t="str">
        <f>Base!$A$11</f>
        <v>Réception</v>
      </c>
      <c r="AA203" s="323">
        <v>0</v>
      </c>
      <c r="AB203" s="327">
        <f>IFERROR(AA203/VLOOKUP($A203,Base!$A$3:$D$17,4,FALSE)/24,"")</f>
        <v>0</v>
      </c>
      <c r="AC203" s="110">
        <f>HM$306</f>
        <v>0</v>
      </c>
      <c r="AD203" s="326">
        <f>IFERROR($AA203/VLOOKUP($A203,Base!$A$3:$D$17,4,FALSE)/24,"")</f>
        <v>0</v>
      </c>
      <c r="AE203" s="315">
        <f t="shared" si="213"/>
        <v>0</v>
      </c>
      <c r="AF203" s="314"/>
      <c r="AG203" s="68"/>
      <c r="AH203" s="429">
        <f t="shared" si="205"/>
        <v>0</v>
      </c>
      <c r="AI203" s="430"/>
      <c r="AJ203" s="110">
        <f>$GU$348+AH203</f>
        <v>0</v>
      </c>
      <c r="AK203" s="23"/>
      <c r="AL203" s="434"/>
      <c r="AM203" s="435"/>
      <c r="AN203" s="435"/>
      <c r="AO203" s="435"/>
      <c r="AP203" s="435"/>
      <c r="AQ203" s="436"/>
      <c r="AR203" s="97"/>
      <c r="AS203" s="97"/>
      <c r="AT203" s="97"/>
      <c r="AU203" s="97"/>
      <c r="AV203" s="97"/>
      <c r="AW203" s="98"/>
      <c r="AX203" s="51"/>
      <c r="AY203" s="350" t="str">
        <f>Base!$A$11</f>
        <v>Réception</v>
      </c>
      <c r="AZ203" s="75"/>
      <c r="BA203" s="327">
        <f>IFERROR(AZ203/VLOOKUP($A203,Base!$A$3:$D$17,4,FALSE)/24,"")</f>
        <v>0</v>
      </c>
      <c r="BB203" s="110">
        <f>HM$310</f>
        <v>0</v>
      </c>
      <c r="BC203" s="326">
        <f>IFERROR(AZ203/VLOOKUP($A203,Base!$A$3:$D$17,4,FALSE)/24,"")</f>
        <v>0</v>
      </c>
      <c r="BD203" s="315">
        <f t="shared" si="214"/>
        <v>0</v>
      </c>
      <c r="BE203" s="314"/>
      <c r="BF203" s="68"/>
      <c r="BG203" s="429">
        <f t="shared" si="206"/>
        <v>0</v>
      </c>
      <c r="BH203" s="430"/>
      <c r="BI203" s="110">
        <f>$GU$347+BG203</f>
        <v>0</v>
      </c>
      <c r="BJ203" s="23"/>
      <c r="BK203" s="434"/>
      <c r="BL203" s="435"/>
      <c r="BM203" s="435"/>
      <c r="BN203" s="435"/>
      <c r="BO203" s="435"/>
      <c r="BP203" s="436"/>
      <c r="BQ203" s="97"/>
      <c r="BR203" s="97"/>
      <c r="BS203" s="97"/>
      <c r="BT203" s="97"/>
      <c r="BU203" s="97"/>
      <c r="BV203" s="98"/>
      <c r="BW203" s="51"/>
      <c r="BX203" s="350" t="str">
        <f>Base!$A$11</f>
        <v>Réception</v>
      </c>
      <c r="BY203" s="75">
        <v>0</v>
      </c>
      <c r="BZ203" s="327">
        <f>IFERROR(BY203/VLOOKUP($A203,Base!$A$3:$D$17,4,FALSE)/24,"")</f>
        <v>0</v>
      </c>
      <c r="CA203" s="110">
        <f>HM$314</f>
        <v>0</v>
      </c>
      <c r="CB203" s="326">
        <f>IFERROR($BY203/VLOOKUP($A203,Base!$A$3:$D$17,4,FALSE)/24,"")</f>
        <v>0</v>
      </c>
      <c r="CC203" s="315">
        <f t="shared" si="207"/>
        <v>0</v>
      </c>
      <c r="CD203" s="314"/>
      <c r="CE203" s="68"/>
      <c r="CF203" s="429">
        <f t="shared" si="208"/>
        <v>0</v>
      </c>
      <c r="CG203" s="430"/>
      <c r="CH203" s="110">
        <f>$GU$351+CF203</f>
        <v>0</v>
      </c>
      <c r="CI203" s="23"/>
      <c r="CJ203" s="434"/>
      <c r="CK203" s="435"/>
      <c r="CL203" s="435"/>
      <c r="CM203" s="435"/>
      <c r="CN203" s="435"/>
      <c r="CO203" s="436"/>
      <c r="CP203" s="97"/>
      <c r="CQ203" s="97"/>
      <c r="CR203" s="97"/>
      <c r="CS203" s="97"/>
      <c r="CT203" s="97"/>
      <c r="CU203" s="98"/>
      <c r="CV203" s="51"/>
      <c r="CW203" s="350" t="str">
        <f>Base!$A$11</f>
        <v>Réception</v>
      </c>
      <c r="CX203" s="75">
        <v>0</v>
      </c>
      <c r="CY203" s="327">
        <f>IFERROR(CX203/VLOOKUP($A203,Base!$A$3:$D$17,4,FALSE)/24,"")</f>
        <v>0</v>
      </c>
      <c r="CZ203" s="110">
        <f>$HM$318</f>
        <v>0</v>
      </c>
      <c r="DA203" s="326">
        <f>IFERROR(CX203/VLOOKUP($A203,Base!$A$3:$D$17,4,FALSE)/24,"")</f>
        <v>0</v>
      </c>
      <c r="DB203" s="315">
        <f t="shared" si="209"/>
        <v>0</v>
      </c>
      <c r="DC203" s="314"/>
      <c r="DD203" s="68"/>
      <c r="DE203" s="429">
        <f t="shared" si="210"/>
        <v>0</v>
      </c>
      <c r="DF203" s="430"/>
      <c r="DG203" s="110">
        <f>$GU$355+DE203</f>
        <v>0</v>
      </c>
      <c r="DH203" s="23"/>
      <c r="DI203" s="434"/>
      <c r="DJ203" s="435"/>
      <c r="DK203" s="435"/>
      <c r="DL203" s="435"/>
      <c r="DM203" s="435"/>
      <c r="DN203" s="436"/>
      <c r="DO203" s="97"/>
      <c r="DP203" s="97"/>
      <c r="DQ203" s="97"/>
      <c r="DR203" s="97"/>
      <c r="DS203" s="97"/>
      <c r="DT203" s="98"/>
      <c r="DU203" s="51"/>
      <c r="DV203" s="350" t="str">
        <f>Base!$A$11</f>
        <v>Réception</v>
      </c>
      <c r="DW203" s="75">
        <v>0</v>
      </c>
      <c r="DX203" s="327">
        <f>IFERROR(DW203/VLOOKUP($A203,Base!$A$3:$D$17,4,FALSE)/24,"")</f>
        <v>0</v>
      </c>
      <c r="DY203" s="110">
        <f>$HM$322</f>
        <v>0</v>
      </c>
      <c r="DZ203" s="326">
        <f>IFERROR($DW203/VLOOKUP($A203,Base!$A$3:$D$17,4,FALSE)/24,"")</f>
        <v>0</v>
      </c>
      <c r="EA203" s="315">
        <f t="shared" si="215"/>
        <v>0</v>
      </c>
      <c r="EB203" s="314"/>
      <c r="EC203" s="68"/>
      <c r="ED203" s="429">
        <f t="shared" si="211"/>
        <v>0</v>
      </c>
      <c r="EE203" s="430"/>
      <c r="EF203" s="110">
        <f>$GU$359+ED203</f>
        <v>0</v>
      </c>
      <c r="EG203" s="23"/>
      <c r="EH203" s="434"/>
      <c r="EI203" s="435"/>
      <c r="EJ203" s="435"/>
      <c r="EK203" s="435"/>
      <c r="EL203" s="435"/>
      <c r="EM203" s="436"/>
      <c r="EN203" s="97"/>
      <c r="EO203" s="97"/>
      <c r="EP203" s="97"/>
      <c r="EQ203" s="97"/>
      <c r="ER203" s="97"/>
      <c r="ES203" s="98"/>
      <c r="ET203" s="51"/>
      <c r="EU203" s="350" t="str">
        <f>Base!$A$11</f>
        <v>Réception</v>
      </c>
      <c r="EV203" s="323"/>
      <c r="EW203" s="327">
        <f>IFERROR(EV203/VLOOKUP($A203,Base!$A$3:$D$17,4,FALSE)/24,"")</f>
        <v>0</v>
      </c>
      <c r="EX203" s="110">
        <f>$HM$326</f>
        <v>0</v>
      </c>
      <c r="EY203" s="326">
        <f>IFERROR($EV203/VLOOKUP($A203,Base!$A$3:$D$17,4,FALSE)/24,"")</f>
        <v>0</v>
      </c>
      <c r="EZ203" s="315">
        <f t="shared" si="216"/>
        <v>0</v>
      </c>
      <c r="FA203" s="314"/>
      <c r="FB203" s="68"/>
      <c r="FC203" s="429">
        <f t="shared" si="217"/>
        <v>0</v>
      </c>
      <c r="FD203" s="430"/>
      <c r="FE203" s="110">
        <f>$GU$363+FC203</f>
        <v>0</v>
      </c>
      <c r="FF203" s="23"/>
      <c r="FG203" s="434"/>
      <c r="FH203" s="435"/>
      <c r="FI203" s="435"/>
      <c r="FJ203" s="435"/>
      <c r="FK203" s="435"/>
      <c r="FL203" s="436"/>
      <c r="FM203" s="97"/>
      <c r="FN203" s="97"/>
      <c r="FO203" s="97"/>
      <c r="FP203" s="97"/>
      <c r="FQ203" s="97"/>
      <c r="FR203" s="98"/>
      <c r="FS203" s="51"/>
    </row>
    <row r="204" spans="1:175" s="25" customFormat="1" x14ac:dyDescent="0.2">
      <c r="A204" s="350" t="str">
        <f>Base!$A$12</f>
        <v>Chargement</v>
      </c>
      <c r="B204" s="323">
        <v>850</v>
      </c>
      <c r="C204" s="327">
        <f>IFERROR(B204/VLOOKUP($A204,Base!$A$3:$D$17,4,FALSE)/24,"")</f>
        <v>1.4166666666666667</v>
      </c>
      <c r="D204" s="110">
        <f>HN$302</f>
        <v>0</v>
      </c>
      <c r="E204" s="310">
        <f>IFERROR($B204/VLOOKUP($A204,Base!$A$3:$D$17,4,FALSE)/24,"")</f>
        <v>1.4166666666666667</v>
      </c>
      <c r="F204" s="315">
        <f t="shared" si="212"/>
        <v>0</v>
      </c>
      <c r="G204" s="314"/>
      <c r="H204" s="68"/>
      <c r="I204" s="429">
        <f t="shared" si="204"/>
        <v>0</v>
      </c>
      <c r="J204" s="430"/>
      <c r="K204" s="110">
        <f>$GV$343</f>
        <v>0</v>
      </c>
      <c r="L204" s="23"/>
      <c r="M204" s="434"/>
      <c r="N204" s="435"/>
      <c r="O204" s="435"/>
      <c r="P204" s="435"/>
      <c r="Q204" s="435"/>
      <c r="R204" s="436"/>
      <c r="S204" s="97"/>
      <c r="T204" s="97"/>
      <c r="U204" s="97"/>
      <c r="V204" s="97"/>
      <c r="W204" s="97"/>
      <c r="X204" s="98"/>
      <c r="Y204" s="51"/>
      <c r="Z204" s="350" t="str">
        <f>Base!$A$12</f>
        <v>Chargement</v>
      </c>
      <c r="AA204" s="323">
        <v>850</v>
      </c>
      <c r="AB204" s="327">
        <f>IFERROR(AA204/VLOOKUP($A204,Base!$A$3:$D$17,4,FALSE)/24,"")</f>
        <v>1.4166666666666667</v>
      </c>
      <c r="AC204" s="110">
        <f>HN$306</f>
        <v>0</v>
      </c>
      <c r="AD204" s="326">
        <f>IFERROR($AA204/VLOOKUP($A204,Base!$A$3:$D$17,4,FALSE)/24,"")</f>
        <v>1.4166666666666667</v>
      </c>
      <c r="AE204" s="315">
        <f t="shared" si="213"/>
        <v>0</v>
      </c>
      <c r="AF204" s="314"/>
      <c r="AG204" s="68"/>
      <c r="AH204" s="429">
        <f t="shared" si="205"/>
        <v>0</v>
      </c>
      <c r="AI204" s="430"/>
      <c r="AJ204" s="110">
        <f>$GV$348+AH204</f>
        <v>0</v>
      </c>
      <c r="AK204" s="23"/>
      <c r="AL204" s="434"/>
      <c r="AM204" s="435"/>
      <c r="AN204" s="435"/>
      <c r="AO204" s="435"/>
      <c r="AP204" s="435"/>
      <c r="AQ204" s="436"/>
      <c r="AR204" s="97"/>
      <c r="AS204" s="97"/>
      <c r="AT204" s="97"/>
      <c r="AU204" s="97"/>
      <c r="AV204" s="97"/>
      <c r="AW204" s="98"/>
      <c r="AX204" s="51"/>
      <c r="AY204" s="350" t="str">
        <f>Base!$A$12</f>
        <v>Chargement</v>
      </c>
      <c r="AZ204" s="75">
        <v>850</v>
      </c>
      <c r="BA204" s="327">
        <f>IFERROR(AZ204/VLOOKUP($A204,Base!$A$3:$D$17,4,FALSE)/24,"")</f>
        <v>1.4166666666666667</v>
      </c>
      <c r="BB204" s="110">
        <f>HN$310</f>
        <v>0</v>
      </c>
      <c r="BC204" s="326">
        <f>IFERROR(AZ204/VLOOKUP($A204,Base!$A$3:$D$17,4,FALSE)/24,"")</f>
        <v>1.4166666666666667</v>
      </c>
      <c r="BD204" s="315">
        <f t="shared" si="214"/>
        <v>0</v>
      </c>
      <c r="BE204" s="314"/>
      <c r="BF204" s="68"/>
      <c r="BG204" s="429">
        <f t="shared" si="206"/>
        <v>0</v>
      </c>
      <c r="BH204" s="430"/>
      <c r="BI204" s="110">
        <f>$GV$347+BG204</f>
        <v>0</v>
      </c>
      <c r="BJ204" s="23"/>
      <c r="BK204" s="434"/>
      <c r="BL204" s="435"/>
      <c r="BM204" s="435"/>
      <c r="BN204" s="435"/>
      <c r="BO204" s="435"/>
      <c r="BP204" s="436"/>
      <c r="BQ204" s="97"/>
      <c r="BR204" s="97"/>
      <c r="BS204" s="97"/>
      <c r="BT204" s="97"/>
      <c r="BU204" s="97"/>
      <c r="BV204" s="98"/>
      <c r="BW204" s="51"/>
      <c r="BX204" s="350" t="str">
        <f>Base!$A$12</f>
        <v>Chargement</v>
      </c>
      <c r="BY204" s="75">
        <v>850</v>
      </c>
      <c r="BZ204" s="327">
        <f>IFERROR(BY204/VLOOKUP($A204,Base!$A$3:$D$17,4,FALSE)/24,"")</f>
        <v>1.4166666666666667</v>
      </c>
      <c r="CA204" s="110">
        <f>HN$314</f>
        <v>0</v>
      </c>
      <c r="CB204" s="326">
        <f>IFERROR($BY204/VLOOKUP($A204,Base!$A$3:$D$17,4,FALSE)/24,"")</f>
        <v>1.4166666666666667</v>
      </c>
      <c r="CC204" s="315">
        <f t="shared" si="207"/>
        <v>0</v>
      </c>
      <c r="CD204" s="314"/>
      <c r="CE204" s="68"/>
      <c r="CF204" s="429">
        <f t="shared" si="208"/>
        <v>0</v>
      </c>
      <c r="CG204" s="430"/>
      <c r="CH204" s="110">
        <f>$GV$351+CF204</f>
        <v>0</v>
      </c>
      <c r="CI204" s="23"/>
      <c r="CJ204" s="434"/>
      <c r="CK204" s="435"/>
      <c r="CL204" s="435"/>
      <c r="CM204" s="435"/>
      <c r="CN204" s="435"/>
      <c r="CO204" s="436"/>
      <c r="CP204" s="97"/>
      <c r="CQ204" s="97"/>
      <c r="CR204" s="97"/>
      <c r="CS204" s="97"/>
      <c r="CT204" s="97"/>
      <c r="CU204" s="98"/>
      <c r="CV204" s="51"/>
      <c r="CW204" s="350" t="str">
        <f>Base!$A$12</f>
        <v>Chargement</v>
      </c>
      <c r="CX204" s="75">
        <v>850</v>
      </c>
      <c r="CY204" s="327">
        <f>IFERROR(CX204/VLOOKUP($A204,Base!$A$3:$D$17,4,FALSE)/24,"")</f>
        <v>1.4166666666666667</v>
      </c>
      <c r="CZ204" s="110">
        <f>$HN$318</f>
        <v>0</v>
      </c>
      <c r="DA204" s="326">
        <f>IFERROR(CX204/VLOOKUP($A204,Base!$A$3:$D$17,4,FALSE)/24,"")</f>
        <v>1.4166666666666667</v>
      </c>
      <c r="DB204" s="315">
        <f t="shared" si="209"/>
        <v>0</v>
      </c>
      <c r="DC204" s="314"/>
      <c r="DD204" s="68"/>
      <c r="DE204" s="429">
        <f t="shared" si="210"/>
        <v>0</v>
      </c>
      <c r="DF204" s="430"/>
      <c r="DG204" s="110">
        <f>$GV$355+DE204</f>
        <v>0</v>
      </c>
      <c r="DH204" s="23"/>
      <c r="DI204" s="434"/>
      <c r="DJ204" s="435"/>
      <c r="DK204" s="435"/>
      <c r="DL204" s="435"/>
      <c r="DM204" s="435"/>
      <c r="DN204" s="436"/>
      <c r="DO204" s="97"/>
      <c r="DP204" s="97"/>
      <c r="DQ204" s="97"/>
      <c r="DR204" s="97"/>
      <c r="DS204" s="97"/>
      <c r="DT204" s="98"/>
      <c r="DU204" s="51"/>
      <c r="DV204" s="350" t="str">
        <f>Base!$A$12</f>
        <v>Chargement</v>
      </c>
      <c r="DW204" s="75">
        <v>0</v>
      </c>
      <c r="DX204" s="327">
        <f>IFERROR(DW204/VLOOKUP($A204,Base!$A$3:$D$17,4,FALSE)/24,"")</f>
        <v>0</v>
      </c>
      <c r="DY204" s="110">
        <f>$HN$322</f>
        <v>0</v>
      </c>
      <c r="DZ204" s="326">
        <f>IFERROR($DW204/VLOOKUP($A204,Base!$A$3:$D$17,4,FALSE)/24,"")</f>
        <v>0</v>
      </c>
      <c r="EA204" s="315">
        <f t="shared" si="215"/>
        <v>0</v>
      </c>
      <c r="EB204" s="314"/>
      <c r="EC204" s="68"/>
      <c r="ED204" s="429">
        <f t="shared" si="211"/>
        <v>0</v>
      </c>
      <c r="EE204" s="430"/>
      <c r="EF204" s="110">
        <f>$GV$359+ED204</f>
        <v>0</v>
      </c>
      <c r="EG204" s="23"/>
      <c r="EH204" s="434"/>
      <c r="EI204" s="435"/>
      <c r="EJ204" s="435"/>
      <c r="EK204" s="435"/>
      <c r="EL204" s="435"/>
      <c r="EM204" s="436"/>
      <c r="EN204" s="97"/>
      <c r="EO204" s="97"/>
      <c r="EP204" s="97"/>
      <c r="EQ204" s="97"/>
      <c r="ER204" s="97"/>
      <c r="ES204" s="98"/>
      <c r="ET204" s="51"/>
      <c r="EU204" s="350" t="str">
        <f>Base!$A$12</f>
        <v>Chargement</v>
      </c>
      <c r="EV204" s="323">
        <v>850</v>
      </c>
      <c r="EW204" s="327">
        <f>IFERROR(EV204/VLOOKUP($A204,Base!$A$3:$D$17,4,FALSE)/24,"")</f>
        <v>1.4166666666666667</v>
      </c>
      <c r="EX204" s="110">
        <f>$HN$326</f>
        <v>0</v>
      </c>
      <c r="EY204" s="326">
        <f>IFERROR($EV204/VLOOKUP($A204,Base!$A$3:$D$17,4,FALSE)/24,"")</f>
        <v>1.4166666666666667</v>
      </c>
      <c r="EZ204" s="315">
        <f t="shared" si="216"/>
        <v>0</v>
      </c>
      <c r="FA204" s="314"/>
      <c r="FB204" s="68"/>
      <c r="FC204" s="429">
        <f t="shared" si="217"/>
        <v>0</v>
      </c>
      <c r="FD204" s="430"/>
      <c r="FE204" s="110">
        <f>$GV$363+FC204</f>
        <v>0</v>
      </c>
      <c r="FF204" s="23"/>
      <c r="FG204" s="434"/>
      <c r="FH204" s="435"/>
      <c r="FI204" s="435"/>
      <c r="FJ204" s="435"/>
      <c r="FK204" s="435"/>
      <c r="FL204" s="436"/>
      <c r="FM204" s="97"/>
      <c r="FN204" s="97"/>
      <c r="FO204" s="97"/>
      <c r="FP204" s="97"/>
      <c r="FQ204" s="97"/>
      <c r="FR204" s="98"/>
      <c r="FS204" s="51"/>
    </row>
    <row r="205" spans="1:175" s="25" customFormat="1" x14ac:dyDescent="0.2">
      <c r="A205" s="350"/>
      <c r="B205" s="323"/>
      <c r="C205" s="327" t="str">
        <f>IFERROR(B205/VLOOKUP($A205,Base!$A$3:$D$17,4,FALSE)/24,"")</f>
        <v/>
      </c>
      <c r="D205" s="110">
        <f>HO$302</f>
        <v>0</v>
      </c>
      <c r="E205" s="310" t="str">
        <f>IFERROR($D205/VLOOKUP($A205,Base!$A$3:$D$17,4,FALSE)/24,"")</f>
        <v/>
      </c>
      <c r="F205" s="315">
        <f t="shared" si="212"/>
        <v>0</v>
      </c>
      <c r="G205" s="314"/>
      <c r="H205" s="68"/>
      <c r="I205" s="440"/>
      <c r="J205" s="441"/>
      <c r="K205" s="110"/>
      <c r="L205" s="23"/>
      <c r="M205" s="434"/>
      <c r="N205" s="435"/>
      <c r="O205" s="435"/>
      <c r="P205" s="435"/>
      <c r="Q205" s="435"/>
      <c r="R205" s="436"/>
      <c r="S205" s="97"/>
      <c r="T205" s="97"/>
      <c r="U205" s="97"/>
      <c r="V205" s="97"/>
      <c r="W205" s="97"/>
      <c r="X205" s="98"/>
      <c r="Y205" s="51"/>
      <c r="Z205" s="350"/>
      <c r="AA205" s="323"/>
      <c r="AB205" s="327" t="str">
        <f>IFERROR(AA205/VLOOKUP($A205,Base!$A$3:$D$17,4,FALSE)/24,"")</f>
        <v/>
      </c>
      <c r="AC205" s="110">
        <f>HO$306</f>
        <v>0</v>
      </c>
      <c r="AD205" s="326" t="str">
        <f>IFERROR($AC205/VLOOKUP($A205,Base!$A$3:$D$17,4,FALSE)/24,"")</f>
        <v/>
      </c>
      <c r="AE205" s="315"/>
      <c r="AF205" s="314"/>
      <c r="AG205" s="68"/>
      <c r="AH205" s="440"/>
      <c r="AI205" s="441"/>
      <c r="AJ205" s="110"/>
      <c r="AK205" s="23"/>
      <c r="AL205" s="434"/>
      <c r="AM205" s="435"/>
      <c r="AN205" s="435"/>
      <c r="AO205" s="435"/>
      <c r="AP205" s="435"/>
      <c r="AQ205" s="436"/>
      <c r="AR205" s="97"/>
      <c r="AS205" s="97"/>
      <c r="AT205" s="97"/>
      <c r="AU205" s="97"/>
      <c r="AV205" s="97"/>
      <c r="AW205" s="98"/>
      <c r="AX205" s="51"/>
      <c r="AY205" s="350"/>
      <c r="AZ205" s="75"/>
      <c r="BA205" s="327" t="str">
        <f>IFERROR(AZ205/VLOOKUP($A205,Base!$A$3:$D$17,4,FALSE)/24,"")</f>
        <v/>
      </c>
      <c r="BB205" s="110">
        <f>HO$310</f>
        <v>0</v>
      </c>
      <c r="BC205" s="326" t="str">
        <f>IFERROR(BB205/VLOOKUP($A205,Base!$A$3:$D$17,4,FALSE)/24,"")</f>
        <v/>
      </c>
      <c r="BD205" s="315"/>
      <c r="BE205" s="314"/>
      <c r="BF205" s="68"/>
      <c r="BG205" s="440"/>
      <c r="BH205" s="441"/>
      <c r="BI205" s="110"/>
      <c r="BJ205" s="23"/>
      <c r="BK205" s="434"/>
      <c r="BL205" s="435"/>
      <c r="BM205" s="435"/>
      <c r="BN205" s="435"/>
      <c r="BO205" s="435"/>
      <c r="BP205" s="436"/>
      <c r="BQ205" s="97"/>
      <c r="BR205" s="97"/>
      <c r="BS205" s="97"/>
      <c r="BT205" s="97"/>
      <c r="BU205" s="97"/>
      <c r="BV205" s="98"/>
      <c r="BW205" s="51"/>
      <c r="BX205" s="350"/>
      <c r="BY205" s="75"/>
      <c r="BZ205" s="327" t="str">
        <f>IFERROR(BY205/VLOOKUP($A205,Base!$A$3:$D$17,4,FALSE)/24,"")</f>
        <v/>
      </c>
      <c r="CA205" s="110">
        <f>HO$314</f>
        <v>0</v>
      </c>
      <c r="CB205" s="326" t="str">
        <f>IFERROR($CA205/VLOOKUP($A205,Base!$A$3:$D$17,4,FALSE)/24,"")</f>
        <v/>
      </c>
      <c r="CC205" s="315"/>
      <c r="CD205" s="314"/>
      <c r="CE205" s="68"/>
      <c r="CF205" s="440"/>
      <c r="CG205" s="441"/>
      <c r="CH205" s="110"/>
      <c r="CI205" s="23"/>
      <c r="CJ205" s="434"/>
      <c r="CK205" s="435"/>
      <c r="CL205" s="435"/>
      <c r="CM205" s="435"/>
      <c r="CN205" s="435"/>
      <c r="CO205" s="436"/>
      <c r="CP205" s="97"/>
      <c r="CQ205" s="97"/>
      <c r="CR205" s="97"/>
      <c r="CS205" s="97"/>
      <c r="CT205" s="97"/>
      <c r="CU205" s="98"/>
      <c r="CV205" s="51"/>
      <c r="CW205" s="350"/>
      <c r="CX205" s="75"/>
      <c r="CY205" s="327" t="str">
        <f>IFERROR(CX205/VLOOKUP($A205,Base!$A$3:$D$17,4,FALSE)/24,"")</f>
        <v/>
      </c>
      <c r="CZ205" s="110">
        <f>$HO$318</f>
        <v>0</v>
      </c>
      <c r="DA205" s="326" t="str">
        <f>IFERROR(CZ205/VLOOKUP($A205,Base!$A$3:$D$17,4,FALSE)/24,"")</f>
        <v/>
      </c>
      <c r="DB205" s="315"/>
      <c r="DC205" s="314"/>
      <c r="DD205" s="68"/>
      <c r="DE205" s="440"/>
      <c r="DF205" s="441"/>
      <c r="DG205" s="110"/>
      <c r="DH205" s="23"/>
      <c r="DI205" s="434"/>
      <c r="DJ205" s="435"/>
      <c r="DK205" s="435"/>
      <c r="DL205" s="435"/>
      <c r="DM205" s="435"/>
      <c r="DN205" s="436"/>
      <c r="DO205" s="97"/>
      <c r="DP205" s="97"/>
      <c r="DQ205" s="97"/>
      <c r="DR205" s="97"/>
      <c r="DS205" s="97"/>
      <c r="DT205" s="98"/>
      <c r="DU205" s="51"/>
      <c r="DV205" s="350"/>
      <c r="DW205" s="75"/>
      <c r="DX205" s="327" t="str">
        <f>IFERROR(DW205/VLOOKUP($A205,Base!$A$3:$D$17,4,FALSE)/24,"")</f>
        <v/>
      </c>
      <c r="DY205" s="110">
        <f>$HO$322</f>
        <v>0</v>
      </c>
      <c r="DZ205" s="326" t="str">
        <f>IFERROR($DY205/VLOOKUP($A205,Base!$A$3:$D$17,4,FALSE)/24,"")</f>
        <v/>
      </c>
      <c r="EA205" s="315"/>
      <c r="EB205" s="314"/>
      <c r="EC205" s="68"/>
      <c r="ED205" s="440"/>
      <c r="EE205" s="441"/>
      <c r="EF205" s="110"/>
      <c r="EG205" s="23"/>
      <c r="EH205" s="434"/>
      <c r="EI205" s="435"/>
      <c r="EJ205" s="435"/>
      <c r="EK205" s="435"/>
      <c r="EL205" s="435"/>
      <c r="EM205" s="436"/>
      <c r="EN205" s="97"/>
      <c r="EO205" s="97"/>
      <c r="EP205" s="97"/>
      <c r="EQ205" s="97"/>
      <c r="ER205" s="97"/>
      <c r="ES205" s="98"/>
      <c r="ET205" s="51"/>
      <c r="EU205" s="350"/>
      <c r="EV205" s="323"/>
      <c r="EW205" s="327" t="str">
        <f>IFERROR(EV205/VLOOKUP($A205,Base!$A$3:$D$17,4,FALSE)/24,"")</f>
        <v/>
      </c>
      <c r="EX205" s="110">
        <f>$HO$326</f>
        <v>0</v>
      </c>
      <c r="EY205" s="326" t="str">
        <f>IFERROR($EX205/VLOOKUP($A205,Base!$A$3:$D$17,4,FALSE)/24,"")</f>
        <v/>
      </c>
      <c r="EZ205" s="315"/>
      <c r="FA205" s="314"/>
      <c r="FB205" s="68"/>
      <c r="FC205" s="440"/>
      <c r="FD205" s="441"/>
      <c r="FE205" s="110"/>
      <c r="FF205" s="23"/>
      <c r="FG205" s="434"/>
      <c r="FH205" s="435"/>
      <c r="FI205" s="435"/>
      <c r="FJ205" s="435"/>
      <c r="FK205" s="435"/>
      <c r="FL205" s="436"/>
      <c r="FM205" s="97"/>
      <c r="FN205" s="97"/>
      <c r="FO205" s="97"/>
      <c r="FP205" s="97"/>
      <c r="FQ205" s="97"/>
      <c r="FR205" s="98"/>
      <c r="FS205" s="51"/>
    </row>
    <row r="206" spans="1:175" s="25" customFormat="1" x14ac:dyDescent="0.2">
      <c r="A206" s="350" t="str">
        <f>Base!$A$13</f>
        <v>Cariste M</v>
      </c>
      <c r="B206" s="324">
        <f>B203</f>
        <v>0</v>
      </c>
      <c r="C206" s="327">
        <f>IFERROR(B206/VLOOKUP($A206,Base!$A$3:$D$17,4,FALSE)/24,"")</f>
        <v>0</v>
      </c>
      <c r="D206" s="110"/>
      <c r="E206" s="310">
        <f>IFERROR($B206/VLOOKUP($A206,Base!$A$3:$D$17,4,FALSE)/24,"")</f>
        <v>0</v>
      </c>
      <c r="F206" s="315">
        <f>F203</f>
        <v>0</v>
      </c>
      <c r="G206" s="314" t="s">
        <v>10</v>
      </c>
      <c r="H206" s="84">
        <f>F206/VLOOKUP($A206,Base!$A$3:$D$17,4,FALSE)/24</f>
        <v>0</v>
      </c>
      <c r="I206" s="440"/>
      <c r="J206" s="441"/>
      <c r="K206" s="110" t="s">
        <v>10</v>
      </c>
      <c r="L206" s="23"/>
      <c r="M206" s="434"/>
      <c r="N206" s="435"/>
      <c r="O206" s="435"/>
      <c r="P206" s="435"/>
      <c r="Q206" s="435"/>
      <c r="R206" s="436"/>
      <c r="S206" s="97"/>
      <c r="T206" s="97"/>
      <c r="U206" s="97"/>
      <c r="V206" s="97"/>
      <c r="W206" s="97"/>
      <c r="X206" s="98"/>
      <c r="Y206" s="51"/>
      <c r="Z206" s="350" t="str">
        <f>Base!$A$13</f>
        <v>Cariste M</v>
      </c>
      <c r="AA206" s="324">
        <f>AA203</f>
        <v>0</v>
      </c>
      <c r="AB206" s="327">
        <f>IFERROR(AA206/VLOOKUP($A206,Base!$A$3:$D$17,4,FALSE)/24,"")</f>
        <v>0</v>
      </c>
      <c r="AC206" s="110"/>
      <c r="AD206" s="326">
        <f>IFERROR($AA206/VLOOKUP($A206,Base!$A$3:$D$17,4,FALSE)/24,"")</f>
        <v>0</v>
      </c>
      <c r="AE206" s="315">
        <f>AE203</f>
        <v>0</v>
      </c>
      <c r="AF206" s="314" t="s">
        <v>10</v>
      </c>
      <c r="AG206" s="84">
        <f>AE206/VLOOKUP($A206,Base!$A$3:$D$17,4,FALSE)/24</f>
        <v>0</v>
      </c>
      <c r="AH206" s="440"/>
      <c r="AI206" s="441"/>
      <c r="AJ206" s="110" t="s">
        <v>10</v>
      </c>
      <c r="AK206" s="23"/>
      <c r="AL206" s="434"/>
      <c r="AM206" s="435"/>
      <c r="AN206" s="435"/>
      <c r="AO206" s="435"/>
      <c r="AP206" s="435"/>
      <c r="AQ206" s="436"/>
      <c r="AR206" s="97"/>
      <c r="AS206" s="97"/>
      <c r="AT206" s="97"/>
      <c r="AU206" s="97"/>
      <c r="AV206" s="97"/>
      <c r="AW206" s="98"/>
      <c r="AX206" s="51"/>
      <c r="AY206" s="350" t="str">
        <f>Base!$A$13</f>
        <v>Cariste M</v>
      </c>
      <c r="AZ206" s="77">
        <f>AZ203</f>
        <v>0</v>
      </c>
      <c r="BA206" s="327">
        <f>IFERROR(AZ206/VLOOKUP($A206,Base!$A$3:$D$17,4,FALSE)/24,"")</f>
        <v>0</v>
      </c>
      <c r="BB206" s="110"/>
      <c r="BC206" s="326">
        <f>IFERROR(AZ206/VLOOKUP($A206,Base!$A$3:$D$17,4,FALSE)/24,"")</f>
        <v>0</v>
      </c>
      <c r="BD206" s="315">
        <f>BD203</f>
        <v>0</v>
      </c>
      <c r="BE206" s="314" t="s">
        <v>10</v>
      </c>
      <c r="BF206" s="84">
        <f>BD206/VLOOKUP($A206,Base!$A$3:$D$17,4,FALSE)/24</f>
        <v>0</v>
      </c>
      <c r="BG206" s="440"/>
      <c r="BH206" s="441"/>
      <c r="BI206" s="110" t="s">
        <v>10</v>
      </c>
      <c r="BJ206" s="23"/>
      <c r="BK206" s="434"/>
      <c r="BL206" s="435"/>
      <c r="BM206" s="435"/>
      <c r="BN206" s="435"/>
      <c r="BO206" s="435"/>
      <c r="BP206" s="436"/>
      <c r="BQ206" s="97"/>
      <c r="BR206" s="97"/>
      <c r="BS206" s="97"/>
      <c r="BT206" s="97"/>
      <c r="BU206" s="97"/>
      <c r="BV206" s="98"/>
      <c r="BW206" s="51"/>
      <c r="BX206" s="350" t="str">
        <f>Base!$A$13</f>
        <v>Cariste M</v>
      </c>
      <c r="BY206" s="77">
        <f>BY203</f>
        <v>0</v>
      </c>
      <c r="BZ206" s="327">
        <f>IFERROR(BY206/VLOOKUP($A206,Base!$A$3:$D$17,4,FALSE)/24,"")</f>
        <v>0</v>
      </c>
      <c r="CA206" s="110"/>
      <c r="CB206" s="326">
        <f>IFERROR($BY206/VLOOKUP($A206,Base!$A$3:$D$17,4,FALSE)/24,"")</f>
        <v>0</v>
      </c>
      <c r="CC206" s="315">
        <f>CC203</f>
        <v>0</v>
      </c>
      <c r="CD206" s="314" t="s">
        <v>10</v>
      </c>
      <c r="CE206" s="84">
        <f>CC206/VLOOKUP($A206,Base!$A$3:$D$17,4,FALSE)/24</f>
        <v>0</v>
      </c>
      <c r="CF206" s="440"/>
      <c r="CG206" s="441"/>
      <c r="CH206" s="110" t="s">
        <v>10</v>
      </c>
      <c r="CI206" s="23"/>
      <c r="CJ206" s="434"/>
      <c r="CK206" s="435"/>
      <c r="CL206" s="435"/>
      <c r="CM206" s="435"/>
      <c r="CN206" s="435"/>
      <c r="CO206" s="436"/>
      <c r="CP206" s="97"/>
      <c r="CQ206" s="97"/>
      <c r="CR206" s="97"/>
      <c r="CS206" s="97"/>
      <c r="CT206" s="97"/>
      <c r="CU206" s="98"/>
      <c r="CV206" s="51"/>
      <c r="CW206" s="350" t="str">
        <f>Base!$A$13</f>
        <v>Cariste M</v>
      </c>
      <c r="CX206" s="77">
        <f>CX203</f>
        <v>0</v>
      </c>
      <c r="CY206" s="327">
        <f>IFERROR(CX206/VLOOKUP($A206,Base!$A$3:$D$17,4,FALSE)/24,"")</f>
        <v>0</v>
      </c>
      <c r="CZ206" s="110"/>
      <c r="DA206" s="326">
        <f>IFERROR(CX206/VLOOKUP($A206,Base!$A$3:$D$17,4,FALSE)/24,"")</f>
        <v>0</v>
      </c>
      <c r="DB206" s="315">
        <f>DB203</f>
        <v>0</v>
      </c>
      <c r="DC206" s="314" t="s">
        <v>10</v>
      </c>
      <c r="DD206" s="84">
        <f>DB206/VLOOKUP($A206,Base!$A$3:$D$17,4,FALSE)/24</f>
        <v>0</v>
      </c>
      <c r="DE206" s="440"/>
      <c r="DF206" s="441"/>
      <c r="DG206" s="110" t="s">
        <v>10</v>
      </c>
      <c r="DH206" s="23"/>
      <c r="DI206" s="434"/>
      <c r="DJ206" s="435"/>
      <c r="DK206" s="435"/>
      <c r="DL206" s="435"/>
      <c r="DM206" s="435"/>
      <c r="DN206" s="436"/>
      <c r="DO206" s="97"/>
      <c r="DP206" s="97"/>
      <c r="DQ206" s="97"/>
      <c r="DR206" s="97"/>
      <c r="DS206" s="97"/>
      <c r="DT206" s="98"/>
      <c r="DU206" s="51"/>
      <c r="DV206" s="350" t="str">
        <f>Base!$A$13</f>
        <v>Cariste M</v>
      </c>
      <c r="DW206" s="77">
        <f>DW203</f>
        <v>0</v>
      </c>
      <c r="DX206" s="327">
        <f>IFERROR(DW206/VLOOKUP($A206,Base!$A$3:$D$17,4,FALSE)/24,"")</f>
        <v>0</v>
      </c>
      <c r="DY206" s="110"/>
      <c r="DZ206" s="326">
        <f>IFERROR($DW206/VLOOKUP($A206,Base!$A$3:$D$17,4,FALSE)/24,"")</f>
        <v>0</v>
      </c>
      <c r="EA206" s="315">
        <f>EA203</f>
        <v>0</v>
      </c>
      <c r="EB206" s="314" t="s">
        <v>10</v>
      </c>
      <c r="EC206" s="84">
        <f>EA206/VLOOKUP($A206,Base!$A$3:$D$17,4,FALSE)/24</f>
        <v>0</v>
      </c>
      <c r="ED206" s="440"/>
      <c r="EE206" s="441"/>
      <c r="EF206" s="110" t="s">
        <v>10</v>
      </c>
      <c r="EG206" s="23"/>
      <c r="EH206" s="434"/>
      <c r="EI206" s="435"/>
      <c r="EJ206" s="435"/>
      <c r="EK206" s="435"/>
      <c r="EL206" s="435"/>
      <c r="EM206" s="436"/>
      <c r="EN206" s="97"/>
      <c r="EO206" s="97"/>
      <c r="EP206" s="97"/>
      <c r="EQ206" s="97"/>
      <c r="ER206" s="97"/>
      <c r="ES206" s="98"/>
      <c r="ET206" s="51"/>
      <c r="EU206" s="350" t="str">
        <f>Base!$A$13</f>
        <v>Cariste M</v>
      </c>
      <c r="EV206" s="324">
        <f>EV203</f>
        <v>0</v>
      </c>
      <c r="EW206" s="327">
        <f>IFERROR(EV206/VLOOKUP($A206,Base!$A$3:$D$17,4,FALSE)/24,"")</f>
        <v>0</v>
      </c>
      <c r="EX206" s="110"/>
      <c r="EY206" s="326">
        <f>IFERROR($EV206/VLOOKUP($A206,Base!$A$3:$D$17,4,FALSE)/24,"")</f>
        <v>0</v>
      </c>
      <c r="EZ206" s="315">
        <f>EZ203</f>
        <v>0</v>
      </c>
      <c r="FA206" s="314" t="s">
        <v>10</v>
      </c>
      <c r="FB206" s="84">
        <f>EZ206/VLOOKUP($A206,Base!$A$3:$D$17,4,FALSE)/24</f>
        <v>0</v>
      </c>
      <c r="FC206" s="440"/>
      <c r="FD206" s="441"/>
      <c r="FE206" s="110" t="s">
        <v>10</v>
      </c>
      <c r="FF206" s="23"/>
      <c r="FG206" s="434"/>
      <c r="FH206" s="435"/>
      <c r="FI206" s="435"/>
      <c r="FJ206" s="435"/>
      <c r="FK206" s="435"/>
      <c r="FL206" s="436"/>
      <c r="FM206" s="97"/>
      <c r="FN206" s="97"/>
      <c r="FO206" s="97"/>
      <c r="FP206" s="97"/>
      <c r="FQ206" s="97"/>
      <c r="FR206" s="98"/>
      <c r="FS206" s="51"/>
    </row>
    <row r="207" spans="1:175" s="25" customFormat="1" x14ac:dyDescent="0.2">
      <c r="A207" s="350" t="str">
        <f>Base!$A$14</f>
        <v>Cariste D</v>
      </c>
      <c r="B207" s="324">
        <f>(B195+B196)/Base!$I$5+(B197+B198)/Base!$I$7+(B199+B200)/Base!$I$6</f>
        <v>138.75</v>
      </c>
      <c r="C207" s="327">
        <f>IFERROR(B207/VLOOKUP($A207,Base!$A$3:$D$17,4,FALSE)/24,"")</f>
        <v>0.23528343023255813</v>
      </c>
      <c r="D207" s="316">
        <f>(D195+D196)/Base!$I$5+(D197+D198)/Base!$I$7+(D199+D200)/Base!$I$6</f>
        <v>0</v>
      </c>
      <c r="E207" s="310">
        <f>IFERROR($D207/VLOOKUP($A207,Base!$A$3:$D$17,4,FALSE)/24,"")</f>
        <v>0</v>
      </c>
      <c r="F207" s="317">
        <f>G195/Base!$I$5+G197/Base!$I$7+G199/Base!$I$6</f>
        <v>0</v>
      </c>
      <c r="G207" s="314" t="s">
        <v>10</v>
      </c>
      <c r="H207" s="84">
        <f>F207/VLOOKUP($A207,Base!$A$3:$D$17,4,FALSE)/24</f>
        <v>0</v>
      </c>
      <c r="I207" s="440"/>
      <c r="J207" s="441"/>
      <c r="K207" s="110" t="s">
        <v>10</v>
      </c>
      <c r="L207" s="23"/>
      <c r="M207" s="434"/>
      <c r="N207" s="435"/>
      <c r="O207" s="435"/>
      <c r="P207" s="435"/>
      <c r="Q207" s="435"/>
      <c r="R207" s="436"/>
      <c r="S207" s="97"/>
      <c r="T207" s="97"/>
      <c r="U207" s="97"/>
      <c r="V207" s="97"/>
      <c r="W207" s="97"/>
      <c r="X207" s="98"/>
      <c r="Y207" s="51"/>
      <c r="Z207" s="350" t="str">
        <f>Base!$A$14</f>
        <v>Cariste D</v>
      </c>
      <c r="AA207" s="324">
        <f>(AA195+AA196)/Base!$I$5+(AA197+AA198)/Base!$I$7+(AA199+AA200)/Base!$I$6</f>
        <v>127.33333333333334</v>
      </c>
      <c r="AB207" s="327">
        <f>IFERROR(AA207/VLOOKUP($A207,Base!$A$3:$D$17,4,FALSE)/24,"")</f>
        <v>0.21592377260981913</v>
      </c>
      <c r="AC207" s="316">
        <f>(AC195+AC196)/Base!$I$5+(AC197+AC198)/Base!$I$7+(AC199+AC200)/Base!$I$6</f>
        <v>0</v>
      </c>
      <c r="AD207" s="326">
        <f>IFERROR($AC207/VLOOKUP($A207,Base!$A$3:$D$17,4,FALSE)/24,"")</f>
        <v>0</v>
      </c>
      <c r="AE207" s="317">
        <f>AF195/Base!$I$5+AF197/Base!$I$7+AF199/Base!$I$6</f>
        <v>0</v>
      </c>
      <c r="AF207" s="314" t="s">
        <v>10</v>
      </c>
      <c r="AG207" s="84">
        <f>AE207/VLOOKUP($A207,Base!$A$3:$D$17,4,FALSE)/24</f>
        <v>0</v>
      </c>
      <c r="AH207" s="440"/>
      <c r="AI207" s="441"/>
      <c r="AJ207" s="110" t="s">
        <v>10</v>
      </c>
      <c r="AK207" s="23"/>
      <c r="AL207" s="434"/>
      <c r="AM207" s="435"/>
      <c r="AN207" s="435"/>
      <c r="AO207" s="435"/>
      <c r="AP207" s="435"/>
      <c r="AQ207" s="436"/>
      <c r="AR207" s="97"/>
      <c r="AS207" s="97"/>
      <c r="AT207" s="97"/>
      <c r="AU207" s="97"/>
      <c r="AV207" s="97"/>
      <c r="AW207" s="98"/>
      <c r="AX207" s="51"/>
      <c r="AY207" s="350" t="str">
        <f>Base!$A$14</f>
        <v>Cariste D</v>
      </c>
      <c r="AZ207" s="77">
        <f>(AZ195+AZ196)/Base!$I$5+(AZ197+AZ198)/Base!$I$7+(AZ199+AZ200)/Base!$I$6</f>
        <v>119.375</v>
      </c>
      <c r="BA207" s="327">
        <f>IFERROR(AZ207/VLOOKUP($A207,Base!$A$3:$D$17,4,FALSE)/24,"")</f>
        <v>0.20242853682170539</v>
      </c>
      <c r="BB207" s="316">
        <f>(BB195+BB196)/Base!$I$5+(BB197+BB198)/Base!$I$7+(BB199+BB200)/Base!$I$6</f>
        <v>0</v>
      </c>
      <c r="BC207" s="326">
        <f>IFERROR(BB207/VLOOKUP($A207,Base!$A$3:$D$17,4,FALSE)/24,"")</f>
        <v>0</v>
      </c>
      <c r="BD207" s="317">
        <f>BE195/Base!$I$5+BE197/Base!$I$7+BE199/Base!$I$6</f>
        <v>0</v>
      </c>
      <c r="BE207" s="314" t="s">
        <v>10</v>
      </c>
      <c r="BF207" s="84">
        <f>BD207/VLOOKUP($A207,Base!$A$3:$D$17,4,FALSE)/24</f>
        <v>0</v>
      </c>
      <c r="BG207" s="440"/>
      <c r="BH207" s="441"/>
      <c r="BI207" s="110" t="s">
        <v>10</v>
      </c>
      <c r="BJ207" s="23"/>
      <c r="BK207" s="434"/>
      <c r="BL207" s="435"/>
      <c r="BM207" s="435"/>
      <c r="BN207" s="435"/>
      <c r="BO207" s="435"/>
      <c r="BP207" s="436"/>
      <c r="BQ207" s="97"/>
      <c r="BR207" s="97"/>
      <c r="BS207" s="97"/>
      <c r="BT207" s="97"/>
      <c r="BU207" s="97"/>
      <c r="BV207" s="98"/>
      <c r="BW207" s="51"/>
      <c r="BX207" s="350" t="str">
        <f>Base!$A$14</f>
        <v>Cariste D</v>
      </c>
      <c r="BY207" s="77">
        <f>(BY195+BY196)/Base!$I$5+(BY197+BY198)/Base!$I$7+(BY199+BY200)/Base!$I$6</f>
        <v>92.916666666666657</v>
      </c>
      <c r="BZ207" s="327">
        <f>IFERROR(BY207/VLOOKUP($A207,Base!$A$3:$D$17,4,FALSE)/24,"")</f>
        <v>0.15756217700258396</v>
      </c>
      <c r="CA207" s="316">
        <f>(CA195+CA196)/Base!$I$5+(CA197+CA198)/Base!$I$7+(CA199+CA200)/Base!$I$6</f>
        <v>0</v>
      </c>
      <c r="CB207" s="326">
        <f>IFERROR($CA207/VLOOKUP($A207,Base!$A$3:$D$17,4,FALSE)/24,"")</f>
        <v>0</v>
      </c>
      <c r="CC207" s="317">
        <f>CD195/Base!$I$5+CD197/Base!$I$7+CD199/Base!$I$6</f>
        <v>0</v>
      </c>
      <c r="CD207" s="314" t="s">
        <v>10</v>
      </c>
      <c r="CE207" s="84">
        <f>CC207/VLOOKUP($A207,Base!$A$3:$D$17,4,FALSE)/24</f>
        <v>0</v>
      </c>
      <c r="CF207" s="440"/>
      <c r="CG207" s="441"/>
      <c r="CH207" s="110" t="s">
        <v>10</v>
      </c>
      <c r="CI207" s="23"/>
      <c r="CJ207" s="434"/>
      <c r="CK207" s="435"/>
      <c r="CL207" s="435"/>
      <c r="CM207" s="435"/>
      <c r="CN207" s="435"/>
      <c r="CO207" s="436"/>
      <c r="CP207" s="97"/>
      <c r="CQ207" s="97"/>
      <c r="CR207" s="97"/>
      <c r="CS207" s="97"/>
      <c r="CT207" s="97"/>
      <c r="CU207" s="98"/>
      <c r="CV207" s="51"/>
      <c r="CW207" s="350" t="str">
        <f>Base!$A$14</f>
        <v>Cariste D</v>
      </c>
      <c r="CX207" s="77">
        <f>(CX195+CX196)/Base!$I$5+(CX197+CX198)/Base!$I$7+(CX199+CX200)/Base!$I$6</f>
        <v>110.5</v>
      </c>
      <c r="CY207" s="327">
        <f>IFERROR(CX207/VLOOKUP($A207,Base!$A$3:$D$17,4,FALSE)/24,"")</f>
        <v>0.18737887596899225</v>
      </c>
      <c r="CZ207" s="316">
        <f>(CZ195+CZ196)/Base!$I$5+(CZ197+CZ198)/Base!$I$7+(CZ199+CZ200)/Base!$I$6</f>
        <v>0</v>
      </c>
      <c r="DA207" s="326">
        <f>IFERROR(CZ207/VLOOKUP($A207,Base!$A$3:$D$17,4,FALSE)/24,"")</f>
        <v>0</v>
      </c>
      <c r="DB207" s="317">
        <f>DC195/Base!$I$5+DC197/Base!$I$7+DC199/Base!$I$6</f>
        <v>0</v>
      </c>
      <c r="DC207" s="314" t="s">
        <v>10</v>
      </c>
      <c r="DD207" s="84">
        <f>DB207/VLOOKUP($A207,Base!$A$3:$D$17,4,FALSE)/24</f>
        <v>0</v>
      </c>
      <c r="DE207" s="440"/>
      <c r="DF207" s="441"/>
      <c r="DG207" s="110" t="s">
        <v>10</v>
      </c>
      <c r="DH207" s="23"/>
      <c r="DI207" s="434"/>
      <c r="DJ207" s="435"/>
      <c r="DK207" s="435"/>
      <c r="DL207" s="435"/>
      <c r="DM207" s="435"/>
      <c r="DN207" s="436"/>
      <c r="DO207" s="97"/>
      <c r="DP207" s="97"/>
      <c r="DQ207" s="97"/>
      <c r="DR207" s="97"/>
      <c r="DS207" s="97"/>
      <c r="DT207" s="98"/>
      <c r="DU207" s="51"/>
      <c r="DV207" s="350" t="str">
        <f>Base!$A$14</f>
        <v>Cariste D</v>
      </c>
      <c r="DW207" s="77">
        <f>(DW195+DW196)/Base!$I$5+(DW197+DW198)/Base!$I$7+(DW199+DW200)/Base!$I$6</f>
        <v>0</v>
      </c>
      <c r="DX207" s="327">
        <f>IFERROR(DW207/VLOOKUP($A207,Base!$A$3:$D$17,4,FALSE)/24,"")</f>
        <v>0</v>
      </c>
      <c r="DY207" s="316">
        <f>(DY195+DY196)/Base!$I$5+(DY197+DY198)/Base!$I$7+(DY199+DY200)/Base!$I$6</f>
        <v>0</v>
      </c>
      <c r="DZ207" s="326">
        <f>IFERROR($DY207/VLOOKUP($A207,Base!$A$3:$D$17,4,FALSE)/24,"")</f>
        <v>0</v>
      </c>
      <c r="EA207" s="317">
        <f>EB195/Base!$I$5+EB197/Base!$I$7+EB199/Base!$I$6</f>
        <v>0</v>
      </c>
      <c r="EB207" s="314" t="s">
        <v>10</v>
      </c>
      <c r="EC207" s="84">
        <f>EA207/VLOOKUP($A207,Base!$A$3:$D$17,4,FALSE)/24</f>
        <v>0</v>
      </c>
      <c r="ED207" s="440"/>
      <c r="EE207" s="441"/>
      <c r="EF207" s="110" t="s">
        <v>10</v>
      </c>
      <c r="EG207" s="23"/>
      <c r="EH207" s="434"/>
      <c r="EI207" s="435"/>
      <c r="EJ207" s="435"/>
      <c r="EK207" s="435"/>
      <c r="EL207" s="435"/>
      <c r="EM207" s="436"/>
      <c r="EN207" s="97"/>
      <c r="EO207" s="97"/>
      <c r="EP207" s="97"/>
      <c r="EQ207" s="97"/>
      <c r="ER207" s="97"/>
      <c r="ES207" s="98"/>
      <c r="ET207" s="51"/>
      <c r="EU207" s="350" t="str">
        <f>Base!$A$14</f>
        <v>Cariste D</v>
      </c>
      <c r="EV207" s="324">
        <f>(EV195+EV196)/Base!$I$5+(EV197+EV198)/Base!$I$7+(EV199+EV200)/Base!$I$6</f>
        <v>97.166666666666671</v>
      </c>
      <c r="EW207" s="327">
        <f>IFERROR(EV207/VLOOKUP($A207,Base!$A$3:$D$17,4,FALSE)/24,"")</f>
        <v>0.16476905684754523</v>
      </c>
      <c r="EX207" s="316">
        <f>(EX195+EX196)/Base!$I$5+(EX197+EX198)/Base!$I$7+(EX199+EX200)/Base!$I$6</f>
        <v>0</v>
      </c>
      <c r="EY207" s="326">
        <f>IFERROR($EX207/VLOOKUP($A207,Base!$A$3:$D$17,4,FALSE)/24,"")</f>
        <v>0</v>
      </c>
      <c r="EZ207" s="317">
        <f>FA195/Base!$I$5+FA197/Base!$I$7+FA199/Base!$I$6</f>
        <v>0</v>
      </c>
      <c r="FA207" s="314" t="s">
        <v>10</v>
      </c>
      <c r="FB207" s="84">
        <f>EZ207/VLOOKUP($A207,Base!$A$3:$D$17,4,FALSE)/24</f>
        <v>0</v>
      </c>
      <c r="FC207" s="440"/>
      <c r="FD207" s="441"/>
      <c r="FE207" s="110" t="s">
        <v>10</v>
      </c>
      <c r="FF207" s="23"/>
      <c r="FG207" s="434"/>
      <c r="FH207" s="435"/>
      <c r="FI207" s="435"/>
      <c r="FJ207" s="435"/>
      <c r="FK207" s="435"/>
      <c r="FL207" s="436"/>
      <c r="FM207" s="97"/>
      <c r="FN207" s="97"/>
      <c r="FO207" s="97"/>
      <c r="FP207" s="97"/>
      <c r="FQ207" s="97"/>
      <c r="FR207" s="98"/>
      <c r="FS207" s="51"/>
    </row>
    <row r="208" spans="1:175" s="25" customFormat="1" x14ac:dyDescent="0.2">
      <c r="A208" s="350" t="str">
        <f>Base!$A$15</f>
        <v>Hors production</v>
      </c>
      <c r="B208" s="323">
        <v>7</v>
      </c>
      <c r="C208" s="327">
        <f>IFERROR(B208/VLOOKUP($A208,Base!$A$3:$D$17,4,FALSE)/24,"")</f>
        <v>0.29166666666666669</v>
      </c>
      <c r="D208" s="110"/>
      <c r="E208" s="310">
        <f>IFERROR($D208/VLOOKUP($A208,Base!$A$3:$D$17,4,FALSE)/24,"")</f>
        <v>0</v>
      </c>
      <c r="F208" s="315">
        <f>SUMIF($I$163:$I$191,A208,$J$163:$J$191)+SUMIF($K$163:$K$191,A208,$L$163:$L$191)+SUMIF($M$163:$M$191,A208,$N$163:$N$191)+SUMIF($O$163:$O$191,A208,$P$163:$P$191)+SUMIF($Q$163:$Q$191,A208,$R$163:$R$191)</f>
        <v>0</v>
      </c>
      <c r="G208" s="314"/>
      <c r="H208" s="84"/>
      <c r="I208" s="440"/>
      <c r="J208" s="441"/>
      <c r="K208" s="110"/>
      <c r="L208" s="23"/>
      <c r="M208" s="434"/>
      <c r="N208" s="435"/>
      <c r="O208" s="435"/>
      <c r="P208" s="435"/>
      <c r="Q208" s="435"/>
      <c r="R208" s="436"/>
      <c r="S208" s="97"/>
      <c r="T208" s="97"/>
      <c r="U208" s="97"/>
      <c r="V208" s="97"/>
      <c r="W208" s="97"/>
      <c r="X208" s="98"/>
      <c r="Y208" s="51"/>
      <c r="Z208" s="350" t="str">
        <f>Base!$A$15</f>
        <v>Hors production</v>
      </c>
      <c r="AA208" s="323">
        <v>7</v>
      </c>
      <c r="AB208" s="327">
        <f>IFERROR(AA208/VLOOKUP($A208,Base!$A$3:$D$17,4,FALSE)/24,"")</f>
        <v>0.29166666666666669</v>
      </c>
      <c r="AC208" s="110"/>
      <c r="AD208" s="326">
        <f>IFERROR($AC208/VLOOKUP($A208,Base!$A$3:$D$17,4,FALSE)/24,"")</f>
        <v>0</v>
      </c>
      <c r="AE208" s="315">
        <f>AA208</f>
        <v>7</v>
      </c>
      <c r="AF208" s="314"/>
      <c r="AG208" s="84"/>
      <c r="AH208" s="440"/>
      <c r="AI208" s="441"/>
      <c r="AJ208" s="110"/>
      <c r="AK208" s="23"/>
      <c r="AL208" s="434"/>
      <c r="AM208" s="435"/>
      <c r="AN208" s="435"/>
      <c r="AO208" s="435"/>
      <c r="AP208" s="435"/>
      <c r="AQ208" s="436"/>
      <c r="AR208" s="97"/>
      <c r="AS208" s="97"/>
      <c r="AT208" s="97"/>
      <c r="AU208" s="97"/>
      <c r="AV208" s="97"/>
      <c r="AW208" s="98"/>
      <c r="AX208" s="51"/>
      <c r="AY208" s="350" t="str">
        <f>Base!$A$15</f>
        <v>Hors production</v>
      </c>
      <c r="AZ208" s="75">
        <v>0</v>
      </c>
      <c r="BA208" s="327">
        <f>IFERROR(AZ208/VLOOKUP($A208,Base!$A$3:$D$17,4,FALSE)/24,"")</f>
        <v>0</v>
      </c>
      <c r="BB208" s="110"/>
      <c r="BC208" s="326">
        <f>IFERROR(BB208/VLOOKUP($A208,Base!$A$3:$D$17,4,FALSE)/24,"")</f>
        <v>0</v>
      </c>
      <c r="BD208" s="315">
        <f>AZ208</f>
        <v>0</v>
      </c>
      <c r="BE208" s="314"/>
      <c r="BF208" s="84"/>
      <c r="BG208" s="440"/>
      <c r="BH208" s="441"/>
      <c r="BI208" s="110"/>
      <c r="BJ208" s="23"/>
      <c r="BK208" s="434"/>
      <c r="BL208" s="435"/>
      <c r="BM208" s="435"/>
      <c r="BN208" s="435"/>
      <c r="BO208" s="435"/>
      <c r="BP208" s="436"/>
      <c r="BQ208" s="97"/>
      <c r="BR208" s="97"/>
      <c r="BS208" s="97"/>
      <c r="BT208" s="97"/>
      <c r="BU208" s="97"/>
      <c r="BV208" s="98"/>
      <c r="BW208" s="51"/>
      <c r="BX208" s="350" t="str">
        <f>Base!$A$15</f>
        <v>Hors production</v>
      </c>
      <c r="BY208" s="75">
        <v>7</v>
      </c>
      <c r="BZ208" s="327">
        <f>IFERROR(BY208/VLOOKUP($A208,Base!$A$3:$D$17,4,FALSE)/24,"")</f>
        <v>0.29166666666666669</v>
      </c>
      <c r="CA208" s="110"/>
      <c r="CB208" s="326">
        <f>IFERROR($CA208/VLOOKUP($A208,Base!$A$3:$D$17,4,FALSE)/24,"")</f>
        <v>0</v>
      </c>
      <c r="CC208" s="315">
        <f>BY208</f>
        <v>7</v>
      </c>
      <c r="CD208" s="314"/>
      <c r="CE208" s="84"/>
      <c r="CF208" s="440"/>
      <c r="CG208" s="441"/>
      <c r="CH208" s="110"/>
      <c r="CI208" s="23"/>
      <c r="CJ208" s="434"/>
      <c r="CK208" s="435"/>
      <c r="CL208" s="435"/>
      <c r="CM208" s="435"/>
      <c r="CN208" s="435"/>
      <c r="CO208" s="436"/>
      <c r="CP208" s="97"/>
      <c r="CQ208" s="97"/>
      <c r="CR208" s="97"/>
      <c r="CS208" s="97"/>
      <c r="CT208" s="97"/>
      <c r="CU208" s="98"/>
      <c r="CV208" s="51"/>
      <c r="CW208" s="350" t="str">
        <f>Base!$A$15</f>
        <v>Hors production</v>
      </c>
      <c r="CX208" s="75">
        <v>7</v>
      </c>
      <c r="CY208" s="327">
        <f>IFERROR(CX208/VLOOKUP($A208,Base!$A$3:$D$17,4,FALSE)/24,"")</f>
        <v>0.29166666666666669</v>
      </c>
      <c r="CZ208" s="110"/>
      <c r="DA208" s="326">
        <f>IFERROR(CZ208/VLOOKUP($A208,Base!$A$3:$D$17,4,FALSE)/24,"")</f>
        <v>0</v>
      </c>
      <c r="DB208" s="315">
        <f>CX208</f>
        <v>7</v>
      </c>
      <c r="DC208" s="314"/>
      <c r="DD208" s="84"/>
      <c r="DE208" s="440"/>
      <c r="DF208" s="441"/>
      <c r="DG208" s="110"/>
      <c r="DH208" s="23"/>
      <c r="DI208" s="434"/>
      <c r="DJ208" s="435"/>
      <c r="DK208" s="435"/>
      <c r="DL208" s="435"/>
      <c r="DM208" s="435"/>
      <c r="DN208" s="436"/>
      <c r="DO208" s="97"/>
      <c r="DP208" s="97"/>
      <c r="DQ208" s="97"/>
      <c r="DR208" s="97"/>
      <c r="DS208" s="97"/>
      <c r="DT208" s="98"/>
      <c r="DU208" s="51"/>
      <c r="DV208" s="350" t="str">
        <f>Base!$A$15</f>
        <v>Hors production</v>
      </c>
      <c r="DW208" s="75">
        <v>0</v>
      </c>
      <c r="DX208" s="327">
        <f>IFERROR(DW208/VLOOKUP($A208,Base!$A$3:$D$17,4,FALSE)/24,"")</f>
        <v>0</v>
      </c>
      <c r="DY208" s="110"/>
      <c r="DZ208" s="326">
        <f>IFERROR($DY208/VLOOKUP($A208,Base!$A$3:$D$17,4,FALSE)/24,"")</f>
        <v>0</v>
      </c>
      <c r="EA208" s="315">
        <f>DW208</f>
        <v>0</v>
      </c>
      <c r="EB208" s="314"/>
      <c r="EC208" s="84"/>
      <c r="ED208" s="440"/>
      <c r="EE208" s="441"/>
      <c r="EF208" s="110"/>
      <c r="EG208" s="23"/>
      <c r="EH208" s="434"/>
      <c r="EI208" s="435"/>
      <c r="EJ208" s="435"/>
      <c r="EK208" s="435"/>
      <c r="EL208" s="435"/>
      <c r="EM208" s="436"/>
      <c r="EN208" s="97"/>
      <c r="EO208" s="97"/>
      <c r="EP208" s="97"/>
      <c r="EQ208" s="97"/>
      <c r="ER208" s="97"/>
      <c r="ES208" s="98"/>
      <c r="ET208" s="51"/>
      <c r="EU208" s="350" t="str">
        <f>Base!$A$15</f>
        <v>Hors production</v>
      </c>
      <c r="EV208" s="323"/>
      <c r="EW208" s="327">
        <f>IFERROR(EV208/VLOOKUP($A208,Base!$A$3:$D$17,4,FALSE)/24,"")</f>
        <v>0</v>
      </c>
      <c r="EX208" s="110"/>
      <c r="EY208" s="326">
        <f>IFERROR($EX208/VLOOKUP($A208,Base!$A$3:$D$17,4,FALSE)/24,"")</f>
        <v>0</v>
      </c>
      <c r="EZ208" s="315">
        <f>EV208</f>
        <v>0</v>
      </c>
      <c r="FA208" s="314"/>
      <c r="FB208" s="84"/>
      <c r="FC208" s="440"/>
      <c r="FD208" s="441"/>
      <c r="FE208" s="110"/>
      <c r="FF208" s="23"/>
      <c r="FG208" s="434"/>
      <c r="FH208" s="435"/>
      <c r="FI208" s="435"/>
      <c r="FJ208" s="435"/>
      <c r="FK208" s="435"/>
      <c r="FL208" s="436"/>
      <c r="FM208" s="97"/>
      <c r="FN208" s="97"/>
      <c r="FO208" s="97"/>
      <c r="FP208" s="97"/>
      <c r="FQ208" s="97"/>
      <c r="FR208" s="98"/>
      <c r="FS208" s="51"/>
    </row>
    <row r="209" spans="1:175" s="25" customFormat="1" x14ac:dyDescent="0.2">
      <c r="A209" s="350" t="str">
        <f>Base!$A$16</f>
        <v>Encadrement</v>
      </c>
      <c r="B209" s="323">
        <v>7</v>
      </c>
      <c r="C209" s="327">
        <f>IFERROR(B209/VLOOKUP($A209,Base!$A$3:$D$17,4,FALSE)/24,"")</f>
        <v>0.29166666666666669</v>
      </c>
      <c r="D209" s="110"/>
      <c r="E209" s="310">
        <f>IFERROR($D209/VLOOKUP($A209,Base!$A$3:$D$17,4,FALSE)/24,"")</f>
        <v>0</v>
      </c>
      <c r="F209" s="315">
        <f>B209</f>
        <v>7</v>
      </c>
      <c r="G209" s="314"/>
      <c r="H209" s="84">
        <f>F209/VLOOKUP($A209,Base!$A$3:$D$17,4,FALSE)/24</f>
        <v>0.29166666666666669</v>
      </c>
      <c r="I209" s="440"/>
      <c r="J209" s="441"/>
      <c r="K209" s="110"/>
      <c r="L209" s="23"/>
      <c r="M209" s="434"/>
      <c r="N209" s="435"/>
      <c r="O209" s="435"/>
      <c r="P209" s="435"/>
      <c r="Q209" s="435"/>
      <c r="R209" s="436"/>
      <c r="S209" s="97"/>
      <c r="T209" s="97"/>
      <c r="U209" s="97"/>
      <c r="V209" s="97"/>
      <c r="W209" s="97"/>
      <c r="X209" s="98"/>
      <c r="Y209" s="51"/>
      <c r="Z209" s="350" t="str">
        <f>Base!$A$16</f>
        <v>Encadrement</v>
      </c>
      <c r="AA209" s="323">
        <v>7</v>
      </c>
      <c r="AB209" s="327">
        <f>IFERROR(AA209/VLOOKUP($A209,Base!$A$3:$D$17,4,FALSE)/24,"")</f>
        <v>0.29166666666666669</v>
      </c>
      <c r="AC209" s="110"/>
      <c r="AD209" s="326">
        <f>IFERROR($AC209/VLOOKUP($A209,Base!$A$3:$D$17,4,FALSE)/24,"")</f>
        <v>0</v>
      </c>
      <c r="AE209" s="315">
        <f>AA209</f>
        <v>7</v>
      </c>
      <c r="AF209" s="314"/>
      <c r="AG209" s="84">
        <f>AE209/VLOOKUP($A209,Base!$A$3:$D$17,4,FALSE)/24</f>
        <v>0.29166666666666669</v>
      </c>
      <c r="AH209" s="440"/>
      <c r="AI209" s="441"/>
      <c r="AJ209" s="110"/>
      <c r="AK209" s="23"/>
      <c r="AL209" s="434"/>
      <c r="AM209" s="435"/>
      <c r="AN209" s="435"/>
      <c r="AO209" s="435"/>
      <c r="AP209" s="435"/>
      <c r="AQ209" s="436"/>
      <c r="AR209" s="97"/>
      <c r="AS209" s="97"/>
      <c r="AT209" s="97"/>
      <c r="AU209" s="97"/>
      <c r="AV209" s="97"/>
      <c r="AW209" s="98"/>
      <c r="AX209" s="51"/>
      <c r="AY209" s="350" t="str">
        <f>Base!$A$16</f>
        <v>Encadrement</v>
      </c>
      <c r="AZ209" s="75">
        <v>7</v>
      </c>
      <c r="BA209" s="327">
        <f>IFERROR(AZ209/VLOOKUP($A209,Base!$A$3:$D$17,4,FALSE)/24,"")</f>
        <v>0.29166666666666669</v>
      </c>
      <c r="BB209" s="110"/>
      <c r="BC209" s="326">
        <f>IFERROR(BB209/VLOOKUP($A209,Base!$A$3:$D$17,4,FALSE)/24,"")</f>
        <v>0</v>
      </c>
      <c r="BD209" s="315">
        <f>AZ209</f>
        <v>7</v>
      </c>
      <c r="BE209" s="314"/>
      <c r="BF209" s="84">
        <f>BD209/VLOOKUP($A209,Base!$A$3:$D$17,4,FALSE)/24</f>
        <v>0.29166666666666669</v>
      </c>
      <c r="BG209" s="440"/>
      <c r="BH209" s="441"/>
      <c r="BI209" s="110"/>
      <c r="BJ209" s="23"/>
      <c r="BK209" s="434"/>
      <c r="BL209" s="435"/>
      <c r="BM209" s="435"/>
      <c r="BN209" s="435"/>
      <c r="BO209" s="435"/>
      <c r="BP209" s="436"/>
      <c r="BQ209" s="97"/>
      <c r="BR209" s="97"/>
      <c r="BS209" s="97"/>
      <c r="BT209" s="97"/>
      <c r="BU209" s="97"/>
      <c r="BV209" s="98"/>
      <c r="BW209" s="51"/>
      <c r="BX209" s="350" t="str">
        <f>Base!$A$16</f>
        <v>Encadrement</v>
      </c>
      <c r="BY209" s="75">
        <v>7</v>
      </c>
      <c r="BZ209" s="327">
        <f>IFERROR(BY209/VLOOKUP($A209,Base!$A$3:$D$17,4,FALSE)/24,"")</f>
        <v>0.29166666666666669</v>
      </c>
      <c r="CA209" s="110"/>
      <c r="CB209" s="326">
        <f>IFERROR($CA209/VLOOKUP($A209,Base!$A$3:$D$17,4,FALSE)/24,"")</f>
        <v>0</v>
      </c>
      <c r="CC209" s="315">
        <f>BY209</f>
        <v>7</v>
      </c>
      <c r="CD209" s="314"/>
      <c r="CE209" s="84">
        <f>CC209/VLOOKUP($A209,Base!$A$3:$D$17,4,FALSE)/24</f>
        <v>0.29166666666666669</v>
      </c>
      <c r="CF209" s="440"/>
      <c r="CG209" s="441"/>
      <c r="CH209" s="110"/>
      <c r="CI209" s="23"/>
      <c r="CJ209" s="434"/>
      <c r="CK209" s="435"/>
      <c r="CL209" s="435"/>
      <c r="CM209" s="435"/>
      <c r="CN209" s="435"/>
      <c r="CO209" s="436"/>
      <c r="CP209" s="97"/>
      <c r="CQ209" s="97"/>
      <c r="CR209" s="97"/>
      <c r="CS209" s="97"/>
      <c r="CT209" s="97"/>
      <c r="CU209" s="98"/>
      <c r="CV209" s="51"/>
      <c r="CW209" s="350" t="str">
        <f>Base!$A$16</f>
        <v>Encadrement</v>
      </c>
      <c r="CX209" s="75">
        <v>7</v>
      </c>
      <c r="CY209" s="327">
        <f>IFERROR(CX209/VLOOKUP($A209,Base!$A$3:$D$17,4,FALSE)/24,"")</f>
        <v>0.29166666666666669</v>
      </c>
      <c r="CZ209" s="110"/>
      <c r="DA209" s="326">
        <f>IFERROR(CZ209/VLOOKUP($A209,Base!$A$3:$D$17,4,FALSE)/24,"")</f>
        <v>0</v>
      </c>
      <c r="DB209" s="315">
        <f>CX209</f>
        <v>7</v>
      </c>
      <c r="DC209" s="314"/>
      <c r="DD209" s="84">
        <f>DB209/VLOOKUP($A209,Base!$A$3:$D$17,4,FALSE)/24</f>
        <v>0.29166666666666669</v>
      </c>
      <c r="DE209" s="440"/>
      <c r="DF209" s="441"/>
      <c r="DG209" s="110"/>
      <c r="DH209" s="23"/>
      <c r="DI209" s="434"/>
      <c r="DJ209" s="435"/>
      <c r="DK209" s="435"/>
      <c r="DL209" s="435"/>
      <c r="DM209" s="435"/>
      <c r="DN209" s="436"/>
      <c r="DO209" s="97"/>
      <c r="DP209" s="97"/>
      <c r="DQ209" s="97"/>
      <c r="DR209" s="97"/>
      <c r="DS209" s="97"/>
      <c r="DT209" s="98"/>
      <c r="DU209" s="51"/>
      <c r="DV209" s="350" t="str">
        <f>Base!$A$16</f>
        <v>Encadrement</v>
      </c>
      <c r="DW209" s="75">
        <v>0</v>
      </c>
      <c r="DX209" s="327">
        <f>IFERROR(DW209/VLOOKUP($A209,Base!$A$3:$D$17,4,FALSE)/24,"")</f>
        <v>0</v>
      </c>
      <c r="DY209" s="110"/>
      <c r="DZ209" s="326">
        <f>IFERROR($DY209/VLOOKUP($A209,Base!$A$3:$D$17,4,FALSE)/24,"")</f>
        <v>0</v>
      </c>
      <c r="EA209" s="315">
        <f>DW209</f>
        <v>0</v>
      </c>
      <c r="EB209" s="314"/>
      <c r="EC209" s="84">
        <f>EA209/VLOOKUP($A209,Base!$A$3:$D$17,4,FALSE)/24</f>
        <v>0</v>
      </c>
      <c r="ED209" s="440"/>
      <c r="EE209" s="441"/>
      <c r="EF209" s="110"/>
      <c r="EG209" s="23"/>
      <c r="EH209" s="434"/>
      <c r="EI209" s="435"/>
      <c r="EJ209" s="435"/>
      <c r="EK209" s="435"/>
      <c r="EL209" s="435"/>
      <c r="EM209" s="436"/>
      <c r="EN209" s="97"/>
      <c r="EO209" s="97"/>
      <c r="EP209" s="97"/>
      <c r="EQ209" s="97"/>
      <c r="ER209" s="97"/>
      <c r="ES209" s="98"/>
      <c r="ET209" s="51"/>
      <c r="EU209" s="350" t="str">
        <f>Base!$A$16</f>
        <v>Encadrement</v>
      </c>
      <c r="EV209" s="323">
        <v>7</v>
      </c>
      <c r="EW209" s="327">
        <f>IFERROR(EV209/VLOOKUP($A209,Base!$A$3:$D$17,4,FALSE)/24,"")</f>
        <v>0.29166666666666669</v>
      </c>
      <c r="EX209" s="110"/>
      <c r="EY209" s="326">
        <f>IFERROR($EX209/VLOOKUP($A209,Base!$A$3:$D$17,4,FALSE)/24,"")</f>
        <v>0</v>
      </c>
      <c r="EZ209" s="315">
        <f>EV209</f>
        <v>7</v>
      </c>
      <c r="FA209" s="314"/>
      <c r="FB209" s="84">
        <f>EZ209/VLOOKUP($A209,Base!$A$3:$D$17,4,FALSE)/24</f>
        <v>0.29166666666666669</v>
      </c>
      <c r="FC209" s="440"/>
      <c r="FD209" s="441"/>
      <c r="FE209" s="110"/>
      <c r="FF209" s="23"/>
      <c r="FG209" s="434"/>
      <c r="FH209" s="435"/>
      <c r="FI209" s="435"/>
      <c r="FJ209" s="435"/>
      <c r="FK209" s="435"/>
      <c r="FL209" s="436"/>
      <c r="FM209" s="97"/>
      <c r="FN209" s="97"/>
      <c r="FO209" s="97"/>
      <c r="FP209" s="97"/>
      <c r="FQ209" s="97"/>
      <c r="FR209" s="98"/>
      <c r="FS209" s="51"/>
    </row>
    <row r="210" spans="1:175" s="25" customFormat="1" ht="12.75" thickBot="1" x14ac:dyDescent="0.25">
      <c r="A210" s="350" t="str">
        <f>Base!$A$17</f>
        <v>Inventaire</v>
      </c>
      <c r="B210" s="323">
        <v>3</v>
      </c>
      <c r="C210" s="327">
        <f>IFERROR(B210/VLOOKUP($A210,Base!$A$3:$D$17,4,FALSE)/24,"")</f>
        <v>0.125</v>
      </c>
      <c r="D210" s="110"/>
      <c r="E210" s="310">
        <f>IFERROR($D210/VLOOKUP($A210,Base!$A$3:$D$17,4,FALSE)/24,"")</f>
        <v>0</v>
      </c>
      <c r="F210" s="315">
        <f>B210</f>
        <v>3</v>
      </c>
      <c r="G210" s="314"/>
      <c r="H210" s="84">
        <f>F210/VLOOKUP($A210,Base!$A$3:$D$17,4,FALSE)/24</f>
        <v>0.125</v>
      </c>
      <c r="I210" s="440"/>
      <c r="J210" s="441"/>
      <c r="K210" s="110"/>
      <c r="L210" s="23"/>
      <c r="M210" s="437"/>
      <c r="N210" s="438"/>
      <c r="O210" s="438"/>
      <c r="P210" s="438"/>
      <c r="Q210" s="438"/>
      <c r="R210" s="439"/>
      <c r="S210" s="99"/>
      <c r="T210" s="99"/>
      <c r="U210" s="99"/>
      <c r="V210" s="99"/>
      <c r="W210" s="99"/>
      <c r="X210" s="100"/>
      <c r="Y210" s="51"/>
      <c r="Z210" s="350" t="str">
        <f>Base!$A$17</f>
        <v>Inventaire</v>
      </c>
      <c r="AA210" s="323">
        <v>3</v>
      </c>
      <c r="AB210" s="327">
        <f>IFERROR(AA210/VLOOKUP($A210,Base!$A$3:$D$17,4,FALSE)/24,"")</f>
        <v>0.125</v>
      </c>
      <c r="AC210" s="110"/>
      <c r="AD210" s="326">
        <f>IFERROR($AC210/VLOOKUP($A210,Base!$A$3:$D$17,4,FALSE)/24,"")</f>
        <v>0</v>
      </c>
      <c r="AE210" s="315">
        <f>AA210</f>
        <v>3</v>
      </c>
      <c r="AF210" s="314"/>
      <c r="AG210" s="84">
        <f>AE210/VLOOKUP($A210,Base!$A$3:$D$17,4,FALSE)/24</f>
        <v>0.125</v>
      </c>
      <c r="AH210" s="440"/>
      <c r="AI210" s="441"/>
      <c r="AJ210" s="110"/>
      <c r="AK210" s="23"/>
      <c r="AL210" s="437"/>
      <c r="AM210" s="438"/>
      <c r="AN210" s="438"/>
      <c r="AO210" s="438"/>
      <c r="AP210" s="438"/>
      <c r="AQ210" s="439"/>
      <c r="AR210" s="99"/>
      <c r="AS210" s="99"/>
      <c r="AT210" s="99"/>
      <c r="AU210" s="99"/>
      <c r="AV210" s="99"/>
      <c r="AW210" s="100"/>
      <c r="AX210" s="51"/>
      <c r="AY210" s="350" t="str">
        <f>Base!$A$17</f>
        <v>Inventaire</v>
      </c>
      <c r="AZ210" s="75">
        <v>3</v>
      </c>
      <c r="BA210" s="327">
        <f>IFERROR(AZ210/VLOOKUP($A210,Base!$A$3:$D$17,4,FALSE)/24,"")</f>
        <v>0.125</v>
      </c>
      <c r="BB210" s="110"/>
      <c r="BC210" s="326">
        <f>IFERROR(BB210/VLOOKUP($A210,Base!$A$3:$D$17,4,FALSE)/24,"")</f>
        <v>0</v>
      </c>
      <c r="BD210" s="315">
        <f>AZ210</f>
        <v>3</v>
      </c>
      <c r="BE210" s="314"/>
      <c r="BF210" s="84">
        <f>BD210/VLOOKUP($A210,Base!$A$3:$D$17,4,FALSE)/24</f>
        <v>0.125</v>
      </c>
      <c r="BG210" s="440"/>
      <c r="BH210" s="441"/>
      <c r="BI210" s="110"/>
      <c r="BJ210" s="23"/>
      <c r="BK210" s="437"/>
      <c r="BL210" s="438"/>
      <c r="BM210" s="438"/>
      <c r="BN210" s="438"/>
      <c r="BO210" s="438"/>
      <c r="BP210" s="439"/>
      <c r="BQ210" s="99"/>
      <c r="BR210" s="99"/>
      <c r="BS210" s="99"/>
      <c r="BT210" s="99"/>
      <c r="BU210" s="99"/>
      <c r="BV210" s="100"/>
      <c r="BW210" s="51"/>
      <c r="BX210" s="350" t="str">
        <f>Base!$A$17</f>
        <v>Inventaire</v>
      </c>
      <c r="BY210" s="75">
        <v>3</v>
      </c>
      <c r="BZ210" s="327">
        <f>IFERROR(BY210/VLOOKUP($A210,Base!$A$3:$D$17,4,FALSE)/24,"")</f>
        <v>0.125</v>
      </c>
      <c r="CA210" s="110"/>
      <c r="CB210" s="326">
        <f>IFERROR($CA210/VLOOKUP($A210,Base!$A$3:$D$17,4,FALSE)/24,"")</f>
        <v>0</v>
      </c>
      <c r="CC210" s="315">
        <f>BY210</f>
        <v>3</v>
      </c>
      <c r="CD210" s="314"/>
      <c r="CE210" s="84">
        <f>CC210/VLOOKUP($A210,Base!$A$3:$D$17,4,FALSE)/24</f>
        <v>0.125</v>
      </c>
      <c r="CF210" s="440"/>
      <c r="CG210" s="441"/>
      <c r="CH210" s="110"/>
      <c r="CI210" s="23"/>
      <c r="CJ210" s="437"/>
      <c r="CK210" s="438"/>
      <c r="CL210" s="438"/>
      <c r="CM210" s="438"/>
      <c r="CN210" s="438"/>
      <c r="CO210" s="439"/>
      <c r="CP210" s="99"/>
      <c r="CQ210" s="99"/>
      <c r="CR210" s="99"/>
      <c r="CS210" s="99"/>
      <c r="CT210" s="99"/>
      <c r="CU210" s="100"/>
      <c r="CV210" s="51"/>
      <c r="CW210" s="350" t="str">
        <f>Base!$A$17</f>
        <v>Inventaire</v>
      </c>
      <c r="CX210" s="75">
        <v>3</v>
      </c>
      <c r="CY210" s="327">
        <f>IFERROR(CX210/VLOOKUP($A210,Base!$A$3:$D$17,4,FALSE)/24,"")</f>
        <v>0.125</v>
      </c>
      <c r="CZ210" s="110"/>
      <c r="DA210" s="326">
        <f>IFERROR(CZ210/VLOOKUP($A210,Base!$A$3:$D$17,4,FALSE)/24,"")</f>
        <v>0</v>
      </c>
      <c r="DB210" s="315">
        <f>CX210</f>
        <v>3</v>
      </c>
      <c r="DC210" s="314"/>
      <c r="DD210" s="84">
        <f>DB210/VLOOKUP($A210,Base!$A$3:$D$17,4,FALSE)/24</f>
        <v>0.125</v>
      </c>
      <c r="DE210" s="440"/>
      <c r="DF210" s="441"/>
      <c r="DG210" s="110"/>
      <c r="DH210" s="23"/>
      <c r="DI210" s="437"/>
      <c r="DJ210" s="438"/>
      <c r="DK210" s="438"/>
      <c r="DL210" s="438"/>
      <c r="DM210" s="438"/>
      <c r="DN210" s="439"/>
      <c r="DO210" s="99"/>
      <c r="DP210" s="99"/>
      <c r="DQ210" s="99"/>
      <c r="DR210" s="99"/>
      <c r="DS210" s="99"/>
      <c r="DT210" s="100"/>
      <c r="DU210" s="51"/>
      <c r="DV210" s="350" t="str">
        <f>Base!$A$17</f>
        <v>Inventaire</v>
      </c>
      <c r="DW210" s="75">
        <v>0</v>
      </c>
      <c r="DX210" s="327">
        <f>IFERROR(DW210/VLOOKUP($A210,Base!$A$3:$D$17,4,FALSE)/24,"")</f>
        <v>0</v>
      </c>
      <c r="DY210" s="110"/>
      <c r="DZ210" s="326">
        <f>IFERROR($DY210/VLOOKUP($A210,Base!$A$3:$D$17,4,FALSE)/24,"")</f>
        <v>0</v>
      </c>
      <c r="EA210" s="315">
        <f>DW210</f>
        <v>0</v>
      </c>
      <c r="EB210" s="314"/>
      <c r="EC210" s="84">
        <f>EA210/VLOOKUP($A210,Base!$A$3:$D$17,4,FALSE)/24</f>
        <v>0</v>
      </c>
      <c r="ED210" s="440"/>
      <c r="EE210" s="441"/>
      <c r="EF210" s="110"/>
      <c r="EG210" s="23"/>
      <c r="EH210" s="437"/>
      <c r="EI210" s="438"/>
      <c r="EJ210" s="438"/>
      <c r="EK210" s="438"/>
      <c r="EL210" s="438"/>
      <c r="EM210" s="439"/>
      <c r="EN210" s="99"/>
      <c r="EO210" s="99"/>
      <c r="EP210" s="99"/>
      <c r="EQ210" s="99"/>
      <c r="ER210" s="99"/>
      <c r="ES210" s="100"/>
      <c r="ET210" s="51"/>
      <c r="EU210" s="350" t="str">
        <f>Base!$A$17</f>
        <v>Inventaire</v>
      </c>
      <c r="EV210" s="323">
        <v>3</v>
      </c>
      <c r="EW210" s="327">
        <f>IFERROR(EV210/VLOOKUP($A210,Base!$A$3:$D$17,4,FALSE)/24,"")</f>
        <v>0.125</v>
      </c>
      <c r="EX210" s="110"/>
      <c r="EY210" s="326">
        <f>IFERROR($EX210/VLOOKUP($A210,Base!$A$3:$D$17,4,FALSE)/24,"")</f>
        <v>0</v>
      </c>
      <c r="EZ210" s="315">
        <f>EV210</f>
        <v>3</v>
      </c>
      <c r="FA210" s="314"/>
      <c r="FB210" s="84">
        <f>EZ210/VLOOKUP($A210,Base!$A$3:$D$17,2,FALSE)/24</f>
        <v>0.125</v>
      </c>
      <c r="FC210" s="440"/>
      <c r="FD210" s="441"/>
      <c r="FE210" s="110"/>
      <c r="FF210" s="23"/>
      <c r="FG210" s="437"/>
      <c r="FH210" s="438"/>
      <c r="FI210" s="438"/>
      <c r="FJ210" s="438"/>
      <c r="FK210" s="438"/>
      <c r="FL210" s="439"/>
      <c r="FM210" s="99"/>
      <c r="FN210" s="99"/>
      <c r="FO210" s="99"/>
      <c r="FP210" s="99"/>
      <c r="FQ210" s="99"/>
      <c r="FR210" s="100"/>
      <c r="FS210" s="51"/>
    </row>
    <row r="211" spans="1:175" s="25" customFormat="1" ht="12.75" thickBot="1" x14ac:dyDescent="0.25">
      <c r="A211" s="333" t="s">
        <v>103</v>
      </c>
      <c r="B211" s="334"/>
      <c r="C211" s="342">
        <f>SUM(C195:C210)</f>
        <v>3.7754660826391424</v>
      </c>
      <c r="D211" s="336"/>
      <c r="E211" s="345">
        <f>SUM(E195:E210,H208:H210)</f>
        <v>1.8333333333333335</v>
      </c>
      <c r="F211" s="338"/>
      <c r="G211" s="339"/>
      <c r="H211" s="346"/>
      <c r="I211" s="442"/>
      <c r="J211" s="443"/>
      <c r="K211" s="341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X211" s="24"/>
      <c r="Y211" s="51"/>
      <c r="Z211" s="333" t="s">
        <v>103</v>
      </c>
      <c r="AA211" s="334"/>
      <c r="AB211" s="342">
        <f>SUM(AB195:AB210)</f>
        <v>3.3037260408374656</v>
      </c>
      <c r="AC211" s="336"/>
      <c r="AD211" s="345">
        <f>SUM(AD195:AD210,AG208:AG210)</f>
        <v>1.8333333333333335</v>
      </c>
      <c r="AE211" s="338"/>
      <c r="AF211" s="339"/>
      <c r="AG211" s="346"/>
      <c r="AH211" s="442"/>
      <c r="AI211" s="443"/>
      <c r="AJ211" s="341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W211" s="24"/>
      <c r="AX211" s="51"/>
      <c r="AY211" s="333" t="s">
        <v>103</v>
      </c>
      <c r="AZ211" s="334"/>
      <c r="BA211" s="342">
        <f>SUM(BA195:BA210)</f>
        <v>3.1649267146279176</v>
      </c>
      <c r="BB211" s="336"/>
      <c r="BC211" s="345">
        <f>SUM(BC195:BC210,BF208:BF210)</f>
        <v>1.8333333333333335</v>
      </c>
      <c r="BD211" s="338"/>
      <c r="BE211" s="339"/>
      <c r="BF211" s="346"/>
      <c r="BG211" s="442"/>
      <c r="BH211" s="443"/>
      <c r="BI211" s="341"/>
      <c r="BJ211" s="23"/>
      <c r="BK211" s="23"/>
      <c r="BL211" s="23"/>
      <c r="BM211" s="23"/>
      <c r="BN211" s="23"/>
      <c r="BO211" s="23"/>
      <c r="BP211" s="23"/>
      <c r="BQ211" s="23"/>
      <c r="BR211" s="23"/>
      <c r="BS211" s="23"/>
      <c r="BT211" s="23"/>
      <c r="BV211" s="24"/>
      <c r="BW211" s="51"/>
      <c r="BX211" s="333" t="s">
        <v>103</v>
      </c>
      <c r="BY211" s="334"/>
      <c r="BZ211" s="342">
        <f>SUM(BZ195:BZ210)</f>
        <v>3.0034174048310454</v>
      </c>
      <c r="CA211" s="336"/>
      <c r="CB211" s="345">
        <f>SUM(CB195:CB210,CE208:CE210)</f>
        <v>1.8333333333333335</v>
      </c>
      <c r="CC211" s="338"/>
      <c r="CD211" s="339"/>
      <c r="CE211" s="346"/>
      <c r="CF211" s="442"/>
      <c r="CG211" s="443"/>
      <c r="CH211" s="341"/>
      <c r="CI211" s="23"/>
      <c r="CJ211" s="23"/>
      <c r="CK211" s="23"/>
      <c r="CL211" s="23"/>
      <c r="CM211" s="23"/>
      <c r="CN211" s="23"/>
      <c r="CO211" s="23"/>
      <c r="CP211" s="23"/>
      <c r="CQ211" s="23"/>
      <c r="CR211" s="23"/>
      <c r="CS211" s="23"/>
      <c r="CU211" s="24"/>
      <c r="CV211" s="51"/>
      <c r="CW211" s="333" t="s">
        <v>103</v>
      </c>
      <c r="CX211" s="334"/>
      <c r="CY211" s="342">
        <f>SUM(CY195:CY210)</f>
        <v>3.1821623225819269</v>
      </c>
      <c r="CZ211" s="336"/>
      <c r="DA211" s="345">
        <f>SUM(DA195:DA210,DD208:DD210)</f>
        <v>1.8333333333333335</v>
      </c>
      <c r="DB211" s="338"/>
      <c r="DC211" s="339"/>
      <c r="DD211" s="346"/>
      <c r="DE211" s="442"/>
      <c r="DF211" s="443"/>
      <c r="DG211" s="341"/>
      <c r="DH211" s="23"/>
      <c r="DI211" s="23"/>
      <c r="DJ211" s="23"/>
      <c r="DK211" s="23"/>
      <c r="DL211" s="23"/>
      <c r="DM211" s="23"/>
      <c r="DN211" s="23"/>
      <c r="DO211" s="23"/>
      <c r="DP211" s="23"/>
      <c r="DQ211" s="23"/>
      <c r="DR211" s="23"/>
      <c r="DT211" s="24"/>
      <c r="DU211" s="51"/>
      <c r="DV211" s="333" t="s">
        <v>103</v>
      </c>
      <c r="DW211" s="334"/>
      <c r="DX211" s="342">
        <f>SUM(DX195:DX210)</f>
        <v>0</v>
      </c>
      <c r="DY211" s="336"/>
      <c r="DZ211" s="337">
        <f>SUM(DZ195:DZ210,EC208:EC210)</f>
        <v>0</v>
      </c>
      <c r="EA211" s="338"/>
      <c r="EB211" s="339"/>
      <c r="EC211" s="340"/>
      <c r="ED211" s="442"/>
      <c r="EE211" s="443"/>
      <c r="EF211" s="341"/>
      <c r="EG211" s="23"/>
      <c r="EH211" s="23"/>
      <c r="EI211" s="23"/>
      <c r="EJ211" s="23"/>
      <c r="EK211" s="23"/>
      <c r="EL211" s="23"/>
      <c r="EM211" s="23"/>
      <c r="EN211" s="23"/>
      <c r="EO211" s="23"/>
      <c r="EP211" s="23"/>
      <c r="EQ211" s="23"/>
      <c r="ES211" s="24"/>
      <c r="ET211" s="51"/>
      <c r="EU211" s="333" t="s">
        <v>103</v>
      </c>
      <c r="EV211" s="334"/>
      <c r="EW211" s="342">
        <f>SUM(EW195:EW210)</f>
        <v>2.7393393685753908</v>
      </c>
      <c r="EX211" s="336"/>
      <c r="EY211" s="345">
        <f>SUM(EY195:EY210,FB208:FB210)</f>
        <v>1.8333333333333335</v>
      </c>
      <c r="EZ211" s="338"/>
      <c r="FA211" s="339"/>
      <c r="FB211" s="346"/>
      <c r="FC211" s="442"/>
      <c r="FD211" s="443"/>
      <c r="FE211" s="341"/>
      <c r="FF211" s="23"/>
      <c r="FG211" s="23"/>
      <c r="FH211" s="23"/>
      <c r="FI211" s="23"/>
      <c r="FJ211" s="23"/>
      <c r="FK211" s="23"/>
      <c r="FL211" s="23"/>
      <c r="FM211" s="23"/>
      <c r="FN211" s="23"/>
      <c r="FO211" s="23"/>
      <c r="FP211" s="23"/>
      <c r="FR211" s="24"/>
      <c r="FS211" s="51"/>
    </row>
    <row r="212" spans="1:175" s="25" customFormat="1" x14ac:dyDescent="0.2">
      <c r="C212" s="21"/>
      <c r="D212" s="21"/>
      <c r="E212" s="21"/>
      <c r="F212" s="21"/>
      <c r="G212" s="21"/>
      <c r="H212" s="21"/>
      <c r="X212" s="21"/>
      <c r="Y212" s="51"/>
      <c r="AB212" s="21"/>
      <c r="AC212" s="21"/>
      <c r="AD212" s="21"/>
      <c r="AE212" s="21"/>
      <c r="AF212" s="21"/>
      <c r="AG212" s="21"/>
      <c r="AW212" s="21"/>
      <c r="AX212" s="51"/>
      <c r="BA212" s="21"/>
      <c r="BB212" s="21"/>
      <c r="BC212" s="21"/>
      <c r="BD212" s="21"/>
      <c r="BE212" s="21"/>
      <c r="BF212" s="21"/>
      <c r="BV212" s="21"/>
      <c r="BW212" s="51"/>
      <c r="BZ212" s="21"/>
      <c r="CA212" s="21"/>
      <c r="CB212" s="21"/>
      <c r="CC212" s="21"/>
      <c r="CD212" s="21"/>
      <c r="CE212" s="21"/>
      <c r="CU212" s="21"/>
      <c r="CV212" s="51"/>
      <c r="CY212" s="21"/>
      <c r="CZ212" s="21"/>
      <c r="DA212" s="21"/>
      <c r="DB212" s="21"/>
      <c r="DC212" s="21"/>
      <c r="DD212" s="21"/>
      <c r="DT212" s="21"/>
      <c r="DU212" s="51"/>
      <c r="DX212" s="21"/>
      <c r="DY212" s="21"/>
      <c r="DZ212" s="21"/>
      <c r="EA212" s="21"/>
      <c r="EB212" s="21"/>
      <c r="EC212" s="21"/>
      <c r="ES212" s="21"/>
      <c r="ET212" s="51"/>
      <c r="EW212" s="21"/>
      <c r="EX212" s="21"/>
      <c r="EY212" s="21"/>
      <c r="EZ212" s="21"/>
      <c r="FA212" s="21"/>
      <c r="FB212" s="21"/>
      <c r="FR212" s="21"/>
      <c r="FS212" s="51"/>
    </row>
    <row r="213" spans="1:175" s="25" customFormat="1" x14ac:dyDescent="0.2">
      <c r="Y213" s="54"/>
      <c r="AX213" s="54"/>
      <c r="BW213" s="54"/>
      <c r="CV213" s="54"/>
      <c r="DU213" s="54"/>
      <c r="ET213" s="54"/>
      <c r="FS213" s="54"/>
    </row>
    <row r="214" spans="1:175" s="25" customFormat="1" x14ac:dyDescent="0.2">
      <c r="Y214" s="54"/>
      <c r="AX214" s="54"/>
      <c r="BW214" s="54"/>
      <c r="CV214" s="54"/>
      <c r="DU214" s="54"/>
      <c r="ET214" s="54"/>
      <c r="FS214" s="54"/>
    </row>
    <row r="215" spans="1:175" s="25" customFormat="1" x14ac:dyDescent="0.2">
      <c r="Y215" s="54"/>
      <c r="AX215" s="54"/>
      <c r="BW215" s="54"/>
      <c r="CV215" s="54"/>
      <c r="DU215" s="54"/>
      <c r="ET215" s="54"/>
      <c r="FS215" s="54"/>
    </row>
    <row r="216" spans="1:175" s="25" customFormat="1" x14ac:dyDescent="0.2">
      <c r="Y216" s="54"/>
      <c r="AX216" s="54"/>
      <c r="BW216" s="54"/>
      <c r="CV216" s="54"/>
      <c r="DU216" s="54"/>
      <c r="ET216" s="54"/>
      <c r="FS216" s="54"/>
    </row>
    <row r="217" spans="1:175" s="25" customFormat="1" x14ac:dyDescent="0.2">
      <c r="Y217" s="54"/>
      <c r="AX217" s="54"/>
      <c r="BW217" s="54"/>
      <c r="CV217" s="54"/>
      <c r="DU217" s="54"/>
      <c r="ET217" s="54"/>
      <c r="FS217" s="54"/>
    </row>
    <row r="218" spans="1:175" s="25" customFormat="1" x14ac:dyDescent="0.2">
      <c r="Y218" s="54"/>
      <c r="AX218" s="54"/>
      <c r="BW218" s="54"/>
      <c r="CV218" s="54"/>
      <c r="DU218" s="54"/>
      <c r="ET218" s="54"/>
      <c r="FS218" s="54"/>
    </row>
    <row r="219" spans="1:175" s="25" customFormat="1" x14ac:dyDescent="0.2">
      <c r="Y219" s="54"/>
      <c r="AX219" s="54"/>
      <c r="BW219" s="54"/>
      <c r="CV219" s="54"/>
      <c r="DU219" s="54"/>
      <c r="ET219" s="54"/>
      <c r="FS219" s="54"/>
    </row>
    <row r="220" spans="1:175" s="25" customFormat="1" x14ac:dyDescent="0.2">
      <c r="Y220" s="54"/>
      <c r="AX220" s="54"/>
      <c r="BW220" s="54"/>
      <c r="CV220" s="54"/>
      <c r="DU220" s="54"/>
      <c r="ET220" s="54"/>
      <c r="FS220" s="54"/>
    </row>
    <row r="296" spans="177:220" ht="12.75" thickBot="1" x14ac:dyDescent="0.25">
      <c r="FU296" s="62"/>
      <c r="FV296" s="62"/>
      <c r="FW296" s="62"/>
      <c r="FX296" s="62"/>
      <c r="FY296" s="62"/>
      <c r="FZ296" s="62"/>
      <c r="GA296" s="62"/>
      <c r="GB296" s="62"/>
      <c r="GC296" s="62"/>
      <c r="GD296" s="62"/>
      <c r="GE296" s="62"/>
      <c r="GF296" s="62"/>
      <c r="GG296" s="62"/>
      <c r="GH296" s="62"/>
      <c r="GI296" s="62"/>
      <c r="GJ296" s="62"/>
      <c r="GK296" s="62"/>
      <c r="GL296" s="62"/>
      <c r="GM296" s="62"/>
      <c r="GN296" s="62"/>
      <c r="GO296" s="62"/>
      <c r="GP296" s="62"/>
      <c r="GQ296" s="62"/>
      <c r="GR296" s="62"/>
      <c r="GS296" s="62"/>
      <c r="GT296" s="62"/>
      <c r="GU296" s="62"/>
      <c r="GV296" s="62"/>
      <c r="GW296" s="62"/>
      <c r="GX296" s="62"/>
      <c r="GY296" s="62"/>
      <c r="GZ296" s="62"/>
      <c r="HA296" s="62"/>
    </row>
    <row r="297" spans="177:220" ht="12.75" x14ac:dyDescent="0.2">
      <c r="FU297" s="62"/>
      <c r="FV297" s="62"/>
      <c r="FW297" s="62"/>
      <c r="FX297" s="62"/>
      <c r="FY297" s="372" t="s">
        <v>106</v>
      </c>
      <c r="FZ297" s="373"/>
      <c r="GA297" s="373"/>
      <c r="GB297" s="373"/>
      <c r="GC297" s="373"/>
      <c r="GD297" s="374"/>
      <c r="GE297" s="133"/>
      <c r="GF297" s="134" t="s">
        <v>137</v>
      </c>
      <c r="GG297" s="132" t="s">
        <v>138</v>
      </c>
      <c r="GH297" s="133"/>
      <c r="GI297" s="372" t="s">
        <v>155</v>
      </c>
      <c r="GJ297" s="373"/>
      <c r="GK297" s="373"/>
      <c r="GL297" s="373"/>
      <c r="GM297" s="373"/>
      <c r="GN297" s="374"/>
      <c r="GO297" s="372"/>
      <c r="GP297" s="133"/>
      <c r="GQ297" s="372"/>
      <c r="GR297" s="373" t="s">
        <v>107</v>
      </c>
      <c r="GS297" s="373"/>
      <c r="GT297" s="373"/>
      <c r="GU297" s="373"/>
      <c r="GV297" s="374"/>
      <c r="GW297" s="372"/>
      <c r="GX297" s="372"/>
      <c r="GY297" s="373"/>
      <c r="GZ297" s="373"/>
      <c r="HA297" s="373" t="s">
        <v>175</v>
      </c>
      <c r="HC297" s="372"/>
      <c r="HD297" s="373" t="s">
        <v>173</v>
      </c>
      <c r="HE297" s="373"/>
      <c r="HF297" s="373"/>
      <c r="HG297" s="373"/>
      <c r="HH297" s="374"/>
      <c r="HI297" s="372"/>
      <c r="HJ297" s="372"/>
      <c r="HK297" s="373"/>
      <c r="HL297" s="373"/>
    </row>
    <row r="298" spans="177:220" ht="13.5" thickBot="1" x14ac:dyDescent="0.25">
      <c r="FU298" s="27"/>
      <c r="FV298" s="27"/>
      <c r="FW298" s="27"/>
      <c r="FX298" s="27"/>
      <c r="FY298" s="375" t="s">
        <v>139</v>
      </c>
      <c r="FZ298" s="376" t="s">
        <v>66</v>
      </c>
      <c r="GA298" s="377" t="s">
        <v>68</v>
      </c>
      <c r="GB298" s="377" t="s">
        <v>70</v>
      </c>
      <c r="GC298" s="377" t="s">
        <v>76</v>
      </c>
      <c r="GD298" s="378" t="s">
        <v>78</v>
      </c>
      <c r="GE298" s="142"/>
      <c r="GF298" s="152" t="s">
        <v>186</v>
      </c>
      <c r="GG298" s="153">
        <v>0.5</v>
      </c>
      <c r="GH298" s="133"/>
      <c r="GI298" s="375" t="s">
        <v>125</v>
      </c>
      <c r="GJ298" s="376" t="s">
        <v>126</v>
      </c>
      <c r="GK298" s="377" t="s">
        <v>66</v>
      </c>
      <c r="GL298" s="377" t="s">
        <v>68</v>
      </c>
      <c r="GM298" s="377" t="s">
        <v>70</v>
      </c>
      <c r="GN298" s="378" t="s">
        <v>76</v>
      </c>
      <c r="GO298" s="375" t="s">
        <v>78</v>
      </c>
      <c r="GP298" s="147"/>
      <c r="GQ298" s="381" t="s">
        <v>125</v>
      </c>
      <c r="GR298" s="382" t="s">
        <v>126</v>
      </c>
      <c r="GS298" s="383" t="s">
        <v>66</v>
      </c>
      <c r="GT298" s="383" t="s">
        <v>67</v>
      </c>
      <c r="GU298" s="383" t="s">
        <v>68</v>
      </c>
      <c r="GV298" s="384" t="s">
        <v>69</v>
      </c>
      <c r="GW298" s="381" t="s">
        <v>70</v>
      </c>
      <c r="GX298" s="381" t="s">
        <v>71</v>
      </c>
      <c r="GY298" s="382" t="s">
        <v>78</v>
      </c>
      <c r="GZ298" s="383" t="s">
        <v>76</v>
      </c>
      <c r="HA298" s="377"/>
      <c r="HC298" s="375" t="s">
        <v>125</v>
      </c>
      <c r="HD298" s="376" t="s">
        <v>126</v>
      </c>
      <c r="HE298" s="377" t="s">
        <v>66</v>
      </c>
      <c r="HF298" s="377" t="s">
        <v>67</v>
      </c>
      <c r="HG298" s="377" t="s">
        <v>68</v>
      </c>
      <c r="HH298" s="378" t="s">
        <v>69</v>
      </c>
      <c r="HI298" s="375" t="s">
        <v>70</v>
      </c>
      <c r="HJ298" s="375" t="s">
        <v>71</v>
      </c>
      <c r="HK298" s="376" t="s">
        <v>78</v>
      </c>
      <c r="HL298" s="377" t="s">
        <v>76</v>
      </c>
    </row>
    <row r="299" spans="177:220" ht="12.75" x14ac:dyDescent="0.2">
      <c r="FY299" s="205" t="s">
        <v>9</v>
      </c>
      <c r="FZ299" s="214">
        <f>VLOOKUP($A$1,'Stock projeté à coller ici'!$C$13:$Z$102,6,FALSE)</f>
        <v>8970.4412293999994</v>
      </c>
      <c r="GA299" s="214">
        <f>VLOOKUP($A$1,'Stock projeté à coller ici'!$C$13:$Z$102,11,FALSE)</f>
        <v>6322.5569452</v>
      </c>
      <c r="GB299" s="214">
        <f>VLOOKUP($A$1,'Stock projeté à coller ici'!$C$13:$Z$102,18,FALSE)</f>
        <v>7767.1805102999997</v>
      </c>
      <c r="GC299" s="214">
        <f>VLOOKUP($A$1,'Stock projeté à coller ici'!$C$13:$Z$102,20,FALSE)</f>
        <v>0</v>
      </c>
      <c r="GD299" s="214">
        <f>VLOOKUP($A$1,'Stock projeté à coller ici'!$C$13:$Z$102,15,FALSE)</f>
        <v>2769.1254477000002</v>
      </c>
      <c r="GE299" s="142"/>
      <c r="GF299" s="379"/>
      <c r="GG299" s="380"/>
      <c r="GH299" s="133"/>
      <c r="GI299" s="154" t="s">
        <v>127</v>
      </c>
      <c r="GJ299" s="145" t="s">
        <v>130</v>
      </c>
      <c r="GK299" s="145">
        <v>0.45</v>
      </c>
      <c r="GL299" s="145">
        <v>0.45</v>
      </c>
      <c r="GM299" s="145">
        <v>0.45</v>
      </c>
      <c r="GN299" s="241">
        <v>0.3</v>
      </c>
      <c r="GO299" s="144">
        <v>0</v>
      </c>
      <c r="GP299" s="133"/>
      <c r="GQ299" s="134" t="s">
        <v>127</v>
      </c>
      <c r="GR299" s="131" t="s">
        <v>130</v>
      </c>
      <c r="GS299" s="385">
        <f>$FZ$300*GK299-GT299</f>
        <v>1702.3637797424999</v>
      </c>
      <c r="GT299" s="385">
        <f>$FZ$300*GK299*$GG$298</f>
        <v>1702.3637797424999</v>
      </c>
      <c r="GU299" s="385">
        <f>$GA$300*GL299-GV299</f>
        <v>1513.4288797575</v>
      </c>
      <c r="GV299" s="385">
        <f>$GA$300*GL299*$GG$298</f>
        <v>1513.4288797575</v>
      </c>
      <c r="GW299" s="385">
        <f>$GB$300*GM299-GX299</f>
        <v>1990.6391709225002</v>
      </c>
      <c r="GX299" s="385">
        <f>$GB$300*GM299*$GG$298</f>
        <v>1990.6391709225002</v>
      </c>
      <c r="GY299" s="385">
        <f>$GD$300*GO299</f>
        <v>0</v>
      </c>
      <c r="GZ299" s="386">
        <f>$GC$300*GN299</f>
        <v>0</v>
      </c>
      <c r="HA299" s="187">
        <f>GS299/Base!$D$3/24+GT299/Base!$D$4/24+GU299/Base!$D$5/24+GV299/Base!$D$6/24+GW299/Base!$D$7/24+GX299/Base!$D$8/24+GY299/Base!$D$9/24+GZ299/Base!$D$10/24</f>
        <v>2.609549294770583</v>
      </c>
      <c r="HC299" s="140" t="s">
        <v>127</v>
      </c>
      <c r="HD299" s="141" t="s">
        <v>130</v>
      </c>
      <c r="HE299" s="185">
        <f>($FZ$314+$FZ$315)*GK299-HF299</f>
        <v>0</v>
      </c>
      <c r="HF299" s="185">
        <f>($FZ$314+FZ315)*GK299*$GG$298</f>
        <v>0</v>
      </c>
      <c r="HG299" s="185">
        <f>($GA$314+GA315)*GL299-HH299</f>
        <v>0</v>
      </c>
      <c r="HH299" s="185">
        <f>($GA$314+GA315)*GL299*$GG$298</f>
        <v>0</v>
      </c>
      <c r="HI299" s="185">
        <f>($GB$314+GB315)*GM299-HJ299</f>
        <v>0</v>
      </c>
      <c r="HJ299" s="185">
        <f>($GB$314+GB315)*GM299*$GG$298</f>
        <v>0</v>
      </c>
      <c r="HK299" s="185">
        <f>($GD$314+GD315)*GO299</f>
        <v>0</v>
      </c>
      <c r="HL299" s="189">
        <f>($GC$314+GC315)*GN299</f>
        <v>0</v>
      </c>
    </row>
    <row r="300" spans="177:220" ht="12.75" x14ac:dyDescent="0.2">
      <c r="FY300" s="205" t="s">
        <v>3</v>
      </c>
      <c r="FZ300" s="214">
        <f>VLOOKUP($A$1+1,'Stock projeté à coller ici'!$C$13:$Z$102,6,FALSE)</f>
        <v>7566.0612432999997</v>
      </c>
      <c r="GA300" s="214">
        <f>VLOOKUP($A$1+1,'Stock projeté à coller ici'!$C$13:$Z$102,11,FALSE)</f>
        <v>6726.3505766999997</v>
      </c>
      <c r="GB300" s="214">
        <f>VLOOKUP($A$1+1,'Stock projeté à coller ici'!$C$13:$Z$102,18,FALSE)</f>
        <v>8847.2852041000006</v>
      </c>
      <c r="GC300" s="214">
        <f>VLOOKUP($A$1+1,'Stock projeté à coller ici'!$C$13:$Z$102,20,FALSE)</f>
        <v>0</v>
      </c>
      <c r="GD300" s="214">
        <f>VLOOKUP($A$1+1,'Stock projeté à coller ici'!$C$13:$Z$102,15,FALSE)</f>
        <v>2739.1299597000002</v>
      </c>
      <c r="GE300" s="142"/>
      <c r="GF300" s="379"/>
      <c r="GG300" s="380"/>
      <c r="GH300" s="133"/>
      <c r="GI300" s="157" t="s">
        <v>176</v>
      </c>
      <c r="GJ300" s="104"/>
      <c r="GK300" s="104">
        <v>0</v>
      </c>
      <c r="GL300" s="104">
        <v>0</v>
      </c>
      <c r="GM300" s="104">
        <v>0</v>
      </c>
      <c r="GN300" s="242">
        <v>1.0000000000000001E-5</v>
      </c>
      <c r="GO300" s="106">
        <v>0</v>
      </c>
      <c r="GP300" s="133"/>
      <c r="GQ300" s="158" t="s">
        <v>176</v>
      </c>
      <c r="GR300" s="141"/>
      <c r="GS300" s="185">
        <f>$FZ$300*GK300-GT300</f>
        <v>0</v>
      </c>
      <c r="GT300" s="185">
        <f>$FZ$300*GK300*$GG$298</f>
        <v>0</v>
      </c>
      <c r="GU300" s="185">
        <f>$GA$300*GL300-GV300</f>
        <v>0</v>
      </c>
      <c r="GV300" s="185">
        <f>$GA$300*GL300*$GG$298</f>
        <v>0</v>
      </c>
      <c r="GW300" s="185">
        <f>$GB$300*GM300-GX300</f>
        <v>0</v>
      </c>
      <c r="GX300" s="185">
        <f>$GB$300*GM300*$GG$298</f>
        <v>0</v>
      </c>
      <c r="GY300" s="185">
        <f>$GD$300*GO300</f>
        <v>0</v>
      </c>
      <c r="GZ300" s="189">
        <f>$GC$300*GN300</f>
        <v>0</v>
      </c>
      <c r="HA300" s="182"/>
      <c r="HC300" s="158" t="s">
        <v>176</v>
      </c>
      <c r="HD300" s="141"/>
      <c r="HE300" s="185">
        <f>($FZ$314+FZ315)*GK300-HF300</f>
        <v>0</v>
      </c>
      <c r="HF300" s="185">
        <f>($FZ$314+FZ315)*GK300*$GG$298</f>
        <v>0</v>
      </c>
      <c r="HG300" s="185">
        <f>($GA$314+GA315)*GL300-HH300</f>
        <v>0</v>
      </c>
      <c r="HH300" s="185">
        <f>($GA$314+GA315)*GL300*$GG$298</f>
        <v>0</v>
      </c>
      <c r="HI300" s="185">
        <f>($GB$314+GB315)*GM300-HJ300</f>
        <v>0</v>
      </c>
      <c r="HJ300" s="185">
        <f>($GB$314+GB315)*GM300*$GG$298</f>
        <v>0</v>
      </c>
      <c r="HK300" s="185">
        <f>($GD$314+GD315)*GO300</f>
        <v>0</v>
      </c>
      <c r="HL300" s="189">
        <f>($GC$314+GC315)*GN300</f>
        <v>0</v>
      </c>
    </row>
    <row r="301" spans="177:220" ht="12.75" x14ac:dyDescent="0.2">
      <c r="FY301" s="205" t="s">
        <v>4</v>
      </c>
      <c r="FZ301" s="214">
        <f>VLOOKUP($A$1+2,'Stock projeté à coller ici'!$C$13:$Z$102,6,FALSE)</f>
        <v>7617.5538396000002</v>
      </c>
      <c r="GA301" s="214">
        <f>VLOOKUP($A$1+2,'Stock projeté à coller ici'!$C$13:$Z$102,11,FALSE)</f>
        <v>7467.0655106000004</v>
      </c>
      <c r="GB301" s="214">
        <f>VLOOKUP($A$1+2,'Stock projeté à coller ici'!$C$13:$Z$102,18,FALSE)</f>
        <v>8855.7708918999997</v>
      </c>
      <c r="GC301" s="214">
        <f>VLOOKUP($A$1+2,'Stock projeté à coller ici'!$C$13:$Z$102,20,FALSE)</f>
        <v>0</v>
      </c>
      <c r="GD301" s="214">
        <f>VLOOKUP($A$1+2,'Stock projeté à coller ici'!$C$13:$Z$102,15,FALSE)</f>
        <v>3036.9279308</v>
      </c>
      <c r="GE301" s="142"/>
      <c r="GF301" s="142"/>
      <c r="GG301" s="142"/>
      <c r="GH301" s="133"/>
      <c r="GI301" s="154" t="s">
        <v>128</v>
      </c>
      <c r="GJ301" s="145"/>
      <c r="GK301" s="145">
        <v>0.45</v>
      </c>
      <c r="GL301" s="145">
        <v>0.45</v>
      </c>
      <c r="GM301" s="145">
        <v>0.45</v>
      </c>
      <c r="GN301" s="241">
        <v>1.0000000000000001E-5</v>
      </c>
      <c r="GO301" s="144">
        <v>1</v>
      </c>
      <c r="GP301" s="133"/>
      <c r="GQ301" s="140" t="s">
        <v>128</v>
      </c>
      <c r="GR301" s="141"/>
      <c r="GS301" s="185">
        <f>$FZ$300*GK301-GT301</f>
        <v>1702.3637797424999</v>
      </c>
      <c r="GT301" s="185">
        <f>$FZ$300*GK301*$GG$298</f>
        <v>1702.3637797424999</v>
      </c>
      <c r="GU301" s="185">
        <f>$GA$300*GL301-GV301</f>
        <v>1513.4288797575</v>
      </c>
      <c r="GV301" s="185">
        <f>$GA$300*GL301*$GG$298</f>
        <v>1513.4288797575</v>
      </c>
      <c r="GW301" s="185">
        <f>$GB$300*GM301-GX301</f>
        <v>1990.6391709225002</v>
      </c>
      <c r="GX301" s="185">
        <f>$GB$300*GM301*$GG$298</f>
        <v>1990.6391709225002</v>
      </c>
      <c r="GY301" s="185">
        <f>$GD$300*GO301</f>
        <v>2739.1299597000002</v>
      </c>
      <c r="GZ301" s="189">
        <f>$GC$300*GN301</f>
        <v>0</v>
      </c>
      <c r="HA301" s="187">
        <f>GS301/Base!$D$3/24+GT301/Base!$D$4/24+GU301/Base!$D$5/24+GV301/Base!$D$6/24+GW301/Base!$D$7/24+GX301/Base!$D$8/24+GY301/Base!$D$9/24+GZ301/Base!$D$10/24</f>
        <v>2.8576588925694959</v>
      </c>
      <c r="HC301" s="140" t="s">
        <v>128</v>
      </c>
      <c r="HD301" s="141"/>
      <c r="HE301" s="185">
        <f>($FZ$316+FZ317)*GK301-HF301</f>
        <v>0</v>
      </c>
      <c r="HF301" s="185">
        <f>($FZ$316+FZ317)*GK301*$GG$298</f>
        <v>0</v>
      </c>
      <c r="HG301" s="185">
        <f>($GA$316+GA317)*GL301-HH301</f>
        <v>0</v>
      </c>
      <c r="HH301" s="185">
        <f>($GA$316+GA317)*GL301*$GG$298</f>
        <v>0</v>
      </c>
      <c r="HI301" s="185">
        <f>($GB$316+GB317)*GM301-HJ301</f>
        <v>0</v>
      </c>
      <c r="HJ301" s="185">
        <f>($GB$316+GB317)*GM301*$GG$298</f>
        <v>0</v>
      </c>
      <c r="HK301" s="185">
        <f>($GD$314+GD315)*GO301</f>
        <v>0</v>
      </c>
      <c r="HL301" s="189">
        <f>($GC$314+GC315)*GN301</f>
        <v>0</v>
      </c>
    </row>
    <row r="302" spans="177:220" ht="12.75" x14ac:dyDescent="0.2">
      <c r="FY302" s="205" t="s">
        <v>5</v>
      </c>
      <c r="FZ302" s="214">
        <f>VLOOKUP($A$1+3,'Stock projeté à coller ici'!$C$13:$Z$102,6,FALSE)</f>
        <v>9698.4931942000003</v>
      </c>
      <c r="GA302" s="214">
        <f>VLOOKUP($A$1+3,'Stock projeté à coller ici'!$C$13:$Z$102,11,FALSE)</f>
        <v>9874.6720425000003</v>
      </c>
      <c r="GB302" s="214">
        <f>VLOOKUP($A$1+3,'Stock projeté à coller ici'!$C$13:$Z$102,18,FALSE)</f>
        <v>11455.253012499999</v>
      </c>
      <c r="GC302" s="214">
        <f>VLOOKUP($A$1+3,'Stock projeté à coller ici'!$C$13:$Z$102,20,FALSE)</f>
        <v>0</v>
      </c>
      <c r="GD302" s="214">
        <f>VLOOKUP($A$1+3,'Stock projeté à coller ici'!$C$13:$Z$102,15,FALSE)</f>
        <v>4305.5198420999996</v>
      </c>
      <c r="GE302" s="142"/>
      <c r="GF302" s="142"/>
      <c r="GG302" s="142"/>
      <c r="GH302" s="133"/>
      <c r="GI302" s="154" t="s">
        <v>129</v>
      </c>
      <c r="GJ302" s="145"/>
      <c r="GK302" s="146">
        <v>0.1</v>
      </c>
      <c r="GL302" s="145">
        <v>0.1</v>
      </c>
      <c r="GM302" s="145">
        <v>0.1</v>
      </c>
      <c r="GN302" s="241">
        <v>0.7</v>
      </c>
      <c r="GO302" s="144">
        <v>0</v>
      </c>
      <c r="GP302" s="133"/>
      <c r="GQ302" s="140" t="s">
        <v>129</v>
      </c>
      <c r="GR302" s="22"/>
      <c r="GS302" s="185">
        <f>($FZ$300*GK302)+(FZ301*GK302)-GT302</f>
        <v>759.18075414500004</v>
      </c>
      <c r="GT302" s="185">
        <f>($FZ$300*GK302*$GG$298)+(FZ301*GK302*GG298)</f>
        <v>759.18075414500004</v>
      </c>
      <c r="GU302" s="185">
        <f>($GA$300*GL302)+(GA301*GL302)-GV302</f>
        <v>709.67080436500009</v>
      </c>
      <c r="GV302" s="185">
        <f>$GA$300*GL302*$GG$298+GA301*GL302*GG298</f>
        <v>709.67080436500009</v>
      </c>
      <c r="GW302" s="185">
        <f>($GB$300*GM302)+(GB301*GM302)-GX302</f>
        <v>885.57708918999992</v>
      </c>
      <c r="GX302" s="185">
        <f>$GB$300*GM302*$GG$298+GB300*GM302*GG298</f>
        <v>884.7285204100001</v>
      </c>
      <c r="GY302" s="185">
        <f>$GD$300*GO302</f>
        <v>0</v>
      </c>
      <c r="GZ302" s="189">
        <f>$GC$300*GN302</f>
        <v>0</v>
      </c>
      <c r="HA302" s="187">
        <f>GS302/Base!$D$3/24+GT302/Base!$D$4/24+GU302/Base!$D$5/24+GV302/Base!$D$6/24+GW302/Base!$D$7/24+GX302/Base!$D$8/24+GY302/Base!$D$9/24+GZ302/Base!$D$10/24</f>
        <v>1.1771953541005273</v>
      </c>
      <c r="HC302" s="140" t="s">
        <v>129</v>
      </c>
      <c r="HE302" s="185">
        <f>($FZ$316+FZ317)*GK302-HF302</f>
        <v>0</v>
      </c>
      <c r="HF302" s="185">
        <f>($FZ$316+FZ317)*GK302*$GG$298</f>
        <v>0</v>
      </c>
      <c r="HG302" s="185">
        <f>($GA$316+GA317)*GL302-HH302</f>
        <v>0</v>
      </c>
      <c r="HH302" s="185">
        <f>($GA$316+GA317)*GL302*$GG$298</f>
        <v>0</v>
      </c>
      <c r="HI302" s="185">
        <f>($GB$316+GB317)*GM302-HJ302</f>
        <v>0</v>
      </c>
      <c r="HJ302" s="185">
        <f>($GB$316+GB317)*GM302*$GG$298</f>
        <v>0</v>
      </c>
      <c r="HK302" s="185">
        <f>($GD$314+GD315)*GO302</f>
        <v>0</v>
      </c>
      <c r="HL302" s="189">
        <f>($GC$314+GC315)*GN302</f>
        <v>0</v>
      </c>
    </row>
    <row r="303" spans="177:220" ht="13.5" thickBot="1" x14ac:dyDescent="0.25">
      <c r="FY303" s="205" t="s">
        <v>6</v>
      </c>
      <c r="FZ303" s="214">
        <f>VLOOKUP($A$1+4,'Stock projeté à coller ici'!$C$13:$Z$102,6,FALSE)</f>
        <v>8678.1893414000006</v>
      </c>
      <c r="GA303" s="214">
        <f>VLOOKUP($A$1+4,'Stock projeté à coller ici'!$C$13:$Z$102,11,FALSE)</f>
        <v>8757.3530011000003</v>
      </c>
      <c r="GB303" s="214">
        <f>VLOOKUP($A$1+4,'Stock projeté à coller ici'!$C$13:$Z$102,18,FALSE)</f>
        <v>10647.0475907</v>
      </c>
      <c r="GC303" s="214">
        <f>VLOOKUP($A$1+4,'Stock projeté à coller ici'!$C$13:$Z$102,20,FALSE)</f>
        <v>0</v>
      </c>
      <c r="GD303" s="214">
        <f>VLOOKUP($A$1+4,'Stock projeté à coller ici'!$C$13:$Z$102,15,FALSE)</f>
        <v>3830.5222337</v>
      </c>
      <c r="GE303" s="142"/>
      <c r="GF303" s="142"/>
      <c r="GG303" s="142"/>
      <c r="GH303" s="133"/>
      <c r="GI303" s="154" t="s">
        <v>127</v>
      </c>
      <c r="GJ303" s="145" t="s">
        <v>131</v>
      </c>
      <c r="GK303" s="145">
        <v>0.45</v>
      </c>
      <c r="GL303" s="145">
        <v>0.45</v>
      </c>
      <c r="GM303" s="145">
        <v>0.45</v>
      </c>
      <c r="GN303" s="241">
        <v>0.3</v>
      </c>
      <c r="GO303" s="144">
        <v>0</v>
      </c>
      <c r="GP303" s="133"/>
      <c r="GQ303" s="140" t="s">
        <v>127</v>
      </c>
      <c r="GR303" s="141" t="s">
        <v>131</v>
      </c>
      <c r="GS303" s="185">
        <f>$FZ$301*GK303-GT303</f>
        <v>1713.9496139100002</v>
      </c>
      <c r="GT303" s="185">
        <f>$FZ$301*GK303*$GG$298</f>
        <v>1713.9496139100002</v>
      </c>
      <c r="GU303" s="185">
        <f>$GA$301*GL303-GV303</f>
        <v>1680.0897398850002</v>
      </c>
      <c r="GV303" s="185">
        <f>$GA$301*GL303*$GG$298</f>
        <v>1680.0897398850002</v>
      </c>
      <c r="GW303" s="185">
        <f>$GB$301*GM303-GX303</f>
        <v>1992.5484506774999</v>
      </c>
      <c r="GX303" s="185">
        <f>$GB$301*GM303*$GG$298</f>
        <v>1992.5484506774999</v>
      </c>
      <c r="GY303" s="185">
        <f>$GD$301*GO303</f>
        <v>0</v>
      </c>
      <c r="GZ303" s="189">
        <f>$GC$301*GN303</f>
        <v>0</v>
      </c>
      <c r="HA303" s="187">
        <f>GS303/Base!$D$3/24+GT303/Base!$D$4/24+GU303/Base!$D$5/24+GV303/Base!$D$6/24+GW303/Base!$D$7/24+GX303/Base!$D$8/24+GY303/Base!$D$9/24+GZ303/Base!$D$10/24</f>
        <v>2.6879508844095303</v>
      </c>
      <c r="HC303" s="140" t="s">
        <v>127</v>
      </c>
      <c r="HD303" s="141" t="s">
        <v>131</v>
      </c>
      <c r="HE303" s="185">
        <f>($FZ$316+FZ317)*GK303-HF303</f>
        <v>0</v>
      </c>
      <c r="HF303" s="185">
        <f>($FZ$316+FZ317)*GK303*$GG$298</f>
        <v>0</v>
      </c>
      <c r="HG303" s="185">
        <f>($GA$316+GA317)*GL303-HH303</f>
        <v>0</v>
      </c>
      <c r="HH303" s="185">
        <f>($GA$316+GA317)*GL303*$GG$298</f>
        <v>0</v>
      </c>
      <c r="HI303" s="185">
        <f>($GB$316+GB317)*GM303-HJ303</f>
        <v>0</v>
      </c>
      <c r="HJ303" s="185">
        <f>($GB$316+GB317)*GM303*$GG$298</f>
        <v>0</v>
      </c>
      <c r="HK303" s="185">
        <f>($GD$316+GD317)*GO303</f>
        <v>0</v>
      </c>
      <c r="HL303" s="189">
        <f>($GC$316+GC317)*GN303</f>
        <v>0</v>
      </c>
    </row>
    <row r="304" spans="177:220" ht="12.75" x14ac:dyDescent="0.2">
      <c r="FY304" s="205" t="s">
        <v>7</v>
      </c>
      <c r="FZ304" s="214">
        <f>VLOOKUP($A$1+5,'Stock projeté à coller ici'!$C$13:$Z$102,6,FALSE)</f>
        <v>9057.4090369999994</v>
      </c>
      <c r="GA304" s="214">
        <f>VLOOKUP($A$1+5,'Stock projeté à coller ici'!$C$13:$Z$102,11,FALSE)+VLOOKUP($A$1+6,'Stock projeté à coller ici'!$C$13:$Z$102,11,FALSE)</f>
        <v>6090.6500980000001</v>
      </c>
      <c r="GB304" s="214">
        <f>VLOOKUP($A$1+5,'Stock projeté à coller ici'!$C$13:$Z$102,18,FALSE)+VLOOKUP($A$1+6,'Stock projeté à coller ici'!$C$13:$Z$102,18,FALSE)</f>
        <v>7421.5896153000003</v>
      </c>
      <c r="GC304" s="214">
        <f>VLOOKUP($A$1+5,'Stock projeté à coller ici'!$C$13:$Z$102,20,FALSE)+VLOOKUP($A$1+6,'Stock projeté à coller ici'!$C$13:$Z$102,20,FALSE)</f>
        <v>0</v>
      </c>
      <c r="GD304" s="214">
        <f>VLOOKUP($A$1+5,'Stock projeté à coller ici'!$C$13:$Z$102,15,FALSE)+VLOOKUP($A$1+6,'Stock projeté à coller ici'!$C$13:$Z$102,15,FALSE)</f>
        <v>2426.7781039000001</v>
      </c>
      <c r="GE304" s="142"/>
      <c r="GF304" s="478" t="s">
        <v>208</v>
      </c>
      <c r="GG304" s="479"/>
      <c r="GH304" s="133"/>
      <c r="GI304" s="157" t="s">
        <v>176</v>
      </c>
      <c r="GJ304" s="104"/>
      <c r="GK304" s="104">
        <v>0</v>
      </c>
      <c r="GL304" s="104">
        <v>0</v>
      </c>
      <c r="GM304" s="104">
        <v>0</v>
      </c>
      <c r="GN304" s="242">
        <v>1.0000000000000001E-5</v>
      </c>
      <c r="GO304" s="106">
        <v>0</v>
      </c>
      <c r="GP304" s="133"/>
      <c r="GQ304" s="158" t="s">
        <v>176</v>
      </c>
      <c r="GR304" s="141"/>
      <c r="GS304" s="185">
        <f>$FZ$301*GK304-GT304</f>
        <v>0</v>
      </c>
      <c r="GT304" s="185">
        <f>$FZ$301*GK304*$GG$298</f>
        <v>0</v>
      </c>
      <c r="GU304" s="185">
        <f>$GA$301*GL304-GV304</f>
        <v>0</v>
      </c>
      <c r="GV304" s="185">
        <f>$GA$301*GL304*$GG$298</f>
        <v>0</v>
      </c>
      <c r="GW304" s="185">
        <f>$GB$301*GM304-GX304</f>
        <v>0</v>
      </c>
      <c r="GX304" s="185">
        <f>$GB$301*GM304*$GG$298</f>
        <v>0</v>
      </c>
      <c r="GY304" s="185">
        <f>$GD$301*GO304</f>
        <v>0</v>
      </c>
      <c r="GZ304" s="189">
        <f>$GC$301*GN304</f>
        <v>0</v>
      </c>
      <c r="HA304" s="182"/>
      <c r="HC304" s="158" t="s">
        <v>176</v>
      </c>
      <c r="HD304" s="141"/>
      <c r="HE304" s="185">
        <f>($FZ$316+FZ317)*GK304-HF304</f>
        <v>0</v>
      </c>
      <c r="HF304" s="185">
        <f>($FZ$316+FZ317)*GK304*$GG$298</f>
        <v>0</v>
      </c>
      <c r="HG304" s="185">
        <f>($GA$316+GA317)*GL304-HH304</f>
        <v>0</v>
      </c>
      <c r="HH304" s="185">
        <f>($GA$316+GA317)*GL304*$GG$298</f>
        <v>0</v>
      </c>
      <c r="HI304" s="185">
        <f>($GB$316+GB317)*GM304-HJ304</f>
        <v>0</v>
      </c>
      <c r="HJ304" s="185">
        <f>($GB$316+GB317)*GM304*$GG$298</f>
        <v>0</v>
      </c>
      <c r="HK304" s="185">
        <f>($GD$316+GD317)*GO304</f>
        <v>0</v>
      </c>
      <c r="HL304" s="189">
        <f>($GC$316+GC317)*GN304</f>
        <v>0</v>
      </c>
    </row>
    <row r="305" spans="177:220" ht="13.5" thickBot="1" x14ac:dyDescent="0.25">
      <c r="FY305" s="215" t="s">
        <v>198</v>
      </c>
      <c r="FZ305" s="214">
        <f>VLOOKUP($A$1+7,'Stock projeté à coller ici'!$C$13:$Z$102,6,FALSE)</f>
        <v>9546.2590538999993</v>
      </c>
      <c r="GA305" s="214">
        <f>VLOOKUP($A$1+7,'Stock projeté à coller ici'!$C$13:$Z$102,11,FALSE)</f>
        <v>6363.4561782000001</v>
      </c>
      <c r="GB305" s="214">
        <f>VLOOKUP($A$1+7,'Stock projeté à coller ici'!$C$13:$Z$102,18,FALSE)</f>
        <v>7598.6266904000004</v>
      </c>
      <c r="GC305" s="214">
        <f>VLOOKUP($A$1+7,'Stock projeté à coller ici'!$C$13:$Z$102,20,FALSE)</f>
        <v>0</v>
      </c>
      <c r="GD305" s="214">
        <f>VLOOKUP($A$1+7,'Stock projeté à coller ici'!$C$13:$Z$102,15,FALSE)</f>
        <v>2737.2604692</v>
      </c>
      <c r="GE305" s="142"/>
      <c r="GF305" s="480"/>
      <c r="GG305" s="481"/>
      <c r="GH305" s="133"/>
      <c r="GI305" s="154" t="s">
        <v>128</v>
      </c>
      <c r="GJ305" s="145"/>
      <c r="GK305" s="145">
        <v>0.45</v>
      </c>
      <c r="GL305" s="145">
        <v>0.45</v>
      </c>
      <c r="GM305" s="145">
        <v>0.45</v>
      </c>
      <c r="GN305" s="241">
        <v>1.0000000000000001E-5</v>
      </c>
      <c r="GO305" s="144">
        <v>1</v>
      </c>
      <c r="GP305" s="133"/>
      <c r="GQ305" s="140" t="s">
        <v>128</v>
      </c>
      <c r="GR305" s="46"/>
      <c r="GS305" s="185">
        <f>$FZ$301*GK305-GT305</f>
        <v>1713.9496139100002</v>
      </c>
      <c r="GT305" s="185">
        <f>$FZ$301*GK305*$GG$298</f>
        <v>1713.9496139100002</v>
      </c>
      <c r="GU305" s="185">
        <f>$GA$301*GL305-GV305</f>
        <v>1680.0897398850002</v>
      </c>
      <c r="GV305" s="185">
        <f>$GA$301*GL305*$GG$298</f>
        <v>1680.0897398850002</v>
      </c>
      <c r="GW305" s="185">
        <f>$GB$301*GM305-GX305</f>
        <v>1992.5484506774999</v>
      </c>
      <c r="GX305" s="185">
        <f>$GB$301*GM305*$GG$298</f>
        <v>1992.5484506774999</v>
      </c>
      <c r="GY305" s="185">
        <f>$GD$301*GO305</f>
        <v>3036.9279308</v>
      </c>
      <c r="GZ305" s="189">
        <f>$GC$301*GN305</f>
        <v>0</v>
      </c>
      <c r="HA305" s="187">
        <f>GS305/Base!$D$3/24+GT305/Base!$D$4/24+GU305/Base!$D$5/24+GV305/Base!$D$6/24+GW305/Base!$D$7/24+GX305/Base!$D$8/24+GY305/Base!$D$9/24+GZ305/Base!$D$10/24</f>
        <v>2.9630349361124289</v>
      </c>
      <c r="HC305" s="140" t="s">
        <v>128</v>
      </c>
      <c r="HD305" s="46"/>
      <c r="HE305" s="185">
        <f>($FZ$318+FZ319)*GK305-HF305</f>
        <v>0</v>
      </c>
      <c r="HF305" s="185">
        <f>($FZ$318+FZ319)*GK305*$GG$298</f>
        <v>0</v>
      </c>
      <c r="HG305" s="185">
        <f>($GA$318+GA319)*GL305-HH305</f>
        <v>0</v>
      </c>
      <c r="HH305" s="185">
        <f>($GA$318+GA319)*GL305*$GG$298</f>
        <v>0</v>
      </c>
      <c r="HI305" s="185">
        <f>($GB$318+GB319)*GM305-HJ305</f>
        <v>0</v>
      </c>
      <c r="HJ305" s="185">
        <f>($GB$318+GB319)*GM305*$GG$298</f>
        <v>0</v>
      </c>
      <c r="HK305" s="185">
        <f>($GD$316+GD317)*GO305</f>
        <v>0</v>
      </c>
      <c r="HL305" s="189">
        <f>($GC$316+GC317)*GN305</f>
        <v>0</v>
      </c>
    </row>
    <row r="306" spans="177:220" ht="12.75" customHeight="1" x14ac:dyDescent="0.2">
      <c r="FY306" s="217" t="s">
        <v>201</v>
      </c>
      <c r="FZ306" s="214">
        <f>VLOOKUP($A$1+8,'Stock projeté à coller ici'!$C$13:$Z$102,6,FALSE)</f>
        <v>7334.1558359999999</v>
      </c>
      <c r="GA306" s="214">
        <f>VLOOKUP($A$1+8,'Stock projeté à coller ici'!$C$13:$Z$102,11,FALSE)</f>
        <v>6688.0136657000003</v>
      </c>
      <c r="GB306" s="214">
        <f>VLOOKUP($A$1+8,'Stock projeté à coller ici'!$C$13:$Z$102,18,FALSE)</f>
        <v>8372.6749065000004</v>
      </c>
      <c r="GC306" s="214">
        <f>VLOOKUP($A$1+8,'Stock projeté à coller ici'!$C$13:$Z$102,20,FALSE)</f>
        <v>0</v>
      </c>
      <c r="GD306" s="214">
        <f>VLOOKUP($A$1+8,'Stock projeté à coller ici'!$C$13:$Z$102,15,FALSE)</f>
        <v>2704.0297777000001</v>
      </c>
      <c r="GE306" s="142"/>
      <c r="GF306" s="482" t="s">
        <v>209</v>
      </c>
      <c r="GG306" s="483"/>
      <c r="GH306" s="133"/>
      <c r="GI306" s="154" t="s">
        <v>129</v>
      </c>
      <c r="GJ306" s="145"/>
      <c r="GK306" s="145">
        <v>0.25</v>
      </c>
      <c r="GL306" s="145">
        <v>0.25</v>
      </c>
      <c r="GM306" s="145">
        <v>0.25</v>
      </c>
      <c r="GN306" s="241">
        <v>0.7</v>
      </c>
      <c r="GO306" s="144">
        <v>0</v>
      </c>
      <c r="GP306" s="133"/>
      <c r="GQ306" s="140" t="s">
        <v>129</v>
      </c>
      <c r="GR306" s="22"/>
      <c r="GS306" s="185">
        <f>$FZ$302*GK306-GT306</f>
        <v>1212.311649275</v>
      </c>
      <c r="GT306" s="185">
        <f>$FZ$302*GK306*$GG$298</f>
        <v>1212.311649275</v>
      </c>
      <c r="GU306" s="185">
        <f>$GA$302*GL306-GV306</f>
        <v>1234.3340053125</v>
      </c>
      <c r="GV306" s="185">
        <f>$GA$302*GL306*$GG$298</f>
        <v>1234.3340053125</v>
      </c>
      <c r="GW306" s="185">
        <f>$GB$302*GM306-GX306</f>
        <v>1431.9066265624999</v>
      </c>
      <c r="GX306" s="185">
        <f>$GB$302*GM306*$GG$298</f>
        <v>1431.9066265624999</v>
      </c>
      <c r="GY306" s="185">
        <f>$GD$301*GO306</f>
        <v>0</v>
      </c>
      <c r="GZ306" s="189">
        <f>$GC$301*GN306</f>
        <v>0</v>
      </c>
      <c r="HA306" s="187">
        <f>GS306/Base!$D$3/24+GT306/Base!$D$4/24+GU306/Base!$D$5/24+GV306/Base!$D$6/24+GW306/Base!$D$7/24+GX306/Base!$D$8/24+GY306/Base!$D$9/24+GZ306/Base!$D$10/24</f>
        <v>1.9305959370637753</v>
      </c>
      <c r="HC306" s="140" t="s">
        <v>129</v>
      </c>
      <c r="HE306" s="185">
        <f>($FZ$318+FZ319)*GK306-HF306</f>
        <v>0</v>
      </c>
      <c r="HF306" s="185">
        <f>($FZ$318+FZ319)*GK306*$GG$298</f>
        <v>0</v>
      </c>
      <c r="HG306" s="185">
        <f>($GA$318+GA319)*GL306-HH306</f>
        <v>0</v>
      </c>
      <c r="HH306" s="185">
        <f>($GA$318+GA319)*GL306*$GG$298</f>
        <v>0</v>
      </c>
      <c r="HI306" s="185">
        <f>($GB$318+GB319)*GM306-HJ306</f>
        <v>0</v>
      </c>
      <c r="HJ306" s="185">
        <f>($GB$318+GB319)*GM306*$GG$298</f>
        <v>0</v>
      </c>
      <c r="HK306" s="185">
        <f>($GD$318+GD319)*GO306</f>
        <v>0</v>
      </c>
      <c r="HL306" s="189">
        <f>($GC$316+GC317)*GN306</f>
        <v>0</v>
      </c>
    </row>
    <row r="307" spans="177:220" ht="13.5" thickBot="1" x14ac:dyDescent="0.25">
      <c r="FY307" s="211" t="s">
        <v>87</v>
      </c>
      <c r="FZ307" s="212">
        <f>SUM(FZ299:FZ304)</f>
        <v>51588.147884899998</v>
      </c>
      <c r="GA307" s="212">
        <f>SUM(GA299:GA304)</f>
        <v>45238.648174100003</v>
      </c>
      <c r="GB307" s="212">
        <f>SUM(GB299:GB304)</f>
        <v>54994.126824799998</v>
      </c>
      <c r="GC307" s="212">
        <f>SUM(GC299:GC304)</f>
        <v>0</v>
      </c>
      <c r="GD307" s="213">
        <f>SUM(GD299:GD304)</f>
        <v>19108.003517900001</v>
      </c>
      <c r="GE307" s="142"/>
      <c r="GF307" s="482"/>
      <c r="GG307" s="483"/>
      <c r="GH307" s="133"/>
      <c r="GI307" s="154" t="s">
        <v>127</v>
      </c>
      <c r="GJ307" s="145" t="s">
        <v>132</v>
      </c>
      <c r="GK307" s="145">
        <v>0.4</v>
      </c>
      <c r="GL307" s="145">
        <v>0.4</v>
      </c>
      <c r="GM307" s="145">
        <v>0.4</v>
      </c>
      <c r="GN307" s="241">
        <v>0.3</v>
      </c>
      <c r="GO307" s="144">
        <v>0</v>
      </c>
      <c r="GP307" s="133"/>
      <c r="GQ307" s="140" t="s">
        <v>127</v>
      </c>
      <c r="GR307" s="141" t="s">
        <v>132</v>
      </c>
      <c r="GS307" s="185">
        <f>$FZ$302*GK307-GT307</f>
        <v>1939.6986388400001</v>
      </c>
      <c r="GT307" s="185">
        <f>$FZ$302*GK307*$GG$298</f>
        <v>1939.6986388400001</v>
      </c>
      <c r="GU307" s="185">
        <f>$GA$302*GL307-GV307</f>
        <v>1974.9344085000002</v>
      </c>
      <c r="GV307" s="185">
        <f>$GA$302*GL307*$GG$298</f>
        <v>1974.9344085000002</v>
      </c>
      <c r="GW307" s="185">
        <f>$GB$302*GM307-GX307</f>
        <v>2291.0506025</v>
      </c>
      <c r="GX307" s="185">
        <f>$GB$302*GM307*$GG$298</f>
        <v>2291.0506025</v>
      </c>
      <c r="GY307" s="185">
        <f>$GD$302*GO307</f>
        <v>0</v>
      </c>
      <c r="GZ307" s="189">
        <f>$GC$302*GN307</f>
        <v>0</v>
      </c>
      <c r="HA307" s="187">
        <f>GS307/Base!$D$3/24+GT307/Base!$D$4/24+GU307/Base!$D$5/24+GV307/Base!$D$6/24+GW307/Base!$D$7/24+GX307/Base!$D$8/24+GY307/Base!$D$9/24+GZ307/Base!$D$10/24</f>
        <v>3.0889534993020402</v>
      </c>
      <c r="HC307" s="140" t="s">
        <v>127</v>
      </c>
      <c r="HD307" s="141" t="s">
        <v>132</v>
      </c>
      <c r="HE307" s="185">
        <f>($FZ$318+FZ319)*GK307-HF307</f>
        <v>0</v>
      </c>
      <c r="HF307" s="185">
        <f>($FZ$318+FZ319)*GK307*$GG$298</f>
        <v>0</v>
      </c>
      <c r="HG307" s="185">
        <f>($GA$318+GA319)*GL307-HH307</f>
        <v>0</v>
      </c>
      <c r="HH307" s="185">
        <f>($GA$318+GA319)*GL307*$GG$298</f>
        <v>0</v>
      </c>
      <c r="HI307" s="185">
        <f>($GB$318+GB319)*GM307-HJ307</f>
        <v>0</v>
      </c>
      <c r="HJ307" s="185">
        <f>($GB$318+GB319)*GM307*$GG$298</f>
        <v>0</v>
      </c>
      <c r="HK307" s="185">
        <f>($GD$318+GD319)*GO307</f>
        <v>0</v>
      </c>
      <c r="HL307" s="189">
        <f>($GC$318+GC319)*GN307</f>
        <v>0</v>
      </c>
    </row>
    <row r="308" spans="177:220" ht="13.5" thickBot="1" x14ac:dyDescent="0.25">
      <c r="FY308" s="159"/>
      <c r="FZ308" s="232"/>
      <c r="GA308" s="232"/>
      <c r="GB308" s="232"/>
      <c r="GC308" s="232"/>
      <c r="GD308" s="232"/>
      <c r="GE308" s="142"/>
      <c r="GF308" s="480"/>
      <c r="GG308" s="481"/>
      <c r="GH308" s="133"/>
      <c r="GI308" s="157" t="s">
        <v>176</v>
      </c>
      <c r="GJ308" s="104"/>
      <c r="GK308" s="104">
        <v>0</v>
      </c>
      <c r="GL308" s="104">
        <v>0</v>
      </c>
      <c r="GM308" s="104">
        <v>0</v>
      </c>
      <c r="GN308" s="242">
        <v>1.0000000000000001E-5</v>
      </c>
      <c r="GO308" s="106">
        <v>0</v>
      </c>
      <c r="GP308" s="133"/>
      <c r="GQ308" s="158" t="s">
        <v>176</v>
      </c>
      <c r="GR308" s="46"/>
      <c r="GS308" s="185">
        <f>$FZ$302*GK308-GT308</f>
        <v>0</v>
      </c>
      <c r="GT308" s="185">
        <f>$FZ$302*GK308*$GG$298</f>
        <v>0</v>
      </c>
      <c r="GU308" s="185">
        <f>$GA$302*GL308-GV308</f>
        <v>0</v>
      </c>
      <c r="GV308" s="185">
        <f>$GA$302*GL308*$GG$298</f>
        <v>0</v>
      </c>
      <c r="GW308" s="185">
        <f>$GB$302*GM308-GX308</f>
        <v>0</v>
      </c>
      <c r="GX308" s="185">
        <f>$GB$302*GM308*$GG$298</f>
        <v>0</v>
      </c>
      <c r="GY308" s="185">
        <f>$GD$302*GO308</f>
        <v>0</v>
      </c>
      <c r="GZ308" s="189">
        <f>$GC$302*GN308</f>
        <v>0</v>
      </c>
      <c r="HA308" s="182"/>
      <c r="HC308" s="158" t="s">
        <v>176</v>
      </c>
      <c r="HD308" s="46"/>
      <c r="HE308" s="185">
        <f>($FZ$318+FZ319)*GK308-HF308</f>
        <v>0</v>
      </c>
      <c r="HF308" s="185">
        <f>($FZ$318+FZ319)*GK308*$GG$298</f>
        <v>0</v>
      </c>
      <c r="HG308" s="185">
        <f>($GA$318+GA319)*GL308-HH308</f>
        <v>0</v>
      </c>
      <c r="HH308" s="185">
        <f>($GA$318+GA319)*GL308*$GG$298</f>
        <v>0</v>
      </c>
      <c r="HI308" s="185">
        <f>($GB$318+GB319)*GM308-HJ308</f>
        <v>0</v>
      </c>
      <c r="HJ308" s="185">
        <f>($GB$318+GB319)*GM308*$GG$298</f>
        <v>0</v>
      </c>
      <c r="HK308" s="185">
        <f>($GD$318+GD319)*GO308</f>
        <v>0</v>
      </c>
      <c r="HL308" s="189">
        <f>($GC$318+GC319)*GN308</f>
        <v>0</v>
      </c>
    </row>
    <row r="309" spans="177:220" ht="13.5" thickBot="1" x14ac:dyDescent="0.25">
      <c r="FY309" s="159"/>
      <c r="FZ309" s="133"/>
      <c r="GA309" s="142"/>
      <c r="GB309" s="142"/>
      <c r="GC309" s="142"/>
      <c r="GD309" s="142"/>
      <c r="GE309" s="142"/>
      <c r="GF309" s="142"/>
      <c r="GG309" s="142"/>
      <c r="GH309" s="133"/>
      <c r="GI309" s="154" t="s">
        <v>128</v>
      </c>
      <c r="GJ309" s="145"/>
      <c r="GK309" s="145">
        <v>0.35</v>
      </c>
      <c r="GL309" s="145">
        <v>0.35</v>
      </c>
      <c r="GM309" s="145">
        <v>0.35</v>
      </c>
      <c r="GN309" s="241">
        <v>1.0000000000000001E-5</v>
      </c>
      <c r="GO309" s="144">
        <v>1</v>
      </c>
      <c r="GP309" s="133"/>
      <c r="GQ309" s="140" t="s">
        <v>128</v>
      </c>
      <c r="GR309" s="141"/>
      <c r="GS309" s="185">
        <f>$FZ$302*GK309-GT309</f>
        <v>1697.2363089850001</v>
      </c>
      <c r="GT309" s="185">
        <f>$FZ$302*GK309*$GG$298</f>
        <v>1697.2363089850001</v>
      </c>
      <c r="GU309" s="185">
        <f>$GA$302*GL309-GV309</f>
        <v>1728.0676074374999</v>
      </c>
      <c r="GV309" s="185">
        <f>$GA$302*GL309*$GG$298</f>
        <v>1728.0676074374999</v>
      </c>
      <c r="GW309" s="185">
        <f>$GB$302*GM309-GX309</f>
        <v>2004.6692771874998</v>
      </c>
      <c r="GX309" s="185">
        <f>$GB$302*GM309*$GG$298</f>
        <v>2004.6692771874998</v>
      </c>
      <c r="GY309" s="185">
        <f>$GD$302*GO309</f>
        <v>4305.5198420999996</v>
      </c>
      <c r="GZ309" s="189">
        <f>$GC$302*GN309</f>
        <v>0</v>
      </c>
      <c r="HA309" s="187">
        <f>GS309/Base!$D$3/24+GT309/Base!$D$4/24+GU309/Base!$D$5/24+GV309/Base!$D$6/24+GW309/Base!$D$7/24+GX309/Base!$D$8/24+GY309/Base!$D$9/24+GZ309/Base!$D$10/24</f>
        <v>3.0928270512099374</v>
      </c>
      <c r="HC309" s="140" t="s">
        <v>128</v>
      </c>
      <c r="HD309" s="141"/>
      <c r="HE309" s="185">
        <f>($FZ$320+FZ321)*GK309-HF309</f>
        <v>0</v>
      </c>
      <c r="HF309" s="185">
        <f>($FZ$320+FZ321)*GK309*$GG$298</f>
        <v>0</v>
      </c>
      <c r="HG309" s="185">
        <f>($GA$320+GA321)*GL309-HH309</f>
        <v>0</v>
      </c>
      <c r="HH309" s="185">
        <f>($GA$320+GA321)*GL309*$GG$298</f>
        <v>0</v>
      </c>
      <c r="HI309" s="185">
        <f>($GB$320+GB321)*GM309-HJ309</f>
        <v>0</v>
      </c>
      <c r="HJ309" s="185">
        <f>($GB$320+GB321)*GM309*$GG$298</f>
        <v>0</v>
      </c>
      <c r="HK309" s="185">
        <f>($GD$318+GD319)*GO309</f>
        <v>0</v>
      </c>
      <c r="HL309" s="189">
        <f>($GC$318+GC319)*GN309</f>
        <v>0</v>
      </c>
    </row>
    <row r="310" spans="177:220" ht="12.75" x14ac:dyDescent="0.2">
      <c r="FY310" s="372" t="s">
        <v>119</v>
      </c>
      <c r="FZ310" s="373"/>
      <c r="GA310" s="373"/>
      <c r="GB310" s="373"/>
      <c r="GC310" s="373"/>
      <c r="GD310" s="374"/>
      <c r="GE310" s="147"/>
      <c r="GF310" s="133"/>
      <c r="GG310" s="133"/>
      <c r="GH310" s="133"/>
      <c r="GI310" s="154" t="s">
        <v>129</v>
      </c>
      <c r="GJ310" s="145"/>
      <c r="GK310" s="145">
        <v>0.25</v>
      </c>
      <c r="GL310" s="145">
        <v>0.25</v>
      </c>
      <c r="GM310" s="145">
        <v>0.25</v>
      </c>
      <c r="GN310" s="241">
        <v>0.7</v>
      </c>
      <c r="GO310" s="144">
        <v>0</v>
      </c>
      <c r="GP310" s="133"/>
      <c r="GQ310" s="140" t="s">
        <v>129</v>
      </c>
      <c r="GR310" s="22"/>
      <c r="GS310" s="185">
        <f>$FZ$303*GK310-GT310</f>
        <v>1084.7736676750001</v>
      </c>
      <c r="GT310" s="185">
        <f>$FZ$303*GK310*$GG$298</f>
        <v>1084.7736676750001</v>
      </c>
      <c r="GU310" s="185">
        <f>$GA$303*GL310-GV310</f>
        <v>1094.6691251375</v>
      </c>
      <c r="GV310" s="185">
        <f>$GA$303*GL310*$GG$298</f>
        <v>1094.6691251375</v>
      </c>
      <c r="GW310" s="185">
        <f>$GB$303*GM310-GX310</f>
        <v>1330.8809488375</v>
      </c>
      <c r="GX310" s="185">
        <f>$GB$303*GM310*$GG$298</f>
        <v>1330.8809488375</v>
      </c>
      <c r="GY310" s="185">
        <f>$GD$302*GO310</f>
        <v>0</v>
      </c>
      <c r="GZ310" s="189">
        <f>$GC$302*GN310</f>
        <v>0</v>
      </c>
      <c r="HA310" s="187">
        <f>GS310/Base!$D$3/24+GT310/Base!$D$4/24+GU310/Base!$D$5/24+GV310/Base!$D$6/24+GW310/Base!$D$7/24+GX310/Base!$D$8/24+GY310/Base!$D$9/24+GZ310/Base!$D$10/24</f>
        <v>1.7453895478048376</v>
      </c>
      <c r="HC310" s="140" t="s">
        <v>129</v>
      </c>
      <c r="HE310" s="185">
        <f>($FZ$320+FZ321)*GK310-HF310</f>
        <v>0</v>
      </c>
      <c r="HF310" s="185">
        <f>($FZ$320+FZ321)*GK310*$GG$298</f>
        <v>0</v>
      </c>
      <c r="HG310" s="185">
        <f>($GA$320+GA321)*GL310-HH310</f>
        <v>0</v>
      </c>
      <c r="HH310" s="185">
        <f>($GA$320+GA321)*GL310*$GG$298</f>
        <v>0</v>
      </c>
      <c r="HI310" s="185">
        <f>($GB$320+GB321)*GM310-HJ310</f>
        <v>0</v>
      </c>
      <c r="HJ310" s="185">
        <f>($GB$320+GB321)*GM310*$GG$298</f>
        <v>0</v>
      </c>
      <c r="HK310" s="185">
        <f>($GD$320+GD321)*GO310</f>
        <v>0</v>
      </c>
      <c r="HL310" s="189">
        <f>($GC$318+GC319)*GN310</f>
        <v>0</v>
      </c>
    </row>
    <row r="311" spans="177:220" ht="12.75" x14ac:dyDescent="0.2">
      <c r="FY311" s="375" t="s">
        <v>139</v>
      </c>
      <c r="FZ311" s="376" t="s">
        <v>66</v>
      </c>
      <c r="GA311" s="377" t="s">
        <v>68</v>
      </c>
      <c r="GB311" s="377" t="s">
        <v>70</v>
      </c>
      <c r="GC311" s="377" t="s">
        <v>76</v>
      </c>
      <c r="GD311" s="378" t="s">
        <v>78</v>
      </c>
      <c r="GE311" s="133"/>
      <c r="GF311" s="133"/>
      <c r="GG311" s="133"/>
      <c r="GH311" s="133"/>
      <c r="GI311" s="154" t="s">
        <v>127</v>
      </c>
      <c r="GJ311" s="145" t="s">
        <v>133</v>
      </c>
      <c r="GK311" s="145">
        <v>0.4</v>
      </c>
      <c r="GL311" s="145">
        <v>0.4</v>
      </c>
      <c r="GM311" s="145">
        <v>0.4</v>
      </c>
      <c r="GN311" s="241">
        <v>0.3</v>
      </c>
      <c r="GO311" s="144">
        <v>0</v>
      </c>
      <c r="GP311" s="133"/>
      <c r="GQ311" s="140" t="s">
        <v>127</v>
      </c>
      <c r="GR311" s="141" t="s">
        <v>133</v>
      </c>
      <c r="GS311" s="185">
        <f>$FZ$303*GK311-GT311</f>
        <v>1735.6378682800002</v>
      </c>
      <c r="GT311" s="185">
        <f>$FZ$303*GK311*$GG$298</f>
        <v>1735.6378682800002</v>
      </c>
      <c r="GU311" s="185">
        <f>$GA$303*GL311-GV311</f>
        <v>1751.4706002200001</v>
      </c>
      <c r="GV311" s="185">
        <f>$GA$303*GL311*$GG$298</f>
        <v>1751.4706002200001</v>
      </c>
      <c r="GW311" s="185">
        <f>$GB$303*GM311-GX311</f>
        <v>2129.4095181400003</v>
      </c>
      <c r="GX311" s="185">
        <f>$GB$303*GM311*$GG$298</f>
        <v>2129.4095181400003</v>
      </c>
      <c r="GY311" s="185">
        <f>$GD$303*GO311</f>
        <v>0</v>
      </c>
      <c r="GZ311" s="189">
        <f>$GC$303*GN311</f>
        <v>0</v>
      </c>
      <c r="HA311" s="187">
        <f>GS311/Base!$D$3/24+GT311/Base!$D$4/24+GU311/Base!$D$5/24+GV311/Base!$D$6/24+GW311/Base!$D$7/24+GX311/Base!$D$8/24+GY311/Base!$D$9/24+GZ311/Base!$D$10/24</f>
        <v>2.7926232764877401</v>
      </c>
      <c r="HC311" s="140" t="s">
        <v>127</v>
      </c>
      <c r="HD311" s="141" t="s">
        <v>133</v>
      </c>
      <c r="HE311" s="185">
        <f>($FZ$320+FZ321)*GK311-HF311</f>
        <v>0</v>
      </c>
      <c r="HF311" s="185">
        <f>($FZ$320+FZ321)*GK311*$GG$298</f>
        <v>0</v>
      </c>
      <c r="HG311" s="185">
        <f>($GA$320+GA321)*GL311-HH311</f>
        <v>0</v>
      </c>
      <c r="HH311" s="185">
        <f>($GA$320+GA321)*GL311*$GG$298</f>
        <v>0</v>
      </c>
      <c r="HI311" s="185">
        <f>($GB$320+GB321)*GM311-HJ311</f>
        <v>0</v>
      </c>
      <c r="HJ311" s="185">
        <f>($GB$320+GB321)*GM311*$GG$298</f>
        <v>0</v>
      </c>
      <c r="HK311" s="185">
        <f>($GD$320+GD321)*GO311</f>
        <v>0</v>
      </c>
      <c r="HL311" s="189">
        <f>($GC$320+GC321)*GN311</f>
        <v>0</v>
      </c>
    </row>
    <row r="312" spans="177:220" ht="13.5" thickBot="1" x14ac:dyDescent="0.25">
      <c r="FY312" s="205" t="s">
        <v>9</v>
      </c>
      <c r="FZ312" s="209"/>
      <c r="GA312" s="209"/>
      <c r="GB312" s="209"/>
      <c r="GC312" s="209"/>
      <c r="GD312" s="210"/>
      <c r="GE312" s="133"/>
      <c r="GF312" s="133"/>
      <c r="GG312" s="133"/>
      <c r="GH312" s="133"/>
      <c r="GI312" s="157" t="s">
        <v>176</v>
      </c>
      <c r="GJ312" s="104"/>
      <c r="GK312" s="104">
        <v>0</v>
      </c>
      <c r="GL312" s="104">
        <v>0</v>
      </c>
      <c r="GM312" s="104">
        <v>0</v>
      </c>
      <c r="GN312" s="242">
        <v>1.0000000000000001E-5</v>
      </c>
      <c r="GO312" s="106">
        <v>0</v>
      </c>
      <c r="GP312" s="133"/>
      <c r="GQ312" s="158" t="s">
        <v>176</v>
      </c>
      <c r="GR312" s="141"/>
      <c r="GS312" s="185">
        <f>$FZ$303*GK312-GT312</f>
        <v>0</v>
      </c>
      <c r="GT312" s="185">
        <f>$FZ$303*GK312*$GG$298</f>
        <v>0</v>
      </c>
      <c r="GU312" s="185">
        <f>$GA$303*GL312-GV312</f>
        <v>0</v>
      </c>
      <c r="GV312" s="185">
        <f>$GA$303*GL312*$GG$298</f>
        <v>0</v>
      </c>
      <c r="GW312" s="185">
        <f>$GB$303*GM312-GX312</f>
        <v>0</v>
      </c>
      <c r="GX312" s="185">
        <f>$GB$303*GM312*$GG$298</f>
        <v>0</v>
      </c>
      <c r="GY312" s="185">
        <f>$GD$303*GO312</f>
        <v>0</v>
      </c>
      <c r="GZ312" s="189">
        <f>$GC$303*GN312</f>
        <v>0</v>
      </c>
      <c r="HA312" s="182"/>
      <c r="HC312" s="158" t="s">
        <v>176</v>
      </c>
      <c r="HD312" s="141"/>
      <c r="HE312" s="185">
        <f>($FZ$320+FZ321)*GK312-HF312</f>
        <v>0</v>
      </c>
      <c r="HF312" s="185">
        <f>($FZ$320+FZ321)*GK312*$GG$298</f>
        <v>0</v>
      </c>
      <c r="HG312" s="185">
        <f>($GA$320+GA321)*GL312-HH312</f>
        <v>0</v>
      </c>
      <c r="HH312" s="185">
        <f>($GA$320+GA321)*GL312*$GG$298</f>
        <v>0</v>
      </c>
      <c r="HI312" s="185">
        <f>($GB$320+GB321)*GM312-HJ312</f>
        <v>0</v>
      </c>
      <c r="HJ312" s="185">
        <f>($GB$320+GB321)*GM312*$GG$298</f>
        <v>0</v>
      </c>
      <c r="HK312" s="185">
        <f>($GD$320+GD321)*GO312</f>
        <v>0</v>
      </c>
      <c r="HL312" s="189">
        <f>($GC$320+GC321)*GN312</f>
        <v>0</v>
      </c>
    </row>
    <row r="313" spans="177:220" ht="12.75" x14ac:dyDescent="0.2">
      <c r="FV313" s="484" t="s">
        <v>210</v>
      </c>
      <c r="FY313" s="215" t="s">
        <v>182</v>
      </c>
      <c r="FZ313" s="204"/>
      <c r="GA313" s="204"/>
      <c r="GB313" s="204"/>
      <c r="GC313" s="204"/>
      <c r="GD313" s="216"/>
      <c r="GE313" s="133"/>
      <c r="GF313" s="133"/>
      <c r="GG313" s="133"/>
      <c r="GH313" s="133"/>
      <c r="GI313" s="154" t="s">
        <v>128</v>
      </c>
      <c r="GJ313" s="145"/>
      <c r="GK313" s="145">
        <v>0.35</v>
      </c>
      <c r="GL313" s="145">
        <v>0.35</v>
      </c>
      <c r="GM313" s="145">
        <v>0.35</v>
      </c>
      <c r="GN313" s="241">
        <v>1.0000000000000001E-5</v>
      </c>
      <c r="GO313" s="144">
        <v>1</v>
      </c>
      <c r="GP313" s="133"/>
      <c r="GQ313" s="140" t="s">
        <v>128</v>
      </c>
      <c r="GR313" s="46"/>
      <c r="GS313" s="185">
        <f>$FZ$303*GK313-GT313</f>
        <v>1518.683134745</v>
      </c>
      <c r="GT313" s="185">
        <f>$FZ$303*GK313*$GG$298</f>
        <v>1518.683134745</v>
      </c>
      <c r="GU313" s="185">
        <f>$GA$303*GL313-GV313</f>
        <v>1532.5367751925</v>
      </c>
      <c r="GV313" s="185">
        <f>$GA$303*GL313*$GG$298</f>
        <v>1532.5367751925</v>
      </c>
      <c r="GW313" s="185">
        <f>$GB$303*GM313-GX313</f>
        <v>1863.2333283725</v>
      </c>
      <c r="GX313" s="185">
        <f>$GB$303*GM313*$GG$298</f>
        <v>1863.2333283725</v>
      </c>
      <c r="GY313" s="185">
        <f>$GD$303*GO313</f>
        <v>3830.5222337</v>
      </c>
      <c r="GZ313" s="189">
        <f>$GC$303*GN313</f>
        <v>0</v>
      </c>
      <c r="HA313" s="187">
        <f>GS313/Base!$D$3/24+GT313/Base!$D$4/24+GU313/Base!$D$5/24+GV313/Base!$D$6/24+GW313/Base!$D$7/24+GX313/Base!$D$8/24+GY313/Base!$D$9/24+GZ313/Base!$D$10/24</f>
        <v>2.7905129605590187</v>
      </c>
      <c r="HC313" s="140" t="s">
        <v>128</v>
      </c>
      <c r="HD313" s="46"/>
      <c r="HE313" s="185">
        <f>($FZ$322+FZ323)*GK313-HF313</f>
        <v>0</v>
      </c>
      <c r="HF313" s="185">
        <f>($FZ$322+FZ323)*GK313*$GG$298</f>
        <v>0</v>
      </c>
      <c r="HG313" s="185">
        <f>($GA$322+GA323)*GL313-HH313</f>
        <v>0</v>
      </c>
      <c r="HH313" s="185">
        <f>($GA$322+GA323)*GL313*$GG$298</f>
        <v>0</v>
      </c>
      <c r="HI313" s="185">
        <f>($GB$322+GB323)*GM313-HJ313</f>
        <v>0</v>
      </c>
      <c r="HJ313" s="185">
        <f>($GB$322+GB323)*GM313*$GG$298</f>
        <v>0</v>
      </c>
      <c r="HK313" s="185">
        <f>($GD$320+GD321)*GO313</f>
        <v>0</v>
      </c>
      <c r="HL313" s="189">
        <f>($GC$320+GC321)*GN313</f>
        <v>0</v>
      </c>
    </row>
    <row r="314" spans="177:220" ht="12.75" x14ac:dyDescent="0.2">
      <c r="FV314" s="485"/>
      <c r="FY314" s="205" t="s">
        <v>3</v>
      </c>
      <c r="FZ314" s="209"/>
      <c r="GA314" s="209"/>
      <c r="GB314" s="209"/>
      <c r="GC314" s="209"/>
      <c r="GD314" s="210"/>
      <c r="GE314" s="133"/>
      <c r="GF314" s="133"/>
      <c r="GG314" s="133"/>
      <c r="GH314" s="133"/>
      <c r="GI314" s="154" t="s">
        <v>129</v>
      </c>
      <c r="GJ314" s="145"/>
      <c r="GK314" s="145">
        <v>0.2</v>
      </c>
      <c r="GL314" s="145">
        <v>0.2</v>
      </c>
      <c r="GM314" s="145">
        <v>0.2</v>
      </c>
      <c r="GN314" s="241">
        <v>0.7</v>
      </c>
      <c r="GO314" s="144">
        <v>0</v>
      </c>
      <c r="GP314" s="133"/>
      <c r="GQ314" s="140" t="s">
        <v>129</v>
      </c>
      <c r="GR314" s="22"/>
      <c r="GS314" s="185">
        <f>$FZ$304*GK314-GT314</f>
        <v>905.74090369999999</v>
      </c>
      <c r="GT314" s="185">
        <f>$FZ$304*GK314*$GG$298</f>
        <v>905.74090369999999</v>
      </c>
      <c r="GU314" s="185">
        <f>$GA$304*GL314-GV314</f>
        <v>609.06500979999998</v>
      </c>
      <c r="GV314" s="185">
        <f>$GA$304*GL314*$GG$298</f>
        <v>609.06500979999998</v>
      </c>
      <c r="GW314" s="185">
        <f>$GB$304*GM314-GX314</f>
        <v>742.15896153000006</v>
      </c>
      <c r="GX314" s="185">
        <f>$GB$304*GM314*$GG$298</f>
        <v>742.15896153000006</v>
      </c>
      <c r="GY314" s="185">
        <f>$GD$303*GO314</f>
        <v>0</v>
      </c>
      <c r="GZ314" s="189">
        <f>$GC$303*GN314</f>
        <v>0</v>
      </c>
      <c r="HA314" s="187">
        <f>GS314/Base!$D$3/24+GT314/Base!$D$4/24+GU314/Base!$D$5/24+GV314/Base!$D$6/24+GW314/Base!$D$7/24+GX314/Base!$D$8/24+GY314/Base!$D$9/24+GZ314/Base!$D$10/24</f>
        <v>1.1651422712760953</v>
      </c>
      <c r="HC314" s="140" t="s">
        <v>129</v>
      </c>
      <c r="HE314" s="185">
        <f>($FZ$322+FZ323)*GK314-HF314</f>
        <v>0</v>
      </c>
      <c r="HF314" s="185">
        <f>($FZ$322+FZ323)*GK314*$GG$298</f>
        <v>0</v>
      </c>
      <c r="HG314" s="185">
        <f>($GA$322+GA323)*GL314-HH314</f>
        <v>0</v>
      </c>
      <c r="HH314" s="185">
        <f>($GA$322+GA323)*GL314*$GG$298</f>
        <v>0</v>
      </c>
      <c r="HI314" s="185">
        <f>($GB$322+GB323)*GM314-HJ314</f>
        <v>0</v>
      </c>
      <c r="HJ314" s="185">
        <f>($GB$322+GB323)*GM314*$GG$298</f>
        <v>0</v>
      </c>
      <c r="HK314" s="185">
        <f>($GD$320+GD321)*GO314</f>
        <v>0</v>
      </c>
      <c r="HL314" s="189">
        <f>($GC$320+GC321)*GN314</f>
        <v>0</v>
      </c>
    </row>
    <row r="315" spans="177:220" ht="12.75" x14ac:dyDescent="0.2">
      <c r="FU315" s="25"/>
      <c r="FV315" s="485"/>
      <c r="FW315" s="25"/>
      <c r="FX315" s="25"/>
      <c r="FY315" s="215" t="s">
        <v>182</v>
      </c>
      <c r="FZ315" s="204"/>
      <c r="GA315" s="204"/>
      <c r="GB315" s="204"/>
      <c r="GC315" s="204"/>
      <c r="GD315" s="216"/>
      <c r="GE315" s="133"/>
      <c r="GF315" s="133"/>
      <c r="GG315" s="133"/>
      <c r="GH315" s="133"/>
      <c r="GI315" s="154" t="s">
        <v>127</v>
      </c>
      <c r="GJ315" s="145" t="s">
        <v>134</v>
      </c>
      <c r="GK315" s="145">
        <v>0.35</v>
      </c>
      <c r="GL315" s="145">
        <v>0.35</v>
      </c>
      <c r="GM315" s="145">
        <v>0.35</v>
      </c>
      <c r="GN315" s="241">
        <v>0.3</v>
      </c>
      <c r="GO315" s="144">
        <v>0</v>
      </c>
      <c r="GP315" s="133"/>
      <c r="GQ315" s="140" t="s">
        <v>127</v>
      </c>
      <c r="GR315" s="141" t="s">
        <v>134</v>
      </c>
      <c r="GS315" s="185">
        <f>$FZ$304*GK315-GT315</f>
        <v>1585.0465814749998</v>
      </c>
      <c r="GT315" s="185">
        <f>$FZ$304*GK315*$GG$298</f>
        <v>1585.0465814749998</v>
      </c>
      <c r="GU315" s="185">
        <f>$GA$304*GL315-GV315</f>
        <v>1065.8637671500001</v>
      </c>
      <c r="GV315" s="185">
        <f>$GA$304*GL315*$GG$298</f>
        <v>1065.8637671500001</v>
      </c>
      <c r="GW315" s="185">
        <f>$GB$304*GM315-GX315</f>
        <v>1298.7781826774999</v>
      </c>
      <c r="GX315" s="185">
        <f>$GB$304*GM315*$GG$298</f>
        <v>1298.7781826774999</v>
      </c>
      <c r="GY315" s="185">
        <f>$GD$304*GO315</f>
        <v>0</v>
      </c>
      <c r="GZ315" s="189">
        <f>$GC$304*GN315</f>
        <v>0</v>
      </c>
      <c r="HA315" s="187">
        <f>GS315/Base!$D$3/24+GT315/Base!$D$4/24+GU315/Base!$D$5/24+GV315/Base!$D$6/24+GW315/Base!$D$7/24+GX315/Base!$D$8/24+GY315/Base!$D$9/24+GZ315/Base!$D$10/24</f>
        <v>2.0389989747331669</v>
      </c>
      <c r="HC315" s="140" t="s">
        <v>127</v>
      </c>
      <c r="HD315" s="141" t="s">
        <v>134</v>
      </c>
      <c r="HE315" s="185">
        <f>($FZ$322+FZ323)*GK315-HF315</f>
        <v>0</v>
      </c>
      <c r="HF315" s="185">
        <f>($FZ$322+FZ323)*GK315*$GG$298</f>
        <v>0</v>
      </c>
      <c r="HG315" s="185">
        <f>($GA$322+GA323)*GL315-HH315</f>
        <v>0</v>
      </c>
      <c r="HH315" s="185">
        <f>($GA$322+GA323)*GL315*$GG$298</f>
        <v>0</v>
      </c>
      <c r="HI315" s="185">
        <f>($GB$322+GB323)*GM315-HJ315</f>
        <v>0</v>
      </c>
      <c r="HJ315" s="185">
        <f>($GB$322+GB323)*GM315*$GG$298</f>
        <v>0</v>
      </c>
      <c r="HK315" s="185">
        <f>($GD$322+GD323)*GO315</f>
        <v>0</v>
      </c>
      <c r="HL315" s="189">
        <f>($GC$322+GC323)*GN315</f>
        <v>0</v>
      </c>
    </row>
    <row r="316" spans="177:220" ht="13.5" thickBot="1" x14ac:dyDescent="0.25">
      <c r="FV316" s="486"/>
      <c r="FY316" s="205" t="s">
        <v>4</v>
      </c>
      <c r="FZ316" s="209"/>
      <c r="GA316" s="209"/>
      <c r="GB316" s="209"/>
      <c r="GC316" s="209"/>
      <c r="GD316" s="210"/>
      <c r="GE316" s="133"/>
      <c r="GF316" s="133"/>
      <c r="GG316" s="133"/>
      <c r="GH316" s="133"/>
      <c r="GI316" s="157" t="s">
        <v>176</v>
      </c>
      <c r="GJ316" s="104"/>
      <c r="GK316" s="104">
        <v>0</v>
      </c>
      <c r="GL316" s="104">
        <v>0</v>
      </c>
      <c r="GM316" s="104">
        <v>0</v>
      </c>
      <c r="GN316" s="242">
        <v>1.0000000000000001E-5</v>
      </c>
      <c r="GO316" s="106">
        <v>0</v>
      </c>
      <c r="GP316" s="133"/>
      <c r="GQ316" s="158" t="s">
        <v>176</v>
      </c>
      <c r="GR316" s="46"/>
      <c r="GS316" s="185">
        <f>$FZ$304*GK316-GT316</f>
        <v>0</v>
      </c>
      <c r="GT316" s="185">
        <f>$FZ$304*GK316*$GG$298</f>
        <v>0</v>
      </c>
      <c r="GU316" s="185">
        <f>$GA$304*GL316-GV316</f>
        <v>0</v>
      </c>
      <c r="GV316" s="185">
        <f>$GA$304*GL316*$GG$298</f>
        <v>0</v>
      </c>
      <c r="GW316" s="185">
        <f>$GB$304*GM316-GX316</f>
        <v>0</v>
      </c>
      <c r="GX316" s="185">
        <f>$GB$304*GM316*$GG$298</f>
        <v>0</v>
      </c>
      <c r="GY316" s="185">
        <f>$GD$304*GO316</f>
        <v>0</v>
      </c>
      <c r="GZ316" s="189">
        <f>$GC$304*GN316</f>
        <v>0</v>
      </c>
      <c r="HA316" s="182"/>
      <c r="HC316" s="158" t="s">
        <v>176</v>
      </c>
      <c r="HD316" s="46"/>
      <c r="HE316" s="185">
        <f>($FZ$322+FZ323)*GK316-HF316</f>
        <v>0</v>
      </c>
      <c r="HF316" s="185">
        <f>($FZ$322+FZ323)*GK316*$GG$298</f>
        <v>0</v>
      </c>
      <c r="HG316" s="185">
        <f>($GA$322+GA323)*GL316-HH316</f>
        <v>0</v>
      </c>
      <c r="HH316" s="185">
        <f>($GA$322+GA323)*GL316*$GG$298</f>
        <v>0</v>
      </c>
      <c r="HI316" s="185">
        <f>($GB$322+GB323)*GM316-HJ316</f>
        <v>0</v>
      </c>
      <c r="HJ316" s="185">
        <f>($GB$322+GB323)*GM316*$GG$298</f>
        <v>0</v>
      </c>
      <c r="HK316" s="185">
        <f>($GD$322+GD323)*GO316</f>
        <v>0</v>
      </c>
      <c r="HL316" s="189">
        <f>($GC$322+GC323)*GN316</f>
        <v>0</v>
      </c>
    </row>
    <row r="317" spans="177:220" ht="12.75" x14ac:dyDescent="0.2">
      <c r="FY317" s="215" t="s">
        <v>182</v>
      </c>
      <c r="FZ317" s="204"/>
      <c r="GA317" s="204"/>
      <c r="GB317" s="204"/>
      <c r="GC317" s="204"/>
      <c r="GD317" s="216"/>
      <c r="GE317" s="133"/>
      <c r="GF317" s="133"/>
      <c r="GG317" s="133"/>
      <c r="GH317" s="133"/>
      <c r="GI317" s="154" t="s">
        <v>128</v>
      </c>
      <c r="GJ317" s="145"/>
      <c r="GK317" s="145">
        <v>0.3</v>
      </c>
      <c r="GL317" s="145">
        <v>0.3</v>
      </c>
      <c r="GM317" s="145">
        <v>0.3</v>
      </c>
      <c r="GN317" s="241">
        <v>1.0000000000000001E-5</v>
      </c>
      <c r="GO317" s="144">
        <v>1</v>
      </c>
      <c r="GP317" s="133"/>
      <c r="GQ317" s="140" t="s">
        <v>128</v>
      </c>
      <c r="GR317" s="160"/>
      <c r="GS317" s="185">
        <f>$FZ$304*GK317-GT317</f>
        <v>1358.6113555499999</v>
      </c>
      <c r="GT317" s="185">
        <f>$FZ$304*GK317*$GG$298</f>
        <v>1358.6113555499999</v>
      </c>
      <c r="GU317" s="185">
        <f>$GA$304*GL317-GV317</f>
        <v>913.59751470000003</v>
      </c>
      <c r="GV317" s="185">
        <f>$GA$304*GL317*$GG$298</f>
        <v>913.59751470000003</v>
      </c>
      <c r="GW317" s="185">
        <f>$GB$304*GM317-GX317</f>
        <v>1113.2384422949999</v>
      </c>
      <c r="GX317" s="185">
        <f>$GB$304*GM317*$GG$298</f>
        <v>1113.2384422949999</v>
      </c>
      <c r="GY317" s="185">
        <f>$GD$304*GO317</f>
        <v>2426.7781039000001</v>
      </c>
      <c r="GZ317" s="189">
        <f>$GC$304*GN317</f>
        <v>0</v>
      </c>
      <c r="HA317" s="187">
        <f>GS317/Base!$D$3/24+GT317/Base!$D$4/24+GU317/Base!$D$5/24+GV317/Base!$D$6/24+GW317/Base!$D$7/24+GX317/Base!$D$8/24+GY317/Base!$D$9/24+GZ317/Base!$D$10/24</f>
        <v>1.9675302641514618</v>
      </c>
      <c r="HC317" s="140" t="s">
        <v>128</v>
      </c>
      <c r="HD317" s="160"/>
      <c r="HE317" s="185">
        <f>($FZ$324+FZ325)*GK317-HF317</f>
        <v>0</v>
      </c>
      <c r="HF317" s="185">
        <f>($FZ$324+FZ325)*GK317*$GG$298</f>
        <v>0</v>
      </c>
      <c r="HG317" s="185">
        <f>($GA$324+GA325)*GL317-HH317</f>
        <v>0</v>
      </c>
      <c r="HH317" s="185">
        <f>($GA$324+GA325)*GL317*$GG$298</f>
        <v>0</v>
      </c>
      <c r="HI317" s="185">
        <f>($GB$324+GB325)*GM317-HJ317</f>
        <v>0</v>
      </c>
      <c r="HJ317" s="185">
        <f>($GB$324+GB325)*GM317*$GG$298</f>
        <v>0</v>
      </c>
      <c r="HK317" s="185">
        <f>($GD$322+GD323)*GO317</f>
        <v>0</v>
      </c>
      <c r="HL317" s="189">
        <f>($GC$322+GC323)*GN317</f>
        <v>0</v>
      </c>
    </row>
    <row r="318" spans="177:220" ht="12.75" x14ac:dyDescent="0.2">
      <c r="FY318" s="205" t="s">
        <v>5</v>
      </c>
      <c r="FZ318" s="209"/>
      <c r="GA318" s="209"/>
      <c r="GB318" s="209"/>
      <c r="GC318" s="209"/>
      <c r="GD318" s="210"/>
      <c r="GE318" s="133"/>
      <c r="GF318" s="133"/>
      <c r="GG318" s="133"/>
      <c r="GH318" s="133"/>
      <c r="GI318" s="154" t="s">
        <v>129</v>
      </c>
      <c r="GJ318" s="145"/>
      <c r="GK318" s="145">
        <v>0.15</v>
      </c>
      <c r="GL318" s="145">
        <v>0.15</v>
      </c>
      <c r="GM318" s="145">
        <v>0.15</v>
      </c>
      <c r="GN318" s="241">
        <v>0.7</v>
      </c>
      <c r="GO318" s="144">
        <v>0</v>
      </c>
      <c r="GP318" s="133"/>
      <c r="GQ318" s="140" t="s">
        <v>129</v>
      </c>
      <c r="GR318" s="22"/>
      <c r="GS318" s="185">
        <f>$FZ$304*GK318-GT318</f>
        <v>679.30567777499994</v>
      </c>
      <c r="GT318" s="185">
        <f>$FZ$304*GK318*$GG$298</f>
        <v>679.30567777499994</v>
      </c>
      <c r="GU318" s="185">
        <f>$GA$304*GL318-GV318</f>
        <v>456.79875735000002</v>
      </c>
      <c r="GV318" s="185">
        <f>$GA$304*GL318*$GG$298</f>
        <v>456.79875735000002</v>
      </c>
      <c r="GW318" s="185">
        <f>$GB$304*GM318-GX318</f>
        <v>556.61922114749996</v>
      </c>
      <c r="GX318" s="185">
        <f>$GB$304*GM318*$GG$298</f>
        <v>556.61922114749996</v>
      </c>
      <c r="GY318" s="185">
        <f>$GD$304*GO318</f>
        <v>0</v>
      </c>
      <c r="GZ318" s="189">
        <f>$GC$304*GN318</f>
        <v>0</v>
      </c>
      <c r="HA318" s="187">
        <f>GS318/Base!$D$3/24+GT318/Base!$D$4/24+GU318/Base!$D$5/24+GV318/Base!$D$6/24+GW318/Base!$D$7/24+GX318/Base!$D$8/24+GY318/Base!$D$9/24+GZ318/Base!$D$10/24</f>
        <v>0.87385670345707145</v>
      </c>
      <c r="HC318" s="140" t="s">
        <v>129</v>
      </c>
      <c r="HE318" s="185">
        <f>($FZ$324+FZ325)*GK318-HF318</f>
        <v>0</v>
      </c>
      <c r="HF318" s="185">
        <f>($FZ$324+FZ325)*GK318*$GG$298</f>
        <v>0</v>
      </c>
      <c r="HG318" s="185">
        <f>($GA$324+GA325)*GL318-HH318</f>
        <v>0</v>
      </c>
      <c r="HH318" s="185">
        <f>($GA$324+GA325)*GL318*$GG$298</f>
        <v>0</v>
      </c>
      <c r="HI318" s="185">
        <f>($GB$324+GB325)*GM318-HJ318</f>
        <v>0</v>
      </c>
      <c r="HJ318" s="185">
        <f>($GB$324+GB325)*GM318*$GG$298</f>
        <v>0</v>
      </c>
      <c r="HK318" s="185">
        <f>($GD$322+GD323)*GO318</f>
        <v>0</v>
      </c>
      <c r="HL318" s="189">
        <f>($GC$322+GC323)*GN318</f>
        <v>0</v>
      </c>
    </row>
    <row r="319" spans="177:220" ht="12.75" x14ac:dyDescent="0.2">
      <c r="FY319" s="215" t="s">
        <v>182</v>
      </c>
      <c r="FZ319" s="204"/>
      <c r="GA319" s="204"/>
      <c r="GB319" s="204"/>
      <c r="GC319" s="204"/>
      <c r="GD319" s="216"/>
      <c r="GE319" s="133"/>
      <c r="GF319" s="133"/>
      <c r="GG319" s="133"/>
      <c r="GH319" s="133"/>
      <c r="GI319" s="154" t="s">
        <v>127</v>
      </c>
      <c r="GJ319" s="145" t="s">
        <v>135</v>
      </c>
      <c r="GK319" s="145">
        <v>0.4</v>
      </c>
      <c r="GL319" s="145">
        <v>0.4</v>
      </c>
      <c r="GM319" s="145">
        <v>0.4</v>
      </c>
      <c r="GN319" s="241">
        <v>0.2</v>
      </c>
      <c r="GO319" s="144">
        <v>0</v>
      </c>
      <c r="GP319" s="133"/>
      <c r="GQ319" s="140" t="s">
        <v>127</v>
      </c>
      <c r="GR319" s="141" t="s">
        <v>135</v>
      </c>
      <c r="GS319" s="185">
        <f>$FZ$305*GK319-GT319</f>
        <v>1909.2518107799999</v>
      </c>
      <c r="GT319" s="185">
        <f t="shared" ref="GT319:GT324" si="218">$FZ$305*GK319*$GG$298</f>
        <v>1909.2518107799999</v>
      </c>
      <c r="GU319" s="185">
        <f t="shared" ref="GU319:GU324" si="219">$GA$305*GL319-GV319</f>
        <v>1272.6912356400001</v>
      </c>
      <c r="GV319" s="185">
        <f t="shared" ref="GV319:GV324" si="220">$GA$305*GL319*$GG$298</f>
        <v>1272.6912356400001</v>
      </c>
      <c r="GW319" s="185">
        <f t="shared" ref="GW319:GW324" si="221">$GB$305*GM319-GX319</f>
        <v>1519.7253380800003</v>
      </c>
      <c r="GX319" s="185">
        <f t="shared" ref="GX319:GX324" si="222">$GB$305*GM319*$GG$298</f>
        <v>1519.7253380800003</v>
      </c>
      <c r="GY319" s="185">
        <f t="shared" ref="GY319:GY324" si="223">$GD$305*GO319</f>
        <v>0</v>
      </c>
      <c r="GZ319" s="189">
        <f>$GC$305*GN319</f>
        <v>0</v>
      </c>
      <c r="HA319" s="187">
        <f>GS319/Base!$D$3/24+GT319/Base!$D$4/24+GU319/Base!$D$5/24+GV319/Base!$D$6/24+GW319/Base!$D$7/24+GX319/Base!$D$8/24+GY319/Base!$D$9/24+GZ319/Base!$D$10/24</f>
        <v>2.431502320152866</v>
      </c>
      <c r="HC319" s="140" t="s">
        <v>127</v>
      </c>
      <c r="HD319" s="141" t="s">
        <v>135</v>
      </c>
      <c r="HE319" s="185">
        <f>($FZ$324+FZ325)*GK319-HF319</f>
        <v>0</v>
      </c>
      <c r="HF319" s="185">
        <f>($FZ$324+FZ325)*GK319*$GG$298</f>
        <v>0</v>
      </c>
      <c r="HG319" s="185">
        <f>($GA$324+GA325)*GL319-HH319</f>
        <v>0</v>
      </c>
      <c r="HH319" s="185">
        <f>($GA$324+GA325)*GK319*$GG$298</f>
        <v>0</v>
      </c>
      <c r="HI319" s="185">
        <f>($GB$324+GB325)*GM319-HJ319</f>
        <v>0</v>
      </c>
      <c r="HJ319" s="185">
        <f>($GB$324+GB325)*GM319*$GG$298</f>
        <v>0</v>
      </c>
      <c r="HK319" s="185">
        <f>($GD$324+GD325)*GO319</f>
        <v>0</v>
      </c>
      <c r="HL319" s="189">
        <f>($GC$324+GC325)*GN319</f>
        <v>0</v>
      </c>
    </row>
    <row r="320" spans="177:220" ht="12.75" x14ac:dyDescent="0.2">
      <c r="FY320" s="205" t="s">
        <v>6</v>
      </c>
      <c r="FZ320" s="209"/>
      <c r="GA320" s="209"/>
      <c r="GB320" s="209"/>
      <c r="GC320" s="209"/>
      <c r="GD320" s="210"/>
      <c r="GE320" s="133"/>
      <c r="GF320" s="133"/>
      <c r="GG320" s="133"/>
      <c r="GH320" s="133"/>
      <c r="GI320" s="157" t="s">
        <v>176</v>
      </c>
      <c r="GJ320" s="104"/>
      <c r="GK320" s="104">
        <v>0</v>
      </c>
      <c r="GL320" s="104">
        <v>0</v>
      </c>
      <c r="GM320" s="104">
        <v>0</v>
      </c>
      <c r="GN320" s="242">
        <v>1.0000000000000001E-5</v>
      </c>
      <c r="GO320" s="106">
        <v>0</v>
      </c>
      <c r="GP320" s="133"/>
      <c r="GQ320" s="158" t="s">
        <v>176</v>
      </c>
      <c r="GR320" s="141"/>
      <c r="GS320" s="185">
        <f t="shared" ref="GS320:GS324" si="224">$FZ$305*GK320-GT320</f>
        <v>0</v>
      </c>
      <c r="GT320" s="185">
        <f t="shared" si="218"/>
        <v>0</v>
      </c>
      <c r="GU320" s="185">
        <f t="shared" si="219"/>
        <v>0</v>
      </c>
      <c r="GV320" s="185">
        <f t="shared" si="220"/>
        <v>0</v>
      </c>
      <c r="GW320" s="185">
        <f t="shared" si="221"/>
        <v>0</v>
      </c>
      <c r="GX320" s="185">
        <f t="shared" si="222"/>
        <v>0</v>
      </c>
      <c r="GY320" s="185">
        <f t="shared" si="223"/>
        <v>0</v>
      </c>
      <c r="GZ320" s="189">
        <f>$GC$305*GN320</f>
        <v>0</v>
      </c>
      <c r="HA320" s="187">
        <f>GS320/Base!$D$3/24+GT320/Base!$D$4/24+GU320/Base!$D$5/24+GV320/Base!$D$6/24+GW320/Base!$D$7/24+GX320/Base!$D$8/24+GY320/Base!$D$9/24+GZ320/Base!$D$10/24</f>
        <v>0</v>
      </c>
      <c r="HC320" s="158" t="s">
        <v>176</v>
      </c>
      <c r="HD320" s="141"/>
      <c r="HE320" s="185">
        <f>($FZ$324+FZ325)*GK320-HF320</f>
        <v>0</v>
      </c>
      <c r="HF320" s="185">
        <f>($FZ$324+FZ325)*GK320*$GG$298</f>
        <v>0</v>
      </c>
      <c r="HG320" s="185">
        <f>($GA$324+GA325)*GL320-HH320</f>
        <v>0</v>
      </c>
      <c r="HH320" s="185">
        <f>($GA$324+GA325)*GK320*$GG$298</f>
        <v>0</v>
      </c>
      <c r="HI320" s="185">
        <f>($GB$324+GB325)*GM320-HJ320</f>
        <v>0</v>
      </c>
      <c r="HJ320" s="185">
        <f>($GB$324+GB325)*GM320*$GG$298</f>
        <v>0</v>
      </c>
      <c r="HK320" s="185">
        <f>($GD$324+GD325)*GO320</f>
        <v>0</v>
      </c>
      <c r="HL320" s="189">
        <f>($GC$324+GC325)*GN320</f>
        <v>0</v>
      </c>
    </row>
    <row r="321" spans="177:220" ht="12.75" x14ac:dyDescent="0.2">
      <c r="FY321" s="215" t="s">
        <v>182</v>
      </c>
      <c r="FZ321" s="204"/>
      <c r="GA321" s="204"/>
      <c r="GB321" s="204"/>
      <c r="GC321" s="204"/>
      <c r="GD321" s="216"/>
      <c r="GE321" s="133"/>
      <c r="GF321" s="133"/>
      <c r="GG321" s="133"/>
      <c r="GH321" s="133"/>
      <c r="GI321" s="154" t="s">
        <v>128</v>
      </c>
      <c r="GJ321" s="145"/>
      <c r="GK321" s="145">
        <v>0.35</v>
      </c>
      <c r="GL321" s="145">
        <v>0.35</v>
      </c>
      <c r="GM321" s="145">
        <v>0.35</v>
      </c>
      <c r="GN321" s="241">
        <v>0.2</v>
      </c>
      <c r="GO321" s="144">
        <v>1</v>
      </c>
      <c r="GP321" s="133"/>
      <c r="GQ321" s="140" t="s">
        <v>128</v>
      </c>
      <c r="GR321" s="141"/>
      <c r="GS321" s="185">
        <f t="shared" si="224"/>
        <v>1670.5953344324998</v>
      </c>
      <c r="GT321" s="185">
        <f t="shared" si="218"/>
        <v>1670.5953344324998</v>
      </c>
      <c r="GU321" s="185">
        <f t="shared" si="219"/>
        <v>1113.604831185</v>
      </c>
      <c r="GV321" s="185">
        <f t="shared" si="220"/>
        <v>1113.604831185</v>
      </c>
      <c r="GW321" s="185">
        <f t="shared" si="221"/>
        <v>1329.7596708199999</v>
      </c>
      <c r="GX321" s="185">
        <f t="shared" si="222"/>
        <v>1329.7596708199999</v>
      </c>
      <c r="GY321" s="185">
        <f t="shared" si="223"/>
        <v>2737.2604692</v>
      </c>
      <c r="GZ321" s="189">
        <f>$GC$306*GN321</f>
        <v>0</v>
      </c>
      <c r="HA321" s="187">
        <f>GS321/Base!$D$3/24+GT321/Base!$D$4/24+GU321/Base!$D$5/24+GV321/Base!$D$6/24+GW321/Base!$D$7/24+GX321/Base!$D$8/24+GY321/Base!$D$9/24+GZ321/Base!$D$10/24</f>
        <v>2.3755047900250621</v>
      </c>
      <c r="HC321" s="140" t="s">
        <v>128</v>
      </c>
      <c r="HD321" s="141"/>
      <c r="HE321" s="185">
        <f>($FZ$324+FZ325)*GK321-HF321</f>
        <v>0</v>
      </c>
      <c r="HF321" s="185">
        <f>($FZ$324+FZ325)*GK321*$GG$298</f>
        <v>0</v>
      </c>
      <c r="HG321" s="185">
        <f>($GA$324+GA325)*GL321-HH321</f>
        <v>0</v>
      </c>
      <c r="HH321" s="185">
        <f>($GA$324+GA325)*GK321*$GG$298</f>
        <v>0</v>
      </c>
      <c r="HI321" s="185">
        <f>($GB$324+GB325)*GM321-HJ321</f>
        <v>0</v>
      </c>
      <c r="HJ321" s="185">
        <f>($GB$324+GB325)*GM321*$GG$298</f>
        <v>0</v>
      </c>
      <c r="HK321" s="185">
        <f>($GD$324+GD325)*GO321</f>
        <v>0</v>
      </c>
      <c r="HL321" s="189">
        <f>($GC$324+GC325)*GN321</f>
        <v>0</v>
      </c>
    </row>
    <row r="322" spans="177:220" ht="12.75" x14ac:dyDescent="0.2">
      <c r="FY322" s="205" t="s">
        <v>7</v>
      </c>
      <c r="FZ322" s="209"/>
      <c r="GA322" s="209"/>
      <c r="GB322" s="209"/>
      <c r="GC322" s="209"/>
      <c r="GD322" s="210"/>
      <c r="GE322" s="133"/>
      <c r="GF322" s="133"/>
      <c r="GG322" s="133"/>
      <c r="GH322" s="133"/>
      <c r="GI322" s="154" t="s">
        <v>129</v>
      </c>
      <c r="GJ322" s="124"/>
      <c r="GK322" s="161">
        <v>0</v>
      </c>
      <c r="GL322" s="161">
        <v>0</v>
      </c>
      <c r="GM322" s="161">
        <v>0</v>
      </c>
      <c r="GN322" s="243">
        <v>0</v>
      </c>
      <c r="GO322" s="162">
        <v>0</v>
      </c>
      <c r="GP322" s="133"/>
      <c r="GQ322" s="140" t="s">
        <v>129</v>
      </c>
      <c r="GR322" s="141"/>
      <c r="GS322" s="185">
        <f t="shared" si="224"/>
        <v>0</v>
      </c>
      <c r="GT322" s="185">
        <f t="shared" si="218"/>
        <v>0</v>
      </c>
      <c r="GU322" s="185">
        <f t="shared" si="219"/>
        <v>0</v>
      </c>
      <c r="GV322" s="185">
        <f t="shared" si="220"/>
        <v>0</v>
      </c>
      <c r="GW322" s="185">
        <f t="shared" si="221"/>
        <v>0</v>
      </c>
      <c r="GX322" s="185">
        <f t="shared" si="222"/>
        <v>0</v>
      </c>
      <c r="GY322" s="185">
        <f t="shared" si="223"/>
        <v>0</v>
      </c>
      <c r="GZ322" s="189">
        <f>$GC$305*GN322</f>
        <v>0</v>
      </c>
      <c r="HA322" s="187">
        <f>GS322/Base!$D$3/24+GT322/Base!$D$4/24+GU322/Base!$D$5/24+GV322/Base!$D$6/24+GW322/Base!$D$7/24+GX322/Base!$D$8/24+GY322/Base!$D$9/24+GZ322/Base!$D$10/24</f>
        <v>0</v>
      </c>
      <c r="HC322" s="140" t="s">
        <v>129</v>
      </c>
      <c r="HD322" s="46"/>
      <c r="HE322" s="185">
        <f>($FZ$324+FZ325)*GK322-HF322</f>
        <v>0</v>
      </c>
      <c r="HF322" s="185">
        <f>($FZ$324+FZ325)*GK322*$GG$298</f>
        <v>0</v>
      </c>
      <c r="HG322" s="185">
        <f>($GA$324+GA325)*GL322-HH322</f>
        <v>0</v>
      </c>
      <c r="HH322" s="185">
        <f>($GA$324+GA325)*GK322*$GG$298</f>
        <v>0</v>
      </c>
      <c r="HI322" s="185">
        <f>($GB$324+GB325)*GM322-HJ322</f>
        <v>0</v>
      </c>
      <c r="HJ322" s="185">
        <f>($GB$324+GB325)*GM322*$GG$298</f>
        <v>0</v>
      </c>
      <c r="HK322" s="185">
        <f>($GD$324+GD325)*GO322</f>
        <v>0</v>
      </c>
      <c r="HL322" s="189">
        <f>($GC$324+GC325)*GN322</f>
        <v>0</v>
      </c>
    </row>
    <row r="323" spans="177:220" ht="12.75" x14ac:dyDescent="0.2">
      <c r="FY323" s="217" t="s">
        <v>182</v>
      </c>
      <c r="FZ323" s="209"/>
      <c r="GA323" s="209"/>
      <c r="GB323" s="209"/>
      <c r="GC323" s="209"/>
      <c r="GD323" s="210"/>
      <c r="GE323" s="133"/>
      <c r="GF323" s="133"/>
      <c r="GG323" s="133"/>
      <c r="GH323" s="133"/>
      <c r="GI323" s="154" t="s">
        <v>127</v>
      </c>
      <c r="GJ323" s="145" t="s">
        <v>136</v>
      </c>
      <c r="GK323" s="145">
        <v>0</v>
      </c>
      <c r="GL323" s="145">
        <v>0</v>
      </c>
      <c r="GM323" s="145">
        <v>0</v>
      </c>
      <c r="GN323" s="241">
        <v>0</v>
      </c>
      <c r="GO323" s="144">
        <v>0</v>
      </c>
      <c r="GP323" s="133"/>
      <c r="GQ323" s="140" t="s">
        <v>127</v>
      </c>
      <c r="GR323" s="141" t="s">
        <v>136</v>
      </c>
      <c r="GS323" s="185">
        <f t="shared" si="224"/>
        <v>0</v>
      </c>
      <c r="GT323" s="185">
        <f t="shared" si="218"/>
        <v>0</v>
      </c>
      <c r="GU323" s="185">
        <f t="shared" si="219"/>
        <v>0</v>
      </c>
      <c r="GV323" s="185">
        <f t="shared" si="220"/>
        <v>0</v>
      </c>
      <c r="GW323" s="185">
        <f t="shared" si="221"/>
        <v>0</v>
      </c>
      <c r="GX323" s="185">
        <f t="shared" si="222"/>
        <v>0</v>
      </c>
      <c r="GY323" s="185">
        <f t="shared" si="223"/>
        <v>0</v>
      </c>
      <c r="GZ323" s="189">
        <f>$GC$306*GN323</f>
        <v>0</v>
      </c>
      <c r="HA323" s="187">
        <f>GS323/Base!$D$3/24+GT323/Base!$D$4/24+GU323/Base!$D$5/24+GV323/Base!$D$6/24+GW323/Base!$D$7/24+GX323/Base!$D$8/24+GY323/Base!$D$9/24+GZ323/Base!$D$10/24</f>
        <v>0</v>
      </c>
      <c r="HC323" s="140" t="s">
        <v>127</v>
      </c>
      <c r="HD323" s="141" t="s">
        <v>136</v>
      </c>
      <c r="HE323" s="185">
        <f>($FZ$324+FZ325)*GK323-HF323</f>
        <v>0</v>
      </c>
      <c r="HF323" s="185">
        <f>($FZ$324+FZ325)*GK323*$GG$298</f>
        <v>0</v>
      </c>
      <c r="HG323" s="185">
        <f>($GA$324+GA325)*GL323-HH323</f>
        <v>0</v>
      </c>
      <c r="HH323" s="185">
        <f>($GA$324+GA325)*GK323*$GG$298</f>
        <v>0</v>
      </c>
      <c r="HI323" s="185">
        <f>($GB$324+GB325)*GM323-HJ323</f>
        <v>0</v>
      </c>
      <c r="HJ323" s="185">
        <f>($GB$324+GB325)*GM323*$GG$298</f>
        <v>0</v>
      </c>
      <c r="HK323" s="185">
        <f>($GD$324+GD325)*GO323</f>
        <v>0</v>
      </c>
      <c r="HL323" s="189">
        <f>($GC$324+GC325)*GN323</f>
        <v>0</v>
      </c>
    </row>
    <row r="324" spans="177:220" ht="12.75" x14ac:dyDescent="0.2">
      <c r="FY324" s="215" t="s">
        <v>198</v>
      </c>
      <c r="FZ324" s="204"/>
      <c r="GA324" s="204"/>
      <c r="GB324" s="204"/>
      <c r="GC324" s="204"/>
      <c r="GD324" s="216"/>
      <c r="GE324" s="133"/>
      <c r="GF324" s="133"/>
      <c r="GG324" s="133"/>
      <c r="GH324" s="133"/>
      <c r="GI324" s="157" t="s">
        <v>176</v>
      </c>
      <c r="GJ324" s="145"/>
      <c r="GK324" s="145">
        <v>0</v>
      </c>
      <c r="GL324" s="145">
        <v>0</v>
      </c>
      <c r="GM324" s="145">
        <v>0</v>
      </c>
      <c r="GN324" s="241">
        <v>0</v>
      </c>
      <c r="GO324" s="144">
        <v>0</v>
      </c>
      <c r="GP324" s="133"/>
      <c r="GQ324" s="158" t="s">
        <v>176</v>
      </c>
      <c r="GR324" s="141"/>
      <c r="GS324" s="185">
        <f t="shared" si="224"/>
        <v>0</v>
      </c>
      <c r="GT324" s="185">
        <f t="shared" si="218"/>
        <v>0</v>
      </c>
      <c r="GU324" s="185">
        <f t="shared" si="219"/>
        <v>0</v>
      </c>
      <c r="GV324" s="185">
        <f t="shared" si="220"/>
        <v>0</v>
      </c>
      <c r="GW324" s="185">
        <f t="shared" si="221"/>
        <v>0</v>
      </c>
      <c r="GX324" s="185">
        <f t="shared" si="222"/>
        <v>0</v>
      </c>
      <c r="GY324" s="185">
        <f t="shared" si="223"/>
        <v>0</v>
      </c>
      <c r="GZ324" s="189">
        <f>$GC$306*GN324</f>
        <v>0</v>
      </c>
      <c r="HA324" s="187">
        <f>GS324/Base!$D$3/24+GT324/Base!$D$4/24+GU324/Base!$D$5/24+GV324/Base!$D$6/24+GW324/Base!$D$7/24+GX324/Base!$D$8/24+GY324/Base!$D$9/24+GZ324/Base!$D$10/24</f>
        <v>0</v>
      </c>
      <c r="HC324" s="158" t="s">
        <v>176</v>
      </c>
      <c r="HD324" s="141"/>
      <c r="HE324" s="185">
        <f>($FZ$324+FZ325)*GK324-HF324</f>
        <v>0</v>
      </c>
      <c r="HF324" s="185">
        <f>($FZ$324+FZ325)*GK324*$GG$298</f>
        <v>0</v>
      </c>
      <c r="HG324" s="185">
        <f>($GA$324+GA325)*GL324-HH324</f>
        <v>0</v>
      </c>
      <c r="HH324" s="185">
        <f>($GA$324+GA325)*GK324*$GG$298</f>
        <v>0</v>
      </c>
      <c r="HI324" s="185">
        <f>($GB$324+GB325)*GM324-HJ324</f>
        <v>0</v>
      </c>
      <c r="HJ324" s="185">
        <f>($GB$324+GB325)*GM324*$GG$298</f>
        <v>0</v>
      </c>
      <c r="HK324" s="185">
        <f>($GD$324+GD325)*GO324</f>
        <v>0</v>
      </c>
      <c r="HL324" s="189">
        <f>($GC$324+GC325)*GN324</f>
        <v>0</v>
      </c>
    </row>
    <row r="325" spans="177:220" ht="12.75" x14ac:dyDescent="0.2">
      <c r="FU325" s="25"/>
      <c r="FV325" s="25"/>
      <c r="FW325" s="25"/>
      <c r="FX325" s="25"/>
      <c r="FY325" s="215" t="s">
        <v>182</v>
      </c>
      <c r="FZ325" s="206"/>
      <c r="GA325" s="206"/>
      <c r="GB325" s="206"/>
      <c r="GC325" s="206"/>
      <c r="GD325" s="218"/>
      <c r="GE325" s="133"/>
      <c r="GF325" s="133"/>
      <c r="GG325" s="133"/>
      <c r="GH325" s="133"/>
      <c r="GI325" s="154" t="s">
        <v>128</v>
      </c>
      <c r="GJ325" s="145"/>
      <c r="GK325" s="145">
        <v>0</v>
      </c>
      <c r="GL325" s="145">
        <v>0</v>
      </c>
      <c r="GM325" s="145">
        <v>0</v>
      </c>
      <c r="GN325" s="241">
        <v>0</v>
      </c>
      <c r="GO325" s="144">
        <v>0</v>
      </c>
      <c r="GP325" s="133"/>
      <c r="GQ325" s="140" t="s">
        <v>128</v>
      </c>
      <c r="GR325" s="22"/>
      <c r="GS325" s="185">
        <f>$FZ$305*GK325-GT325</f>
        <v>0</v>
      </c>
      <c r="GT325" s="185">
        <f>$FZ$305*GK325*$GG$298</f>
        <v>0</v>
      </c>
      <c r="GU325" s="185">
        <f>$GA$305*GL325-GV325</f>
        <v>0</v>
      </c>
      <c r="GV325" s="185">
        <f>$GA$305*GL325*$GG$298</f>
        <v>0</v>
      </c>
      <c r="GW325" s="185">
        <f>$GB$305*GM325-GX325</f>
        <v>0</v>
      </c>
      <c r="GX325" s="185">
        <f>$GB$305*GM325*$GG$298</f>
        <v>0</v>
      </c>
      <c r="GY325" s="185">
        <f>$GD$305*GO325</f>
        <v>0</v>
      </c>
      <c r="GZ325" s="189">
        <f>$GC$305*GN325</f>
        <v>0</v>
      </c>
      <c r="HA325" s="187">
        <f>GS325/Base!$D$3/24+GT325/Base!$D$4/24+GU325/Base!$D$5/24+GV325/Base!$D$6/24+GW325/Base!$D$7/24+GX325/Base!$D$8/24+GY325/Base!$D$9/24+GZ325/Base!$D$10/24</f>
        <v>0</v>
      </c>
      <c r="HC325" s="140" t="s">
        <v>128</v>
      </c>
      <c r="HD325" s="46"/>
      <c r="HE325" s="185">
        <f>($FZ$326+FZ327)*GK325-HF325</f>
        <v>0</v>
      </c>
      <c r="HF325" s="185">
        <f>($FZ$326+FZ327)*GK325*$GG$298</f>
        <v>0</v>
      </c>
      <c r="HG325" s="185">
        <f>($GA$326+GA327)*GL325-HH325</f>
        <v>0</v>
      </c>
      <c r="HH325" s="185">
        <f>($GA$326+GA327)*GK325*$GG$298</f>
        <v>0</v>
      </c>
      <c r="HI325" s="185">
        <f>($GB$326+GB327)*GM325-HJ325</f>
        <v>0</v>
      </c>
      <c r="HJ325" s="185">
        <f>($GB$326+GB327)*GM325*$GG$298</f>
        <v>0</v>
      </c>
      <c r="HK325" s="185">
        <f>($GD$326+GD327)*GO325</f>
        <v>0</v>
      </c>
      <c r="HL325" s="189">
        <f>($GC$324+GC325)*GN325</f>
        <v>0</v>
      </c>
    </row>
    <row r="326" spans="177:220" ht="13.5" thickBot="1" x14ac:dyDescent="0.25">
      <c r="FU326" s="25"/>
      <c r="FV326" s="25"/>
      <c r="FW326" s="25"/>
      <c r="FX326" s="25"/>
      <c r="FY326" s="217" t="s">
        <v>199</v>
      </c>
      <c r="FZ326" s="206"/>
      <c r="GA326" s="206"/>
      <c r="GB326" s="206"/>
      <c r="GC326" s="206"/>
      <c r="GD326" s="218"/>
      <c r="GE326" s="133"/>
      <c r="GF326" s="133"/>
      <c r="GG326" s="133"/>
      <c r="GH326" s="133"/>
      <c r="GI326" s="251" t="s">
        <v>129</v>
      </c>
      <c r="GJ326" s="163"/>
      <c r="GK326" s="163">
        <v>0.25</v>
      </c>
      <c r="GL326" s="163">
        <v>0.25</v>
      </c>
      <c r="GM326" s="163">
        <v>0.25</v>
      </c>
      <c r="GN326" s="244">
        <v>0.6</v>
      </c>
      <c r="GO326" s="153">
        <v>0</v>
      </c>
      <c r="GP326" s="133"/>
      <c r="GQ326" s="140" t="s">
        <v>129</v>
      </c>
      <c r="GR326" s="141"/>
      <c r="GS326" s="185">
        <f>$FZ$305*GK326-GT326</f>
        <v>1193.2823817374999</v>
      </c>
      <c r="GT326" s="185">
        <f>$FZ$305*GK326*$GG$298</f>
        <v>1193.2823817374999</v>
      </c>
      <c r="GU326" s="185">
        <f>$GA$305*GL326-GV326</f>
        <v>795.43202227500001</v>
      </c>
      <c r="GV326" s="185">
        <f>$GA$305*GL326*$GG$298</f>
        <v>795.43202227500001</v>
      </c>
      <c r="GW326" s="185">
        <f>$GB$305*GM326-GX326</f>
        <v>949.82833630000005</v>
      </c>
      <c r="GX326" s="185">
        <f>$GB$305*GM326*$GG$298</f>
        <v>949.82833630000005</v>
      </c>
      <c r="GY326" s="185">
        <f>$GD$305*GO326</f>
        <v>0</v>
      </c>
      <c r="GZ326" s="189">
        <f>$GC$305*GN326</f>
        <v>0</v>
      </c>
      <c r="HA326" s="187">
        <f>GS326/Base!$D$3/24+GT326/Base!$D$4/24+GU326/Base!$D$5/24+GV326/Base!$D$6/24+GW326/Base!$D$7/24+GX326/Base!$D$8/24+GY326/Base!$D$9/24+GZ326/Base!$D$10/24</f>
        <v>1.5196889500955415</v>
      </c>
      <c r="HC326" s="140" t="s">
        <v>129</v>
      </c>
      <c r="HD326" s="46"/>
      <c r="HE326" s="185">
        <f>($FZ$326+FZ327)*GK326-HF326</f>
        <v>0</v>
      </c>
      <c r="HF326" s="185">
        <f>($FZ$326+FZ327)*GK326*$GG$298</f>
        <v>0</v>
      </c>
      <c r="HG326" s="185">
        <f>($GA$326+GA327)*GL326-HH326</f>
        <v>0</v>
      </c>
      <c r="HH326" s="185">
        <f>($GA$326+GA327)*GL326*$GG$298</f>
        <v>0</v>
      </c>
      <c r="HI326" s="185">
        <f>($GB$326+GB327)*GM326-HJ326</f>
        <v>0</v>
      </c>
      <c r="HJ326" s="185">
        <f>(GC326+GC327)*GM326*$GG$298</f>
        <v>0</v>
      </c>
      <c r="HK326" s="185">
        <f>($GD$326+GD327)*GO326</f>
        <v>0</v>
      </c>
      <c r="HL326" s="189">
        <f>($GC$324+GC325)*GN326</f>
        <v>0</v>
      </c>
    </row>
    <row r="327" spans="177:220" ht="13.5" thickBot="1" x14ac:dyDescent="0.25">
      <c r="FU327" s="25"/>
      <c r="FV327" s="25"/>
      <c r="FW327" s="25"/>
      <c r="FX327" s="25"/>
      <c r="FY327" s="226" t="s">
        <v>182</v>
      </c>
      <c r="FZ327" s="227"/>
      <c r="GA327" s="227"/>
      <c r="GB327" s="227"/>
      <c r="GC327" s="227"/>
      <c r="GD327" s="228"/>
      <c r="GE327" s="133"/>
      <c r="GF327" s="133"/>
      <c r="GG327" s="133"/>
      <c r="GH327" s="133"/>
      <c r="GI327" s="133"/>
      <c r="GJ327" s="133"/>
      <c r="GK327" s="133"/>
      <c r="GL327" s="133"/>
      <c r="GM327" s="133"/>
      <c r="GN327" s="133"/>
      <c r="GO327" s="133"/>
      <c r="GP327" s="133"/>
      <c r="GQ327" s="164" t="s">
        <v>87</v>
      </c>
      <c r="GR327" s="165"/>
      <c r="GS327" s="387">
        <f t="shared" ref="GS327" si="225">$FZ$299*GK327-GT327</f>
        <v>0</v>
      </c>
      <c r="GT327" s="387">
        <f t="shared" ref="GT327" si="226">$FZ$299*GK327*$GG$298</f>
        <v>0</v>
      </c>
      <c r="GU327" s="387">
        <f t="shared" ref="GU327" si="227">$GA$299*GL327-GV327</f>
        <v>0</v>
      </c>
      <c r="GV327" s="387">
        <f t="shared" ref="GV327" si="228">$GA$299*GL327*$GG$298</f>
        <v>0</v>
      </c>
      <c r="GW327" s="387">
        <f t="shared" ref="GW327" si="229">$GB$299*GM327-GX327</f>
        <v>0</v>
      </c>
      <c r="GX327" s="387">
        <f t="shared" ref="GX327" si="230">$GB$299*GM327*$GG$298</f>
        <v>0</v>
      </c>
      <c r="GY327" s="387">
        <f t="shared" ref="GY327" si="231">$GD$299*GO327</f>
        <v>0</v>
      </c>
      <c r="GZ327" s="388">
        <f t="shared" ref="GZ327" si="232">$GC$299*GN327</f>
        <v>0</v>
      </c>
      <c r="HA327" s="188">
        <f>SUM(HA299:HA326)</f>
        <v>40.108515908281184</v>
      </c>
      <c r="HC327" s="164" t="s">
        <v>87</v>
      </c>
      <c r="HD327" s="107"/>
      <c r="HE327" s="190">
        <f>SUM(HE299:HF326)</f>
        <v>0</v>
      </c>
      <c r="HF327" s="190"/>
      <c r="HG327" s="190">
        <f>SUM(HG299:HH326)</f>
        <v>0</v>
      </c>
      <c r="HH327" s="190"/>
      <c r="HI327" s="190">
        <f>SUM(HI299:HJ326)</f>
        <v>0</v>
      </c>
      <c r="HJ327" s="190"/>
      <c r="HK327" s="191">
        <f>SUM(HK299:HK326)</f>
        <v>0</v>
      </c>
      <c r="HL327" s="192">
        <f>SUM(HL299:HL326)</f>
        <v>0</v>
      </c>
    </row>
    <row r="328" spans="177:220" ht="13.5" thickBot="1" x14ac:dyDescent="0.25">
      <c r="FU328" s="25"/>
      <c r="FV328" s="25"/>
      <c r="FW328" s="25"/>
      <c r="FX328" s="25"/>
      <c r="FY328" s="229" t="s">
        <v>200</v>
      </c>
      <c r="FZ328" s="230">
        <f>SUM(FZ313:FZ323)</f>
        <v>0</v>
      </c>
      <c r="GA328" s="230">
        <f>SUM(GA313:GA323)</f>
        <v>0</v>
      </c>
      <c r="GB328" s="230">
        <f>SUM(GB313:GB323)</f>
        <v>0</v>
      </c>
      <c r="GC328" s="230">
        <f>SUM(GC313:GC323)</f>
        <v>0</v>
      </c>
      <c r="GD328" s="231">
        <f>SUM(GD313:GD323)</f>
        <v>0</v>
      </c>
      <c r="GE328" s="133"/>
      <c r="GF328" s="133"/>
      <c r="GG328" s="133"/>
      <c r="GH328" s="133"/>
      <c r="GI328" s="133"/>
      <c r="GJ328" s="133"/>
      <c r="GK328" s="133"/>
      <c r="GL328" s="133"/>
      <c r="GM328" s="133"/>
      <c r="GN328" s="133"/>
      <c r="GO328" s="133"/>
      <c r="GP328" s="133"/>
      <c r="GQ328" s="166"/>
      <c r="GR328" s="167"/>
      <c r="GS328" s="168"/>
      <c r="GT328" s="168"/>
      <c r="GU328" s="168"/>
      <c r="GV328" s="168"/>
      <c r="GW328" s="168"/>
      <c r="GX328" s="168"/>
      <c r="GY328" s="169"/>
      <c r="GZ328" s="169"/>
      <c r="HA328" s="170"/>
      <c r="HC328" s="166"/>
      <c r="HD328" s="22"/>
      <c r="HE328" s="168"/>
      <c r="HF328" s="168"/>
      <c r="HG328" s="168"/>
      <c r="HH328" s="168"/>
      <c r="HI328" s="168"/>
      <c r="HJ328" s="168"/>
      <c r="HK328" s="169"/>
      <c r="HL328" s="169"/>
    </row>
    <row r="329" spans="177:220" ht="12.75" x14ac:dyDescent="0.2">
      <c r="FU329" s="25"/>
      <c r="FV329" s="25"/>
      <c r="FW329" s="25"/>
      <c r="FX329" s="25"/>
      <c r="FY329" s="133"/>
      <c r="FZ329" s="133"/>
      <c r="GA329" s="133"/>
      <c r="GB329" s="133"/>
      <c r="GC329" s="133"/>
      <c r="GD329" s="133"/>
      <c r="GE329" s="133"/>
      <c r="GF329" s="133"/>
      <c r="GG329" s="133"/>
      <c r="GH329" s="133"/>
      <c r="GI329" s="133"/>
      <c r="GJ329" s="133"/>
      <c r="GK329" s="133"/>
      <c r="GL329" s="133"/>
      <c r="GM329" s="133"/>
      <c r="GN329" s="133"/>
      <c r="GO329" s="133"/>
      <c r="GP329" s="133"/>
      <c r="GQ329" s="166"/>
      <c r="GR329" s="167"/>
      <c r="GS329" s="168"/>
      <c r="GT329" s="168"/>
      <c r="GU329" s="168"/>
      <c r="GV329" s="168"/>
      <c r="GW329" s="168"/>
      <c r="GX329" s="168"/>
      <c r="GY329" s="169"/>
      <c r="GZ329" s="169"/>
      <c r="HA329" s="170"/>
      <c r="HC329" s="166"/>
      <c r="HD329" s="22"/>
      <c r="HE329" s="168"/>
      <c r="HF329" s="168"/>
      <c r="HG329" s="168"/>
      <c r="HH329" s="168"/>
      <c r="HI329" s="168"/>
      <c r="HJ329" s="168"/>
      <c r="HK329" s="169"/>
      <c r="HL329" s="169"/>
    </row>
    <row r="330" spans="177:220" ht="12.75" x14ac:dyDescent="0.2">
      <c r="FU330" s="25"/>
      <c r="FV330" s="25"/>
      <c r="FW330" s="25"/>
      <c r="FX330" s="25"/>
      <c r="FY330" s="133"/>
      <c r="FZ330" s="133"/>
      <c r="GA330" s="133"/>
      <c r="GB330" s="133"/>
      <c r="GC330" s="133"/>
      <c r="GD330" s="133"/>
      <c r="GE330" s="133"/>
      <c r="GF330" s="133"/>
      <c r="GG330" s="133"/>
      <c r="GH330" s="133"/>
      <c r="GI330" s="133"/>
      <c r="GJ330" s="133"/>
      <c r="GK330" s="133"/>
      <c r="GL330" s="133"/>
      <c r="GM330" s="133"/>
      <c r="GN330" s="133"/>
      <c r="GO330" s="133"/>
      <c r="GP330" s="133"/>
      <c r="GQ330" s="166"/>
      <c r="GR330" s="167"/>
      <c r="GS330" s="168"/>
      <c r="GT330" s="168"/>
      <c r="GU330" s="168"/>
      <c r="GV330" s="168"/>
      <c r="GW330" s="168"/>
      <c r="GX330" s="168"/>
      <c r="GY330" s="169"/>
      <c r="GZ330" s="169"/>
      <c r="HA330" s="170"/>
      <c r="HC330" s="166"/>
      <c r="HD330" s="22"/>
      <c r="HE330" s="168"/>
      <c r="HF330" s="168"/>
      <c r="HG330" s="168"/>
      <c r="HH330" s="168"/>
      <c r="HI330" s="168"/>
      <c r="HJ330" s="168"/>
      <c r="HK330" s="169"/>
      <c r="HL330" s="169"/>
    </row>
    <row r="331" spans="177:220" ht="12.75" x14ac:dyDescent="0.2">
      <c r="FU331" s="25"/>
      <c r="FV331" s="25"/>
      <c r="FW331" s="25"/>
      <c r="FX331" s="25"/>
      <c r="FY331" s="133"/>
      <c r="FZ331" s="133"/>
      <c r="GA331" s="133"/>
      <c r="GB331" s="133"/>
      <c r="GC331" s="133"/>
      <c r="GD331" s="133"/>
      <c r="GE331" s="133"/>
      <c r="GF331" s="133"/>
      <c r="GG331" s="133"/>
      <c r="GH331" s="133"/>
      <c r="GI331" s="133"/>
      <c r="GJ331" s="133"/>
      <c r="GK331" s="133"/>
      <c r="GL331" s="133"/>
      <c r="GM331" s="133"/>
      <c r="GN331" s="133"/>
      <c r="GO331" s="133"/>
      <c r="GP331" s="133"/>
      <c r="GQ331" s="166"/>
      <c r="GR331" s="167"/>
      <c r="GS331" s="168"/>
      <c r="GT331" s="168"/>
      <c r="GU331" s="168"/>
      <c r="GV331" s="168"/>
      <c r="GW331" s="168"/>
      <c r="GX331" s="168"/>
      <c r="GY331" s="169"/>
      <c r="GZ331" s="169"/>
      <c r="HA331" s="170"/>
      <c r="HC331" s="166"/>
      <c r="HD331" s="22"/>
      <c r="HE331" s="168"/>
      <c r="HF331" s="168"/>
      <c r="HG331" s="168"/>
      <c r="HH331" s="168"/>
      <c r="HI331" s="168"/>
      <c r="HJ331" s="168"/>
      <c r="HK331" s="169"/>
      <c r="HL331" s="169"/>
    </row>
    <row r="332" spans="177:220" ht="12.75" x14ac:dyDescent="0.2">
      <c r="FU332" s="25"/>
      <c r="FV332" s="25"/>
      <c r="FW332" s="25"/>
      <c r="FX332" s="25"/>
      <c r="FY332" s="133"/>
      <c r="FZ332" s="133"/>
      <c r="GA332" s="133"/>
      <c r="GB332" s="133"/>
      <c r="GC332" s="133"/>
      <c r="GD332" s="133"/>
      <c r="GE332" s="133"/>
      <c r="GF332" s="133"/>
      <c r="GG332" s="133"/>
      <c r="GH332" s="133"/>
      <c r="GI332" s="133"/>
      <c r="GJ332" s="133"/>
      <c r="GK332" s="133"/>
      <c r="GL332" s="133"/>
      <c r="GM332" s="133"/>
      <c r="GN332" s="133"/>
      <c r="GO332" s="133"/>
      <c r="GP332" s="133"/>
      <c r="GQ332" s="166"/>
      <c r="GR332" s="167"/>
      <c r="GS332" s="168"/>
      <c r="GT332" s="168"/>
      <c r="GU332" s="168"/>
      <c r="GV332" s="168"/>
      <c r="GW332" s="168"/>
      <c r="GX332" s="168"/>
      <c r="GY332" s="169"/>
      <c r="GZ332" s="169"/>
      <c r="HA332" s="170"/>
      <c r="HC332" s="166"/>
      <c r="HD332" s="22"/>
      <c r="HE332" s="168"/>
      <c r="HF332" s="168"/>
      <c r="HG332" s="168"/>
      <c r="HH332" s="168"/>
      <c r="HI332" s="168"/>
      <c r="HJ332" s="168"/>
      <c r="HK332" s="169"/>
      <c r="HL332" s="169"/>
    </row>
    <row r="333" spans="177:220" ht="13.5" thickBot="1" x14ac:dyDescent="0.25">
      <c r="FU333" s="25"/>
      <c r="FV333" s="25"/>
      <c r="FW333" s="25"/>
      <c r="FX333" s="25"/>
      <c r="FY333" s="133"/>
      <c r="FZ333" s="133"/>
      <c r="GA333" s="133"/>
      <c r="GB333" s="133"/>
      <c r="GC333" s="133"/>
      <c r="GD333" s="133"/>
      <c r="GE333" s="133"/>
      <c r="GF333" s="133"/>
      <c r="GG333" s="133"/>
      <c r="GH333" s="133"/>
      <c r="GI333" s="133"/>
      <c r="GJ333" s="133"/>
      <c r="GK333" s="133"/>
      <c r="GL333" s="133"/>
      <c r="GM333" s="133"/>
      <c r="GN333" s="133"/>
      <c r="GO333" s="133"/>
      <c r="GP333" s="133"/>
      <c r="GQ333" s="166"/>
      <c r="GR333" s="167"/>
      <c r="GS333" s="168"/>
      <c r="GT333" s="168"/>
      <c r="GU333" s="168"/>
      <c r="GV333" s="168"/>
      <c r="GW333" s="168"/>
      <c r="GX333" s="168"/>
      <c r="GY333" s="169"/>
      <c r="GZ333" s="169"/>
      <c r="HA333" s="170"/>
      <c r="HC333" s="166"/>
      <c r="HD333" s="22"/>
      <c r="HE333" s="168"/>
      <c r="HF333" s="168"/>
      <c r="HG333" s="168"/>
      <c r="HH333" s="168"/>
      <c r="HI333" s="168"/>
      <c r="HJ333" s="168"/>
      <c r="HK333" s="169"/>
      <c r="HL333" s="169"/>
    </row>
    <row r="334" spans="177:220" ht="13.5" thickBot="1" x14ac:dyDescent="0.25">
      <c r="FU334" s="25"/>
      <c r="FV334" s="25"/>
      <c r="FW334" s="25"/>
      <c r="FX334" s="25"/>
      <c r="FY334" s="372" t="s">
        <v>108</v>
      </c>
      <c r="FZ334" s="373"/>
      <c r="GA334" s="373"/>
      <c r="GB334" s="373"/>
      <c r="GC334" s="373"/>
      <c r="GD334" s="374"/>
      <c r="GE334" s="372"/>
      <c r="GF334" s="373"/>
      <c r="GG334" s="373"/>
      <c r="GH334" s="373"/>
      <c r="GI334" s="133"/>
      <c r="GJ334" s="133"/>
      <c r="GK334" s="372"/>
      <c r="GL334" s="373" t="s">
        <v>110</v>
      </c>
      <c r="GM334" s="373"/>
      <c r="GN334" s="373"/>
      <c r="GO334" s="373"/>
      <c r="GP334" s="374"/>
      <c r="GQ334" s="372"/>
      <c r="GR334" s="373"/>
      <c r="GS334" s="373"/>
      <c r="GT334" s="373"/>
      <c r="GU334" s="133"/>
      <c r="GV334" s="133"/>
      <c r="GW334" s="133"/>
      <c r="GX334" s="133"/>
      <c r="GY334" s="133"/>
      <c r="GZ334" s="133"/>
      <c r="HA334" s="133"/>
    </row>
    <row r="335" spans="177:220" ht="12.75" x14ac:dyDescent="0.2">
      <c r="FU335" s="25"/>
      <c r="FV335" s="25"/>
      <c r="FW335" s="25"/>
      <c r="FX335" s="25"/>
      <c r="FY335" s="372" t="s">
        <v>125</v>
      </c>
      <c r="FZ335" s="373" t="s">
        <v>126</v>
      </c>
      <c r="GA335" s="373" t="s">
        <v>66</v>
      </c>
      <c r="GB335" s="373" t="s">
        <v>67</v>
      </c>
      <c r="GC335" s="373" t="s">
        <v>68</v>
      </c>
      <c r="GD335" s="374" t="s">
        <v>69</v>
      </c>
      <c r="GE335" s="372" t="s">
        <v>70</v>
      </c>
      <c r="GF335" s="373" t="s">
        <v>71</v>
      </c>
      <c r="GG335" s="373" t="s">
        <v>78</v>
      </c>
      <c r="GH335" s="373" t="s">
        <v>76</v>
      </c>
      <c r="GI335" s="133"/>
      <c r="GJ335" s="133"/>
      <c r="GK335" s="372" t="s">
        <v>125</v>
      </c>
      <c r="GL335" s="373" t="s">
        <v>126</v>
      </c>
      <c r="GM335" s="373" t="s">
        <v>66</v>
      </c>
      <c r="GN335" s="373" t="s">
        <v>67</v>
      </c>
      <c r="GO335" s="373" t="s">
        <v>68</v>
      </c>
      <c r="GP335" s="374" t="s">
        <v>69</v>
      </c>
      <c r="GQ335" s="372" t="s">
        <v>70</v>
      </c>
      <c r="GR335" s="373" t="s">
        <v>71</v>
      </c>
      <c r="GS335" s="373" t="s">
        <v>78</v>
      </c>
      <c r="GT335" s="373" t="s">
        <v>76</v>
      </c>
      <c r="GU335" s="133"/>
      <c r="GV335" s="133"/>
      <c r="GW335" s="133"/>
      <c r="GX335" s="133"/>
      <c r="GY335" s="133"/>
      <c r="GZ335" s="133"/>
      <c r="HA335" s="133"/>
    </row>
    <row r="336" spans="177:220" ht="12.75" x14ac:dyDescent="0.2">
      <c r="FU336" s="25"/>
      <c r="FV336" s="25"/>
      <c r="FW336" s="25"/>
      <c r="FX336" s="25"/>
      <c r="FY336" s="140" t="s">
        <v>127</v>
      </c>
      <c r="FZ336" s="141" t="s">
        <v>130</v>
      </c>
      <c r="GA336" s="198">
        <f>F36</f>
        <v>0</v>
      </c>
      <c r="GB336" s="198">
        <f>F37</f>
        <v>0</v>
      </c>
      <c r="GC336" s="198">
        <f>F38</f>
        <v>0</v>
      </c>
      <c r="GD336" s="198">
        <f>F39</f>
        <v>0</v>
      </c>
      <c r="GE336" s="198">
        <f>F40</f>
        <v>0</v>
      </c>
      <c r="GF336" s="198">
        <f>F41</f>
        <v>0</v>
      </c>
      <c r="GG336" s="198">
        <f>F42</f>
        <v>0.1</v>
      </c>
      <c r="GH336" s="198">
        <f>F43</f>
        <v>0.1</v>
      </c>
      <c r="GI336" s="133"/>
      <c r="GJ336" s="133"/>
      <c r="GK336" s="140" t="s">
        <v>127</v>
      </c>
      <c r="GL336" s="141" t="s">
        <v>130</v>
      </c>
      <c r="GM336" s="193">
        <f>IF(GA336=0,IF(HE299=0,$B36-GS299,$B36-$D36),GA336-HE299)</f>
        <v>197.6362202575001</v>
      </c>
      <c r="GN336" s="193">
        <f>IF(GB336=0,IF(HF299=0,$B37-GT299,$B37-$D37),GB336-HF299)</f>
        <v>-202.3637797424999</v>
      </c>
      <c r="GO336" s="193">
        <f>IF(GC336=0,IF(HG299=0,$B38-GU299,$B38-$D38),GC336-HG299)</f>
        <v>136.5711202425</v>
      </c>
      <c r="GP336" s="193">
        <f>IF(GD336=0,IF(HH299=0,$B39-GV299,$B39-$D39),GD336-HH299)</f>
        <v>-213.4288797575</v>
      </c>
      <c r="GQ336" s="193">
        <f>IF(GE336=0,IF(HI299=0,$B40-GW299,$B40-$D40),GE336-HI299)</f>
        <v>9.3608290774998295</v>
      </c>
      <c r="GR336" s="193">
        <f>IF(GF336=0,IF(HJ299=0,$B41-GX299,$B41-$D41),GF336-HJ299)</f>
        <v>-390.63917092250017</v>
      </c>
      <c r="GS336" s="193">
        <f>IF(GG336=0,IF(HK299=0,$B42-GY299,$B42-$D42),GG336-HK299)</f>
        <v>0.1</v>
      </c>
      <c r="GT336" s="193">
        <f>IF(GH336=0,IF(HL299=0,$B43-GZ299,$B43-$D43),GH336-HL299)</f>
        <v>0.1</v>
      </c>
      <c r="GU336" s="133"/>
      <c r="GV336" s="133"/>
      <c r="GW336" s="133"/>
      <c r="GX336" s="133"/>
      <c r="GY336" s="133"/>
      <c r="GZ336" s="133"/>
      <c r="HA336" s="133"/>
    </row>
    <row r="337" spans="177:209" ht="12.75" x14ac:dyDescent="0.2">
      <c r="FU337" s="25"/>
      <c r="FV337" s="25"/>
      <c r="FW337" s="25"/>
      <c r="FX337" s="25"/>
      <c r="FY337" s="158" t="s">
        <v>176</v>
      </c>
      <c r="FZ337" s="141"/>
      <c r="GA337" s="198">
        <f>$F89</f>
        <v>0</v>
      </c>
      <c r="GB337" s="198">
        <f>$F90</f>
        <v>0</v>
      </c>
      <c r="GC337" s="198">
        <f>$F91</f>
        <v>0</v>
      </c>
      <c r="GD337" s="198">
        <f>$F92</f>
        <v>0</v>
      </c>
      <c r="GE337" s="198">
        <f>$F93</f>
        <v>0</v>
      </c>
      <c r="GF337" s="198">
        <f>$F94</f>
        <v>0</v>
      </c>
      <c r="GG337" s="198">
        <f>$F95</f>
        <v>0</v>
      </c>
      <c r="GH337" s="198">
        <f>$F96</f>
        <v>0</v>
      </c>
      <c r="GI337" s="133"/>
      <c r="GJ337" s="133"/>
      <c r="GK337" s="158" t="s">
        <v>176</v>
      </c>
      <c r="GL337" s="141"/>
      <c r="GM337" s="193">
        <f>IF(GA337=0,IF(HE300=0,$B89-GS300,$B89-$D89),GA337-HE300)</f>
        <v>0</v>
      </c>
      <c r="GN337" s="193">
        <f>IF(GB337=0,IF(HF300=0,$B90-GT300,$B90-$D90),GB337-HF300)</f>
        <v>0</v>
      </c>
      <c r="GO337" s="193">
        <f>IF(GC337=0,IF(HG300=0,$B91-GU300,$B91-$D91),GC337-HG300)</f>
        <v>0</v>
      </c>
      <c r="GP337" s="193">
        <f>IF(GD337=0,IF(HH300=0,$B92-GV300,$B92-$D92),GD337-HH300)</f>
        <v>0</v>
      </c>
      <c r="GQ337" s="193">
        <f>IF(GE337=0,IF(HI300=0,$B93-GW300,$B93-$D93),GE337-HI300)</f>
        <v>0</v>
      </c>
      <c r="GR337" s="193">
        <f>IF(GF337=0,IF(HJ300=0,$B94-GX300,$B94-$D94),GF337-HJ300)</f>
        <v>0</v>
      </c>
      <c r="GS337" s="193">
        <f>IF(GG337=0,IF(HK300=0,$B95-GY300,$B95-$D95),GG337-HK300)</f>
        <v>0</v>
      </c>
      <c r="GT337" s="193">
        <f>IF(GH337=0,IF(HL300=0,$B96-GZ300,$B96-$D96),GH337-HL300)</f>
        <v>0</v>
      </c>
      <c r="GU337" s="133"/>
      <c r="GV337" s="133"/>
      <c r="GW337" s="133"/>
      <c r="GX337" s="133"/>
      <c r="GY337" s="133"/>
      <c r="GZ337" s="133"/>
      <c r="HA337" s="133"/>
    </row>
    <row r="338" spans="177:209" ht="12.75" x14ac:dyDescent="0.2">
      <c r="FU338" s="25"/>
      <c r="FV338" s="25"/>
      <c r="FW338" s="25"/>
      <c r="FX338" s="25"/>
      <c r="FY338" s="140" t="s">
        <v>128</v>
      </c>
      <c r="FZ338" s="141"/>
      <c r="GA338" s="198">
        <f>$F142</f>
        <v>0</v>
      </c>
      <c r="GB338" s="198">
        <f>$F143</f>
        <v>0</v>
      </c>
      <c r="GC338" s="198">
        <f>$F144</f>
        <v>0</v>
      </c>
      <c r="GD338" s="198">
        <f>$F145</f>
        <v>0</v>
      </c>
      <c r="GE338" s="198">
        <f>$F146</f>
        <v>0</v>
      </c>
      <c r="GF338" s="198">
        <f>$F147</f>
        <v>0</v>
      </c>
      <c r="GG338" s="198">
        <f>$F148</f>
        <v>0.1</v>
      </c>
      <c r="GH338" s="198">
        <f>$F149</f>
        <v>0</v>
      </c>
      <c r="GI338" s="133"/>
      <c r="GJ338" s="133"/>
      <c r="GK338" s="140" t="s">
        <v>128</v>
      </c>
      <c r="GL338" s="141"/>
      <c r="GM338" s="193">
        <f>IF(GA338=0,IF(HE301=0,$B142-GS301,$B142-$D142),GA338-HE301)</f>
        <v>197.6362202575001</v>
      </c>
      <c r="GN338" s="193">
        <f>IF(GB338=0,IF(HF301=0,$B143-GT301,$B143-$D143),GB338-HF301)</f>
        <v>-202.3637797424999</v>
      </c>
      <c r="GO338" s="193">
        <f>IF(GC338=0,IF(HG301=0,$B144-GU301,$B144-$D144),GC338-HG301)</f>
        <v>136.5711202425</v>
      </c>
      <c r="GP338" s="193">
        <f>IF(GD338=0,IF(HH301=0,$B145-GV301,$B145-$D145),GD338-HH301)</f>
        <v>-213.4288797575</v>
      </c>
      <c r="GQ338" s="193">
        <f>IF(GE338=0,IF(HI301=0,$B146-GW301,$B146-$D146),GE338-HI301)</f>
        <v>9.3608290774998295</v>
      </c>
      <c r="GR338" s="193">
        <f>IF(GF338=0,IF(HJ301=0,$B147-GX301,$B147-$D147),GF338-HJ301)</f>
        <v>-390.63917092250017</v>
      </c>
      <c r="GS338" s="193">
        <f>IF(GG338=0,IF(HK301=0,$B148-GY301,$B148-$D148),GG338-HK301)</f>
        <v>0.1</v>
      </c>
      <c r="GT338" s="193">
        <f>IF(GH338=0,IF(HL301=0,$B149-GZ301,$B149-$D149),GH338-HL301)</f>
        <v>0</v>
      </c>
      <c r="GU338" s="133"/>
      <c r="GV338" s="133"/>
      <c r="GW338" s="133"/>
      <c r="GX338" s="133"/>
      <c r="GY338" s="133"/>
      <c r="GZ338" s="133"/>
      <c r="HA338" s="133"/>
    </row>
    <row r="339" spans="177:209" ht="12.75" x14ac:dyDescent="0.2">
      <c r="FU339" s="25"/>
      <c r="FV339" s="25"/>
      <c r="FW339" s="25"/>
      <c r="FX339" s="25"/>
      <c r="FY339" s="140" t="s">
        <v>129</v>
      </c>
      <c r="FZ339" s="141"/>
      <c r="GA339" s="198">
        <f>$F195</f>
        <v>0</v>
      </c>
      <c r="GB339" s="198">
        <f>$F196</f>
        <v>0</v>
      </c>
      <c r="GC339" s="198">
        <f>$F197</f>
        <v>0</v>
      </c>
      <c r="GD339" s="198">
        <f>$F198</f>
        <v>0</v>
      </c>
      <c r="GE339" s="198">
        <f>$F199</f>
        <v>0</v>
      </c>
      <c r="GF339" s="198">
        <f>$F200</f>
        <v>0</v>
      </c>
      <c r="GG339" s="198">
        <f>$F201</f>
        <v>0</v>
      </c>
      <c r="GH339" s="198">
        <f>$F202</f>
        <v>0</v>
      </c>
      <c r="GI339" s="133"/>
      <c r="GJ339" s="133"/>
      <c r="GK339" s="140" t="s">
        <v>129</v>
      </c>
      <c r="GL339" s="141"/>
      <c r="GM339" s="193">
        <f>IF(GA339=0,IF(HE302=0,$B195-GS302,$B195-$D195),GA339-HE302)</f>
        <v>90.819245854999963</v>
      </c>
      <c r="GN339" s="193">
        <f>IF(GB339=0,IF(HF302=0,$B196-GT302,$B196-$D196),GB339-HF302)</f>
        <v>-109.18075414500004</v>
      </c>
      <c r="GO339" s="193">
        <f>IF(GC339=0,IF(HG302=0,$B197-GU302,$B197-$D197),GC339-HG302)</f>
        <v>40.329195634999905</v>
      </c>
      <c r="GP339" s="193">
        <f>IF(GD339=0,IF(HH302=0,$B198-GV302,$B198-$D198),GD339-HH302)</f>
        <v>-109.67080436500009</v>
      </c>
      <c r="GQ339" s="193">
        <f>IF(GE339=0,IF(HI302=0,$B199-GW302,$B199-$D199),GE339-HI302)</f>
        <v>14.422910810000076</v>
      </c>
      <c r="GR339" s="193">
        <f>IF(GF339=0,IF(HJ302=0,$B200-GX302,$B200-$D200),GF339-HJ302)</f>
        <v>-134.7285204100001</v>
      </c>
      <c r="GS339" s="193">
        <f>IF(GG339=0,IF(HK302=0,$B201-GY302,$B201-$D201),GG339-HK302)</f>
        <v>0</v>
      </c>
      <c r="GT339" s="193">
        <f>IF(GH339=0,IF(HL302=0,$B202-GZ302,$B202-$D202),GH339-HL302)</f>
        <v>2200</v>
      </c>
      <c r="GU339" s="133"/>
      <c r="GV339" s="133"/>
      <c r="GW339" s="133"/>
      <c r="GX339" s="133"/>
      <c r="GY339" s="133"/>
      <c r="GZ339" s="133"/>
      <c r="HA339" s="133"/>
    </row>
    <row r="340" spans="177:209" ht="12.75" x14ac:dyDescent="0.2">
      <c r="FU340" s="25"/>
      <c r="FV340" s="25"/>
      <c r="FW340" s="25"/>
      <c r="FX340" s="25"/>
      <c r="FY340" s="140" t="s">
        <v>127</v>
      </c>
      <c r="FZ340" s="141" t="s">
        <v>131</v>
      </c>
      <c r="GA340" s="198">
        <f xml:space="preserve"> $AE36</f>
        <v>0</v>
      </c>
      <c r="GB340" s="198">
        <f xml:space="preserve"> $AE37</f>
        <v>0</v>
      </c>
      <c r="GC340" s="198">
        <f xml:space="preserve"> $AE38</f>
        <v>0</v>
      </c>
      <c r="GD340" s="198">
        <f xml:space="preserve"> $AE39</f>
        <v>0</v>
      </c>
      <c r="GE340" s="198">
        <f xml:space="preserve"> $AE40</f>
        <v>0</v>
      </c>
      <c r="GF340" s="198">
        <f xml:space="preserve"> $AE41</f>
        <v>0</v>
      </c>
      <c r="GG340" s="198">
        <f xml:space="preserve"> $AE42</f>
        <v>0</v>
      </c>
      <c r="GH340" s="198">
        <f xml:space="preserve"> $AE43</f>
        <v>0</v>
      </c>
      <c r="GI340" s="133"/>
      <c r="GJ340" s="133"/>
      <c r="GK340" s="140" t="s">
        <v>127</v>
      </c>
      <c r="GL340" s="141" t="s">
        <v>131</v>
      </c>
      <c r="GM340" s="193">
        <f>IF(GA340=0,IF(HE303=0,$AA36-GS303,$AA36-$AC36),GA340-HE303)</f>
        <v>136.05038608999985</v>
      </c>
      <c r="GN340" s="193">
        <f>IF(GB340=0,IF(HF303=0,$AA37-GT303,$AA37-$AC37),GB340-HF303)</f>
        <v>-263.94961391000015</v>
      </c>
      <c r="GO340" s="193">
        <f>IF(GC340=0,IF(HG303=0,$AA38-GU303,$AA38-$AC38),GC340-HG303)</f>
        <v>119.9102601149998</v>
      </c>
      <c r="GP340" s="193">
        <f>IF(GD340=0,IF(HH303=0,$AA39-GV303,$AA39-$AC39),GD340-HH303)</f>
        <v>-280.0897398850002</v>
      </c>
      <c r="GQ340" s="193">
        <f>IF(GE340=0,IF(HI303=0,$AA40-GW303,$AA40-$AC40),GE340-HI303)</f>
        <v>107.45154932250011</v>
      </c>
      <c r="GR340" s="193">
        <f>IF(GF340=0,IF(HJ303=0,$AA41-GX303,$AA41-$AC41),GF340-HJ303)</f>
        <v>-342.54845067749989</v>
      </c>
      <c r="GS340" s="193">
        <f>IF(GG340=0,IF(HK303=0,$AA42-GY303,$AA42-$AC42),GG340-HK303)</f>
        <v>0</v>
      </c>
      <c r="GT340" s="193">
        <f>IF(GH340=0,IF(HL303=0,$AA43-GZ303,$AA43-$AC43),GH340-HL303)</f>
        <v>900</v>
      </c>
      <c r="GU340" s="133"/>
      <c r="GV340" s="133"/>
      <c r="GW340" s="133"/>
      <c r="GX340" s="133"/>
      <c r="GY340" s="133"/>
      <c r="GZ340" s="133"/>
      <c r="HA340" s="133"/>
    </row>
    <row r="341" spans="177:209" ht="12.75" x14ac:dyDescent="0.2">
      <c r="FU341" s="25"/>
      <c r="FV341" s="25"/>
      <c r="FW341" s="25"/>
      <c r="FX341" s="25"/>
      <c r="FY341" s="158" t="s">
        <v>176</v>
      </c>
      <c r="FZ341" s="141"/>
      <c r="GA341" s="198">
        <f xml:space="preserve"> $AE89</f>
        <v>0</v>
      </c>
      <c r="GB341" s="198">
        <f xml:space="preserve"> $AE90</f>
        <v>0</v>
      </c>
      <c r="GC341" s="198">
        <f xml:space="preserve"> $AE91</f>
        <v>0</v>
      </c>
      <c r="GD341" s="198">
        <f xml:space="preserve"> $AE92</f>
        <v>0</v>
      </c>
      <c r="GE341" s="198">
        <f xml:space="preserve"> $AE93</f>
        <v>0</v>
      </c>
      <c r="GF341" s="198">
        <f xml:space="preserve"> $AE94</f>
        <v>0</v>
      </c>
      <c r="GG341" s="198">
        <f xml:space="preserve"> $AE95</f>
        <v>0</v>
      </c>
      <c r="GH341" s="198">
        <f xml:space="preserve"> $AE96</f>
        <v>0</v>
      </c>
      <c r="GI341" s="133"/>
      <c r="GJ341" s="133"/>
      <c r="GK341" s="158" t="s">
        <v>176</v>
      </c>
      <c r="GL341" s="141"/>
      <c r="GM341" s="193">
        <f>IF(GA341=0,IF(HE304=0,$AA89-GS304,$AA89-$AC89),GA341-HE304)</f>
        <v>0</v>
      </c>
      <c r="GN341" s="193">
        <f>IF(GB341=0,IF(HF304=0,$AA90-GT304,$AA90-$AC90),GB341-HF304)</f>
        <v>0</v>
      </c>
      <c r="GO341" s="193">
        <f>IF(GC398=0,IF(HG304=0,$AA91-GU304,$AA91-$AC91),GC398-HG304)</f>
        <v>0</v>
      </c>
      <c r="GP341" s="193">
        <f>IF(GD341=0,IF(HH304=0,$AA92-GV304,$AA92-$AC92),GD341-HH304)</f>
        <v>0</v>
      </c>
      <c r="GQ341" s="193">
        <f>IF(GE341=0,IF(HI304=0,$AA93-GW304,$AA93-$AC93),GE341-HI304)</f>
        <v>0</v>
      </c>
      <c r="GR341" s="193">
        <f>IF(GF341=0,IF(HJ304=0,$AA94-GX304,$AA94-$AC94),GF341-HJ304)</f>
        <v>0</v>
      </c>
      <c r="GS341" s="193">
        <f>IF(GG341=0,IF(HK304=0,$AA95-GY304,$AA95-$AC95),GG341-HK304)</f>
        <v>0</v>
      </c>
      <c r="GT341" s="193">
        <f>IF(GH341=0,IF(HL304=0,$AA96-GZ304,$AA96-$AC96),GH341-HL304)</f>
        <v>0</v>
      </c>
      <c r="GU341" s="133"/>
      <c r="GV341" s="133"/>
      <c r="GW341" s="133"/>
      <c r="GX341" s="133"/>
      <c r="GY341" s="133"/>
      <c r="GZ341" s="133"/>
      <c r="HA341" s="133"/>
    </row>
    <row r="342" spans="177:209" ht="12.75" x14ac:dyDescent="0.2">
      <c r="FU342" s="25"/>
      <c r="FV342" s="25"/>
      <c r="FW342" s="25"/>
      <c r="FX342" s="25"/>
      <c r="FY342" s="140" t="s">
        <v>128</v>
      </c>
      <c r="FZ342" s="141"/>
      <c r="GA342" s="198">
        <f xml:space="preserve"> $AE142</f>
        <v>0</v>
      </c>
      <c r="GB342" s="198">
        <f xml:space="preserve"> $AE143</f>
        <v>0</v>
      </c>
      <c r="GC342" s="198">
        <f xml:space="preserve"> $AE144</f>
        <v>0</v>
      </c>
      <c r="GD342" s="198">
        <f xml:space="preserve"> $AE145</f>
        <v>0</v>
      </c>
      <c r="GE342" s="198">
        <f xml:space="preserve"> $AE146</f>
        <v>0</v>
      </c>
      <c r="GF342" s="198">
        <f xml:space="preserve"> $AE147</f>
        <v>0</v>
      </c>
      <c r="GG342" s="198">
        <f xml:space="preserve"> $AE148</f>
        <v>0</v>
      </c>
      <c r="GH342" s="198">
        <f xml:space="preserve"> $AE149</f>
        <v>0</v>
      </c>
      <c r="GI342" s="133"/>
      <c r="GJ342" s="133"/>
      <c r="GK342" s="140" t="s">
        <v>128</v>
      </c>
      <c r="GL342" s="141"/>
      <c r="GM342" s="193">
        <f>IF(GA342=0,IF(HE305=0,$AA142-GS305,$AA142-$AC142),GA342-HE305)</f>
        <v>-153.94961391000015</v>
      </c>
      <c r="GN342" s="193">
        <f>IF(GB342=0,IF(HF305=0,$AA143-GT305,$AA143-$AC143),GB342-HF305)</f>
        <v>-463.94961391000015</v>
      </c>
      <c r="GO342" s="193">
        <f>IF(GC3152=0,IF(HG305=0,$AA144-GU305,$AA144-$AC144),GC3152-HG305)</f>
        <v>-80.089739885000199</v>
      </c>
      <c r="GP342" s="193">
        <f>IF(GD342=0,IF(HH305=0,$AA145-GV305,$AA145-$AC145),GD342-HH305)</f>
        <v>-420.0897398850002</v>
      </c>
      <c r="GQ342" s="193">
        <f>IF(GE342=0,IF(HI305=0,$AA146-GW305,$AA146-$AC146),GE342-HI305)</f>
        <v>457.45154932250011</v>
      </c>
      <c r="GR342" s="193">
        <f>IF(GF342=0,IF(HJ305=0,$AA147-GX305,$AA147-$AC147),GF342-HJ305)</f>
        <v>-92.548450677499886</v>
      </c>
      <c r="GS342" s="193">
        <f>IF(GG342=0,IF(HK305=0,$AA148-GY305,$AA148-$AC148),GG342-HK305)</f>
        <v>-279.92793080000001</v>
      </c>
      <c r="GT342" s="193">
        <f>IF(GH342=0,IF(HL305=0,$AA149-GZ305,$AA149-$AC149),GH342-HL305)</f>
        <v>0</v>
      </c>
      <c r="GU342" s="133"/>
      <c r="GV342" s="133"/>
      <c r="GW342" s="133"/>
      <c r="GX342" s="133"/>
      <c r="GY342" s="133"/>
      <c r="GZ342" s="133"/>
      <c r="HA342" s="133"/>
    </row>
    <row r="343" spans="177:209" ht="12.75" x14ac:dyDescent="0.2">
      <c r="FU343" s="27"/>
      <c r="FV343" s="27"/>
      <c r="FW343" s="27"/>
      <c r="FX343" s="27"/>
      <c r="FY343" s="140" t="s">
        <v>129</v>
      </c>
      <c r="FZ343" s="141"/>
      <c r="GA343" s="198">
        <f xml:space="preserve"> $AE195</f>
        <v>0</v>
      </c>
      <c r="GB343" s="198">
        <f xml:space="preserve"> $AE196</f>
        <v>0</v>
      </c>
      <c r="GC343" s="198">
        <f xml:space="preserve"> $AE197</f>
        <v>0</v>
      </c>
      <c r="GD343" s="198">
        <f xml:space="preserve"> $AE198</f>
        <v>0</v>
      </c>
      <c r="GE343" s="198">
        <f xml:space="preserve"> $AE199</f>
        <v>0</v>
      </c>
      <c r="GF343" s="198">
        <f xml:space="preserve"> $AE200</f>
        <v>0</v>
      </c>
      <c r="GG343" s="198">
        <f xml:space="preserve"> $AE201</f>
        <v>0</v>
      </c>
      <c r="GH343" s="198">
        <f xml:space="preserve"> $AE202</f>
        <v>0</v>
      </c>
      <c r="GI343" s="133"/>
      <c r="GJ343" s="133"/>
      <c r="GK343" s="140" t="s">
        <v>129</v>
      </c>
      <c r="GL343" s="141"/>
      <c r="GM343" s="193">
        <f>IF(GA343=0,IF(HE306=0,$AA195-GS306,$AA195-$AC195),GA343-HE306)</f>
        <v>-692.31164927500004</v>
      </c>
      <c r="GN343" s="193">
        <f>IF(GB343=0,IF(GBE306=0,$AA196-GT306,$AA196-$AC196),GB343-GBE306)</f>
        <v>-812.31164927500004</v>
      </c>
      <c r="GO343" s="193">
        <f>IF(GC3206=0,IF(HG306=0,$AA197-GU306,$AA197-$AC197),GC3206-HG306)</f>
        <v>-694.33400531250004</v>
      </c>
      <c r="GP343" s="193">
        <f>IF(GD343=0,IF(HH306=0,$AA198-GV306,$AA198-$AC198),GD343-HH306)</f>
        <v>-814.33400531250004</v>
      </c>
      <c r="GQ343" s="193">
        <f>IF(GE343=0,IF(HI306=0,$AA199-GW306,$AA199-$AC199),GE343-HI306)</f>
        <v>-211.90662656249992</v>
      </c>
      <c r="GR343" s="193">
        <f>IF(GF343=0,IF(HJ306=0,$AA200-GX306,$AA200-$AC200),GF343-HJ306)</f>
        <v>-471.90662656249992</v>
      </c>
      <c r="GS343" s="193">
        <f>IF(GG343=0,IF(HK306=0,$AA201-GY306,$AA201-$AC201),GG343-HK306)</f>
        <v>0</v>
      </c>
      <c r="GT343" s="193">
        <f>IF(GH343=0,IF(HL306=0,$AA202-GZ306,$AA202-$AC202),GH343-HL306)</f>
        <v>0</v>
      </c>
      <c r="GU343" s="133"/>
      <c r="GV343" s="133"/>
      <c r="GW343" s="133"/>
      <c r="GX343" s="133"/>
      <c r="GY343" s="133"/>
      <c r="GZ343" s="133"/>
      <c r="HA343" s="133"/>
    </row>
    <row r="344" spans="177:209" ht="12.75" x14ac:dyDescent="0.2">
      <c r="FU344" s="25"/>
      <c r="FV344" s="25"/>
      <c r="FW344" s="25"/>
      <c r="FX344" s="25"/>
      <c r="FY344" s="140" t="s">
        <v>127</v>
      </c>
      <c r="FZ344" s="141" t="s">
        <v>132</v>
      </c>
      <c r="GA344" s="198">
        <f xml:space="preserve"> $BD36</f>
        <v>0</v>
      </c>
      <c r="GB344" s="198">
        <f xml:space="preserve"> $BD37</f>
        <v>0</v>
      </c>
      <c r="GC344" s="198">
        <f xml:space="preserve"> $BD38</f>
        <v>0</v>
      </c>
      <c r="GD344" s="198">
        <f xml:space="preserve"> $BD39</f>
        <v>0</v>
      </c>
      <c r="GE344" s="198">
        <f xml:space="preserve"> $BD40</f>
        <v>0</v>
      </c>
      <c r="GF344" s="198">
        <f xml:space="preserve"> $BD41</f>
        <v>0</v>
      </c>
      <c r="GG344" s="198">
        <f xml:space="preserve"> $BD42</f>
        <v>0</v>
      </c>
      <c r="GH344" s="198">
        <f xml:space="preserve"> $BD43</f>
        <v>0</v>
      </c>
      <c r="GI344" s="133"/>
      <c r="GJ344" s="133"/>
      <c r="GK344" s="140" t="s">
        <v>127</v>
      </c>
      <c r="GL344" s="141" t="s">
        <v>132</v>
      </c>
      <c r="GM344" s="193">
        <f>IF(GA344=0,IF(HE307=0,$AZ36-GS307,$AZ36-$BB36),GA344-HE307)</f>
        <v>1210.3013611599999</v>
      </c>
      <c r="GN344" s="193">
        <f>IF(GB344=0,IF(HF307=0,$AZ37-GT307,$AZ37-$BB37),GB344-HF307)</f>
        <v>510.30136115999994</v>
      </c>
      <c r="GO344" s="193">
        <f>IF(GC344=0,IF(HG307=0,$AZ38-GU307,$AZ38-$BB38),GC344-HG307)</f>
        <v>1225.0655914999998</v>
      </c>
      <c r="GP344" s="193">
        <f>IF(GD344=0,IF(HH307=0,$AZ39-GV307,$AZ39-$BB39),GD344-HH307)</f>
        <v>545.06559149999975</v>
      </c>
      <c r="GQ344" s="193">
        <f>IF(GE344=0,IF(HI307=0,$AZ40-GW307,$AZ40-$BB40),GE344-HI307)</f>
        <v>158.94939750000003</v>
      </c>
      <c r="GR344" s="193">
        <f>IF(GF344=0,IF(HJ307=0,$AZ41-GX307,$AZ41-$BB41),GF344-HJ307)</f>
        <v>-341.05060249999997</v>
      </c>
      <c r="GS344" s="193">
        <f>IF(GG344=0,IF(HK307=0,$AZ42-GY307,$AZ42-$BB42),GG344-HK307)</f>
        <v>0</v>
      </c>
      <c r="GT344" s="193">
        <f>IF(GH344=0,IF(HL307=0,$AZ43-GZ307,$AZ43-$BB43),GH344-HL307)</f>
        <v>2850</v>
      </c>
      <c r="GU344" s="133"/>
      <c r="GV344" s="133"/>
      <c r="GW344" s="133"/>
      <c r="GX344" s="133"/>
      <c r="GY344" s="133"/>
      <c r="GZ344" s="133"/>
      <c r="HA344" s="133"/>
    </row>
    <row r="345" spans="177:209" ht="12.75" x14ac:dyDescent="0.2">
      <c r="FU345" s="25"/>
      <c r="FV345" s="25"/>
      <c r="FW345" s="25"/>
      <c r="FX345" s="25"/>
      <c r="FY345" s="158" t="s">
        <v>176</v>
      </c>
      <c r="FZ345" s="141"/>
      <c r="GA345" s="198">
        <f xml:space="preserve"> $BD89</f>
        <v>0</v>
      </c>
      <c r="GB345" s="198">
        <f xml:space="preserve"> $BD90</f>
        <v>0</v>
      </c>
      <c r="GC345" s="198">
        <f xml:space="preserve"> $BD91</f>
        <v>0</v>
      </c>
      <c r="GD345" s="198">
        <f xml:space="preserve"> $BD92</f>
        <v>0</v>
      </c>
      <c r="GE345" s="198">
        <f xml:space="preserve"> $BD93</f>
        <v>0</v>
      </c>
      <c r="GF345" s="198">
        <f xml:space="preserve"> $BD94</f>
        <v>0</v>
      </c>
      <c r="GG345" s="198">
        <f xml:space="preserve"> $BD95</f>
        <v>0</v>
      </c>
      <c r="GH345" s="198">
        <f xml:space="preserve"> $BD96</f>
        <v>0</v>
      </c>
      <c r="GI345" s="133"/>
      <c r="GJ345" s="133"/>
      <c r="GK345" s="158" t="s">
        <v>176</v>
      </c>
      <c r="GL345" s="141"/>
      <c r="GM345" s="193">
        <f>IF(GA345=0,IF(HE308=0,$AZ89-GS308,$AZ89-$BB89),GA345-HE308)</f>
        <v>0</v>
      </c>
      <c r="GN345" s="193">
        <f>IF(GB345=0,IF(HF308=0,$AZ90-GT308,$AZ90-$BB90),GB345-HF308)</f>
        <v>0</v>
      </c>
      <c r="GO345" s="193">
        <f>IF(GC345=0,IF(HG308=0,$AZ91-GU308,$AZ91-$BB91),GC345-HG308)</f>
        <v>0</v>
      </c>
      <c r="GP345" s="193">
        <f>IF(GD345=0,IF(HH308=0,$AZ92-GV308,$AZ92-$BB92),GD345-HH308)</f>
        <v>0</v>
      </c>
      <c r="GQ345" s="193">
        <f>IF(GE345=0,IF(HI308=0,$AZ93-GW308,$AZ93-$BB93),GE345-HI308)</f>
        <v>0</v>
      </c>
      <c r="GR345" s="193">
        <f>IF(GF345=0,IF(HJ308=0,$AZ94-GX308,$AZ94-$BB94),GF345-HJ308)</f>
        <v>0</v>
      </c>
      <c r="GS345" s="193">
        <f>IF(GG345=0,IF(HK308=0,$AZ95-GY308,$AZ95-$BB95),GG345-HK308)</f>
        <v>0</v>
      </c>
      <c r="GT345" s="193">
        <f>IF(GH345=0,IF(HL308=0,$AZ96-GZ308,$AZ96-$BB96),GH345-HL308)</f>
        <v>0</v>
      </c>
      <c r="GU345" s="133"/>
      <c r="GV345" s="133"/>
      <c r="GW345" s="133"/>
      <c r="GX345" s="133"/>
      <c r="GY345" s="133"/>
      <c r="GZ345" s="133"/>
      <c r="HA345" s="133"/>
    </row>
    <row r="346" spans="177:209" ht="12.75" x14ac:dyDescent="0.2">
      <c r="FY346" s="140" t="s">
        <v>128</v>
      </c>
      <c r="FZ346" s="141"/>
      <c r="GA346" s="198">
        <f xml:space="preserve"> $BD142</f>
        <v>0</v>
      </c>
      <c r="GB346" s="198">
        <f xml:space="preserve"> $BD143</f>
        <v>0</v>
      </c>
      <c r="GC346" s="198">
        <f xml:space="preserve"> $BD144</f>
        <v>0</v>
      </c>
      <c r="GD346" s="198">
        <f xml:space="preserve"> $BD145</f>
        <v>0</v>
      </c>
      <c r="GE346" s="198">
        <f xml:space="preserve"> $BD146</f>
        <v>0</v>
      </c>
      <c r="GF346" s="198">
        <f xml:space="preserve"> $BD147</f>
        <v>0</v>
      </c>
      <c r="GG346" s="198">
        <f xml:space="preserve"> $BD148</f>
        <v>0</v>
      </c>
      <c r="GH346" s="198">
        <f xml:space="preserve"> $BD149</f>
        <v>0</v>
      </c>
      <c r="GI346" s="133"/>
      <c r="GJ346" s="133"/>
      <c r="GK346" s="140" t="s">
        <v>128</v>
      </c>
      <c r="GL346" s="141"/>
      <c r="GM346" s="193">
        <f>IF(GA346=0,IF(HE309=0,$AZ142-GS309,$AZ142-$BB142),GA346-HE309)</f>
        <v>-297.23630898500005</v>
      </c>
      <c r="GN346" s="193">
        <f>IF(GB346=0,IF(HF309=0,$AZ143-GT309,$AZ143-$BB143),GB346-HF309)</f>
        <v>-597.23630898500005</v>
      </c>
      <c r="GO346" s="193">
        <f>IF(GC346=0,IF(HG309=0,$AZ144-GU309,$AZ144-$BB144),GC346-HG309)</f>
        <v>-303.06760743749987</v>
      </c>
      <c r="GP346" s="193">
        <f>IF(GD346=0,IF(HH309=0,$AZ145-GV309,$AZ145-$BB145),GD346-HH309)</f>
        <v>-578.06760743749987</v>
      </c>
      <c r="GQ346" s="193">
        <f>IF(GE346=0,IF(HI309=0,$AZ146-GW309,$AZ146-$BB146),GE346-HI309)</f>
        <v>345.3307228125002</v>
      </c>
      <c r="GR346" s="193">
        <f>IF(GF346=0,IF(HJ309=0,$AZ147-GX309,$AZ147-$BB147),GF346-HJ309)</f>
        <v>-154.6692771874998</v>
      </c>
      <c r="GS346" s="193">
        <f>IF(GG346=0,IF(HK309=0,$AZ148-GY309,$AZ148-$BB148),GG346-HK309)</f>
        <v>-501.51984209999955</v>
      </c>
      <c r="GT346" s="193">
        <f>IF(GH346=0,IF(HL309=0,$AZ149-GZ309,$AZ149-$BB149),GH346-HL309)</f>
        <v>0</v>
      </c>
      <c r="GU346" s="133"/>
      <c r="GV346" s="133"/>
      <c r="GW346" s="133"/>
      <c r="GX346" s="133"/>
      <c r="GY346" s="133"/>
      <c r="GZ346" s="133"/>
      <c r="HA346" s="133"/>
    </row>
    <row r="347" spans="177:209" ht="12.75" x14ac:dyDescent="0.2">
      <c r="FY347" s="140" t="s">
        <v>129</v>
      </c>
      <c r="FZ347" s="141"/>
      <c r="GA347" s="198">
        <f xml:space="preserve"> $BD195</f>
        <v>0</v>
      </c>
      <c r="GB347" s="198">
        <f xml:space="preserve"> $BD196</f>
        <v>0</v>
      </c>
      <c r="GC347" s="198">
        <f xml:space="preserve"> $BD197</f>
        <v>0</v>
      </c>
      <c r="GD347" s="198">
        <f xml:space="preserve"> $BD198</f>
        <v>0</v>
      </c>
      <c r="GE347" s="198">
        <f xml:space="preserve"> $BD199</f>
        <v>0</v>
      </c>
      <c r="GF347" s="198">
        <f xml:space="preserve"> $BD200</f>
        <v>0</v>
      </c>
      <c r="GG347" s="198">
        <f xml:space="preserve"> $BD201</f>
        <v>0</v>
      </c>
      <c r="GH347" s="198">
        <f xml:space="preserve"> $BD202</f>
        <v>0</v>
      </c>
      <c r="GI347" s="133"/>
      <c r="GJ347" s="133"/>
      <c r="GK347" s="140" t="s">
        <v>129</v>
      </c>
      <c r="GL347" s="141"/>
      <c r="GM347" s="193">
        <f>IF(GA347=0,IF(HE310=0,$AZ195-GS310,$AZ195-$BB195),GA347-HE310)</f>
        <v>-634.77366767500007</v>
      </c>
      <c r="GN347" s="193">
        <f>IF(GB347=0,IF(HF310=0,$AZ196-GT310,$AZ196-$BB196),GB347-HF310)</f>
        <v>-734.77366767500007</v>
      </c>
      <c r="GO347" s="193">
        <f>IF(GC347=0,IF(HG310=0,$AZ197-GU310,$AZ197-$BB197),GC347-HG310)</f>
        <v>-594.66912513750003</v>
      </c>
      <c r="GP347" s="193">
        <f>IF(GD347=0,IF(HH310=0,$AZ198-GV310,$AZ198-$BB198),GD347-HH310)</f>
        <v>-719.66912513750003</v>
      </c>
      <c r="GQ347" s="193">
        <f>IF(GE347=0,IF(HI310=0,$AZ199-GW310,$AZ199-$BB199),GE347-HI310)</f>
        <v>-130.8809488375</v>
      </c>
      <c r="GR347" s="193">
        <f>IF(GF347=0,IF(HJ310=0,$AZ200-GX310,$AZ200-$BB200),GF347-HJ310)</f>
        <v>-405.8809488375</v>
      </c>
      <c r="GS347" s="193">
        <f>IF(GG347=0,IF(HK310=0,$AZ201-GY310,$AZ201-$BB201),GG347-HK310)</f>
        <v>0</v>
      </c>
      <c r="GT347" s="193">
        <f>IF(GH347=0,IF(HL310=0,$AZ202-GZ310,$AZ202-$BB202),GH347-HL310)</f>
        <v>1700</v>
      </c>
      <c r="GU347" s="133"/>
      <c r="GV347" s="133"/>
      <c r="GW347" s="133"/>
      <c r="GX347" s="133"/>
      <c r="GY347" s="133"/>
      <c r="GZ347" s="133"/>
      <c r="HA347" s="133"/>
    </row>
    <row r="348" spans="177:209" ht="12.75" x14ac:dyDescent="0.2">
      <c r="FY348" s="140" t="s">
        <v>127</v>
      </c>
      <c r="FZ348" s="141" t="s">
        <v>133</v>
      </c>
      <c r="GA348" s="198">
        <f xml:space="preserve"> $CC36</f>
        <v>0</v>
      </c>
      <c r="GB348" s="198">
        <f xml:space="preserve"> $CC37</f>
        <v>0</v>
      </c>
      <c r="GC348" s="198">
        <f xml:space="preserve"> $CC38</f>
        <v>0</v>
      </c>
      <c r="GD348" s="198">
        <f xml:space="preserve"> $CC39</f>
        <v>0</v>
      </c>
      <c r="GE348" s="198">
        <f xml:space="preserve"> $CC40</f>
        <v>0</v>
      </c>
      <c r="GF348" s="198">
        <f xml:space="preserve"> $CC41</f>
        <v>0</v>
      </c>
      <c r="GG348" s="198">
        <f xml:space="preserve"> $CC42</f>
        <v>0</v>
      </c>
      <c r="GH348" s="198">
        <f xml:space="preserve"> $CC43</f>
        <v>0</v>
      </c>
      <c r="GI348" s="133"/>
      <c r="GJ348" s="133"/>
      <c r="GK348" s="140" t="s">
        <v>127</v>
      </c>
      <c r="GL348" s="141" t="s">
        <v>133</v>
      </c>
      <c r="GM348" s="193">
        <f>IF(GA348=0,IF(HE311=0,$BY36-GS311,$BY36-$CA36),GA348-HE311)</f>
        <v>1014.3621317199998</v>
      </c>
      <c r="GN348" s="193">
        <f>IF(GB348=0,IF(HF311=0,$BY37-GT311,$BY37-$CA37),GB348-HF311)</f>
        <v>464.36213171999975</v>
      </c>
      <c r="GO348" s="193">
        <f>IF(GC348=0,IF(HG311=0,$BY38-GU311,$BY38-$CA38),GC348-HG311)</f>
        <v>1098.5293997799999</v>
      </c>
      <c r="GP348" s="193">
        <f>IF(GD348=0,IF(HH311=0,$BY39-GV311,$BY39-$CA39),GD348-HH311)</f>
        <v>498.52939977999995</v>
      </c>
      <c r="GQ348" s="193">
        <f>IF(GE348=0,IF(HI311=0,$BY40-GW311,$BY40-$CA40),GE348-HI311)</f>
        <v>220.59048185999973</v>
      </c>
      <c r="GR348" s="193">
        <f>IF(GF348=0,IF(HJ311=0,$BY41-GX311,$BY41-$CA41),GF348-HJ311)</f>
        <v>-279.40951814000027</v>
      </c>
      <c r="GS348" s="193">
        <f>IF(GG348=0,IF(HK311=0,$BY42-GY311,$BY42-$CA42),GG348-HK311)</f>
        <v>0</v>
      </c>
      <c r="GT348" s="193">
        <f>IF(GH348=0,IF(HL311=0,$BY43-GZ311,$BY43-$CA43),GH348-HL311)</f>
        <v>2650</v>
      </c>
      <c r="GU348" s="133"/>
      <c r="GV348" s="133"/>
      <c r="GW348" s="133"/>
      <c r="GX348" s="133"/>
      <c r="GY348" s="133"/>
      <c r="GZ348" s="133"/>
      <c r="HA348" s="133"/>
    </row>
    <row r="349" spans="177:209" ht="12.75" x14ac:dyDescent="0.2">
      <c r="FY349" s="158" t="s">
        <v>176</v>
      </c>
      <c r="FZ349" s="141"/>
      <c r="GA349" s="198">
        <f xml:space="preserve"> $CC89</f>
        <v>0</v>
      </c>
      <c r="GB349" s="198">
        <f xml:space="preserve"> $CC90</f>
        <v>0</v>
      </c>
      <c r="GC349" s="198">
        <f xml:space="preserve"> $CC91</f>
        <v>0</v>
      </c>
      <c r="GD349" s="198">
        <f xml:space="preserve"> $CC92</f>
        <v>0</v>
      </c>
      <c r="GE349" s="198">
        <f xml:space="preserve"> $CC93</f>
        <v>0</v>
      </c>
      <c r="GF349" s="198">
        <f xml:space="preserve"> $CC94</f>
        <v>0</v>
      </c>
      <c r="GG349" s="198">
        <f xml:space="preserve"> $CC95</f>
        <v>0</v>
      </c>
      <c r="GH349" s="198">
        <f xml:space="preserve"> $CC96</f>
        <v>0</v>
      </c>
      <c r="GI349" s="133"/>
      <c r="GJ349" s="133"/>
      <c r="GK349" s="158" t="s">
        <v>176</v>
      </c>
      <c r="GL349" s="141"/>
      <c r="GM349" s="193">
        <f>IF(GA349=0,IF(HE312=0,$BY89-GS312,$BY89-$CA89),GA349-HE312)</f>
        <v>0</v>
      </c>
      <c r="GN349" s="193">
        <f>IF(GB349=0,IF(HF312=0,$BY90-GT312,$BY90-$CA90),GB349-HF312)</f>
        <v>0</v>
      </c>
      <c r="GO349" s="193">
        <f>IF(GC349=0,IF(HG312=0,$BY91-GU312,$BY91-$CA91),GC349-HG312)</f>
        <v>0</v>
      </c>
      <c r="GP349" s="193">
        <f>IF(GD349=0,IF(HH312=0,$BY92-GV312,$BY92-$CA92),GD349-HH312)</f>
        <v>0</v>
      </c>
      <c r="GQ349" s="193">
        <f>IF(GE349=0,IF(HI312=0,$BY93-GW312,$BY93-$CA93),GE349-HI312)</f>
        <v>0</v>
      </c>
      <c r="GR349" s="193">
        <f>IF(GF349=0,IF(HJ312=0,$BY94-GX312,$BY94-$CA94),GF349-HJ312)</f>
        <v>0</v>
      </c>
      <c r="GS349" s="193">
        <f>IF(GG349=0,IF(HK312=0,$BY95-GY312,$BY95-$CA95),GG349-HK312)</f>
        <v>0</v>
      </c>
      <c r="GT349" s="193">
        <f>IF(GH349=0,IF(HL312=0,$BY96-GZ312,$BY96-$CA96),GH349-HL312)</f>
        <v>0</v>
      </c>
      <c r="GU349" s="133"/>
      <c r="GV349" s="133"/>
      <c r="GW349" s="133"/>
      <c r="GX349" s="133"/>
      <c r="GY349" s="133"/>
      <c r="GZ349" s="133"/>
      <c r="HA349" s="133"/>
    </row>
    <row r="350" spans="177:209" ht="12.75" x14ac:dyDescent="0.2">
      <c r="FY350" s="140" t="s">
        <v>128</v>
      </c>
      <c r="FZ350" s="141"/>
      <c r="GA350" s="198">
        <f xml:space="preserve"> $CC142</f>
        <v>0</v>
      </c>
      <c r="GB350" s="198">
        <f xml:space="preserve"> $CC143</f>
        <v>0</v>
      </c>
      <c r="GC350" s="198">
        <f xml:space="preserve"> $CC144</f>
        <v>0</v>
      </c>
      <c r="GD350" s="198">
        <f xml:space="preserve"> $CC145</f>
        <v>0</v>
      </c>
      <c r="GE350" s="198">
        <f xml:space="preserve"> $CC146</f>
        <v>0</v>
      </c>
      <c r="GF350" s="198">
        <f xml:space="preserve"> $CC147</f>
        <v>0</v>
      </c>
      <c r="GG350" s="198">
        <f xml:space="preserve"> $CC148</f>
        <v>0</v>
      </c>
      <c r="GH350" s="198">
        <f xml:space="preserve"> $CC149</f>
        <v>0</v>
      </c>
      <c r="GI350" s="133"/>
      <c r="GJ350" s="133"/>
      <c r="GK350" s="140" t="s">
        <v>128</v>
      </c>
      <c r="GL350" s="141"/>
      <c r="GM350" s="193">
        <f>IF(GA350=0,IF(HE313=0,$BY142-GS313,$BY142-$CA142),GA350-HE313)</f>
        <v>181.31686525500004</v>
      </c>
      <c r="GN350" s="193">
        <f>IF(GB350=0,IF(HF313=0,$BY143-GT313,$BY143-$CA143),GB350-HF313)</f>
        <v>-168.68313474499996</v>
      </c>
      <c r="GO350" s="193">
        <f>IF(GC350=0,IF(HG313=0,$BY144-GU313,$BY144-$CA144),GC350-HG313)</f>
        <v>-1032.5367751925</v>
      </c>
      <c r="GP350" s="193">
        <f>IF(GD350=0,IF(HH313=0,$BY145-GV313,$BY145-$CA145),GD350-HH313)</f>
        <v>-1132.5367751925</v>
      </c>
      <c r="GQ350" s="193">
        <f>IF(GE350=0,IF(HI313=0,$BY146-GW313,$BY146-$CA146),GE350-HI313)</f>
        <v>-163.23332837249995</v>
      </c>
      <c r="GR350" s="193">
        <f>IF(GF350=0,IF(HJ313=0,$BY147-GX313,$BY147-$CA147),GF350-HJ313)</f>
        <v>-513.23332837249995</v>
      </c>
      <c r="GS350" s="193">
        <f>IF(GG350=0,IF(HK313=0,$BY148-GY313,$BY148-$CA148),GG350-HK313)</f>
        <v>-410.52223370000002</v>
      </c>
      <c r="GT350" s="193">
        <f>IF(GH350=0,IF(HL313=0,$BY149-GZ313,$BY149-$CA149),GH350-HL313)</f>
        <v>0</v>
      </c>
      <c r="GU350" s="133"/>
      <c r="GV350" s="133"/>
      <c r="GW350" s="133"/>
      <c r="GX350" s="133"/>
      <c r="GY350" s="133"/>
      <c r="GZ350" s="133"/>
      <c r="HA350" s="133"/>
    </row>
    <row r="351" spans="177:209" ht="12.75" x14ac:dyDescent="0.2">
      <c r="FY351" s="140" t="s">
        <v>129</v>
      </c>
      <c r="FZ351" s="141"/>
      <c r="GA351" s="198">
        <f xml:space="preserve"> $CC195</f>
        <v>0</v>
      </c>
      <c r="GB351" s="198">
        <f xml:space="preserve"> $CC196</f>
        <v>0</v>
      </c>
      <c r="GC351" s="198">
        <f xml:space="preserve"> $CC197</f>
        <v>0</v>
      </c>
      <c r="GD351" s="198">
        <f xml:space="preserve"> $CC198</f>
        <v>0</v>
      </c>
      <c r="GE351" s="198">
        <f xml:space="preserve"> $CC199</f>
        <v>0</v>
      </c>
      <c r="GF351" s="198">
        <f xml:space="preserve"> $CC200</f>
        <v>0</v>
      </c>
      <c r="GG351" s="198">
        <f xml:space="preserve"> $CC201</f>
        <v>0</v>
      </c>
      <c r="GH351" s="198">
        <f xml:space="preserve"> $CC202</f>
        <v>0</v>
      </c>
      <c r="GI351" s="133"/>
      <c r="GJ351" s="133"/>
      <c r="GK351" s="140" t="s">
        <v>129</v>
      </c>
      <c r="GL351" s="141"/>
      <c r="GM351" s="193">
        <f>IF(GA351=0,IF(HE314=0,$BY195-GS314,$BY195-$CA195),GA351-HE314)</f>
        <v>-330.74090369999999</v>
      </c>
      <c r="GN351" s="193">
        <f>IF(GB351=0,IF(HF314=0,$BY196-GT314,$BY196-$CA196),GB351-HF314)</f>
        <v>-455.74090369999999</v>
      </c>
      <c r="GO351" s="193">
        <f>IF(GC351=0,IF(HG314=0,$BY197-GU314,$BY197-$CA197),GC351-HG314)</f>
        <v>-409.06500979999998</v>
      </c>
      <c r="GP351" s="193">
        <f>IF(GD351=0,IF(HH314=0,$BY198-GV314,$BY198-$CA198),GD351-HH314)</f>
        <v>-459.06500979999998</v>
      </c>
      <c r="GQ351" s="193">
        <f>IF(GE351=0,IF(HI314=0,$BY199-GW314,$BY199-$CA199),GE351-HI314)</f>
        <v>107.84103846999994</v>
      </c>
      <c r="GR351" s="193">
        <f>IF(GF351=0,IF(HJ314=0,$BY200-GX314,$BY200-$CA200),GF351-HJ314)</f>
        <v>-92.158961530000056</v>
      </c>
      <c r="GS351" s="193">
        <f>IF(GG351=0,IF(HK314=0,$BY201-GY314,$BY201-$CA201),GG351-HK314)</f>
        <v>0</v>
      </c>
      <c r="GT351" s="193">
        <f>IF(GH351=0,IF(HL314=0,$BY202-GZ314,$BY202-$CA202),GH351-HL314)</f>
        <v>0</v>
      </c>
      <c r="GU351" s="133"/>
      <c r="GV351" s="133"/>
      <c r="GW351" s="133"/>
      <c r="GX351" s="133"/>
      <c r="GY351" s="133"/>
      <c r="GZ351" s="133"/>
      <c r="HA351" s="133"/>
    </row>
    <row r="352" spans="177:209" ht="12.75" x14ac:dyDescent="0.2">
      <c r="FY352" s="140" t="s">
        <v>127</v>
      </c>
      <c r="FZ352" s="141" t="s">
        <v>134</v>
      </c>
      <c r="GA352" s="198">
        <f xml:space="preserve"> $DB36</f>
        <v>0</v>
      </c>
      <c r="GB352" s="198">
        <f xml:space="preserve"> $DB37</f>
        <v>0</v>
      </c>
      <c r="GC352" s="198">
        <f xml:space="preserve"> $DB38</f>
        <v>0</v>
      </c>
      <c r="GD352" s="198">
        <f xml:space="preserve"> $DB39</f>
        <v>0</v>
      </c>
      <c r="GE352" s="198">
        <f xml:space="preserve"> $DB40</f>
        <v>0</v>
      </c>
      <c r="GF352" s="198">
        <f xml:space="preserve"> $DB41</f>
        <v>0</v>
      </c>
      <c r="GG352" s="198">
        <f xml:space="preserve"> $DB42</f>
        <v>0</v>
      </c>
      <c r="GH352" s="198">
        <f xml:space="preserve"> $DB43</f>
        <v>0</v>
      </c>
      <c r="GI352" s="133"/>
      <c r="GJ352" s="133"/>
      <c r="GK352" s="140" t="s">
        <v>127</v>
      </c>
      <c r="GL352" s="141" t="s">
        <v>134</v>
      </c>
      <c r="GM352" s="193">
        <f>IF(GA352=0,IF(HE315=0,$CX36-GS315,$CX36-$CZ36),GA352-HE315)</f>
        <v>1814.9534185250002</v>
      </c>
      <c r="GN352" s="193">
        <f>IF(GB352=0,IF(HF315=0,$CX37-GT315,$CX37-$CZ37),GB352-HF315)</f>
        <v>1089.9534185250002</v>
      </c>
      <c r="GO352" s="193">
        <f>IF(GC352=0,IF(HG315=0,$CX38-GU315,$CX38-$CZ38),GC352-HG315)</f>
        <v>-65.863767150000058</v>
      </c>
      <c r="GP352" s="193">
        <f>IF(GD352=0,IF(HH315=0,$CX39-GV315,$CX39-$CZ39),GD352-HH315)</f>
        <v>-315.86376715000006</v>
      </c>
      <c r="GQ352" s="193">
        <f>IF(GE352=0,IF(HI315=0,$CX40-GW315,$CX40-$CZ40),GE352-HI315)</f>
        <v>401.2218173225001</v>
      </c>
      <c r="GR352" s="193">
        <f>IF(GF352=0,IF(HJ315=0,$CX41-GX315,$CX41-$CZ41),GF352-HJ315)</f>
        <v>26.221817322500101</v>
      </c>
      <c r="GS352" s="193">
        <f>IF(GG352=0,IF(HK315=0,$CX42-GY315,$CX42-$CZ42),GG352-HK315)</f>
        <v>0</v>
      </c>
      <c r="GT352" s="193">
        <f>IF(GH352=0,IF(HL315=0,$CX43-GZ315,$CX43-$CZ43),GH352-HL315)</f>
        <v>1200</v>
      </c>
      <c r="GU352" s="133"/>
      <c r="GV352" s="133"/>
      <c r="GW352" s="133"/>
      <c r="GX352" s="133"/>
      <c r="GY352" s="133"/>
      <c r="GZ352" s="133"/>
      <c r="HA352" s="133"/>
    </row>
    <row r="353" spans="181:209" ht="12.75" x14ac:dyDescent="0.2">
      <c r="FY353" s="158" t="s">
        <v>176</v>
      </c>
      <c r="FZ353" s="141"/>
      <c r="GA353" s="198">
        <f xml:space="preserve"> $DB89</f>
        <v>0</v>
      </c>
      <c r="GB353" s="198">
        <f xml:space="preserve"> $DB90</f>
        <v>0</v>
      </c>
      <c r="GC353" s="198">
        <f xml:space="preserve"> $DB91</f>
        <v>0</v>
      </c>
      <c r="GD353" s="198">
        <f xml:space="preserve"> $DB92</f>
        <v>0</v>
      </c>
      <c r="GE353" s="198">
        <f xml:space="preserve"> $DB93</f>
        <v>0</v>
      </c>
      <c r="GF353" s="198">
        <f xml:space="preserve"> $DB94</f>
        <v>0</v>
      </c>
      <c r="GG353" s="198">
        <f xml:space="preserve"> $DB95</f>
        <v>0</v>
      </c>
      <c r="GH353" s="198">
        <f xml:space="preserve"> $DB96</f>
        <v>0</v>
      </c>
      <c r="GI353" s="133"/>
      <c r="GJ353" s="133"/>
      <c r="GK353" s="158" t="s">
        <v>176</v>
      </c>
      <c r="GL353" s="141"/>
      <c r="GM353" s="193">
        <f>IF(GA353=0,IF(HE316=0,$CX89-GS316,$CX89-$CZ89),GA353-HE316)</f>
        <v>0</v>
      </c>
      <c r="GN353" s="193">
        <f>IF(GB353=0,IF(HF316=0,$CX90-GT316,$CX90-$CZ90),GB353-HF316)</f>
        <v>0</v>
      </c>
      <c r="GO353" s="193">
        <f>IF(GC353=0,IF(HG316=0,$CX91-GU316,$CX91-$CZ91),GC353-HG316)</f>
        <v>0</v>
      </c>
      <c r="GP353" s="193">
        <f>IF(GD353=0,IF(HH316=0,$CX92-GV316,$CX92-$CZ92),GD353-HH316)</f>
        <v>0</v>
      </c>
      <c r="GQ353" s="193">
        <f>IF(GE353=0,IF(HI316=0,$CX93-GW316,$CX93-$CZ93),GE353-HI316)</f>
        <v>0</v>
      </c>
      <c r="GR353" s="193">
        <f>IF(GF353=0,IF(HJ316=0,$CX94-GX316,$CX94-$CZ94),GF353-HJ316)</f>
        <v>0</v>
      </c>
      <c r="GS353" s="193">
        <f>IF(GG353=0,IF(HK316=0,$CX95-GY316,$CX95-$CZ95),GG353-HK316)</f>
        <v>0</v>
      </c>
      <c r="GT353" s="193">
        <f>IF(GH353=0,IF(HL316=0,$CX96-GZ316,$CX96-$CZ96),GH353-HL316)</f>
        <v>0</v>
      </c>
      <c r="GU353" s="133"/>
      <c r="GV353" s="133"/>
      <c r="GW353" s="133"/>
      <c r="GX353" s="133"/>
      <c r="GY353" s="133"/>
      <c r="GZ353" s="133"/>
      <c r="HA353" s="133"/>
    </row>
    <row r="354" spans="181:209" ht="12.75" x14ac:dyDescent="0.2">
      <c r="FY354" s="140" t="s">
        <v>128</v>
      </c>
      <c r="FZ354" s="141"/>
      <c r="GA354" s="198">
        <f xml:space="preserve"> $DB142</f>
        <v>0</v>
      </c>
      <c r="GB354" s="198">
        <f xml:space="preserve"> $DB143</f>
        <v>0</v>
      </c>
      <c r="GC354" s="198">
        <f xml:space="preserve"> $DB144</f>
        <v>0</v>
      </c>
      <c r="GD354" s="198">
        <f xml:space="preserve"> $DB145</f>
        <v>0</v>
      </c>
      <c r="GE354" s="198">
        <f xml:space="preserve"> $DB146</f>
        <v>0</v>
      </c>
      <c r="GF354" s="198">
        <f xml:space="preserve"> $DB147</f>
        <v>0</v>
      </c>
      <c r="GG354" s="198">
        <f xml:space="preserve"> $DB148</f>
        <v>0</v>
      </c>
      <c r="GH354" s="198">
        <f xml:space="preserve"> $DB149</f>
        <v>0</v>
      </c>
      <c r="GI354" s="133"/>
      <c r="GJ354" s="133"/>
      <c r="GK354" s="140" t="s">
        <v>128</v>
      </c>
      <c r="GL354" s="141"/>
      <c r="GM354" s="193">
        <f>IF(GA354=0,IF(HE317=0,$CX142-GS317,$CX142-$CZ142),GA354-HE317)</f>
        <v>741.38864445000013</v>
      </c>
      <c r="GN354" s="193">
        <f>IF(GB354=0,IF(HF317=0,$CX143-GT317,$CX143-$CZ143),GB354-HF317)</f>
        <v>291.38864445000013</v>
      </c>
      <c r="GO354" s="193">
        <f>IF(GC354=0,IF(HG317=0,$CX144-GU317,$CX144-$CZ144),GC354-HG317)</f>
        <v>136.40248529999997</v>
      </c>
      <c r="GP354" s="193">
        <f>IF(GD354=0,IF(HH317=0,$CX145-GV317,$CX145-$CZ145),GD354-HH317)</f>
        <v>-113.59751470000003</v>
      </c>
      <c r="GQ354" s="193">
        <f>IF(GE354=0,IF(HI317=0,$CX146-GW317,$CX146-$CZ146),GE354-HI317)</f>
        <v>736.76155770500009</v>
      </c>
      <c r="GR354" s="193">
        <f>IF(GF354=0,IF(HJ317=0,$CX147-GX317,$CX147-$CZ147),GF354-HJ317)</f>
        <v>336.76155770500009</v>
      </c>
      <c r="GS354" s="193">
        <f>IF(GG354=0,IF(HK317=0,$CX148-GY317,$CX148-$CZ148),GG354-HK317)</f>
        <v>-182.77810390000013</v>
      </c>
      <c r="GT354" s="193">
        <f>IF(GH354=0,IF(HL317=0,$CX149-GZ317,$CX149-$CZ149),GH354-HL317)</f>
        <v>0</v>
      </c>
      <c r="GU354" s="133"/>
      <c r="GV354" s="133"/>
      <c r="GW354" s="133"/>
      <c r="GX354" s="133"/>
      <c r="GY354" s="133"/>
      <c r="GZ354" s="133"/>
      <c r="HA354" s="133"/>
    </row>
    <row r="355" spans="181:209" ht="12.75" x14ac:dyDescent="0.2">
      <c r="FY355" s="140" t="s">
        <v>129</v>
      </c>
      <c r="FZ355" s="141"/>
      <c r="GA355" s="198">
        <f xml:space="preserve"> $DB195</f>
        <v>0</v>
      </c>
      <c r="GB355" s="198">
        <f xml:space="preserve"> $DB196</f>
        <v>0</v>
      </c>
      <c r="GC355" s="198">
        <f xml:space="preserve"> $DB197</f>
        <v>0</v>
      </c>
      <c r="GD355" s="198">
        <f xml:space="preserve"> $DB198</f>
        <v>0</v>
      </c>
      <c r="GE355" s="198">
        <f xml:space="preserve"> $DB199</f>
        <v>0</v>
      </c>
      <c r="GF355" s="198">
        <f xml:space="preserve"> $DB200</f>
        <v>0</v>
      </c>
      <c r="GG355" s="198">
        <f xml:space="preserve"> $DB201</f>
        <v>0</v>
      </c>
      <c r="GH355" s="198">
        <f xml:space="preserve"> $DB202</f>
        <v>0</v>
      </c>
      <c r="GI355" s="133"/>
      <c r="GJ355" s="133"/>
      <c r="GK355" s="140" t="s">
        <v>129</v>
      </c>
      <c r="GL355" s="141"/>
      <c r="GM355" s="193">
        <f>IF(GA355=0,IF(HE318=0,$CX195-GS318,$CX195-$CZ195),GA355-HE318)</f>
        <v>20.694322225000064</v>
      </c>
      <c r="GN355" s="193">
        <f>IF(GB355=0,IF(HF318=0,$CX196-GT318,$CX196-$CZ196),GB355-HF318)</f>
        <v>-129.30567777499994</v>
      </c>
      <c r="GO355" s="193">
        <f>IF(GC355=0,IF(HG318=0,$CX197-GU318,$CX197-$CZ197),GC355-HG318)</f>
        <v>-106.79875735000002</v>
      </c>
      <c r="GP355" s="193">
        <f>IF(GD355=0,IF(HH318=0,$CX198-GV318,$CX198-$CZ198),GD355-HH318)</f>
        <v>-186.79875735000002</v>
      </c>
      <c r="GQ355" s="193">
        <f>IF(GE355=0,IF(HI318=0,$CX199-GW318,$CX199-$CZ199),GE355-HI318)</f>
        <v>343.38077885250004</v>
      </c>
      <c r="GR355" s="193">
        <f>IF(GF355=0,IF(HJ318=0,$CX200-GX318,$CX200-$CZ200),GF355-HJ318)</f>
        <v>143.38077885250004</v>
      </c>
      <c r="GS355" s="193">
        <f>IF(GG355=0,IF(HK318=0,$CX201-GY318,$CX201-$CZ201),GG355-HK318)</f>
        <v>0</v>
      </c>
      <c r="GT355" s="193">
        <f>IF(GH355=0,IF(HL318=0,$CX202-GZ318,$CX202-$CZ202),GH355-HL318)</f>
        <v>0</v>
      </c>
      <c r="GU355" s="133"/>
      <c r="GV355" s="133"/>
      <c r="GW355" s="133"/>
      <c r="GX355" s="133"/>
      <c r="GY355" s="133"/>
      <c r="GZ355" s="133"/>
      <c r="HA355" s="133"/>
    </row>
    <row r="356" spans="181:209" ht="12.75" x14ac:dyDescent="0.2">
      <c r="FY356" s="140" t="s">
        <v>127</v>
      </c>
      <c r="FZ356" s="141" t="s">
        <v>135</v>
      </c>
      <c r="GA356" s="198">
        <f xml:space="preserve"> $EA36</f>
        <v>0</v>
      </c>
      <c r="GB356" s="198">
        <f xml:space="preserve"> $EA37</f>
        <v>0</v>
      </c>
      <c r="GC356" s="198">
        <f xml:space="preserve"> $EA38</f>
        <v>0</v>
      </c>
      <c r="GD356" s="198">
        <f xml:space="preserve"> $EA39</f>
        <v>0</v>
      </c>
      <c r="GE356" s="198">
        <f xml:space="preserve"> $EA40</f>
        <v>0</v>
      </c>
      <c r="GF356" s="198">
        <f xml:space="preserve"> $EA41</f>
        <v>0</v>
      </c>
      <c r="GG356" s="198">
        <f xml:space="preserve"> $EA42</f>
        <v>0</v>
      </c>
      <c r="GH356" s="198">
        <f xml:space="preserve"> $EA43</f>
        <v>0</v>
      </c>
      <c r="GI356" s="133"/>
      <c r="GJ356" s="133"/>
      <c r="GK356" s="140" t="s">
        <v>127</v>
      </c>
      <c r="GL356" s="141" t="s">
        <v>135</v>
      </c>
      <c r="GM356" s="193">
        <f>IF(GA356=0,IF(HE319=0,$DW36-GS319,$DW36-$DY36),GA356-HE319)</f>
        <v>-709.25181077999991</v>
      </c>
      <c r="GN356" s="193">
        <f>IF(GB356=0,IF(HF319=0,$DW37-GT319,$DW37-$DY37),GB356-HF319)</f>
        <v>-9.2518107799999143</v>
      </c>
      <c r="GO356" s="193">
        <f>IF(GC356=0,IF(HG319=0,$DW38-GU319,$DW38-$DY38),GC356-HG319)</f>
        <v>777.30876435999994</v>
      </c>
      <c r="GP356" s="193">
        <f>IF(GD356=0,IF(HH319=0,$DW39-GV319,$DW39-$DY39),GD356-HH319)</f>
        <v>327.30876435999994</v>
      </c>
      <c r="GQ356" s="193">
        <f>IF(GE356=0,IF(HI319=0,$DW40-GW319,$DW40-$DY40),GE356-HI319)</f>
        <v>300.27466191999974</v>
      </c>
      <c r="GR356" s="193">
        <f>IF(GF356=0,IF(HJ319=0,$DW41-GX319,$DW41-$DY41),GF356-HJ319)</f>
        <v>-69.725338080000256</v>
      </c>
      <c r="GS356" s="193">
        <f>IF(GG356=0,IF(HK319=0,$DW42-GY319,$DW42-$DY42),GG356-HK319)</f>
        <v>0</v>
      </c>
      <c r="GT356" s="193">
        <f>IF(GH356=0,IF(HL319=0,$DW43-GZ319,$DW43-$DY43),GH356-HL319)</f>
        <v>600</v>
      </c>
      <c r="GU356" s="133"/>
      <c r="GV356" s="133"/>
      <c r="GW356" s="133"/>
      <c r="GX356" s="133"/>
      <c r="GY356" s="133"/>
      <c r="GZ356" s="133"/>
      <c r="HA356" s="133"/>
    </row>
    <row r="357" spans="181:209" ht="12.75" x14ac:dyDescent="0.2">
      <c r="FY357" s="158" t="s">
        <v>176</v>
      </c>
      <c r="FZ357" s="141"/>
      <c r="GA357" s="198">
        <f xml:space="preserve"> $EA89</f>
        <v>0</v>
      </c>
      <c r="GB357" s="198">
        <f xml:space="preserve"> $EA90</f>
        <v>0</v>
      </c>
      <c r="GC357" s="198">
        <f xml:space="preserve"> $EA91</f>
        <v>0</v>
      </c>
      <c r="GD357" s="198">
        <f xml:space="preserve"> $EA92</f>
        <v>0</v>
      </c>
      <c r="GE357" s="198">
        <f xml:space="preserve"> $EA93</f>
        <v>0</v>
      </c>
      <c r="GF357" s="198">
        <f xml:space="preserve"> $EA94</f>
        <v>0</v>
      </c>
      <c r="GG357" s="198">
        <f xml:space="preserve"> $EA95</f>
        <v>0</v>
      </c>
      <c r="GH357" s="198">
        <f xml:space="preserve"> $EA96</f>
        <v>0</v>
      </c>
      <c r="GI357" s="133"/>
      <c r="GJ357" s="133"/>
      <c r="GK357" s="158" t="s">
        <v>176</v>
      </c>
      <c r="GL357" s="141"/>
      <c r="GM357" s="193">
        <f>IF(GA357=0,IF(HE325=0,$DW89-GS325,$DW89-$DY89),GA357-HE325)</f>
        <v>0</v>
      </c>
      <c r="GN357" s="193">
        <f>IF(GB357=0,IF(HF325=0,$DW90-GT325,$DW90-$DY90),GB357-HF325)</f>
        <v>0</v>
      </c>
      <c r="GO357" s="193">
        <f>IF(GC357=0,IF(HG325=0,$DW91-GU325,$DW91-$DY91),GC357-HG325)</f>
        <v>0</v>
      </c>
      <c r="GP357" s="193">
        <f>IF(GD357=0,IF(HH325=0,$DW92-GV325,$DW92-$DY92),GD357-HH325)</f>
        <v>0</v>
      </c>
      <c r="GQ357" s="193">
        <f>IF(GE357=0,IF(HI325=0,$DW93-GW325,$DW93-$DY93),GE357-HI325)</f>
        <v>0</v>
      </c>
      <c r="GR357" s="193">
        <f>IF(GF357=0,IF(HJ325=0,$DW94-GX325,$DW94-$DY94),GF357-HJ325)</f>
        <v>0</v>
      </c>
      <c r="GS357" s="193">
        <f>IF(GG357=0,IF(HK325=0,$DW95-GY325,$DW95-$DY95),GG357-HK325)</f>
        <v>0</v>
      </c>
      <c r="GT357" s="193">
        <f>IF(GH357=0,IF(HL325=0,$DW96-GZ325,$DW96-$DY96),GH357-HL325)</f>
        <v>0</v>
      </c>
      <c r="GU357" s="133"/>
      <c r="GV357" s="133"/>
      <c r="GW357" s="133"/>
      <c r="GX357" s="133"/>
      <c r="GY357" s="133"/>
      <c r="GZ357" s="133"/>
      <c r="HA357" s="133"/>
    </row>
    <row r="358" spans="181:209" ht="12.75" x14ac:dyDescent="0.2">
      <c r="FY358" s="140" t="s">
        <v>128</v>
      </c>
      <c r="FZ358" s="141"/>
      <c r="GA358" s="198">
        <f xml:space="preserve"> $EA142</f>
        <v>0</v>
      </c>
      <c r="GB358" s="198">
        <f xml:space="preserve"> $EA143</f>
        <v>0</v>
      </c>
      <c r="GC358" s="198">
        <f xml:space="preserve"> $EA144</f>
        <v>0</v>
      </c>
      <c r="GD358" s="198">
        <f xml:space="preserve"> $EA145</f>
        <v>0</v>
      </c>
      <c r="GE358" s="198">
        <f xml:space="preserve"> $EA146</f>
        <v>0</v>
      </c>
      <c r="GF358" s="198">
        <f xml:space="preserve"> $EA147</f>
        <v>0</v>
      </c>
      <c r="GG358" s="198">
        <f xml:space="preserve"> $EA148</f>
        <v>0</v>
      </c>
      <c r="GH358" s="198">
        <f xml:space="preserve"> $EA149</f>
        <v>0</v>
      </c>
      <c r="GI358" s="133"/>
      <c r="GJ358" s="133"/>
      <c r="GK358" s="140" t="s">
        <v>128</v>
      </c>
      <c r="GL358" s="141"/>
      <c r="GM358" s="193">
        <f>IF(GA358=0,IF(HE326=0,$DW142-GS326,$DW142-$DY142),GA358-HE326)</f>
        <v>906.71761826250008</v>
      </c>
      <c r="GN358" s="193">
        <f>IF(GB358=0,IF(HF326=0,$DW143-GT326,$DW143-$DY143),GB358-HF326)</f>
        <v>456.71761826250008</v>
      </c>
      <c r="GO358" s="193">
        <f>IF(GC358=0,IF(HG326=0,$DW144-GU326,$DW144-$DY144),GC358-HG326)</f>
        <v>204.56797772499999</v>
      </c>
      <c r="GP358" s="193">
        <f>IF(GD358=0,IF(HH326=0,$DW145-GV326,$DW145-$DY145),GD358-HH326)</f>
        <v>4.5679777249999916</v>
      </c>
      <c r="GQ358" s="193">
        <f>IF(GE358=0,IF(HI326=0,$DW146-GW326,$DW146-$DY146),GE358-HI326)</f>
        <v>900.17166369999995</v>
      </c>
      <c r="GR358" s="193">
        <f>IF(GF358=0,IF(HJ326=0,$DW147-GX326,$DW147-$DY147),GF358-HJ326)</f>
        <v>480.17166369999995</v>
      </c>
      <c r="GS358" s="193">
        <f>IF(GG358=0,IF(HK326=0,$DW148-GY326,$DW148-$DY148),GG358-HK326)</f>
        <v>2496</v>
      </c>
      <c r="GT358" s="193">
        <f>IF(GH358=0,IF(HL326=0,$DW149-GZ326,$DW149-$DY149),GH358-HL326)</f>
        <v>0</v>
      </c>
      <c r="GU358" s="133"/>
      <c r="GV358" s="133"/>
      <c r="GW358" s="133"/>
      <c r="GX358" s="133"/>
      <c r="GY358" s="133"/>
      <c r="GZ358" s="133"/>
      <c r="HA358" s="133"/>
    </row>
    <row r="359" spans="181:209" ht="12.75" x14ac:dyDescent="0.2">
      <c r="FY359" s="140" t="s">
        <v>129</v>
      </c>
      <c r="FZ359" s="141"/>
      <c r="GA359" s="198">
        <f xml:space="preserve"> $EA195</f>
        <v>0</v>
      </c>
      <c r="GB359" s="198">
        <f xml:space="preserve"> $EA196</f>
        <v>0</v>
      </c>
      <c r="GC359" s="198">
        <f xml:space="preserve"> $EA197</f>
        <v>0</v>
      </c>
      <c r="GD359" s="198">
        <f xml:space="preserve"> $EA198</f>
        <v>0</v>
      </c>
      <c r="GE359" s="198">
        <f xml:space="preserve"> $EA199</f>
        <v>0</v>
      </c>
      <c r="GF359" s="198">
        <f xml:space="preserve"> $EA200</f>
        <v>0</v>
      </c>
      <c r="GG359" s="198">
        <f xml:space="preserve"> $EA201</f>
        <v>0</v>
      </c>
      <c r="GH359" s="198">
        <f xml:space="preserve"> $EA202</f>
        <v>0</v>
      </c>
      <c r="GI359" s="133"/>
      <c r="GJ359" s="133"/>
      <c r="GK359" s="140" t="s">
        <v>129</v>
      </c>
      <c r="GM359" s="193">
        <f>IF(GA360=0,IF(HE327=0,$DW195-GS327,$DW195-$DY195),GA360-HE327)</f>
        <v>0</v>
      </c>
      <c r="GN359" s="193">
        <f>IF(GB360=0,IF(HF327=0,$DW196-GT327,$DW196-$DY196),GB360-HF327)</f>
        <v>0</v>
      </c>
      <c r="GO359" s="193">
        <f>IF(GC360=0,IF(HG327=0,$DW197-GU327,$DW197-$DY197),GC360-HG327)</f>
        <v>0</v>
      </c>
      <c r="GP359" s="193">
        <f>IF(GD360=0,IF(HH327=0,$DW198-GV327,$DW198-$DY198),GD360-HH327)</f>
        <v>0</v>
      </c>
      <c r="GQ359" s="193">
        <f>IF(GE360=0,IF(HI327=0,$DW199-GW327,$DW199-$DY199),GE360-HI327)</f>
        <v>0</v>
      </c>
      <c r="GR359" s="193">
        <f>IF(GF360=0,IF(HJ327=0,$DW200-GX327,$DW200-$DY200),GF360-HJ327)</f>
        <v>0</v>
      </c>
      <c r="GS359" s="193">
        <f>IF(GG360=0,IF(HK327=0,$DW201-GY327,$DW201-$DY201),GG360-HK327)</f>
        <v>0</v>
      </c>
      <c r="GT359" s="193">
        <f>IF(GH360=0,IF(HL327=0,$DW202-GZ327,$DW202-$DY202),GH360-HL327)</f>
        <v>0</v>
      </c>
      <c r="GU359" s="133"/>
      <c r="GV359" s="133"/>
      <c r="GW359" s="133"/>
      <c r="GX359" s="133"/>
      <c r="GY359" s="133"/>
      <c r="GZ359" s="133"/>
      <c r="HA359" s="133"/>
    </row>
    <row r="360" spans="181:209" ht="12.75" x14ac:dyDescent="0.2">
      <c r="FY360" s="140" t="s">
        <v>127</v>
      </c>
      <c r="FZ360" s="141" t="s">
        <v>136</v>
      </c>
      <c r="GA360" s="198">
        <f xml:space="preserve"> $EZ36</f>
        <v>0</v>
      </c>
      <c r="GB360" s="198">
        <f xml:space="preserve"> $EZ37</f>
        <v>0</v>
      </c>
      <c r="GC360" s="198">
        <f xml:space="preserve"> $EZ38</f>
        <v>0</v>
      </c>
      <c r="GD360" s="198">
        <f xml:space="preserve"> $EZ39</f>
        <v>0</v>
      </c>
      <c r="GE360" s="198">
        <f xml:space="preserve"> $EZ40</f>
        <v>0</v>
      </c>
      <c r="GF360" s="198">
        <f xml:space="preserve"> $EZ41</f>
        <v>0</v>
      </c>
      <c r="GG360" s="198">
        <f xml:space="preserve"> $EZ42</f>
        <v>0</v>
      </c>
      <c r="GH360" s="198">
        <f xml:space="preserve"> $EZ43</f>
        <v>0</v>
      </c>
      <c r="GI360" s="133"/>
      <c r="GJ360" s="133"/>
      <c r="GK360" s="140" t="s">
        <v>127</v>
      </c>
      <c r="GL360" s="141" t="s">
        <v>136</v>
      </c>
      <c r="GM360" s="193">
        <f>IF(GA360=0,IF(HE323=0,$EV36-GS323,$EV36-$EX36),GA360-HE323)</f>
        <v>0</v>
      </c>
      <c r="GN360" s="193">
        <f>IF(GB360=0,IF(HF323=0,$EV37-GT323,$EV37-$EX37),GB360-HF323)</f>
        <v>0</v>
      </c>
      <c r="GO360" s="193">
        <f>IF(GC360=0,IF(HG323=0,$EV38-GU323,$EV38-$EX38),GC360-HG323)</f>
        <v>0</v>
      </c>
      <c r="GP360" s="193">
        <f>IF(GD360=0,IF(HH323=0,$EV39-GV323,$EV39-$EX39),GD360-HH323)</f>
        <v>0</v>
      </c>
      <c r="GQ360" s="193">
        <f>IF(GE360=0,IF(HI323=0,$EV40-GW323,$EV40-$EX40),GE360-HI323)</f>
        <v>0</v>
      </c>
      <c r="GR360" s="193">
        <f>IF(GF360=0,IF(HJ323=0,$EV41-GX323,$EV41-$EX41),GF360-HJ323)</f>
        <v>0</v>
      </c>
      <c r="GS360" s="193">
        <f>IF(GG360=0,IF(HK323=0,$EV42-GY323,$EV42-$EX42),GG360-HK323)</f>
        <v>0</v>
      </c>
      <c r="GT360" s="193">
        <f>IF(GH360=0,IF(HL323=0,$EV43-GZ323,$EV43-$EX43),GH360-HL323)</f>
        <v>0</v>
      </c>
      <c r="GU360" s="133"/>
      <c r="GV360" s="133"/>
      <c r="GW360" s="133"/>
      <c r="GX360" s="133"/>
      <c r="GY360" s="133"/>
      <c r="GZ360" s="133"/>
      <c r="HA360" s="133"/>
    </row>
    <row r="361" spans="181:209" ht="12.75" x14ac:dyDescent="0.2">
      <c r="FY361" s="158" t="s">
        <v>176</v>
      </c>
      <c r="FZ361" s="173"/>
      <c r="GA361" s="198">
        <f xml:space="preserve"> $EZ89</f>
        <v>0</v>
      </c>
      <c r="GB361" s="198">
        <f xml:space="preserve"> $EZ90</f>
        <v>0</v>
      </c>
      <c r="GC361" s="198">
        <f xml:space="preserve"> $EZ91</f>
        <v>0</v>
      </c>
      <c r="GD361" s="198">
        <f xml:space="preserve"> $EZ92</f>
        <v>0</v>
      </c>
      <c r="GE361" s="198">
        <f xml:space="preserve"> $EZ93</f>
        <v>0</v>
      </c>
      <c r="GF361" s="198">
        <f xml:space="preserve"> $EZ94</f>
        <v>0</v>
      </c>
      <c r="GG361" s="198">
        <f xml:space="preserve"> $EZ95</f>
        <v>0</v>
      </c>
      <c r="GH361" s="198">
        <f xml:space="preserve"> $EZ96</f>
        <v>0</v>
      </c>
      <c r="GI361" s="133"/>
      <c r="GJ361" s="133"/>
      <c r="GK361" s="158" t="s">
        <v>176</v>
      </c>
      <c r="GL361" s="174"/>
      <c r="GM361" s="193">
        <f>IF(GA361=0,IF(HE324=0,$EV89-GS324,$EV89-$EX89),GA361-HE324)</f>
        <v>0</v>
      </c>
      <c r="GN361" s="193">
        <f>IF(GB361=0,IF(HF324=0,$EV90-GT324,$EV90-$EX90),GB361-HF324)</f>
        <v>0</v>
      </c>
      <c r="GO361" s="193">
        <f>IF(GC361=0,IF(HG324=0,$EV91-GU324,$EV91-$EX91),GC361-HG324)</f>
        <v>0</v>
      </c>
      <c r="GP361" s="193">
        <f>IF(GD361=0,IF(HH324=0,$EV92-GV324,$EV92-$EX92),GD361-HH324)</f>
        <v>0</v>
      </c>
      <c r="GQ361" s="193">
        <f>IF(GE361=0,IF(HI324=0,$EV93-GW324,$EV93-$EX93),GE361-HI324)</f>
        <v>0</v>
      </c>
      <c r="GR361" s="193">
        <f>IF(GF361=0,IF(HJ324=0,$EV94-GX324,$EV94-$EX94),GF361-HJ324)</f>
        <v>0</v>
      </c>
      <c r="GS361" s="193">
        <f>IF(GG361=0,IF(HK324=0,$EV95-GY324,$EV95-$EX95),GG361-HK324)</f>
        <v>0</v>
      </c>
      <c r="GT361" s="193">
        <f>IF(GH361=0,IF(HL324=0,$EV96-GZ324,$EV96-$EX96),GH361-HL324)</f>
        <v>0</v>
      </c>
      <c r="GU361" s="133"/>
      <c r="GV361" s="133"/>
      <c r="GW361" s="133"/>
      <c r="GX361" s="133"/>
      <c r="GY361" s="133"/>
      <c r="GZ361" s="133"/>
      <c r="HA361" s="133"/>
    </row>
    <row r="362" spans="181:209" ht="12.75" x14ac:dyDescent="0.2">
      <c r="FY362" s="140" t="s">
        <v>128</v>
      </c>
      <c r="FZ362" s="173"/>
      <c r="GA362" s="198">
        <f xml:space="preserve"> $EZ142</f>
        <v>0</v>
      </c>
      <c r="GB362" s="198">
        <f xml:space="preserve"> $EZ143</f>
        <v>0</v>
      </c>
      <c r="GC362" s="198">
        <f xml:space="preserve"> $EZ144</f>
        <v>0</v>
      </c>
      <c r="GD362" s="198">
        <f xml:space="preserve"> $EZ145</f>
        <v>0</v>
      </c>
      <c r="GE362" s="198">
        <f xml:space="preserve"> $EZ146</f>
        <v>0</v>
      </c>
      <c r="GF362" s="198">
        <f xml:space="preserve"> $EZ147</f>
        <v>0</v>
      </c>
      <c r="GG362" s="198">
        <f xml:space="preserve"> $EZ148</f>
        <v>0</v>
      </c>
      <c r="GH362" s="198">
        <f xml:space="preserve"> $EZ149</f>
        <v>0</v>
      </c>
      <c r="GI362" s="133"/>
      <c r="GJ362" s="133"/>
      <c r="GK362" s="140" t="s">
        <v>128</v>
      </c>
      <c r="GL362" s="174"/>
      <c r="GM362" s="193">
        <f>IF(GA362=0,IF(HE325=0,$EV142-GS325,$EV142-$EX142),GA362-HE325)</f>
        <v>0</v>
      </c>
      <c r="GN362" s="193">
        <f>IF(GB362=0,IF(HF325=0,$EV143-GT325,$EV143-$EX143),GB362-HF325)</f>
        <v>0</v>
      </c>
      <c r="GO362" s="193">
        <f>IF(GC362=0,IF(HG325=0,$EV144-GU325,$EV144-$EX144),GC362-HG325)</f>
        <v>0</v>
      </c>
      <c r="GP362" s="193">
        <f>IF(GD362=0,IF(HH325=0,$EV145-GV325,$EV145-$EX145),GD362-HH325)</f>
        <v>0</v>
      </c>
      <c r="GQ362" s="193">
        <f>IF(GE362=0,IF(HI325=0,$EV146-GW325,$EV146-$EX146),GE362-HI325)</f>
        <v>0</v>
      </c>
      <c r="GR362" s="193">
        <f>IF(GF362=0,IF(HJ325=0,$EV147-GX325,$EV147-$EX147),GF362-HJ325)</f>
        <v>0</v>
      </c>
      <c r="GS362" s="193">
        <f>IF(GG362=0,IF(HK325=0,$EV148-GY325,$EV148-$EX148),GG362-HK325)</f>
        <v>0</v>
      </c>
      <c r="GT362" s="193">
        <f>IF(GH362=0,IF(HL325=0,$EV149-GZ325,$EV149-$EX149),GH362-HL325)</f>
        <v>0</v>
      </c>
      <c r="GU362" s="133"/>
      <c r="GV362" s="133"/>
      <c r="GW362" s="133"/>
      <c r="GX362" s="133"/>
      <c r="GY362" s="133"/>
      <c r="GZ362" s="133"/>
      <c r="HA362" s="133"/>
    </row>
    <row r="363" spans="181:209" ht="13.5" thickBot="1" x14ac:dyDescent="0.25">
      <c r="FY363" s="389" t="s">
        <v>129</v>
      </c>
      <c r="FZ363" s="173"/>
      <c r="GA363" s="390">
        <f xml:space="preserve"> $EZ195</f>
        <v>0</v>
      </c>
      <c r="GB363" s="390">
        <f xml:space="preserve"> $EZ196</f>
        <v>0</v>
      </c>
      <c r="GC363" s="390">
        <f xml:space="preserve"> $EZ197</f>
        <v>0</v>
      </c>
      <c r="GD363" s="390">
        <f xml:space="preserve"> $EZ198</f>
        <v>0</v>
      </c>
      <c r="GE363" s="390">
        <f xml:space="preserve"> $EZ199</f>
        <v>0</v>
      </c>
      <c r="GF363" s="390">
        <f xml:space="preserve"> $EZ200</f>
        <v>0</v>
      </c>
      <c r="GG363" s="390">
        <f xml:space="preserve"> $EZ201</f>
        <v>0</v>
      </c>
      <c r="GH363" s="390">
        <f xml:space="preserve"> $EZ202</f>
        <v>0</v>
      </c>
      <c r="GI363" s="133"/>
      <c r="GJ363" s="133"/>
      <c r="GK363" s="140" t="s">
        <v>129</v>
      </c>
      <c r="GL363" s="174"/>
      <c r="GM363" s="193">
        <f>IF(GA363=0,IF(HE326=0,$EV195-GS326,$EV195-$EX195),GA363-HE326)</f>
        <v>-773.28238173749992</v>
      </c>
      <c r="GN363" s="193">
        <f>IF(GB363=0,IF(HF326=0,$EV196-GT326,$EV196-$EX196),GB363-HF326)</f>
        <v>-843.28238173749992</v>
      </c>
      <c r="GO363" s="193">
        <f>IF(GC363=0,IF(HG326=0,$EV197-GU326,$EV197-$EX197),GC363-HG326)</f>
        <v>-395.43202227500001</v>
      </c>
      <c r="GP363" s="193">
        <f>IF(GD363=0,IF(HH326=0,$EV198-GV326,$EV198-$EX198),GD363-HH326)</f>
        <v>-495.43202227500001</v>
      </c>
      <c r="GQ363" s="193">
        <f>IF(GE363=0,IF(HI326=0,$EV199-GW326,$EV199-$EX199),GE363-HI326)</f>
        <v>-49.828336300000046</v>
      </c>
      <c r="GR363" s="193">
        <f>IF(GF363=0,IF(HJ326=0,$EV200-GX326,$EV200-$EX200),GF363-HJ326)</f>
        <v>-229.82833630000005</v>
      </c>
      <c r="GS363" s="193">
        <f>IF(GG363=0,IF(HK326=0,$EV202-GY326,$EV202-$EX202),GG363-HK326)</f>
        <v>0</v>
      </c>
      <c r="GT363" s="193">
        <f>IF(GH363=0,IF(HL326=0,$EV203-GZ326,$EV203-$EX203),GH363-HL326)</f>
        <v>0</v>
      </c>
      <c r="GU363" s="133"/>
      <c r="GV363" s="133"/>
      <c r="GW363" s="133"/>
      <c r="GX363" s="133"/>
      <c r="GY363" s="133"/>
      <c r="GZ363" s="133"/>
      <c r="HA363" s="133"/>
    </row>
    <row r="364" spans="181:209" ht="13.5" thickBot="1" x14ac:dyDescent="0.25">
      <c r="FY364" s="475" t="s">
        <v>87</v>
      </c>
      <c r="FZ364" s="476"/>
      <c r="GA364" s="477"/>
      <c r="GB364" s="477"/>
      <c r="GC364" s="477"/>
      <c r="GD364" s="477"/>
      <c r="GE364" s="477"/>
      <c r="GF364" s="477"/>
      <c r="GG364" s="391"/>
      <c r="GH364" s="392"/>
      <c r="GK364" s="175" t="s">
        <v>87</v>
      </c>
      <c r="GL364" s="176"/>
      <c r="GM364" s="194"/>
      <c r="GN364" s="195"/>
      <c r="GO364" s="194"/>
      <c r="GP364" s="195"/>
      <c r="GQ364" s="194"/>
      <c r="GR364" s="195"/>
      <c r="GS364" s="196"/>
      <c r="GT364" s="197"/>
      <c r="GU364" s="133"/>
      <c r="GV364" s="133"/>
      <c r="GW364" s="133"/>
      <c r="GX364" s="133"/>
      <c r="GY364" s="133"/>
      <c r="GZ364" s="133"/>
      <c r="HA364" s="133"/>
    </row>
    <row r="365" spans="181:209" ht="12.75" x14ac:dyDescent="0.2">
      <c r="GU365" s="133"/>
      <c r="GV365" s="133"/>
      <c r="GW365" s="133"/>
      <c r="GX365" s="133"/>
      <c r="GY365" s="133"/>
      <c r="GZ365" s="133"/>
      <c r="HA365" s="133"/>
    </row>
    <row r="366" spans="181:209" ht="12.75" x14ac:dyDescent="0.2">
      <c r="GU366" s="133"/>
      <c r="GV366" s="133"/>
      <c r="GW366" s="133"/>
      <c r="GX366" s="133"/>
      <c r="GY366" s="133"/>
      <c r="GZ366" s="133"/>
      <c r="HA366" s="133"/>
    </row>
    <row r="367" spans="181:209" ht="12.75" x14ac:dyDescent="0.2">
      <c r="GU367" s="133"/>
      <c r="GV367" s="133"/>
      <c r="GW367" s="133"/>
      <c r="GX367" s="133"/>
      <c r="GY367" s="133"/>
      <c r="GZ367" s="133"/>
      <c r="HA367" s="133"/>
    </row>
    <row r="368" spans="181:209" ht="12.75" x14ac:dyDescent="0.2">
      <c r="GU368" s="133"/>
      <c r="GV368" s="133"/>
      <c r="GW368" s="133"/>
      <c r="GX368" s="133"/>
      <c r="GY368" s="133"/>
      <c r="GZ368" s="133"/>
      <c r="HA368" s="133"/>
    </row>
  </sheetData>
  <sheetProtection password="CBAB" sheet="1" objects="1" scenarios="1"/>
  <mergeCells count="1299">
    <mergeCell ref="AJ55:AJ56"/>
    <mergeCell ref="AK55:AK56"/>
    <mergeCell ref="AL55:AL56"/>
    <mergeCell ref="FY4:FZ4"/>
    <mergeCell ref="FY5:FZ5"/>
    <mergeCell ref="FY6:FZ6"/>
    <mergeCell ref="FY7:FZ7"/>
    <mergeCell ref="AH105:AI105"/>
    <mergeCell ref="AE141:AF141"/>
    <mergeCell ref="AF142:AF143"/>
    <mergeCell ref="AL142:AQ142"/>
    <mergeCell ref="AL143:AQ157"/>
    <mergeCell ref="AF144:AF145"/>
    <mergeCell ref="AF146:AF147"/>
    <mergeCell ref="AH144:AI144"/>
    <mergeCell ref="AQ108:AQ109"/>
    <mergeCell ref="AV55:AV56"/>
    <mergeCell ref="AE86:AF86"/>
    <mergeCell ref="AN87:AO88"/>
    <mergeCell ref="AP87:AQ87"/>
    <mergeCell ref="AE88:AF88"/>
    <mergeCell ref="AH88:AI88"/>
    <mergeCell ref="AP88:AQ88"/>
    <mergeCell ref="AF89:AF90"/>
    <mergeCell ref="AH89:AI89"/>
    <mergeCell ref="AL89:AQ89"/>
    <mergeCell ref="AH90:AI90"/>
    <mergeCell ref="AL90:AQ104"/>
    <mergeCell ref="AF91:AF92"/>
    <mergeCell ref="AH91:AI91"/>
    <mergeCell ref="AH92:AI92"/>
    <mergeCell ref="AF93:AF94"/>
    <mergeCell ref="AH155:AI155"/>
    <mergeCell ref="I154:J154"/>
    <mergeCell ref="AH154:AI154"/>
    <mergeCell ref="G142:G143"/>
    <mergeCell ref="AH200:AI200"/>
    <mergeCell ref="AH96:AI96"/>
    <mergeCell ref="AH97:AI97"/>
    <mergeCell ref="AH98:AI98"/>
    <mergeCell ref="AH99:AI99"/>
    <mergeCell ref="AH100:AI100"/>
    <mergeCell ref="AH101:AI101"/>
    <mergeCell ref="AH102:AI102"/>
    <mergeCell ref="AH103:AI103"/>
    <mergeCell ref="AH104:AI104"/>
    <mergeCell ref="Z55:Z56"/>
    <mergeCell ref="AA55:AA56"/>
    <mergeCell ref="AE55:AF55"/>
    <mergeCell ref="AH55:AH56"/>
    <mergeCell ref="AI55:AI56"/>
    <mergeCell ref="AH93:AI93"/>
    <mergeCell ref="AH94:AI94"/>
    <mergeCell ref="AH95:AI95"/>
    <mergeCell ref="F192:G192"/>
    <mergeCell ref="O193:P194"/>
    <mergeCell ref="Q193:R193"/>
    <mergeCell ref="F194:G194"/>
    <mergeCell ref="Q194:R194"/>
    <mergeCell ref="G195:G196"/>
    <mergeCell ref="M195:R195"/>
    <mergeCell ref="M196:R210"/>
    <mergeCell ref="G197:G198"/>
    <mergeCell ref="G199:G200"/>
    <mergeCell ref="I209:J209"/>
    <mergeCell ref="I210:J210"/>
    <mergeCell ref="I207:J207"/>
    <mergeCell ref="I202:J202"/>
    <mergeCell ref="I200:J200"/>
    <mergeCell ref="I198:J198"/>
    <mergeCell ref="I197:J197"/>
    <mergeCell ref="BG205:BH205"/>
    <mergeCell ref="CF205:CG205"/>
    <mergeCell ref="DE205:DF205"/>
    <mergeCell ref="ED205:EE205"/>
    <mergeCell ref="I204:J204"/>
    <mergeCell ref="AH204:AI204"/>
    <mergeCell ref="DE201:DF201"/>
    <mergeCell ref="ED201:EE201"/>
    <mergeCell ref="BG204:BH204"/>
    <mergeCell ref="CF204:CG204"/>
    <mergeCell ref="DE204:DF204"/>
    <mergeCell ref="ED204:EE204"/>
    <mergeCell ref="I203:J203"/>
    <mergeCell ref="AH203:AI203"/>
    <mergeCell ref="BG203:BH203"/>
    <mergeCell ref="CF203:CG203"/>
    <mergeCell ref="DE203:DF203"/>
    <mergeCell ref="AH202:AI202"/>
    <mergeCell ref="BG202:BH202"/>
    <mergeCell ref="CF202:CG202"/>
    <mergeCell ref="DE202:DF202"/>
    <mergeCell ref="ED202:EE202"/>
    <mergeCell ref="ED203:EE203"/>
    <mergeCell ref="DE197:DF197"/>
    <mergeCell ref="ED197:EE197"/>
    <mergeCell ref="DC195:DC196"/>
    <mergeCell ref="DI195:DN195"/>
    <mergeCell ref="DI196:DN210"/>
    <mergeCell ref="DC197:DC198"/>
    <mergeCell ref="FY364:FZ364"/>
    <mergeCell ref="GA364:GB364"/>
    <mergeCell ref="GC364:GD364"/>
    <mergeCell ref="GE364:GF364"/>
    <mergeCell ref="I208:J208"/>
    <mergeCell ref="AH208:AI208"/>
    <mergeCell ref="BG208:BH208"/>
    <mergeCell ref="CF208:CG208"/>
    <mergeCell ref="DE208:DF208"/>
    <mergeCell ref="ED208:EE208"/>
    <mergeCell ref="I211:J211"/>
    <mergeCell ref="AH211:AI211"/>
    <mergeCell ref="BG211:BH211"/>
    <mergeCell ref="CF210:CG210"/>
    <mergeCell ref="CF211:CG211"/>
    <mergeCell ref="DE211:DF211"/>
    <mergeCell ref="ED211:EE211"/>
    <mergeCell ref="AH209:AI209"/>
    <mergeCell ref="AH210:AI210"/>
    <mergeCell ref="GF304:GG305"/>
    <mergeCell ref="GF306:GG308"/>
    <mergeCell ref="FV313:FV316"/>
    <mergeCell ref="DE206:DF206"/>
    <mergeCell ref="ED206:EE206"/>
    <mergeCell ref="I205:J205"/>
    <mergeCell ref="AH205:AI205"/>
    <mergeCell ref="CL193:CM194"/>
    <mergeCell ref="CN193:CO193"/>
    <mergeCell ref="CC194:CD194"/>
    <mergeCell ref="AF199:AF200"/>
    <mergeCell ref="DE199:DF199"/>
    <mergeCell ref="ED199:EE199"/>
    <mergeCell ref="CN194:CO194"/>
    <mergeCell ref="DK193:DL194"/>
    <mergeCell ref="DM193:DN193"/>
    <mergeCell ref="AH207:AI207"/>
    <mergeCell ref="BG207:BH207"/>
    <mergeCell ref="CF207:CG207"/>
    <mergeCell ref="DE207:DF207"/>
    <mergeCell ref="ED207:EE207"/>
    <mergeCell ref="I206:J206"/>
    <mergeCell ref="AH206:AI206"/>
    <mergeCell ref="FC211:FD211"/>
    <mergeCell ref="BG206:BH206"/>
    <mergeCell ref="CF206:CG206"/>
    <mergeCell ref="AL196:AQ210"/>
    <mergeCell ref="I201:J201"/>
    <mergeCell ref="AH201:AI201"/>
    <mergeCell ref="BG201:BH201"/>
    <mergeCell ref="CF201:CG201"/>
    <mergeCell ref="BM193:BN194"/>
    <mergeCell ref="BO193:BP193"/>
    <mergeCell ref="BO194:BP194"/>
    <mergeCell ref="DE198:DF198"/>
    <mergeCell ref="ED198:EE198"/>
    <mergeCell ref="CF196:CG196"/>
    <mergeCell ref="DE196:DF196"/>
    <mergeCell ref="ED196:EE196"/>
    <mergeCell ref="AH199:AI199"/>
    <mergeCell ref="BG199:BH199"/>
    <mergeCell ref="CF199:CG199"/>
    <mergeCell ref="AE192:AF192"/>
    <mergeCell ref="AF195:AF196"/>
    <mergeCell ref="AL195:AQ195"/>
    <mergeCell ref="I194:J194"/>
    <mergeCell ref="AH194:AI194"/>
    <mergeCell ref="BG194:BH194"/>
    <mergeCell ref="I196:J196"/>
    <mergeCell ref="AH196:AI196"/>
    <mergeCell ref="BG196:BH196"/>
    <mergeCell ref="AN193:AO194"/>
    <mergeCell ref="AP193:AQ193"/>
    <mergeCell ref="AE194:AF194"/>
    <mergeCell ref="AP194:AQ194"/>
    <mergeCell ref="AH198:AI198"/>
    <mergeCell ref="BG198:BH198"/>
    <mergeCell ref="CF198:CG198"/>
    <mergeCell ref="AF197:AF198"/>
    <mergeCell ref="AH197:AI197"/>
    <mergeCell ref="BG197:BH197"/>
    <mergeCell ref="CF197:CG197"/>
    <mergeCell ref="DB194:DC194"/>
    <mergeCell ref="DM194:DN194"/>
    <mergeCell ref="ED194:EE194"/>
    <mergeCell ref="I195:J195"/>
    <mergeCell ref="AH195:AI195"/>
    <mergeCell ref="BG195:BH195"/>
    <mergeCell ref="CF195:CG195"/>
    <mergeCell ref="DE195:DF195"/>
    <mergeCell ref="ED195:EE195"/>
    <mergeCell ref="CF194:CG194"/>
    <mergeCell ref="DE194:DF194"/>
    <mergeCell ref="BD194:BE194"/>
    <mergeCell ref="BE195:BE196"/>
    <mergeCell ref="BK195:BP195"/>
    <mergeCell ref="BK196:BP210"/>
    <mergeCell ref="BE197:BE198"/>
    <mergeCell ref="BE199:BE200"/>
    <mergeCell ref="BG209:BH209"/>
    <mergeCell ref="BG210:BH210"/>
    <mergeCell ref="CD195:CD196"/>
    <mergeCell ref="CJ195:CO195"/>
    <mergeCell ref="CJ196:CO210"/>
    <mergeCell ref="CD197:CD198"/>
    <mergeCell ref="CD199:CD200"/>
    <mergeCell ref="CF209:CG209"/>
    <mergeCell ref="I199:J199"/>
    <mergeCell ref="DC199:DC200"/>
    <mergeCell ref="DE209:DF209"/>
    <mergeCell ref="DE210:DF210"/>
    <mergeCell ref="BG200:BH200"/>
    <mergeCell ref="CF200:CG200"/>
    <mergeCell ref="DE200:DF200"/>
    <mergeCell ref="EO161:EO162"/>
    <mergeCell ref="EP161:EP162"/>
    <mergeCell ref="EQ161:EQ162"/>
    <mergeCell ref="ER161:ER162"/>
    <mergeCell ref="EG161:EG162"/>
    <mergeCell ref="EH161:EH162"/>
    <mergeCell ref="EI161:EI162"/>
    <mergeCell ref="EJ161:EJ162"/>
    <mergeCell ref="EK161:EK162"/>
    <mergeCell ref="EL161:EL162"/>
    <mergeCell ref="EM161:EM162"/>
    <mergeCell ref="DV161:DV162"/>
    <mergeCell ref="DW161:DW162"/>
    <mergeCell ref="EA161:EB161"/>
    <mergeCell ref="ED161:ED162"/>
    <mergeCell ref="EE161:EE162"/>
    <mergeCell ref="EF161:EF162"/>
    <mergeCell ref="CT161:CT162"/>
    <mergeCell ref="CI161:CI162"/>
    <mergeCell ref="CJ161:CJ162"/>
    <mergeCell ref="CK161:CK162"/>
    <mergeCell ref="CL161:CL162"/>
    <mergeCell ref="CM161:CM162"/>
    <mergeCell ref="CN161:CN162"/>
    <mergeCell ref="DK161:DK162"/>
    <mergeCell ref="DL161:DL162"/>
    <mergeCell ref="DM161:DM162"/>
    <mergeCell ref="CW161:CW162"/>
    <mergeCell ref="CX161:CX162"/>
    <mergeCell ref="DB161:DC161"/>
    <mergeCell ref="DE161:DE162"/>
    <mergeCell ref="DF161:DF162"/>
    <mergeCell ref="DG161:DG162"/>
    <mergeCell ref="EN161:EN162"/>
    <mergeCell ref="DN161:DN162"/>
    <mergeCell ref="DO161:DO162"/>
    <mergeCell ref="DP161:DP162"/>
    <mergeCell ref="DQ161:DQ162"/>
    <mergeCell ref="DR161:DR162"/>
    <mergeCell ref="DS161:DS162"/>
    <mergeCell ref="DH161:DH162"/>
    <mergeCell ref="DI161:DI162"/>
    <mergeCell ref="DJ161:DJ162"/>
    <mergeCell ref="BX161:BX162"/>
    <mergeCell ref="BY161:BY162"/>
    <mergeCell ref="CC161:CD161"/>
    <mergeCell ref="CF161:CF162"/>
    <mergeCell ref="CG161:CG162"/>
    <mergeCell ref="CH161:CH162"/>
    <mergeCell ref="BP161:BP162"/>
    <mergeCell ref="BQ161:BQ162"/>
    <mergeCell ref="BR161:BR162"/>
    <mergeCell ref="BS161:BS162"/>
    <mergeCell ref="BT161:BT162"/>
    <mergeCell ref="BU161:BU162"/>
    <mergeCell ref="CO161:CO162"/>
    <mergeCell ref="CP161:CP162"/>
    <mergeCell ref="CQ161:CQ162"/>
    <mergeCell ref="CR161:CR162"/>
    <mergeCell ref="CS161:CS162"/>
    <mergeCell ref="AL161:AL162"/>
    <mergeCell ref="AM161:AM162"/>
    <mergeCell ref="AN161:AN162"/>
    <mergeCell ref="AO161:AO162"/>
    <mergeCell ref="AP161:AP162"/>
    <mergeCell ref="BJ161:BJ162"/>
    <mergeCell ref="BK161:BK162"/>
    <mergeCell ref="BL161:BL162"/>
    <mergeCell ref="BM161:BM162"/>
    <mergeCell ref="BN161:BN162"/>
    <mergeCell ref="BO161:BO162"/>
    <mergeCell ref="AY161:AY162"/>
    <mergeCell ref="AZ161:AZ162"/>
    <mergeCell ref="BD161:BE161"/>
    <mergeCell ref="BG161:BG162"/>
    <mergeCell ref="BH161:BH162"/>
    <mergeCell ref="BI161:BI162"/>
    <mergeCell ref="AU161:AU162"/>
    <mergeCell ref="CF155:CG155"/>
    <mergeCell ref="DE155:DF155"/>
    <mergeCell ref="L161:L162"/>
    <mergeCell ref="M161:M162"/>
    <mergeCell ref="N161:N162"/>
    <mergeCell ref="O161:O162"/>
    <mergeCell ref="P161:P162"/>
    <mergeCell ref="Q161:Q162"/>
    <mergeCell ref="A161:A162"/>
    <mergeCell ref="B161:B162"/>
    <mergeCell ref="F161:G161"/>
    <mergeCell ref="I161:I162"/>
    <mergeCell ref="J161:J162"/>
    <mergeCell ref="K161:K162"/>
    <mergeCell ref="Z161:Z162"/>
    <mergeCell ref="AA161:AA162"/>
    <mergeCell ref="AE161:AF161"/>
    <mergeCell ref="AH161:AH162"/>
    <mergeCell ref="AI161:AI162"/>
    <mergeCell ref="AJ161:AJ162"/>
    <mergeCell ref="R161:R162"/>
    <mergeCell ref="S161:S162"/>
    <mergeCell ref="T161:T162"/>
    <mergeCell ref="U161:U162"/>
    <mergeCell ref="V161:V162"/>
    <mergeCell ref="W161:W162"/>
    <mergeCell ref="AQ161:AQ162"/>
    <mergeCell ref="AR161:AR162"/>
    <mergeCell ref="AS161:AS162"/>
    <mergeCell ref="AT161:AT162"/>
    <mergeCell ref="AV161:AV162"/>
    <mergeCell ref="AK161:AK162"/>
    <mergeCell ref="CF154:CG154"/>
    <mergeCell ref="DE154:DF154"/>
    <mergeCell ref="ED154:EE154"/>
    <mergeCell ref="I153:J153"/>
    <mergeCell ref="AH153:AI153"/>
    <mergeCell ref="BG153:BH153"/>
    <mergeCell ref="CF153:CG153"/>
    <mergeCell ref="DE153:DF153"/>
    <mergeCell ref="ED153:EE153"/>
    <mergeCell ref="I158:J158"/>
    <mergeCell ref="AH158:AI158"/>
    <mergeCell ref="BG158:BH158"/>
    <mergeCell ref="CF158:CG158"/>
    <mergeCell ref="DE158:DF158"/>
    <mergeCell ref="ED158:EE158"/>
    <mergeCell ref="I157:J157"/>
    <mergeCell ref="AH157:AI157"/>
    <mergeCell ref="BG157:BH157"/>
    <mergeCell ref="CF157:CG157"/>
    <mergeCell ref="DE157:DF157"/>
    <mergeCell ref="ED157:EE157"/>
    <mergeCell ref="M143:R157"/>
    <mergeCell ref="I156:J156"/>
    <mergeCell ref="AH156:AI156"/>
    <mergeCell ref="BG156:BH156"/>
    <mergeCell ref="CF156:CG156"/>
    <mergeCell ref="DE156:DF156"/>
    <mergeCell ref="ED156:EE156"/>
    <mergeCell ref="I155:J155"/>
    <mergeCell ref="I150:J150"/>
    <mergeCell ref="AH150:AI150"/>
    <mergeCell ref="BG155:BH155"/>
    <mergeCell ref="CF150:CG150"/>
    <mergeCell ref="DE150:DF150"/>
    <mergeCell ref="ED150:EE150"/>
    <mergeCell ref="I149:J149"/>
    <mergeCell ref="AH149:AI149"/>
    <mergeCell ref="BG149:BH149"/>
    <mergeCell ref="CF149:CG149"/>
    <mergeCell ref="DE149:DF149"/>
    <mergeCell ref="ED149:EE149"/>
    <mergeCell ref="I152:J152"/>
    <mergeCell ref="AH152:AI152"/>
    <mergeCell ref="BG152:BH152"/>
    <mergeCell ref="CF152:CG152"/>
    <mergeCell ref="DE152:DF152"/>
    <mergeCell ref="ED152:EE152"/>
    <mergeCell ref="I151:J151"/>
    <mergeCell ref="AH151:AI151"/>
    <mergeCell ref="BG151:BH151"/>
    <mergeCell ref="CF151:CG151"/>
    <mergeCell ref="DE151:DF151"/>
    <mergeCell ref="ED151:EE151"/>
    <mergeCell ref="CF148:CG148"/>
    <mergeCell ref="DE148:DF148"/>
    <mergeCell ref="ED142:EE142"/>
    <mergeCell ref="I143:J143"/>
    <mergeCell ref="AH143:AI143"/>
    <mergeCell ref="BG143:BH143"/>
    <mergeCell ref="CF143:CG143"/>
    <mergeCell ref="DE143:DF143"/>
    <mergeCell ref="ED143:EE143"/>
    <mergeCell ref="ED148:EE148"/>
    <mergeCell ref="CF146:CG146"/>
    <mergeCell ref="DE146:DF146"/>
    <mergeCell ref="ED146:EE146"/>
    <mergeCell ref="I147:J147"/>
    <mergeCell ref="AH147:AI147"/>
    <mergeCell ref="BG147:BH147"/>
    <mergeCell ref="CF147:CG147"/>
    <mergeCell ref="DE147:DF147"/>
    <mergeCell ref="ED147:EE147"/>
    <mergeCell ref="I142:J142"/>
    <mergeCell ref="AH142:AI142"/>
    <mergeCell ref="BE142:BE143"/>
    <mergeCell ref="BG142:BH142"/>
    <mergeCell ref="CD142:CD143"/>
    <mergeCell ref="CF142:CG142"/>
    <mergeCell ref="DE142:DF142"/>
    <mergeCell ref="M142:R142"/>
    <mergeCell ref="I148:J148"/>
    <mergeCell ref="AH148:AI148"/>
    <mergeCell ref="G146:G147"/>
    <mergeCell ref="I146:J146"/>
    <mergeCell ref="AH146:AI146"/>
    <mergeCell ref="BE146:BE147"/>
    <mergeCell ref="BG146:BH146"/>
    <mergeCell ref="CD146:CD147"/>
    <mergeCell ref="CF144:CG144"/>
    <mergeCell ref="DE144:DF144"/>
    <mergeCell ref="I145:J145"/>
    <mergeCell ref="AH145:AI145"/>
    <mergeCell ref="BG145:BH145"/>
    <mergeCell ref="CF145:CG145"/>
    <mergeCell ref="DE145:DF145"/>
    <mergeCell ref="G144:G145"/>
    <mergeCell ref="I144:J144"/>
    <mergeCell ref="BE144:BE145"/>
    <mergeCell ref="BG144:BH144"/>
    <mergeCell ref="CD144:CD145"/>
    <mergeCell ref="F141:G141"/>
    <mergeCell ref="I141:J141"/>
    <mergeCell ref="Q141:R141"/>
    <mergeCell ref="AH141:AI141"/>
    <mergeCell ref="AP141:AQ141"/>
    <mergeCell ref="BG141:BH141"/>
    <mergeCell ref="CL140:CM141"/>
    <mergeCell ref="CN140:CO140"/>
    <mergeCell ref="DK140:DL141"/>
    <mergeCell ref="DM140:DN140"/>
    <mergeCell ref="EJ140:EK141"/>
    <mergeCell ref="EL140:EM140"/>
    <mergeCell ref="O140:P141"/>
    <mergeCell ref="Q140:R140"/>
    <mergeCell ref="AN140:AO141"/>
    <mergeCell ref="AP140:AQ140"/>
    <mergeCell ref="BM140:BN141"/>
    <mergeCell ref="BO140:BP140"/>
    <mergeCell ref="BO141:BP141"/>
    <mergeCell ref="CF141:CG141"/>
    <mergeCell ref="CN141:CO141"/>
    <mergeCell ref="DE141:DF141"/>
    <mergeCell ref="CC139:CD139"/>
    <mergeCell ref="DB139:DC139"/>
    <mergeCell ref="EA139:EB139"/>
    <mergeCell ref="CT108:CT109"/>
    <mergeCell ref="CI108:CI109"/>
    <mergeCell ref="CJ108:CJ109"/>
    <mergeCell ref="CK108:CK109"/>
    <mergeCell ref="CL108:CL109"/>
    <mergeCell ref="CM108:CM109"/>
    <mergeCell ref="CN108:CN109"/>
    <mergeCell ref="DH108:DH109"/>
    <mergeCell ref="DI108:DI109"/>
    <mergeCell ref="DJ108:DJ109"/>
    <mergeCell ref="F139:G139"/>
    <mergeCell ref="AE139:AF139"/>
    <mergeCell ref="BD139:BE139"/>
    <mergeCell ref="BU108:BU109"/>
    <mergeCell ref="CO108:CO109"/>
    <mergeCell ref="CP108:CP109"/>
    <mergeCell ref="CQ108:CQ109"/>
    <mergeCell ref="CR108:CR109"/>
    <mergeCell ref="CS108:CS109"/>
    <mergeCell ref="DP108:DP109"/>
    <mergeCell ref="DQ108:DQ109"/>
    <mergeCell ref="DR108:DR109"/>
    <mergeCell ref="DS108:DS109"/>
    <mergeCell ref="AY108:AY109"/>
    <mergeCell ref="BS108:BS109"/>
    <mergeCell ref="BT108:BT109"/>
    <mergeCell ref="W108:W109"/>
    <mergeCell ref="AR108:AR109"/>
    <mergeCell ref="AS108:AS109"/>
    <mergeCell ref="EN108:EN109"/>
    <mergeCell ref="EO108:EO109"/>
    <mergeCell ref="EP108:EP109"/>
    <mergeCell ref="EQ108:EQ109"/>
    <mergeCell ref="ER108:ER109"/>
    <mergeCell ref="EG108:EG109"/>
    <mergeCell ref="EH108:EH109"/>
    <mergeCell ref="EI108:EI109"/>
    <mergeCell ref="EJ108:EJ109"/>
    <mergeCell ref="EK108:EK109"/>
    <mergeCell ref="EL108:EL109"/>
    <mergeCell ref="BJ108:BJ109"/>
    <mergeCell ref="BK108:BK109"/>
    <mergeCell ref="BL108:BL109"/>
    <mergeCell ref="BM108:BM109"/>
    <mergeCell ref="BN108:BN109"/>
    <mergeCell ref="BO108:BO109"/>
    <mergeCell ref="CW108:CW109"/>
    <mergeCell ref="CX108:CX109"/>
    <mergeCell ref="DB108:DC108"/>
    <mergeCell ref="DE108:DE109"/>
    <mergeCell ref="DF108:DF109"/>
    <mergeCell ref="DG108:DG109"/>
    <mergeCell ref="BX108:BX109"/>
    <mergeCell ref="BY108:BY109"/>
    <mergeCell ref="CC108:CD108"/>
    <mergeCell ref="CF108:CF109"/>
    <mergeCell ref="CG108:CG109"/>
    <mergeCell ref="CH108:CH109"/>
    <mergeCell ref="BP108:BP109"/>
    <mergeCell ref="BQ108:BQ109"/>
    <mergeCell ref="BR108:BR109"/>
    <mergeCell ref="CF43:CG43"/>
    <mergeCell ref="DE43:DF43"/>
    <mergeCell ref="ED43:EE43"/>
    <mergeCell ref="DE47:DF47"/>
    <mergeCell ref="ED47:EE47"/>
    <mergeCell ref="DE44:DF44"/>
    <mergeCell ref="ED44:EE44"/>
    <mergeCell ref="BG99:BH99"/>
    <mergeCell ref="BG100:BH100"/>
    <mergeCell ref="BM55:BM56"/>
    <mergeCell ref="BN55:BN56"/>
    <mergeCell ref="BO55:BO56"/>
    <mergeCell ref="BP55:BP56"/>
    <mergeCell ref="BQ55:BQ56"/>
    <mergeCell ref="BR55:BR56"/>
    <mergeCell ref="BS55:BS56"/>
    <mergeCell ref="BT55:BT56"/>
    <mergeCell ref="BU55:BU56"/>
    <mergeCell ref="AJ108:AJ109"/>
    <mergeCell ref="R108:R109"/>
    <mergeCell ref="S108:S109"/>
    <mergeCell ref="T108:T109"/>
    <mergeCell ref="U108:U109"/>
    <mergeCell ref="V108:V109"/>
    <mergeCell ref="AH47:AI47"/>
    <mergeCell ref="BG47:BH47"/>
    <mergeCell ref="CF47:CG47"/>
    <mergeCell ref="AT108:AT109"/>
    <mergeCell ref="AU108:AU109"/>
    <mergeCell ref="AV108:AV109"/>
    <mergeCell ref="AK108:AK109"/>
    <mergeCell ref="AL108:AL109"/>
    <mergeCell ref="AM108:AM109"/>
    <mergeCell ref="AN108:AN109"/>
    <mergeCell ref="AO108:AO109"/>
    <mergeCell ref="AP108:AP109"/>
    <mergeCell ref="AZ108:AZ109"/>
    <mergeCell ref="BD108:BE108"/>
    <mergeCell ref="BG108:BG109"/>
    <mergeCell ref="BH108:BH109"/>
    <mergeCell ref="BI108:BI109"/>
    <mergeCell ref="AM55:AM56"/>
    <mergeCell ref="AN55:AN56"/>
    <mergeCell ref="AO55:AO56"/>
    <mergeCell ref="AP55:AP56"/>
    <mergeCell ref="AQ55:AQ56"/>
    <mergeCell ref="AR55:AR56"/>
    <mergeCell ref="AS55:AS56"/>
    <mergeCell ref="AT55:AT56"/>
    <mergeCell ref="AU55:AU56"/>
    <mergeCell ref="L108:L109"/>
    <mergeCell ref="M108:M109"/>
    <mergeCell ref="N108:N109"/>
    <mergeCell ref="O108:O109"/>
    <mergeCell ref="P108:P109"/>
    <mergeCell ref="Q108:Q109"/>
    <mergeCell ref="A108:A109"/>
    <mergeCell ref="B108:B109"/>
    <mergeCell ref="F108:G108"/>
    <mergeCell ref="I108:I109"/>
    <mergeCell ref="J108:J109"/>
    <mergeCell ref="K108:K109"/>
    <mergeCell ref="Z108:Z109"/>
    <mergeCell ref="AA108:AA109"/>
    <mergeCell ref="AE108:AF108"/>
    <mergeCell ref="AH108:AH109"/>
    <mergeCell ref="AI108:AI109"/>
    <mergeCell ref="AH52:AI52"/>
    <mergeCell ref="BG52:BH52"/>
    <mergeCell ref="CF52:CG52"/>
    <mergeCell ref="DE52:DF52"/>
    <mergeCell ref="ED52:EE52"/>
    <mergeCell ref="I51:J51"/>
    <mergeCell ref="AH51:AI51"/>
    <mergeCell ref="BG51:BH51"/>
    <mergeCell ref="CF51:CG51"/>
    <mergeCell ref="DE51:DF51"/>
    <mergeCell ref="ED51:EE51"/>
    <mergeCell ref="AL37:AQ51"/>
    <mergeCell ref="I50:J50"/>
    <mergeCell ref="AH50:AI50"/>
    <mergeCell ref="BG50:BH50"/>
    <mergeCell ref="CF50:CG50"/>
    <mergeCell ref="DE50:DF50"/>
    <mergeCell ref="ED50:EE50"/>
    <mergeCell ref="I49:J49"/>
    <mergeCell ref="AH49:AI49"/>
    <mergeCell ref="BG49:BH49"/>
    <mergeCell ref="CF49:CG49"/>
    <mergeCell ref="DE49:DF49"/>
    <mergeCell ref="AF36:AF37"/>
    <mergeCell ref="ED42:EE42"/>
    <mergeCell ref="CD40:CD41"/>
    <mergeCell ref="CF40:CG40"/>
    <mergeCell ref="DE40:DF40"/>
    <mergeCell ref="AH46:AI46"/>
    <mergeCell ref="BG46:BH46"/>
    <mergeCell ref="CF46:CG46"/>
    <mergeCell ref="DE46:DF46"/>
    <mergeCell ref="AH41:AI41"/>
    <mergeCell ref="BG41:BH41"/>
    <mergeCell ref="CF41:CG41"/>
    <mergeCell ref="DE41:DF41"/>
    <mergeCell ref="ED41:EE41"/>
    <mergeCell ref="AF40:AF41"/>
    <mergeCell ref="AH40:AI40"/>
    <mergeCell ref="BE40:BE41"/>
    <mergeCell ref="BG40:BH40"/>
    <mergeCell ref="I42:J42"/>
    <mergeCell ref="AH42:AI42"/>
    <mergeCell ref="BG42:BH42"/>
    <mergeCell ref="CF42:CG42"/>
    <mergeCell ref="DE42:DF42"/>
    <mergeCell ref="AH36:AI36"/>
    <mergeCell ref="BE36:BE37"/>
    <mergeCell ref="BG36:BH36"/>
    <mergeCell ref="CD36:CD37"/>
    <mergeCell ref="CF36:CG36"/>
    <mergeCell ref="DE36:DF36"/>
    <mergeCell ref="BK36:BP36"/>
    <mergeCell ref="BK37:BP51"/>
    <mergeCell ref="AH45:AI45"/>
    <mergeCell ref="BG45:BH45"/>
    <mergeCell ref="CF45:CG45"/>
    <mergeCell ref="CJ36:CO36"/>
    <mergeCell ref="CJ37:CO51"/>
    <mergeCell ref="AH44:AI44"/>
    <mergeCell ref="BG44:BH44"/>
    <mergeCell ref="CF44:CG44"/>
    <mergeCell ref="AF38:AF39"/>
    <mergeCell ref="AH38:AI38"/>
    <mergeCell ref="DB35:DC35"/>
    <mergeCell ref="DC36:DC37"/>
    <mergeCell ref="ED36:EE36"/>
    <mergeCell ref="AH37:AI37"/>
    <mergeCell ref="BG37:BH37"/>
    <mergeCell ref="CF37:CG37"/>
    <mergeCell ref="DE37:DF37"/>
    <mergeCell ref="ED37:EE37"/>
    <mergeCell ref="ED38:EE38"/>
    <mergeCell ref="AH39:AI39"/>
    <mergeCell ref="BG39:BH39"/>
    <mergeCell ref="CF39:CG39"/>
    <mergeCell ref="DE39:DF39"/>
    <mergeCell ref="ED39:EE39"/>
    <mergeCell ref="CD38:CD39"/>
    <mergeCell ref="CF38:CG38"/>
    <mergeCell ref="DE38:DF38"/>
    <mergeCell ref="CF35:CG35"/>
    <mergeCell ref="CN35:CO35"/>
    <mergeCell ref="DE35:DF35"/>
    <mergeCell ref="CC35:CD35"/>
    <mergeCell ref="BE38:BE39"/>
    <mergeCell ref="BG38:BH38"/>
    <mergeCell ref="AH43:AI43"/>
    <mergeCell ref="BG43:BH43"/>
    <mergeCell ref="AL36:AQ36"/>
    <mergeCell ref="DE45:DF45"/>
    <mergeCell ref="ED45:EE45"/>
    <mergeCell ref="AH48:AI48"/>
    <mergeCell ref="BG48:BH48"/>
    <mergeCell ref="CF48:CG48"/>
    <mergeCell ref="AE35:AF35"/>
    <mergeCell ref="DM35:DN35"/>
    <mergeCell ref="ED35:EE35"/>
    <mergeCell ref="EL35:EM35"/>
    <mergeCell ref="F35:G35"/>
    <mergeCell ref="I35:J35"/>
    <mergeCell ref="Q35:R35"/>
    <mergeCell ref="AH35:AI35"/>
    <mergeCell ref="AP35:AQ35"/>
    <mergeCell ref="BG35:BH35"/>
    <mergeCell ref="CL34:CM35"/>
    <mergeCell ref="CN34:CO34"/>
    <mergeCell ref="DK34:DL35"/>
    <mergeCell ref="DM34:DN34"/>
    <mergeCell ref="EJ34:EK35"/>
    <mergeCell ref="EL34:EM34"/>
    <mergeCell ref="O34:P35"/>
    <mergeCell ref="Q34:R34"/>
    <mergeCell ref="AN34:AO35"/>
    <mergeCell ref="AP34:AQ34"/>
    <mergeCell ref="BM34:BN35"/>
    <mergeCell ref="BO34:BP34"/>
    <mergeCell ref="BO35:BP35"/>
    <mergeCell ref="BD35:BE35"/>
    <mergeCell ref="CC33:CD33"/>
    <mergeCell ref="DB33:DC33"/>
    <mergeCell ref="EA33:EB33"/>
    <mergeCell ref="F33:G33"/>
    <mergeCell ref="AE33:AF33"/>
    <mergeCell ref="BD33:BE33"/>
    <mergeCell ref="DV2:DV3"/>
    <mergeCell ref="DW2:DW3"/>
    <mergeCell ref="EA2:EB2"/>
    <mergeCell ref="ED2:ED3"/>
    <mergeCell ref="EE2:EE3"/>
    <mergeCell ref="EF2:EF3"/>
    <mergeCell ref="DN2:DN3"/>
    <mergeCell ref="DO2:DO3"/>
    <mergeCell ref="DP2:DP3"/>
    <mergeCell ref="DQ2:DQ3"/>
    <mergeCell ref="DR2:DR3"/>
    <mergeCell ref="DS2:DS3"/>
    <mergeCell ref="CT2:CT3"/>
    <mergeCell ref="CI2:CI3"/>
    <mergeCell ref="DH2:DH3"/>
    <mergeCell ref="DI2:DI3"/>
    <mergeCell ref="DJ2:DJ3"/>
    <mergeCell ref="DK2:DK3"/>
    <mergeCell ref="DL2:DL3"/>
    <mergeCell ref="DM2:DM3"/>
    <mergeCell ref="CW2:CW3"/>
    <mergeCell ref="CX2:CX3"/>
    <mergeCell ref="DB2:DC2"/>
    <mergeCell ref="DE2:DE3"/>
    <mergeCell ref="DF2:DF3"/>
    <mergeCell ref="DG2:DG3"/>
    <mergeCell ref="ER2:ER3"/>
    <mergeCell ref="EG2:EG3"/>
    <mergeCell ref="EH2:EH3"/>
    <mergeCell ref="EI2:EI3"/>
    <mergeCell ref="EJ2:EJ3"/>
    <mergeCell ref="EK2:EK3"/>
    <mergeCell ref="EL2:EL3"/>
    <mergeCell ref="EM2:EM3"/>
    <mergeCell ref="EN2:EN3"/>
    <mergeCell ref="EO2:EO3"/>
    <mergeCell ref="EP2:EP3"/>
    <mergeCell ref="EQ2:EQ3"/>
    <mergeCell ref="BX2:BX3"/>
    <mergeCell ref="BY2:BY3"/>
    <mergeCell ref="CC2:CD2"/>
    <mergeCell ref="CF2:CF3"/>
    <mergeCell ref="CG2:CG3"/>
    <mergeCell ref="CH2:CH3"/>
    <mergeCell ref="BP2:BP3"/>
    <mergeCell ref="BQ2:BQ3"/>
    <mergeCell ref="BR2:BR3"/>
    <mergeCell ref="BS2:BS3"/>
    <mergeCell ref="BT2:BT3"/>
    <mergeCell ref="BU2:BU3"/>
    <mergeCell ref="CO2:CO3"/>
    <mergeCell ref="CP2:CP3"/>
    <mergeCell ref="CQ2:CQ3"/>
    <mergeCell ref="CR2:CR3"/>
    <mergeCell ref="CS2:CS3"/>
    <mergeCell ref="CJ2:CJ3"/>
    <mergeCell ref="CK2:CK3"/>
    <mergeCell ref="CL2:CL3"/>
    <mergeCell ref="CM2:CM3"/>
    <mergeCell ref="CN2:CN3"/>
    <mergeCell ref="AV2:AV3"/>
    <mergeCell ref="AK2:AK3"/>
    <mergeCell ref="AL2:AL3"/>
    <mergeCell ref="AM2:AM3"/>
    <mergeCell ref="AN2:AN3"/>
    <mergeCell ref="AO2:AO3"/>
    <mergeCell ref="AP2:AP3"/>
    <mergeCell ref="BJ2:BJ3"/>
    <mergeCell ref="BK2:BK3"/>
    <mergeCell ref="BL2:BL3"/>
    <mergeCell ref="BM2:BM3"/>
    <mergeCell ref="BN2:BN3"/>
    <mergeCell ref="BO2:BO3"/>
    <mergeCell ref="AY2:AY3"/>
    <mergeCell ref="AZ2:AZ3"/>
    <mergeCell ref="BD2:BE2"/>
    <mergeCell ref="BG2:BG3"/>
    <mergeCell ref="BH2:BH3"/>
    <mergeCell ref="BI2:BI3"/>
    <mergeCell ref="Z2:Z3"/>
    <mergeCell ref="AA2:AA3"/>
    <mergeCell ref="AE2:AF2"/>
    <mergeCell ref="AH2:AH3"/>
    <mergeCell ref="AI2:AI3"/>
    <mergeCell ref="AJ2:AJ3"/>
    <mergeCell ref="R2:R3"/>
    <mergeCell ref="S2:S3"/>
    <mergeCell ref="T2:T3"/>
    <mergeCell ref="U2:U3"/>
    <mergeCell ref="V2:V3"/>
    <mergeCell ref="W2:W3"/>
    <mergeCell ref="AQ2:AQ3"/>
    <mergeCell ref="AR2:AR3"/>
    <mergeCell ref="AS2:AS3"/>
    <mergeCell ref="AT2:AT3"/>
    <mergeCell ref="AU2:AU3"/>
    <mergeCell ref="L2:L3"/>
    <mergeCell ref="M2:M3"/>
    <mergeCell ref="N2:N3"/>
    <mergeCell ref="O2:O3"/>
    <mergeCell ref="P2:P3"/>
    <mergeCell ref="Q2:Q3"/>
    <mergeCell ref="A2:A3"/>
    <mergeCell ref="B2:B3"/>
    <mergeCell ref="F2:G2"/>
    <mergeCell ref="I2:I3"/>
    <mergeCell ref="J2:J3"/>
    <mergeCell ref="K2:K3"/>
    <mergeCell ref="I37:J37"/>
    <mergeCell ref="I39:J39"/>
    <mergeCell ref="I38:J38"/>
    <mergeCell ref="I43:J43"/>
    <mergeCell ref="I52:J52"/>
    <mergeCell ref="I47:J47"/>
    <mergeCell ref="I41:J41"/>
    <mergeCell ref="I45:J45"/>
    <mergeCell ref="I90:J90"/>
    <mergeCell ref="M89:R89"/>
    <mergeCell ref="M90:R104"/>
    <mergeCell ref="I98:J98"/>
    <mergeCell ref="I99:J99"/>
    <mergeCell ref="I100:J100"/>
    <mergeCell ref="I101:J101"/>
    <mergeCell ref="I102:J102"/>
    <mergeCell ref="I103:J103"/>
    <mergeCell ref="I104:J104"/>
    <mergeCell ref="S55:S56"/>
    <mergeCell ref="T55:T56"/>
    <mergeCell ref="U55:U56"/>
    <mergeCell ref="V55:V56"/>
    <mergeCell ref="W55:W56"/>
    <mergeCell ref="A55:A56"/>
    <mergeCell ref="B55:B56"/>
    <mergeCell ref="F55:G55"/>
    <mergeCell ref="I55:I56"/>
    <mergeCell ref="J55:J56"/>
    <mergeCell ref="K55:K56"/>
    <mergeCell ref="L55:L56"/>
    <mergeCell ref="M55:M56"/>
    <mergeCell ref="N55:N56"/>
    <mergeCell ref="I105:J105"/>
    <mergeCell ref="M37:R51"/>
    <mergeCell ref="G91:G92"/>
    <mergeCell ref="I91:J91"/>
    <mergeCell ref="I92:J92"/>
    <mergeCell ref="G93:G94"/>
    <mergeCell ref="I93:J93"/>
    <mergeCell ref="I94:J94"/>
    <mergeCell ref="I95:J95"/>
    <mergeCell ref="I96:J96"/>
    <mergeCell ref="I97:J97"/>
    <mergeCell ref="O55:O56"/>
    <mergeCell ref="P55:P56"/>
    <mergeCell ref="Q55:Q56"/>
    <mergeCell ref="R55:R56"/>
    <mergeCell ref="G36:G37"/>
    <mergeCell ref="I36:J36"/>
    <mergeCell ref="M36:R36"/>
    <mergeCell ref="G38:G39"/>
    <mergeCell ref="G40:G41"/>
    <mergeCell ref="I40:J40"/>
    <mergeCell ref="I44:J44"/>
    <mergeCell ref="I46:J46"/>
    <mergeCell ref="I48:J48"/>
    <mergeCell ref="F86:G86"/>
    <mergeCell ref="O87:P88"/>
    <mergeCell ref="Q87:R87"/>
    <mergeCell ref="F88:G88"/>
    <mergeCell ref="I88:J88"/>
    <mergeCell ref="Q88:R88"/>
    <mergeCell ref="G89:G90"/>
    <mergeCell ref="I89:J89"/>
    <mergeCell ref="AY55:AY56"/>
    <mergeCell ref="AZ55:AZ56"/>
    <mergeCell ref="BD55:BE55"/>
    <mergeCell ref="BG55:BG56"/>
    <mergeCell ref="BH55:BH56"/>
    <mergeCell ref="BI55:BI56"/>
    <mergeCell ref="BJ55:BJ56"/>
    <mergeCell ref="BK55:BK56"/>
    <mergeCell ref="BL55:BL56"/>
    <mergeCell ref="BG101:BH101"/>
    <mergeCell ref="BG102:BH102"/>
    <mergeCell ref="BG103:BH103"/>
    <mergeCell ref="BG104:BH104"/>
    <mergeCell ref="BG105:BH105"/>
    <mergeCell ref="BD141:BE141"/>
    <mergeCell ref="BK142:BP142"/>
    <mergeCell ref="BK143:BP157"/>
    <mergeCell ref="BG148:BH148"/>
    <mergeCell ref="BG150:BH150"/>
    <mergeCell ref="BG154:BH154"/>
    <mergeCell ref="BD192:BE192"/>
    <mergeCell ref="BD86:BE86"/>
    <mergeCell ref="BM87:BN88"/>
    <mergeCell ref="BO87:BP87"/>
    <mergeCell ref="BD88:BE88"/>
    <mergeCell ref="BG88:BH88"/>
    <mergeCell ref="BO88:BP88"/>
    <mergeCell ref="BE89:BE90"/>
    <mergeCell ref="BG89:BH89"/>
    <mergeCell ref="BK89:BP89"/>
    <mergeCell ref="BG90:BH90"/>
    <mergeCell ref="BK90:BP104"/>
    <mergeCell ref="BE91:BE92"/>
    <mergeCell ref="BG91:BH91"/>
    <mergeCell ref="BG92:BH92"/>
    <mergeCell ref="BE93:BE94"/>
    <mergeCell ref="BG93:BH93"/>
    <mergeCell ref="BG94:BH94"/>
    <mergeCell ref="BG95:BH95"/>
    <mergeCell ref="BG96:BH96"/>
    <mergeCell ref="BG97:BH97"/>
    <mergeCell ref="BG98:BH98"/>
    <mergeCell ref="CL55:CL56"/>
    <mergeCell ref="CM55:CM56"/>
    <mergeCell ref="CN55:CN56"/>
    <mergeCell ref="CO55:CO56"/>
    <mergeCell ref="CP55:CP56"/>
    <mergeCell ref="CQ55:CQ56"/>
    <mergeCell ref="CR55:CR56"/>
    <mergeCell ref="CS55:CS56"/>
    <mergeCell ref="CT55:CT56"/>
    <mergeCell ref="BX55:BX56"/>
    <mergeCell ref="BY55:BY56"/>
    <mergeCell ref="CC55:CD55"/>
    <mergeCell ref="CF55:CF56"/>
    <mergeCell ref="CG55:CG56"/>
    <mergeCell ref="CH55:CH56"/>
    <mergeCell ref="CI55:CI56"/>
    <mergeCell ref="CJ55:CJ56"/>
    <mergeCell ref="CK55:CK56"/>
    <mergeCell ref="CF101:CG101"/>
    <mergeCell ref="CF102:CG102"/>
    <mergeCell ref="CF103:CG103"/>
    <mergeCell ref="CF104:CG104"/>
    <mergeCell ref="CF105:CG105"/>
    <mergeCell ref="CC141:CD141"/>
    <mergeCell ref="CJ142:CO142"/>
    <mergeCell ref="CJ143:CO157"/>
    <mergeCell ref="CC192:CD192"/>
    <mergeCell ref="CC86:CD86"/>
    <mergeCell ref="CL87:CM88"/>
    <mergeCell ref="CN87:CO87"/>
    <mergeCell ref="CC88:CD88"/>
    <mergeCell ref="CF88:CG88"/>
    <mergeCell ref="CN88:CO88"/>
    <mergeCell ref="CD89:CD90"/>
    <mergeCell ref="CF89:CG89"/>
    <mergeCell ref="CJ89:CO89"/>
    <mergeCell ref="CF90:CG90"/>
    <mergeCell ref="CJ90:CO104"/>
    <mergeCell ref="CD91:CD92"/>
    <mergeCell ref="CF91:CG91"/>
    <mergeCell ref="CF92:CG92"/>
    <mergeCell ref="CD93:CD94"/>
    <mergeCell ref="CF93:CG93"/>
    <mergeCell ref="CF94:CG94"/>
    <mergeCell ref="CF95:CG95"/>
    <mergeCell ref="CF96:CG96"/>
    <mergeCell ref="CF97:CG97"/>
    <mergeCell ref="CF98:CG98"/>
    <mergeCell ref="CF99:CG99"/>
    <mergeCell ref="CF100:CG100"/>
    <mergeCell ref="DB86:DC86"/>
    <mergeCell ref="DK87:DL88"/>
    <mergeCell ref="DM87:DN87"/>
    <mergeCell ref="DB88:DC88"/>
    <mergeCell ref="DE88:DF88"/>
    <mergeCell ref="DM88:DN88"/>
    <mergeCell ref="DI36:DN36"/>
    <mergeCell ref="DI37:DN51"/>
    <mergeCell ref="DC38:DC39"/>
    <mergeCell ref="DC40:DC41"/>
    <mergeCell ref="CW55:CW56"/>
    <mergeCell ref="CX55:CX56"/>
    <mergeCell ref="DB55:DC55"/>
    <mergeCell ref="DE55:DE56"/>
    <mergeCell ref="DF55:DF56"/>
    <mergeCell ref="DG55:DG56"/>
    <mergeCell ref="DH55:DH56"/>
    <mergeCell ref="DI55:DI56"/>
    <mergeCell ref="DJ55:DJ56"/>
    <mergeCell ref="DK55:DK56"/>
    <mergeCell ref="DL55:DL56"/>
    <mergeCell ref="DM55:DM56"/>
    <mergeCell ref="DN55:DN56"/>
    <mergeCell ref="DE48:DF48"/>
    <mergeCell ref="DB192:DC192"/>
    <mergeCell ref="DC89:DC90"/>
    <mergeCell ref="DE89:DF89"/>
    <mergeCell ref="DI89:DN89"/>
    <mergeCell ref="DE90:DF90"/>
    <mergeCell ref="DI90:DN104"/>
    <mergeCell ref="DC91:DC92"/>
    <mergeCell ref="DE91:DF91"/>
    <mergeCell ref="DE92:DF92"/>
    <mergeCell ref="DC93:DC94"/>
    <mergeCell ref="DE93:DF93"/>
    <mergeCell ref="DE94:DF94"/>
    <mergeCell ref="DE95:DF95"/>
    <mergeCell ref="DE96:DF96"/>
    <mergeCell ref="DE97:DF97"/>
    <mergeCell ref="DE98:DF98"/>
    <mergeCell ref="DE99:DF99"/>
    <mergeCell ref="DE100:DF100"/>
    <mergeCell ref="DE101:DF101"/>
    <mergeCell ref="DE102:DF102"/>
    <mergeCell ref="DE103:DF103"/>
    <mergeCell ref="DE104:DF104"/>
    <mergeCell ref="DN108:DN109"/>
    <mergeCell ref="DM141:DN141"/>
    <mergeCell ref="DK108:DK109"/>
    <mergeCell ref="DL108:DL109"/>
    <mergeCell ref="DM108:DM109"/>
    <mergeCell ref="DV55:DV56"/>
    <mergeCell ref="DW55:DW56"/>
    <mergeCell ref="EA55:EB55"/>
    <mergeCell ref="ED55:ED56"/>
    <mergeCell ref="EE55:EE56"/>
    <mergeCell ref="EF55:EF56"/>
    <mergeCell ref="EG55:EG56"/>
    <mergeCell ref="EH55:EH56"/>
    <mergeCell ref="EI55:EI56"/>
    <mergeCell ref="EJ55:EJ56"/>
    <mergeCell ref="EK55:EK56"/>
    <mergeCell ref="EL55:EL56"/>
    <mergeCell ref="EM55:EM56"/>
    <mergeCell ref="DE105:DF105"/>
    <mergeCell ref="DB141:DC141"/>
    <mergeCell ref="DC142:DC143"/>
    <mergeCell ref="DI142:DN142"/>
    <mergeCell ref="DI143:DN157"/>
    <mergeCell ref="DC144:DC145"/>
    <mergeCell ref="DC146:DC147"/>
    <mergeCell ref="DO55:DO56"/>
    <mergeCell ref="DP55:DP56"/>
    <mergeCell ref="DQ55:DQ56"/>
    <mergeCell ref="DR55:DR56"/>
    <mergeCell ref="DS55:DS56"/>
    <mergeCell ref="DV108:DV109"/>
    <mergeCell ref="DW108:DW109"/>
    <mergeCell ref="EA108:EB108"/>
    <mergeCell ref="ED108:ED109"/>
    <mergeCell ref="EE108:EE109"/>
    <mergeCell ref="EF108:EF109"/>
    <mergeCell ref="DO108:DO109"/>
    <mergeCell ref="EN55:EN56"/>
    <mergeCell ref="EO55:EO56"/>
    <mergeCell ref="EP55:EP56"/>
    <mergeCell ref="EQ55:EQ56"/>
    <mergeCell ref="ER55:ER56"/>
    <mergeCell ref="EA86:EB86"/>
    <mergeCell ref="EJ87:EK88"/>
    <mergeCell ref="EL87:EM87"/>
    <mergeCell ref="EA88:EB88"/>
    <mergeCell ref="ED88:EE88"/>
    <mergeCell ref="EL88:EM88"/>
    <mergeCell ref="EA35:EB35"/>
    <mergeCell ref="EB36:EB37"/>
    <mergeCell ref="EH36:EM36"/>
    <mergeCell ref="EH37:EM51"/>
    <mergeCell ref="EB38:EB39"/>
    <mergeCell ref="EB40:EB41"/>
    <mergeCell ref="ED49:EE49"/>
    <mergeCell ref="ED48:EE48"/>
    <mergeCell ref="ED40:EE40"/>
    <mergeCell ref="ED46:EE46"/>
    <mergeCell ref="EB89:EB90"/>
    <mergeCell ref="ED89:EE89"/>
    <mergeCell ref="EH89:EM89"/>
    <mergeCell ref="ED90:EE90"/>
    <mergeCell ref="EH90:EM104"/>
    <mergeCell ref="EB91:EB92"/>
    <mergeCell ref="ED91:EE91"/>
    <mergeCell ref="ED92:EE92"/>
    <mergeCell ref="EB93:EB94"/>
    <mergeCell ref="ED93:EE93"/>
    <mergeCell ref="ED94:EE94"/>
    <mergeCell ref="ED95:EE95"/>
    <mergeCell ref="ED96:EE96"/>
    <mergeCell ref="ED97:EE97"/>
    <mergeCell ref="ED98:EE98"/>
    <mergeCell ref="ED99:EE99"/>
    <mergeCell ref="ED100:EE100"/>
    <mergeCell ref="ED101:EE101"/>
    <mergeCell ref="ED102:EE102"/>
    <mergeCell ref="ED103:EE103"/>
    <mergeCell ref="ED104:EE104"/>
    <mergeCell ref="EJ193:EK194"/>
    <mergeCell ref="EL193:EM193"/>
    <mergeCell ref="EA194:EB194"/>
    <mergeCell ref="EL194:EM194"/>
    <mergeCell ref="EB195:EB196"/>
    <mergeCell ref="EH195:EM195"/>
    <mergeCell ref="EH196:EM210"/>
    <mergeCell ref="EB197:EB198"/>
    <mergeCell ref="EB199:EB200"/>
    <mergeCell ref="ED209:EE209"/>
    <mergeCell ref="ED210:EE210"/>
    <mergeCell ref="ED105:EE105"/>
    <mergeCell ref="EA141:EB141"/>
    <mergeCell ref="EB142:EB143"/>
    <mergeCell ref="EH142:EM142"/>
    <mergeCell ref="EH143:EM157"/>
    <mergeCell ref="EB144:EB145"/>
    <mergeCell ref="EB146:EB147"/>
    <mergeCell ref="EA192:EB192"/>
    <mergeCell ref="ED144:EE144"/>
    <mergeCell ref="ED145:EE145"/>
    <mergeCell ref="ED155:EE155"/>
    <mergeCell ref="ED141:EE141"/>
    <mergeCell ref="EL141:EM141"/>
    <mergeCell ref="EM108:EM109"/>
    <mergeCell ref="ED200:EE200"/>
    <mergeCell ref="EU2:EU3"/>
    <mergeCell ref="EV2:EV3"/>
    <mergeCell ref="EZ2:FA2"/>
    <mergeCell ref="FC2:FC3"/>
    <mergeCell ref="FD2:FD3"/>
    <mergeCell ref="FE2:FE3"/>
    <mergeCell ref="FF2:FF3"/>
    <mergeCell ref="FG2:FG3"/>
    <mergeCell ref="FH2:FH3"/>
    <mergeCell ref="FI2:FI3"/>
    <mergeCell ref="FJ2:FJ3"/>
    <mergeCell ref="FK2:FK3"/>
    <mergeCell ref="FL2:FL3"/>
    <mergeCell ref="FM2:FM3"/>
    <mergeCell ref="FN2:FN3"/>
    <mergeCell ref="FO2:FO3"/>
    <mergeCell ref="FP2:FP3"/>
    <mergeCell ref="FQ2:FQ3"/>
    <mergeCell ref="EZ33:FA33"/>
    <mergeCell ref="FI34:FJ35"/>
    <mergeCell ref="FK34:FL34"/>
    <mergeCell ref="EZ35:FA35"/>
    <mergeCell ref="FC35:FD35"/>
    <mergeCell ref="FK35:FL35"/>
    <mergeCell ref="FA36:FA37"/>
    <mergeCell ref="FC36:FD36"/>
    <mergeCell ref="FG36:FL36"/>
    <mergeCell ref="FC37:FD37"/>
    <mergeCell ref="FG37:FL51"/>
    <mergeCell ref="FA38:FA39"/>
    <mergeCell ref="FC38:FD38"/>
    <mergeCell ref="FC39:FD39"/>
    <mergeCell ref="FA40:FA41"/>
    <mergeCell ref="FC40:FD40"/>
    <mergeCell ref="FC41:FD41"/>
    <mergeCell ref="FC42:FD42"/>
    <mergeCell ref="FC43:FD43"/>
    <mergeCell ref="FC44:FD44"/>
    <mergeCell ref="FC45:FD45"/>
    <mergeCell ref="FC46:FD46"/>
    <mergeCell ref="FC47:FD47"/>
    <mergeCell ref="FC48:FD48"/>
    <mergeCell ref="FC49:FD49"/>
    <mergeCell ref="FC50:FD50"/>
    <mergeCell ref="FC51:FD51"/>
    <mergeCell ref="FC52:FD52"/>
    <mergeCell ref="EU55:EU56"/>
    <mergeCell ref="EV55:EV56"/>
    <mergeCell ref="EZ55:FA55"/>
    <mergeCell ref="FC55:FC56"/>
    <mergeCell ref="FD55:FD56"/>
    <mergeCell ref="FE55:FE56"/>
    <mergeCell ref="FF55:FF56"/>
    <mergeCell ref="FG55:FG56"/>
    <mergeCell ref="FH55:FH56"/>
    <mergeCell ref="FI55:FI56"/>
    <mergeCell ref="FJ55:FJ56"/>
    <mergeCell ref="FK55:FK56"/>
    <mergeCell ref="FL55:FL56"/>
    <mergeCell ref="FM55:FM56"/>
    <mergeCell ref="FN55:FN56"/>
    <mergeCell ref="FO55:FO56"/>
    <mergeCell ref="FP55:FP56"/>
    <mergeCell ref="FQ55:FQ56"/>
    <mergeCell ref="EZ86:FA86"/>
    <mergeCell ref="FI87:FJ88"/>
    <mergeCell ref="FK87:FL87"/>
    <mergeCell ref="EZ88:FA88"/>
    <mergeCell ref="FC88:FD88"/>
    <mergeCell ref="FK88:FL88"/>
    <mergeCell ref="FA89:FA90"/>
    <mergeCell ref="FC89:FD89"/>
    <mergeCell ref="FG89:FL89"/>
    <mergeCell ref="FC90:FD90"/>
    <mergeCell ref="FG90:FL104"/>
    <mergeCell ref="FA91:FA92"/>
    <mergeCell ref="FC91:FD91"/>
    <mergeCell ref="FC92:FD92"/>
    <mergeCell ref="FA93:FA94"/>
    <mergeCell ref="FC93:FD93"/>
    <mergeCell ref="FC94:FD94"/>
    <mergeCell ref="FC95:FD95"/>
    <mergeCell ref="FC96:FD96"/>
    <mergeCell ref="FC97:FD97"/>
    <mergeCell ref="FC98:FD98"/>
    <mergeCell ref="FC99:FD99"/>
    <mergeCell ref="FC100:FD100"/>
    <mergeCell ref="FC101:FD101"/>
    <mergeCell ref="FC102:FD102"/>
    <mergeCell ref="FC103:FD103"/>
    <mergeCell ref="FC104:FD104"/>
    <mergeCell ref="FC105:FD105"/>
    <mergeCell ref="EU108:EU109"/>
    <mergeCell ref="EV108:EV109"/>
    <mergeCell ref="EZ108:FA108"/>
    <mergeCell ref="FC108:FC109"/>
    <mergeCell ref="FD108:FD109"/>
    <mergeCell ref="FE108:FE109"/>
    <mergeCell ref="FF108:FF109"/>
    <mergeCell ref="FG108:FG109"/>
    <mergeCell ref="FH108:FH109"/>
    <mergeCell ref="FI108:FI109"/>
    <mergeCell ref="FJ108:FJ109"/>
    <mergeCell ref="FK108:FK109"/>
    <mergeCell ref="FL108:FL109"/>
    <mergeCell ref="FM108:FM109"/>
    <mergeCell ref="FN108:FN109"/>
    <mergeCell ref="FO108:FO109"/>
    <mergeCell ref="FP108:FP109"/>
    <mergeCell ref="FQ108:FQ109"/>
    <mergeCell ref="EZ139:FA139"/>
    <mergeCell ref="FI140:FJ141"/>
    <mergeCell ref="FK140:FL140"/>
    <mergeCell ref="EZ141:FA141"/>
    <mergeCell ref="FC141:FD141"/>
    <mergeCell ref="FK141:FL141"/>
    <mergeCell ref="FA142:FA143"/>
    <mergeCell ref="FC142:FD142"/>
    <mergeCell ref="FG142:FL142"/>
    <mergeCell ref="FC143:FD143"/>
    <mergeCell ref="FG143:FL157"/>
    <mergeCell ref="FA144:FA145"/>
    <mergeCell ref="FC144:FD144"/>
    <mergeCell ref="FC145:FD145"/>
    <mergeCell ref="FA146:FA147"/>
    <mergeCell ref="FC146:FD146"/>
    <mergeCell ref="FC147:FD147"/>
    <mergeCell ref="FC148:FD148"/>
    <mergeCell ref="FC149:FD149"/>
    <mergeCell ref="FC150:FD150"/>
    <mergeCell ref="FC151:FD151"/>
    <mergeCell ref="FC152:FD152"/>
    <mergeCell ref="FC153:FD153"/>
    <mergeCell ref="FC154:FD154"/>
    <mergeCell ref="FC155:FD155"/>
    <mergeCell ref="FC156:FD156"/>
    <mergeCell ref="FC157:FD157"/>
    <mergeCell ref="FC158:FD158"/>
    <mergeCell ref="EU161:EU162"/>
    <mergeCell ref="EV161:EV162"/>
    <mergeCell ref="EZ161:FA161"/>
    <mergeCell ref="FC161:FC162"/>
    <mergeCell ref="FD161:FD162"/>
    <mergeCell ref="FE161:FE162"/>
    <mergeCell ref="FF161:FF162"/>
    <mergeCell ref="FG161:FG162"/>
    <mergeCell ref="FH161:FH162"/>
    <mergeCell ref="FI161:FI162"/>
    <mergeCell ref="FJ161:FJ162"/>
    <mergeCell ref="FK161:FK162"/>
    <mergeCell ref="FL161:FL162"/>
    <mergeCell ref="FM161:FM162"/>
    <mergeCell ref="FN161:FN162"/>
    <mergeCell ref="FO161:FO162"/>
    <mergeCell ref="FP161:FP162"/>
    <mergeCell ref="FQ161:FQ162"/>
    <mergeCell ref="EZ192:FA192"/>
    <mergeCell ref="FI193:FJ194"/>
    <mergeCell ref="FK193:FL193"/>
    <mergeCell ref="EZ194:FA194"/>
    <mergeCell ref="FC194:FD194"/>
    <mergeCell ref="FK194:FL194"/>
    <mergeCell ref="FA195:FA196"/>
    <mergeCell ref="FC195:FD195"/>
    <mergeCell ref="FG195:FL195"/>
    <mergeCell ref="FC196:FD196"/>
    <mergeCell ref="FG196:FL210"/>
    <mergeCell ref="FA197:FA198"/>
    <mergeCell ref="FC197:FD197"/>
    <mergeCell ref="FC198:FD198"/>
    <mergeCell ref="FA199:FA200"/>
    <mergeCell ref="FC199:FD199"/>
    <mergeCell ref="FC200:FD200"/>
    <mergeCell ref="FC201:FD201"/>
    <mergeCell ref="FC202:FD202"/>
    <mergeCell ref="FC203:FD203"/>
    <mergeCell ref="FC204:FD204"/>
    <mergeCell ref="FC205:FD205"/>
    <mergeCell ref="FC206:FD206"/>
    <mergeCell ref="FC207:FD207"/>
    <mergeCell ref="FC208:FD208"/>
    <mergeCell ref="FC209:FD209"/>
    <mergeCell ref="FC210:FD210"/>
  </mergeCells>
  <conditionalFormatting sqref="C4:C32 G4:G32 C57:C85 G57:G85 C110:C138 G110:G138 C163:C191 G163:G191">
    <cfRule type="expression" dxfId="23" priority="92" stopIfTrue="1">
      <formula>$B4&lt;&gt;"Présent"</formula>
    </cfRule>
  </conditionalFormatting>
  <conditionalFormatting sqref="AB4:AB32 AE4:AF32 AB57:AB85 AE57:AF85 AB110:AB138 AE110:AF138 AB163:AB191 AF163:AF191">
    <cfRule type="expression" dxfId="22" priority="55">
      <formula>$AA4&lt;&gt;"Présent"</formula>
    </cfRule>
  </conditionalFormatting>
  <conditionalFormatting sqref="BA57:BA85 BD57:BE85 BA57:BA85 BD57:BE85 BA110:BA138 BD110:BE138 BA163:BA191 BD163:BE191">
    <cfRule type="expression" dxfId="21" priority="54">
      <formula>$AZ57&lt;&gt;"Présent"</formula>
    </cfRule>
  </conditionalFormatting>
  <conditionalFormatting sqref="BZ4:BZ32 CC4:CD32 BZ57:BZ85 CC57:CD85 BZ110:BZ138 CC110:CD138 BZ163:BZ191 CC163:CD191">
    <cfRule type="expression" dxfId="20" priority="52">
      <formula>$BY4&lt;&gt;"Présent"</formula>
    </cfRule>
  </conditionalFormatting>
  <conditionalFormatting sqref="CY4:CY32 DB4:DC32 CY57:CY85 DB57:DC85 CY110:CY138 DB110:DC138 CY163:CY191 DB163:DC191">
    <cfRule type="expression" dxfId="19" priority="51">
      <formula>$CX4&lt;&gt;"Présent"</formula>
    </cfRule>
  </conditionalFormatting>
  <conditionalFormatting sqref="DX163:DX191 EA163:EB191 DX110:DX138 EA110:EB138 DX57:DX85 EA57:EB85 DX4:DX32 EA4:EB32">
    <cfRule type="expression" dxfId="18" priority="50">
      <formula>$DW4&lt;&gt;"Présent"</formula>
    </cfRule>
  </conditionalFormatting>
  <conditionalFormatting sqref="EW4:EW32 EZ4:FA32 EW57:EW85 EZ57:FA85 EW110:EW138 EZ110:FA138 EW163:EW191 EZ163:FA191">
    <cfRule type="expression" dxfId="17" priority="49">
      <formula>$EV4&lt;&gt;"Présent"</formula>
    </cfRule>
  </conditionalFormatting>
  <conditionalFormatting sqref="B4:B32 B57:B85 B110:B138 B163:B191 AA163:AA191 AA110:AA138 AA57:AA85 AA4:AA32 AZ4:AZ32 BY4:BY32 AZ57:AZ85 BY57:BY85 AZ110:AZ138 BY110:BY138 AZ163:AZ191 BY163:BY191 CX163:CX191 DW163:DW191 CX110:CX138 DW110:DW138 CX57:CX85 DW57:DW85 CX4:CX32 DW4:DW32 EV4:EV32 EV57:EV85 EV110:EV138 EV163:EV191">
    <cfRule type="expression" dxfId="14" priority="3">
      <formula>B4="Repos"</formula>
    </cfRule>
    <cfRule type="expression" dxfId="13" priority="8">
      <formula>B4="Présent"</formula>
    </cfRule>
    <cfRule type="expression" dxfId="12" priority="9">
      <formula>OR(B4&lt;&gt;"Présent",B4&lt;&gt;"Repos")</formula>
    </cfRule>
  </conditionalFormatting>
  <dataValidations count="2">
    <dataValidation type="list" allowBlank="1" showInputMessage="1" showErrorMessage="1" sqref="B4:B27 EV163:EV186 B163:B186 B110:B133 B57:B80 AA163:AA186 AZ163:AZ186 AZ110:AZ133 BY163:BY186 BY110:BY133 CX163:CX186 CX110:CX133 CX4:CX27 BY4:BY27 AZ4:AZ27 AA110:AA133 AA4:AA27 AA57:AA80 BY57:BY80 CX57:CX80 DW57:DW80 DW163:DW186 DW110:DW133 DW4:DW27 EV57:EV80 EV4:EV27 EV110:EV133 AZ57:AZ80">
      <formula1>RH</formula1>
    </dataValidation>
    <dataValidation type="list" allowBlank="1" showInputMessage="1" showErrorMessage="1" sqref="I107 K47:K48 Q4:Q33 H44:H45 M4:M34 EF57:EF87 CF163:CF193 K100:K101 Q57:Q86 H97:H98 FG57:FG87 M57:M87 K57:K87 K153:K154 Q110:Q139 H150:H151 O57:O86 AJ57:AJ87 H203:H204 I163:I193 I110:I140 M163:M193 K163:K193 O163:O192 O4:O33 K206:K207 AJ153:AJ154 I159:I160 Q163:Q192 BG163:BG193 DE163:DE193 M110:M140 K110:K140 Q52:Q53 AP110:AP139 Q211 AG150:AG151 AN57:AN86 AG203:AG204 DE110:DE140 AH163:AH193 AH110:AH140 AL163:AL193 AJ163:AJ193 AN163:AN192 AN4:AN33 CF110:CF140 BG110:BG140 O110:O139 AJ206:AJ207 AH159:AH160 AP163:AP192 AL110:AL140 Q105:Q107 AJ110:AJ140 AP52:AP53 BK163:BK193 BI163:BI193 BM163:BM192 BM4:BM33 BI206:BI207 BG159:BG160 BO163:BO192 AP211 BK110:BK140 BI110:BI140 BO52:BO53 BO211 BM110:BM139 BO105:BO107 BO158 BG107 BI47:BI48 BO4:BO33 BF44:BF45 BG4:BG34 BK4:BK34 BI4:BI34 CJ163:CJ193 CH163:CH193 CL163:CL192 CL4:CL33 CH206:CH207 CF159:CF160 CN163:CN192 CJ110:CJ140 CH110:CH140 CN52:CN53 CN211 CL110:CL139 CN105:CN107 CN158 CF107 CH47:CH48 CN4:CN33 CE44:CE45 CF4:CF34 CJ4:CJ34 DI163:DI193 DG163:DG193 DK163:DK192 DK4:DK33 DG206:DG207 DE159:DE160 DM163:DM192 CH4:CH34 DI110:DI140 DG110:DG140 DM52:DM53 DM211 DK110:DK139 DM105:DM107 DM158 DE107 DG47:DG48 DM4:DM33 DD44:DD45 DE4:DE34 DI4:DI34 DG4:DG34 Q158 DG100:DG101 DM57:DM86 DD97:DD98 DE57:DE87 DI57:DI87 CH100:CH101 CN57:CN86 CE97:CE98 CF57:CF87 BI100:BI101 CJ57:CJ87 BO57:BO86 BF97:BF98 BG57:BG87 BK57:BK87 AN110:AN139 AP105:AP107 AP158 AH107 AJ47:AJ48 AP4:AP33 AG44:AG45 AH4:AH34 AL4:AL34 AJ4:AJ34 AJ100:AJ101 AP57:AP86 AG97:AG98 AH57:AH87 AL57:AL87 BI57:BI87 BI153:BI154 BO110:BO139 BF150:BF151 BM57:BM86 BF203:BF204 CH57:CH87 CH153:CH154 CN110:CN139 CE150:CE151 CL57:CL86 CE203:CE204 DG57:DG87 DG153:DG154 DM110:DM139 DD150:DD151 DK57:DK86 DD203:DD204 EF153:EF154 EL110:EL139 EC150:EC151 EJ57:EJ86 EC203:EC204 ED163:ED193 ED110:ED140 EH163:EH193 EF163:EF193 EJ163:EJ192 EJ4:EJ33 EF206:EF207 ED159:ED160 EL163:EL192 EH110:EH140 EF110:EF140 EL52:EL53 EL211 EJ110:EJ139 EL105:EL107 EL158 ED107 EF47:EF48 EL4:EL33 EC44:EC45 ED4:ED34 EH4:EH34 EF4:EF34 EF100:EF101 EL57:EL86 EC97:EC98 I57:I87 EH57:EH87 FE57:FE87 FE153:FE154 FK110:FK139 FB150:FB151 FI57:FI86 FB203:FB204 FC163:FC193 FC110:FC140 FG163:FG193 FE163:FE193 FI163:FI192 FI4:FI33 FE206:FE207 FC159:FC160 FK163:FK192 FG110:FG140 FE110:FE140 FK52:FK53 FK211 FI110:FI139 FK105:FK107 FK158 FC107 FE47:FE48 FK4:FK33 FB44:FB45 FC4:FC34 FG4:FG34 FE4:FE34 FE100:FE101 FK57:FK86 FB97:FB98 FC57:FC87 ED57:ED87 K4:K34 I4:I34">
      <formula1>Secteurs</formula1>
    </dataValidation>
  </dataValidations>
  <pageMargins left="0.62992125984251968" right="0.23622047244094491" top="0.55118110236220474" bottom="0.55118110236220474" header="0" footer="0"/>
  <pageSetup paperSize="8" scale="16" orientation="landscape" r:id="rId1"/>
  <colBreaks count="1" manualBreakCount="1">
    <brk id="75" max="191" man="1"/>
  </colBreaks>
  <ignoredErrors>
    <ignoredError sqref="GA342 BB37:BB45 GA345 GA349 GA353 GA357 GA361 BB89:BB98 BB101 BB142:BB151 BB154 BB195:BB204 D101 EX153:EY154 EW154 EW100:EY101 EX47:EY49 EW48 EY36 EY37:EY46 EW99 EY99 EY142:EY152" formula="1"/>
    <ignoredError sqref="FR34:FR35" evalError="1"/>
  </ignoredError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5" operator="greaterThan" id="{8C66127D-44DD-4AFE-8A3D-9CA905D8416D}">
            <xm:f>Base!$I$2</xm:f>
            <x14:dxf>
              <font>
                <b/>
                <i val="0"/>
                <color rgb="FFFFC000"/>
              </font>
            </x14:dxf>
          </x14:cfRule>
          <x14:cfRule type="cellIs" priority="47" operator="lessThan" id="{580DAADE-158F-4D56-B7FB-2C57B8865C37}">
            <xm:f>Base!$I$2</xm:f>
            <x14:dxf>
              <font>
                <b/>
                <i val="0"/>
                <color rgb="FFFF0000"/>
              </font>
            </x14:dxf>
          </x14:cfRule>
          <xm:sqref>FW3:FW32 FW57:FW85 FW110:FW138 FW163:FW191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HL368"/>
  <sheetViews>
    <sheetView showZeros="0" tabSelected="1" zoomScale="80" zoomScaleNormal="80" workbookViewId="0">
      <selection activeCell="C113" sqref="C113"/>
    </sheetView>
  </sheetViews>
  <sheetFormatPr baseColWidth="10" defaultRowHeight="12" x14ac:dyDescent="0.2"/>
  <cols>
    <col min="1" max="1" width="25.28515625" style="25" bestFit="1" customWidth="1"/>
    <col min="2" max="3" width="15.7109375" style="25" customWidth="1"/>
    <col min="4" max="4" width="8" style="25" customWidth="1"/>
    <col min="5" max="5" width="9.42578125" style="25" hidden="1" customWidth="1"/>
    <col min="6" max="6" width="7" style="25" customWidth="1"/>
    <col min="7" max="7" width="6.7109375" style="25" customWidth="1"/>
    <col min="8" max="8" width="7.85546875" style="25" hidden="1" customWidth="1"/>
    <col min="9" max="9" width="13.5703125" style="23" customWidth="1"/>
    <col min="10" max="10" width="5.140625" style="23" customWidth="1"/>
    <col min="11" max="11" width="13.5703125" style="23" customWidth="1"/>
    <col min="12" max="12" width="5.5703125" style="23" customWidth="1"/>
    <col min="13" max="13" width="13.5703125" style="23" customWidth="1"/>
    <col min="14" max="14" width="5.140625" style="23" customWidth="1"/>
    <col min="15" max="15" width="13.5703125" style="23" customWidth="1"/>
    <col min="16" max="16" width="5.140625" style="23" customWidth="1"/>
    <col min="17" max="17" width="13.5703125" style="23" customWidth="1"/>
    <col min="18" max="18" width="5.140625" style="23" customWidth="1"/>
    <col min="19" max="23" width="16.140625" style="23" hidden="1" customWidth="1"/>
    <col min="24" max="24" width="9.5703125" style="25" customWidth="1"/>
    <col min="25" max="25" width="1.28515625" style="54" customWidth="1"/>
    <col min="26" max="26" width="25.28515625" style="25" bestFit="1" customWidth="1"/>
    <col min="27" max="28" width="15.7109375" style="25" customWidth="1"/>
    <col min="29" max="29" width="8" style="25" customWidth="1"/>
    <col min="30" max="30" width="9.42578125" style="25" hidden="1" customWidth="1"/>
    <col min="31" max="31" width="7" style="25" customWidth="1"/>
    <col min="32" max="32" width="6.7109375" style="25" customWidth="1"/>
    <col min="33" max="33" width="7.85546875" style="25" hidden="1" customWidth="1"/>
    <col min="34" max="34" width="13.5703125" style="23" customWidth="1"/>
    <col min="35" max="35" width="5.140625" style="23" customWidth="1"/>
    <col min="36" max="36" width="13.5703125" style="23" customWidth="1"/>
    <col min="37" max="37" width="5.140625" style="23" customWidth="1"/>
    <col min="38" max="38" width="13.5703125" style="23" customWidth="1"/>
    <col min="39" max="39" width="5.140625" style="23" customWidth="1"/>
    <col min="40" max="40" width="13.5703125" style="23" customWidth="1"/>
    <col min="41" max="41" width="5.140625" style="23" customWidth="1"/>
    <col min="42" max="42" width="13.5703125" style="23" customWidth="1"/>
    <col min="43" max="43" width="5.140625" style="23" customWidth="1"/>
    <col min="44" max="48" width="16.140625" style="23" hidden="1" customWidth="1"/>
    <col min="49" max="49" width="10" style="25" customWidth="1"/>
    <col min="50" max="50" width="1.28515625" style="54" customWidth="1"/>
    <col min="51" max="51" width="25.28515625" style="25" bestFit="1" customWidth="1"/>
    <col min="52" max="53" width="15.7109375" style="25" customWidth="1"/>
    <col min="54" max="54" width="8" style="25" customWidth="1"/>
    <col min="55" max="55" width="9.42578125" style="25" hidden="1" customWidth="1"/>
    <col min="56" max="56" width="6.85546875" style="25" customWidth="1"/>
    <col min="57" max="57" width="6.7109375" style="25" customWidth="1"/>
    <col min="58" max="58" width="7.85546875" style="25" hidden="1" customWidth="1"/>
    <col min="59" max="59" width="13.5703125" style="23" customWidth="1"/>
    <col min="60" max="60" width="5.140625" style="23" customWidth="1"/>
    <col min="61" max="61" width="13.5703125" style="23" customWidth="1"/>
    <col min="62" max="62" width="5.140625" style="23" customWidth="1"/>
    <col min="63" max="63" width="13.5703125" style="23" customWidth="1"/>
    <col min="64" max="64" width="5.140625" style="23" customWidth="1"/>
    <col min="65" max="65" width="13.5703125" style="23" customWidth="1"/>
    <col min="66" max="66" width="5.140625" style="23" customWidth="1"/>
    <col min="67" max="67" width="13.5703125" style="23" customWidth="1"/>
    <col min="68" max="68" width="5.140625" style="23" customWidth="1"/>
    <col min="69" max="73" width="16.140625" style="23" hidden="1" customWidth="1"/>
    <col min="74" max="74" width="10" style="25" customWidth="1"/>
    <col min="75" max="75" width="1.28515625" style="54" customWidth="1"/>
    <col min="76" max="76" width="25.28515625" style="25" bestFit="1" customWidth="1"/>
    <col min="77" max="78" width="15.7109375" style="25" customWidth="1"/>
    <col min="79" max="79" width="8" style="25" customWidth="1"/>
    <col min="80" max="80" width="9.42578125" style="25" hidden="1" customWidth="1"/>
    <col min="81" max="81" width="7" style="25" customWidth="1"/>
    <col min="82" max="82" width="6.7109375" style="25" customWidth="1"/>
    <col min="83" max="83" width="7.85546875" style="25" hidden="1" customWidth="1"/>
    <col min="84" max="84" width="13.5703125" style="23" customWidth="1"/>
    <col min="85" max="85" width="5.140625" style="23" customWidth="1"/>
    <col min="86" max="86" width="13.5703125" style="23" customWidth="1"/>
    <col min="87" max="87" width="5.140625" style="23" customWidth="1"/>
    <col min="88" max="88" width="13.5703125" style="23" customWidth="1"/>
    <col min="89" max="89" width="5.140625" style="23" customWidth="1"/>
    <col min="90" max="90" width="13.5703125" style="23" customWidth="1"/>
    <col min="91" max="91" width="5.140625" style="23" customWidth="1"/>
    <col min="92" max="92" width="13.5703125" style="23" customWidth="1"/>
    <col min="93" max="93" width="5.140625" style="23" customWidth="1"/>
    <col min="94" max="98" width="16.140625" style="23" hidden="1" customWidth="1"/>
    <col min="99" max="99" width="10" style="25" customWidth="1"/>
    <col min="100" max="100" width="1.28515625" style="54" customWidth="1"/>
    <col min="101" max="101" width="25.28515625" style="25" bestFit="1" customWidth="1"/>
    <col min="102" max="103" width="15.7109375" style="25" customWidth="1"/>
    <col min="104" max="104" width="8" style="25" customWidth="1"/>
    <col min="105" max="105" width="9.42578125" style="25" hidden="1" customWidth="1"/>
    <col min="106" max="106" width="7" style="25" customWidth="1"/>
    <col min="107" max="107" width="6.7109375" style="25" customWidth="1"/>
    <col min="108" max="108" width="7.85546875" style="25" hidden="1" customWidth="1"/>
    <col min="109" max="109" width="13.5703125" style="23" customWidth="1"/>
    <col min="110" max="110" width="5.140625" style="23" customWidth="1"/>
    <col min="111" max="111" width="13.5703125" style="23" customWidth="1"/>
    <col min="112" max="112" width="5.140625" style="23" customWidth="1"/>
    <col min="113" max="113" width="13.5703125" style="23" customWidth="1"/>
    <col min="114" max="114" width="5.140625" style="23" customWidth="1"/>
    <col min="115" max="115" width="13.5703125" style="23" customWidth="1"/>
    <col min="116" max="116" width="5.140625" style="23" customWidth="1"/>
    <col min="117" max="117" width="13.5703125" style="23" customWidth="1"/>
    <col min="118" max="118" width="5.140625" style="23" customWidth="1"/>
    <col min="119" max="123" width="16.140625" style="23" hidden="1" customWidth="1"/>
    <col min="124" max="124" width="10" style="25" customWidth="1"/>
    <col min="125" max="125" width="1.28515625" style="54" customWidth="1"/>
    <col min="126" max="126" width="21.7109375" style="25" bestFit="1" customWidth="1"/>
    <col min="127" max="128" width="15.7109375" style="25" customWidth="1"/>
    <col min="129" max="129" width="8" style="25" customWidth="1"/>
    <col min="130" max="130" width="9.42578125" style="25" hidden="1" customWidth="1"/>
    <col min="131" max="131" width="7" style="25" customWidth="1"/>
    <col min="132" max="132" width="6.7109375" style="25" customWidth="1"/>
    <col min="133" max="133" width="7.85546875" style="25" hidden="1" customWidth="1"/>
    <col min="134" max="134" width="13.5703125" style="23" customWidth="1"/>
    <col min="135" max="135" width="5.140625" style="23" customWidth="1"/>
    <col min="136" max="136" width="13.5703125" style="23" customWidth="1"/>
    <col min="137" max="137" width="5.140625" style="23" customWidth="1"/>
    <col min="138" max="138" width="13.5703125" style="23" customWidth="1"/>
    <col min="139" max="139" width="5.140625" style="23" customWidth="1"/>
    <col min="140" max="140" width="13.5703125" style="23" customWidth="1"/>
    <col min="141" max="141" width="5.140625" style="23" customWidth="1"/>
    <col min="142" max="142" width="13.5703125" style="23" customWidth="1"/>
    <col min="143" max="143" width="5.140625" style="23" customWidth="1"/>
    <col min="144" max="148" width="16.140625" style="23" hidden="1" customWidth="1"/>
    <col min="149" max="149" width="9.5703125" style="25" customWidth="1"/>
    <col min="150" max="150" width="1.28515625" style="54" customWidth="1"/>
    <col min="151" max="151" width="25.28515625" style="25" bestFit="1" customWidth="1"/>
    <col min="152" max="153" width="15.7109375" style="25" customWidth="1"/>
    <col min="154" max="154" width="8" style="25" customWidth="1"/>
    <col min="155" max="155" width="9.42578125" style="25" hidden="1" customWidth="1"/>
    <col min="156" max="156" width="7" style="25" customWidth="1"/>
    <col min="157" max="157" width="6.7109375" style="25" customWidth="1"/>
    <col min="158" max="158" width="7.85546875" style="25" hidden="1" customWidth="1"/>
    <col min="159" max="159" width="13.5703125" style="23" customWidth="1"/>
    <col min="160" max="160" width="5.140625" style="23" customWidth="1"/>
    <col min="161" max="161" width="13.5703125" style="23" customWidth="1"/>
    <col min="162" max="162" width="5.140625" style="23" customWidth="1"/>
    <col min="163" max="163" width="13.5703125" style="23" customWidth="1"/>
    <col min="164" max="164" width="5.140625" style="23" customWidth="1"/>
    <col min="165" max="165" width="13.5703125" style="23" customWidth="1"/>
    <col min="166" max="166" width="5.140625" style="23" customWidth="1"/>
    <col min="167" max="167" width="13.5703125" style="23" customWidth="1"/>
    <col min="168" max="168" width="5.140625" style="23" customWidth="1"/>
    <col min="169" max="173" width="16.140625" style="23" hidden="1" customWidth="1"/>
    <col min="174" max="174" width="10" style="25" customWidth="1"/>
    <col min="175" max="175" width="1.28515625" style="54" customWidth="1"/>
    <col min="176" max="176" width="9.7109375" style="23" customWidth="1"/>
    <col min="177" max="177" width="21.42578125" style="23" bestFit="1" customWidth="1"/>
    <col min="178" max="178" width="20.85546875" style="23" bestFit="1" customWidth="1"/>
    <col min="179" max="179" width="19.7109375" style="23" customWidth="1"/>
    <col min="180" max="180" width="8.7109375" style="23" bestFit="1" customWidth="1"/>
    <col min="181" max="181" width="16.7109375" style="23" customWidth="1"/>
    <col min="182" max="182" width="9.7109375" style="23" customWidth="1"/>
    <col min="183" max="183" width="11.7109375" style="23" bestFit="1" customWidth="1"/>
    <col min="184" max="184" width="8.5703125" style="23" bestFit="1" customWidth="1"/>
    <col min="185" max="186" width="10.140625" style="23" bestFit="1" customWidth="1"/>
    <col min="187" max="187" width="11.7109375" style="23" bestFit="1" customWidth="1"/>
    <col min="188" max="188" width="14.5703125" style="23" bestFit="1" customWidth="1"/>
    <col min="189" max="189" width="9.5703125" style="23" bestFit="1" customWidth="1"/>
    <col min="190" max="190" width="5.85546875" style="23" bestFit="1" customWidth="1"/>
    <col min="191" max="191" width="12.42578125" style="23" customWidth="1"/>
    <col min="192" max="192" width="9.7109375" style="23" customWidth="1"/>
    <col min="193" max="193" width="10.5703125" style="23" bestFit="1" customWidth="1"/>
    <col min="194" max="198" width="9.7109375" style="23" customWidth="1"/>
    <col min="199" max="199" width="10.5703125" style="23" bestFit="1" customWidth="1"/>
    <col min="200" max="200" width="13" style="23" bestFit="1" customWidth="1"/>
    <col min="201" max="205" width="9.7109375" style="23" customWidth="1"/>
    <col min="206" max="206" width="13" style="23" bestFit="1" customWidth="1"/>
    <col min="207" max="208" width="9.7109375" style="23" customWidth="1"/>
    <col min="209" max="209" width="13.7109375" style="23" bestFit="1" customWidth="1"/>
    <col min="210" max="210" width="9.7109375" style="23" customWidth="1"/>
    <col min="211" max="211" width="10.5703125" style="23" bestFit="1" customWidth="1"/>
    <col min="212" max="217" width="9.7109375" style="23" customWidth="1"/>
    <col min="218" max="218" width="13" style="23" bestFit="1" customWidth="1"/>
    <col min="219" max="285" width="9.7109375" style="23" customWidth="1"/>
    <col min="286" max="16384" width="11.42578125" style="23"/>
  </cols>
  <sheetData>
    <row r="1" spans="1:189" s="62" customFormat="1" ht="12.75" thickBot="1" x14ac:dyDescent="0.25">
      <c r="A1" s="49">
        <v>42786</v>
      </c>
      <c r="B1" s="57" t="str">
        <f>TEXT(A1,"jjjj")</f>
        <v>lundi</v>
      </c>
      <c r="C1" s="50"/>
      <c r="D1" s="50"/>
      <c r="E1" s="50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8"/>
      <c r="Y1" s="51"/>
      <c r="Z1" s="58">
        <f>A1+1</f>
        <v>42787</v>
      </c>
      <c r="AA1" s="57" t="str">
        <f>TEXT(Z1,"jjjj")</f>
        <v>mardi</v>
      </c>
      <c r="AB1" s="50"/>
      <c r="AC1" s="50"/>
      <c r="AD1" s="50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8"/>
      <c r="AX1" s="51"/>
      <c r="AY1" s="58">
        <f>Z1+1</f>
        <v>42788</v>
      </c>
      <c r="AZ1" s="57" t="str">
        <f>TEXT(AY1,"jjjj")</f>
        <v>mercredi</v>
      </c>
      <c r="BA1" s="50"/>
      <c r="BB1" s="50"/>
      <c r="BC1" s="50"/>
      <c r="BD1" s="47"/>
      <c r="BE1" s="47"/>
      <c r="BF1" s="47"/>
      <c r="BG1" s="47"/>
      <c r="BH1" s="47"/>
      <c r="BI1" s="47"/>
      <c r="BJ1" s="47"/>
      <c r="BK1" s="47"/>
      <c r="BL1" s="47"/>
      <c r="BM1" s="47"/>
      <c r="BN1" s="47"/>
      <c r="BO1" s="47"/>
      <c r="BP1" s="47"/>
      <c r="BQ1" s="47"/>
      <c r="BR1" s="47"/>
      <c r="BS1" s="47"/>
      <c r="BT1" s="47"/>
      <c r="BU1" s="47"/>
      <c r="BV1" s="48"/>
      <c r="BW1" s="51"/>
      <c r="BX1" s="58">
        <f>AY1+1</f>
        <v>42789</v>
      </c>
      <c r="BY1" s="57" t="str">
        <f>TEXT(BX1,"jjjj")</f>
        <v>jeudi</v>
      </c>
      <c r="BZ1" s="50"/>
      <c r="CA1" s="50"/>
      <c r="CB1" s="50"/>
      <c r="CC1" s="47"/>
      <c r="CD1" s="47"/>
      <c r="CE1" s="47"/>
      <c r="CF1" s="47"/>
      <c r="CG1" s="47"/>
      <c r="CH1" s="47"/>
      <c r="CI1" s="47"/>
      <c r="CJ1" s="47"/>
      <c r="CK1" s="47"/>
      <c r="CL1" s="47"/>
      <c r="CM1" s="47"/>
      <c r="CN1" s="47"/>
      <c r="CO1" s="47"/>
      <c r="CP1" s="47"/>
      <c r="CQ1" s="47"/>
      <c r="CR1" s="47"/>
      <c r="CS1" s="47"/>
      <c r="CT1" s="47"/>
      <c r="CU1" s="48"/>
      <c r="CV1" s="51"/>
      <c r="CW1" s="58">
        <f>BX1+1</f>
        <v>42790</v>
      </c>
      <c r="CX1" s="57" t="str">
        <f>TEXT(CW1,"jjjj")</f>
        <v>vendredi</v>
      </c>
      <c r="CY1" s="50"/>
      <c r="CZ1" s="50"/>
      <c r="DA1" s="50"/>
      <c r="DB1" s="47"/>
      <c r="DC1" s="47"/>
      <c r="DD1" s="47"/>
      <c r="DE1" s="47"/>
      <c r="DF1" s="47"/>
      <c r="DG1" s="47"/>
      <c r="DH1" s="47"/>
      <c r="DI1" s="47"/>
      <c r="DJ1" s="47"/>
      <c r="DK1" s="47"/>
      <c r="DL1" s="47"/>
      <c r="DM1" s="47"/>
      <c r="DN1" s="47"/>
      <c r="DO1" s="47"/>
      <c r="DP1" s="47"/>
      <c r="DQ1" s="47"/>
      <c r="DR1" s="47"/>
      <c r="DS1" s="47"/>
      <c r="DT1" s="48"/>
      <c r="DU1" s="51"/>
      <c r="DV1" s="58">
        <f>CW1+1</f>
        <v>42791</v>
      </c>
      <c r="DW1" s="57" t="str">
        <f>TEXT(DV1,"jjjj")</f>
        <v>samedi</v>
      </c>
      <c r="DX1" s="50"/>
      <c r="DY1" s="50"/>
      <c r="DZ1" s="50"/>
      <c r="EA1" s="47"/>
      <c r="EB1" s="47"/>
      <c r="EC1" s="47"/>
      <c r="ED1" s="47"/>
      <c r="EE1" s="47"/>
      <c r="EF1" s="47"/>
      <c r="EG1" s="47"/>
      <c r="EH1" s="47"/>
      <c r="EI1" s="47"/>
      <c r="EJ1" s="47"/>
      <c r="EK1" s="47"/>
      <c r="EL1" s="47"/>
      <c r="EM1" s="47"/>
      <c r="EN1" s="47"/>
      <c r="EO1" s="47"/>
      <c r="EP1" s="47"/>
      <c r="EQ1" s="47"/>
      <c r="ER1" s="47"/>
      <c r="ES1" s="48"/>
      <c r="ET1" s="51"/>
      <c r="EU1" s="58">
        <f>DV1+1</f>
        <v>42792</v>
      </c>
      <c r="EV1" s="57" t="str">
        <f>TEXT(EU1,"jjjj")</f>
        <v>dimanche</v>
      </c>
      <c r="EW1" s="50"/>
      <c r="EX1" s="50"/>
      <c r="EY1" s="50"/>
      <c r="EZ1" s="47"/>
      <c r="FA1" s="47"/>
      <c r="FB1" s="47"/>
      <c r="FC1" s="47"/>
      <c r="FD1" s="47"/>
      <c r="FE1" s="47"/>
      <c r="FF1" s="47"/>
      <c r="FG1" s="47"/>
      <c r="FH1" s="47"/>
      <c r="FI1" s="47"/>
      <c r="FJ1" s="47"/>
      <c r="FK1" s="47"/>
      <c r="FL1" s="47"/>
      <c r="FM1" s="47"/>
      <c r="FN1" s="47"/>
      <c r="FO1" s="47"/>
      <c r="FP1" s="47"/>
      <c r="FQ1" s="47"/>
      <c r="FR1" s="48"/>
      <c r="FS1" s="51"/>
    </row>
    <row r="2" spans="1:189" s="62" customFormat="1" ht="12" customHeight="1" thickBot="1" x14ac:dyDescent="0.25">
      <c r="A2" s="418" t="s">
        <v>0</v>
      </c>
      <c r="B2" s="445" t="s">
        <v>88</v>
      </c>
      <c r="C2" s="89" t="s">
        <v>118</v>
      </c>
      <c r="D2" s="90"/>
      <c r="E2" s="397" t="s">
        <v>112</v>
      </c>
      <c r="F2" s="418" t="s">
        <v>117</v>
      </c>
      <c r="G2" s="419"/>
      <c r="H2" s="394" t="s">
        <v>112</v>
      </c>
      <c r="I2" s="447" t="s">
        <v>98</v>
      </c>
      <c r="J2" s="447" t="s">
        <v>113</v>
      </c>
      <c r="K2" s="418" t="s">
        <v>99</v>
      </c>
      <c r="L2" s="419" t="s">
        <v>113</v>
      </c>
      <c r="M2" s="447" t="s">
        <v>100</v>
      </c>
      <c r="N2" s="447" t="s">
        <v>113</v>
      </c>
      <c r="O2" s="418" t="s">
        <v>101</v>
      </c>
      <c r="P2" s="419" t="s">
        <v>113</v>
      </c>
      <c r="Q2" s="447" t="s">
        <v>102</v>
      </c>
      <c r="R2" s="447" t="s">
        <v>113</v>
      </c>
      <c r="S2" s="409" t="s">
        <v>114</v>
      </c>
      <c r="T2" s="407" t="s">
        <v>114</v>
      </c>
      <c r="U2" s="409" t="s">
        <v>114</v>
      </c>
      <c r="V2" s="407" t="s">
        <v>114</v>
      </c>
      <c r="W2" s="409" t="s">
        <v>114</v>
      </c>
      <c r="X2" s="397" t="s">
        <v>112</v>
      </c>
      <c r="Y2" s="51"/>
      <c r="Z2" s="418" t="s">
        <v>0</v>
      </c>
      <c r="AA2" s="445" t="s">
        <v>88</v>
      </c>
      <c r="AB2" s="89" t="s">
        <v>118</v>
      </c>
      <c r="AC2" s="90"/>
      <c r="AD2" s="397" t="s">
        <v>112</v>
      </c>
      <c r="AE2" s="418" t="s">
        <v>117</v>
      </c>
      <c r="AF2" s="419"/>
      <c r="AG2" s="394" t="s">
        <v>112</v>
      </c>
      <c r="AH2" s="447" t="s">
        <v>98</v>
      </c>
      <c r="AI2" s="447" t="s">
        <v>113</v>
      </c>
      <c r="AJ2" s="418" t="s">
        <v>99</v>
      </c>
      <c r="AK2" s="419" t="s">
        <v>113</v>
      </c>
      <c r="AL2" s="447" t="s">
        <v>100</v>
      </c>
      <c r="AM2" s="447" t="s">
        <v>113</v>
      </c>
      <c r="AN2" s="418" t="s">
        <v>101</v>
      </c>
      <c r="AO2" s="419" t="s">
        <v>113</v>
      </c>
      <c r="AP2" s="447" t="s">
        <v>102</v>
      </c>
      <c r="AQ2" s="447" t="s">
        <v>113</v>
      </c>
      <c r="AR2" s="409" t="s">
        <v>114</v>
      </c>
      <c r="AS2" s="407" t="s">
        <v>114</v>
      </c>
      <c r="AT2" s="409" t="s">
        <v>114</v>
      </c>
      <c r="AU2" s="407" t="s">
        <v>114</v>
      </c>
      <c r="AV2" s="409" t="s">
        <v>114</v>
      </c>
      <c r="AW2" s="397" t="s">
        <v>112</v>
      </c>
      <c r="AX2" s="51"/>
      <c r="AY2" s="418" t="s">
        <v>0</v>
      </c>
      <c r="AZ2" s="445" t="s">
        <v>88</v>
      </c>
      <c r="BA2" s="89" t="s">
        <v>118</v>
      </c>
      <c r="BB2" s="90"/>
      <c r="BC2" s="397" t="s">
        <v>112</v>
      </c>
      <c r="BD2" s="418" t="s">
        <v>117</v>
      </c>
      <c r="BE2" s="419"/>
      <c r="BF2" s="394" t="s">
        <v>112</v>
      </c>
      <c r="BG2" s="447" t="s">
        <v>98</v>
      </c>
      <c r="BH2" s="447" t="s">
        <v>113</v>
      </c>
      <c r="BI2" s="418" t="s">
        <v>99</v>
      </c>
      <c r="BJ2" s="419" t="s">
        <v>113</v>
      </c>
      <c r="BK2" s="447" t="s">
        <v>100</v>
      </c>
      <c r="BL2" s="447" t="s">
        <v>113</v>
      </c>
      <c r="BM2" s="418" t="s">
        <v>101</v>
      </c>
      <c r="BN2" s="419" t="s">
        <v>113</v>
      </c>
      <c r="BO2" s="447" t="s">
        <v>102</v>
      </c>
      <c r="BP2" s="447" t="s">
        <v>113</v>
      </c>
      <c r="BQ2" s="409" t="s">
        <v>114</v>
      </c>
      <c r="BR2" s="407" t="s">
        <v>114</v>
      </c>
      <c r="BS2" s="409" t="s">
        <v>114</v>
      </c>
      <c r="BT2" s="407" t="s">
        <v>114</v>
      </c>
      <c r="BU2" s="409" t="s">
        <v>114</v>
      </c>
      <c r="BV2" s="397" t="s">
        <v>112</v>
      </c>
      <c r="BW2" s="51"/>
      <c r="BX2" s="445" t="s">
        <v>0</v>
      </c>
      <c r="BY2" s="419" t="s">
        <v>88</v>
      </c>
      <c r="BZ2" s="89" t="s">
        <v>118</v>
      </c>
      <c r="CA2" s="90"/>
      <c r="CB2" s="397" t="s">
        <v>112</v>
      </c>
      <c r="CC2" s="418" t="s">
        <v>117</v>
      </c>
      <c r="CD2" s="419"/>
      <c r="CE2" s="394" t="s">
        <v>112</v>
      </c>
      <c r="CF2" s="447" t="s">
        <v>98</v>
      </c>
      <c r="CG2" s="447" t="s">
        <v>113</v>
      </c>
      <c r="CH2" s="418" t="s">
        <v>99</v>
      </c>
      <c r="CI2" s="419" t="s">
        <v>113</v>
      </c>
      <c r="CJ2" s="447" t="s">
        <v>100</v>
      </c>
      <c r="CK2" s="447" t="s">
        <v>113</v>
      </c>
      <c r="CL2" s="418" t="s">
        <v>101</v>
      </c>
      <c r="CM2" s="419" t="s">
        <v>113</v>
      </c>
      <c r="CN2" s="447" t="s">
        <v>102</v>
      </c>
      <c r="CO2" s="447" t="s">
        <v>113</v>
      </c>
      <c r="CP2" s="409" t="s">
        <v>114</v>
      </c>
      <c r="CQ2" s="407" t="s">
        <v>114</v>
      </c>
      <c r="CR2" s="409" t="s">
        <v>114</v>
      </c>
      <c r="CS2" s="407" t="s">
        <v>114</v>
      </c>
      <c r="CT2" s="409" t="s">
        <v>114</v>
      </c>
      <c r="CU2" s="397" t="s">
        <v>112</v>
      </c>
      <c r="CV2" s="51"/>
      <c r="CW2" s="445" t="s">
        <v>0</v>
      </c>
      <c r="CX2" s="419" t="s">
        <v>88</v>
      </c>
      <c r="CY2" s="89" t="s">
        <v>118</v>
      </c>
      <c r="CZ2" s="90"/>
      <c r="DA2" s="397" t="s">
        <v>112</v>
      </c>
      <c r="DB2" s="418" t="s">
        <v>117</v>
      </c>
      <c r="DC2" s="419"/>
      <c r="DD2" s="394" t="s">
        <v>112</v>
      </c>
      <c r="DE2" s="447" t="s">
        <v>98</v>
      </c>
      <c r="DF2" s="447" t="s">
        <v>113</v>
      </c>
      <c r="DG2" s="418" t="s">
        <v>99</v>
      </c>
      <c r="DH2" s="419" t="s">
        <v>113</v>
      </c>
      <c r="DI2" s="447" t="s">
        <v>100</v>
      </c>
      <c r="DJ2" s="447" t="s">
        <v>113</v>
      </c>
      <c r="DK2" s="418" t="s">
        <v>101</v>
      </c>
      <c r="DL2" s="419" t="s">
        <v>113</v>
      </c>
      <c r="DM2" s="447" t="s">
        <v>102</v>
      </c>
      <c r="DN2" s="447" t="s">
        <v>113</v>
      </c>
      <c r="DO2" s="409" t="s">
        <v>114</v>
      </c>
      <c r="DP2" s="407" t="s">
        <v>114</v>
      </c>
      <c r="DQ2" s="409" t="s">
        <v>114</v>
      </c>
      <c r="DR2" s="407" t="s">
        <v>114</v>
      </c>
      <c r="DS2" s="409" t="s">
        <v>114</v>
      </c>
      <c r="DT2" s="397" t="s">
        <v>112</v>
      </c>
      <c r="DU2" s="51"/>
      <c r="DV2" s="418" t="s">
        <v>0</v>
      </c>
      <c r="DW2" s="445" t="s">
        <v>88</v>
      </c>
      <c r="DX2" s="89" t="s">
        <v>118</v>
      </c>
      <c r="DY2" s="90"/>
      <c r="DZ2" s="397" t="s">
        <v>112</v>
      </c>
      <c r="EA2" s="418" t="s">
        <v>117</v>
      </c>
      <c r="EB2" s="419"/>
      <c r="EC2" s="394" t="s">
        <v>112</v>
      </c>
      <c r="ED2" s="447" t="s">
        <v>98</v>
      </c>
      <c r="EE2" s="447" t="s">
        <v>113</v>
      </c>
      <c r="EF2" s="418" t="s">
        <v>99</v>
      </c>
      <c r="EG2" s="419" t="s">
        <v>113</v>
      </c>
      <c r="EH2" s="447" t="s">
        <v>100</v>
      </c>
      <c r="EI2" s="447" t="s">
        <v>113</v>
      </c>
      <c r="EJ2" s="418" t="s">
        <v>101</v>
      </c>
      <c r="EK2" s="419" t="s">
        <v>113</v>
      </c>
      <c r="EL2" s="447" t="s">
        <v>102</v>
      </c>
      <c r="EM2" s="447" t="s">
        <v>113</v>
      </c>
      <c r="EN2" s="409" t="s">
        <v>114</v>
      </c>
      <c r="EO2" s="407" t="s">
        <v>114</v>
      </c>
      <c r="EP2" s="409" t="s">
        <v>114</v>
      </c>
      <c r="EQ2" s="407" t="s">
        <v>114</v>
      </c>
      <c r="ER2" s="409" t="s">
        <v>114</v>
      </c>
      <c r="ES2" s="397" t="s">
        <v>112</v>
      </c>
      <c r="ET2" s="51"/>
      <c r="EU2" s="418" t="s">
        <v>0</v>
      </c>
      <c r="EV2" s="445" t="s">
        <v>88</v>
      </c>
      <c r="EW2" s="89" t="s">
        <v>118</v>
      </c>
      <c r="EX2" s="90"/>
      <c r="EY2" s="397" t="s">
        <v>112</v>
      </c>
      <c r="EZ2" s="418" t="s">
        <v>117</v>
      </c>
      <c r="FA2" s="419"/>
      <c r="FB2" s="394" t="s">
        <v>112</v>
      </c>
      <c r="FC2" s="447" t="s">
        <v>98</v>
      </c>
      <c r="FD2" s="447" t="s">
        <v>113</v>
      </c>
      <c r="FE2" s="418" t="s">
        <v>99</v>
      </c>
      <c r="FF2" s="419" t="s">
        <v>113</v>
      </c>
      <c r="FG2" s="447" t="s">
        <v>100</v>
      </c>
      <c r="FH2" s="447" t="s">
        <v>113</v>
      </c>
      <c r="FI2" s="418" t="s">
        <v>101</v>
      </c>
      <c r="FJ2" s="419" t="s">
        <v>113</v>
      </c>
      <c r="FK2" s="447" t="s">
        <v>102</v>
      </c>
      <c r="FL2" s="447" t="s">
        <v>113</v>
      </c>
      <c r="FM2" s="409" t="s">
        <v>114</v>
      </c>
      <c r="FN2" s="407" t="s">
        <v>114</v>
      </c>
      <c r="FO2" s="409" t="s">
        <v>114</v>
      </c>
      <c r="FP2" s="407" t="s">
        <v>114</v>
      </c>
      <c r="FQ2" s="409" t="s">
        <v>114</v>
      </c>
      <c r="FR2" s="397" t="s">
        <v>112</v>
      </c>
      <c r="FS2" s="51"/>
      <c r="FU2" s="253" t="s">
        <v>167</v>
      </c>
      <c r="FV2" s="254" t="s">
        <v>202</v>
      </c>
      <c r="FW2" s="267" t="s">
        <v>205</v>
      </c>
      <c r="FX2" s="111"/>
    </row>
    <row r="3" spans="1:189" s="27" customFormat="1" ht="12.75" thickBot="1" x14ac:dyDescent="0.25">
      <c r="A3" s="444"/>
      <c r="B3" s="446"/>
      <c r="C3" s="399" t="s">
        <v>121</v>
      </c>
      <c r="D3" s="395" t="s">
        <v>122</v>
      </c>
      <c r="E3" s="398" t="s">
        <v>120</v>
      </c>
      <c r="F3" s="399" t="s">
        <v>121</v>
      </c>
      <c r="G3" s="400" t="s">
        <v>122</v>
      </c>
      <c r="H3" s="395" t="s">
        <v>124</v>
      </c>
      <c r="I3" s="448"/>
      <c r="J3" s="448"/>
      <c r="K3" s="449"/>
      <c r="L3" s="450"/>
      <c r="M3" s="448"/>
      <c r="N3" s="448"/>
      <c r="O3" s="449"/>
      <c r="P3" s="450"/>
      <c r="Q3" s="448"/>
      <c r="R3" s="448"/>
      <c r="S3" s="410"/>
      <c r="T3" s="408"/>
      <c r="U3" s="410"/>
      <c r="V3" s="408"/>
      <c r="W3" s="410"/>
      <c r="X3" s="398" t="s">
        <v>160</v>
      </c>
      <c r="Y3" s="28"/>
      <c r="Z3" s="444"/>
      <c r="AA3" s="446"/>
      <c r="AB3" s="399" t="s">
        <v>121</v>
      </c>
      <c r="AC3" s="395" t="s">
        <v>122</v>
      </c>
      <c r="AD3" s="398" t="s">
        <v>120</v>
      </c>
      <c r="AE3" s="399" t="s">
        <v>121</v>
      </c>
      <c r="AF3" s="400" t="s">
        <v>122</v>
      </c>
      <c r="AG3" s="395" t="s">
        <v>124</v>
      </c>
      <c r="AH3" s="448"/>
      <c r="AI3" s="448"/>
      <c r="AJ3" s="449"/>
      <c r="AK3" s="450"/>
      <c r="AL3" s="448"/>
      <c r="AM3" s="448"/>
      <c r="AN3" s="449"/>
      <c r="AO3" s="450"/>
      <c r="AP3" s="448"/>
      <c r="AQ3" s="448"/>
      <c r="AR3" s="410"/>
      <c r="AS3" s="408"/>
      <c r="AT3" s="410"/>
      <c r="AU3" s="408"/>
      <c r="AV3" s="410"/>
      <c r="AW3" s="398" t="s">
        <v>160</v>
      </c>
      <c r="AX3" s="28"/>
      <c r="AY3" s="444"/>
      <c r="AZ3" s="446"/>
      <c r="BA3" s="399" t="s">
        <v>121</v>
      </c>
      <c r="BB3" s="395" t="s">
        <v>122</v>
      </c>
      <c r="BC3" s="398" t="s">
        <v>120</v>
      </c>
      <c r="BD3" s="399" t="s">
        <v>121</v>
      </c>
      <c r="BE3" s="400" t="s">
        <v>122</v>
      </c>
      <c r="BF3" s="395" t="s">
        <v>124</v>
      </c>
      <c r="BG3" s="448"/>
      <c r="BH3" s="448"/>
      <c r="BI3" s="449"/>
      <c r="BJ3" s="450"/>
      <c r="BK3" s="448"/>
      <c r="BL3" s="448"/>
      <c r="BM3" s="449"/>
      <c r="BN3" s="450"/>
      <c r="BO3" s="448"/>
      <c r="BP3" s="448"/>
      <c r="BQ3" s="410"/>
      <c r="BR3" s="408"/>
      <c r="BS3" s="410"/>
      <c r="BT3" s="408"/>
      <c r="BU3" s="410"/>
      <c r="BV3" s="398" t="s">
        <v>160</v>
      </c>
      <c r="BW3" s="28"/>
      <c r="BX3" s="472"/>
      <c r="BY3" s="450"/>
      <c r="BZ3" s="399" t="s">
        <v>121</v>
      </c>
      <c r="CA3" s="395" t="s">
        <v>122</v>
      </c>
      <c r="CB3" s="398" t="s">
        <v>120</v>
      </c>
      <c r="CC3" s="399" t="s">
        <v>121</v>
      </c>
      <c r="CD3" s="400" t="s">
        <v>122</v>
      </c>
      <c r="CE3" s="395" t="s">
        <v>124</v>
      </c>
      <c r="CF3" s="448"/>
      <c r="CG3" s="448"/>
      <c r="CH3" s="449"/>
      <c r="CI3" s="450"/>
      <c r="CJ3" s="448"/>
      <c r="CK3" s="448"/>
      <c r="CL3" s="449"/>
      <c r="CM3" s="450"/>
      <c r="CN3" s="448"/>
      <c r="CO3" s="448"/>
      <c r="CP3" s="410"/>
      <c r="CQ3" s="408"/>
      <c r="CR3" s="410"/>
      <c r="CS3" s="408"/>
      <c r="CT3" s="410"/>
      <c r="CU3" s="398" t="s">
        <v>160</v>
      </c>
      <c r="CV3" s="28"/>
      <c r="CW3" s="472"/>
      <c r="CX3" s="450"/>
      <c r="CY3" s="399" t="s">
        <v>121</v>
      </c>
      <c r="CZ3" s="395" t="s">
        <v>122</v>
      </c>
      <c r="DA3" s="398" t="s">
        <v>120</v>
      </c>
      <c r="DB3" s="399" t="s">
        <v>121</v>
      </c>
      <c r="DC3" s="400" t="s">
        <v>122</v>
      </c>
      <c r="DD3" s="395" t="s">
        <v>124</v>
      </c>
      <c r="DE3" s="448"/>
      <c r="DF3" s="448"/>
      <c r="DG3" s="449"/>
      <c r="DH3" s="450"/>
      <c r="DI3" s="448"/>
      <c r="DJ3" s="448"/>
      <c r="DK3" s="449"/>
      <c r="DL3" s="450"/>
      <c r="DM3" s="448"/>
      <c r="DN3" s="448"/>
      <c r="DO3" s="410"/>
      <c r="DP3" s="408"/>
      <c r="DQ3" s="410"/>
      <c r="DR3" s="408"/>
      <c r="DS3" s="410"/>
      <c r="DT3" s="398" t="s">
        <v>160</v>
      </c>
      <c r="DU3" s="28"/>
      <c r="DV3" s="444"/>
      <c r="DW3" s="446"/>
      <c r="DX3" s="399" t="s">
        <v>121</v>
      </c>
      <c r="DY3" s="395" t="s">
        <v>122</v>
      </c>
      <c r="DZ3" s="398" t="s">
        <v>120</v>
      </c>
      <c r="EA3" s="399" t="s">
        <v>121</v>
      </c>
      <c r="EB3" s="400" t="s">
        <v>122</v>
      </c>
      <c r="EC3" s="395" t="s">
        <v>124</v>
      </c>
      <c r="ED3" s="448"/>
      <c r="EE3" s="448"/>
      <c r="EF3" s="449"/>
      <c r="EG3" s="450"/>
      <c r="EH3" s="448"/>
      <c r="EI3" s="448"/>
      <c r="EJ3" s="449"/>
      <c r="EK3" s="450"/>
      <c r="EL3" s="448"/>
      <c r="EM3" s="448"/>
      <c r="EN3" s="410"/>
      <c r="EO3" s="408"/>
      <c r="EP3" s="410"/>
      <c r="EQ3" s="408"/>
      <c r="ER3" s="410"/>
      <c r="ES3" s="398" t="s">
        <v>160</v>
      </c>
      <c r="ET3" s="28"/>
      <c r="EU3" s="444"/>
      <c r="EV3" s="446"/>
      <c r="EW3" s="399" t="s">
        <v>121</v>
      </c>
      <c r="EX3" s="395" t="s">
        <v>122</v>
      </c>
      <c r="EY3" s="398" t="s">
        <v>120</v>
      </c>
      <c r="EZ3" s="399" t="s">
        <v>121</v>
      </c>
      <c r="FA3" s="400" t="s">
        <v>122</v>
      </c>
      <c r="FB3" s="395" t="s">
        <v>124</v>
      </c>
      <c r="FC3" s="448"/>
      <c r="FD3" s="448"/>
      <c r="FE3" s="449"/>
      <c r="FF3" s="450"/>
      <c r="FG3" s="448"/>
      <c r="FH3" s="448"/>
      <c r="FI3" s="449"/>
      <c r="FJ3" s="450"/>
      <c r="FK3" s="448"/>
      <c r="FL3" s="448"/>
      <c r="FM3" s="410"/>
      <c r="FN3" s="408"/>
      <c r="FO3" s="410"/>
      <c r="FP3" s="408"/>
      <c r="FQ3" s="410"/>
      <c r="FR3" s="398" t="s">
        <v>160</v>
      </c>
      <c r="FS3" s="28"/>
      <c r="FU3" s="396"/>
      <c r="FV3" s="257"/>
      <c r="FW3" s="258"/>
      <c r="FY3" s="273" t="s">
        <v>183</v>
      </c>
      <c r="FZ3" s="274" t="s">
        <v>89</v>
      </c>
      <c r="GA3" s="254" t="s">
        <v>130</v>
      </c>
      <c r="GB3" s="254" t="s">
        <v>131</v>
      </c>
      <c r="GC3" s="254" t="s">
        <v>132</v>
      </c>
      <c r="GD3" s="254" t="s">
        <v>133</v>
      </c>
      <c r="GE3" s="255" t="s">
        <v>134</v>
      </c>
      <c r="GF3" s="255" t="s">
        <v>135</v>
      </c>
      <c r="GG3" s="256" t="s">
        <v>136</v>
      </c>
    </row>
    <row r="4" spans="1:189" ht="12.75" x14ac:dyDescent="0.2">
      <c r="A4" s="17" t="s">
        <v>174</v>
      </c>
      <c r="B4" s="18"/>
      <c r="C4" s="19">
        <v>0.22916666666666666</v>
      </c>
      <c r="D4" s="290">
        <f>IF(B4&lt;&gt;"Présent",0,C4+(7.4/24))</f>
        <v>0</v>
      </c>
      <c r="E4" s="291">
        <f>IF(OR(B4&lt;&gt;"Présent",C4="",D4-C4-0.4/24&lt;0),0,D4-C4-0.4/24)</f>
        <v>0</v>
      </c>
      <c r="F4" s="19">
        <f>IF(B4&lt;&gt;"Présent",0,C4)</f>
        <v>0</v>
      </c>
      <c r="G4" s="20">
        <v>0.53749999999999998</v>
      </c>
      <c r="H4" s="292">
        <f>IF(OR(F4="",G4=""),"",IF(B4&lt;&gt;"Présent",0,G4-F4+IF(F4&gt;G4,1)-0.4/24))</f>
        <v>0</v>
      </c>
      <c r="I4" s="63"/>
      <c r="J4" s="64"/>
      <c r="K4" s="63"/>
      <c r="L4" s="65"/>
      <c r="M4" s="66"/>
      <c r="N4" s="64"/>
      <c r="O4" s="63"/>
      <c r="P4" s="65"/>
      <c r="Q4" s="66"/>
      <c r="R4" s="64"/>
      <c r="S4" s="56" t="str">
        <f>IFERROR(IF($B4="Présent",J4/VLOOKUP(I4,Base!$A$3:$E$17,2,FALSE)/24,""),"")</f>
        <v/>
      </c>
      <c r="T4" s="56" t="str">
        <f>IFERROR(IF($B$4="Présent",L4/VLOOKUP(K4,Base!$A$3:$E$17,2,FALSE)/24,""),"")</f>
        <v/>
      </c>
      <c r="U4" s="56" t="str">
        <f>IFERROR(IF($B4="Présent",N4/VLOOKUP(M4,Base!$A$3:$E$17,2,FALSE)/24,""),"")</f>
        <v/>
      </c>
      <c r="V4" s="56" t="str">
        <f>IFERROR(IF($B4="Présent",P4/VLOOKUP(O4,Base!$A$3:$E$17,2,FALSE)/24,""),"")</f>
        <v/>
      </c>
      <c r="W4" s="56" t="str">
        <f>IFERROR(IF($B4="Présent",R4/VLOOKUP(Q4,Base!$A$3:$E$17,2,FALSE)/24,""),"")</f>
        <v/>
      </c>
      <c r="X4" s="293" t="str">
        <f>IF(B4="Présent",SUM(S4:W4)/H4,"")</f>
        <v/>
      </c>
      <c r="Z4" s="17" t="s">
        <v>174</v>
      </c>
      <c r="AA4" s="18"/>
      <c r="AB4" s="19">
        <v>0.22916666666666666</v>
      </c>
      <c r="AC4" s="290">
        <f>IF(AA4&lt;&gt;"Présent",0,AB4+(7.4/24))</f>
        <v>0</v>
      </c>
      <c r="AD4" s="291">
        <f>IF(OR(AA4&lt;&gt;"Présent",AB4="",AC4-AB4-0.4/24&lt;0),0,AC4-AB4-0.4/24)</f>
        <v>0</v>
      </c>
      <c r="AE4" s="19">
        <f>IF(AA4&lt;&gt;"Présent",0,AB4)</f>
        <v>0</v>
      </c>
      <c r="AF4" s="20">
        <v>0.53749999999999998</v>
      </c>
      <c r="AG4" s="292">
        <f>IF(OR(AE4="",AF4=""),"",IF(AA4&lt;&gt;"Présent",0,AF4-AE4+IF(AE4&gt;AF4,1)-0.4/24))</f>
        <v>0</v>
      </c>
      <c r="AH4" s="63"/>
      <c r="AI4" s="64"/>
      <c r="AJ4" s="63"/>
      <c r="AK4" s="65"/>
      <c r="AL4" s="66"/>
      <c r="AM4" s="64"/>
      <c r="AN4" s="63"/>
      <c r="AO4" s="65"/>
      <c r="AP4" s="66"/>
      <c r="AQ4" s="64"/>
      <c r="AR4" s="56" t="str">
        <f>IFERROR(IF($AA4="Présent",AI4/VLOOKUP(AH4,Base!$A$3:$E$17,2,FALSE)/24,""),"")</f>
        <v/>
      </c>
      <c r="AS4" s="56" t="str">
        <f>IFERROR(IF($AA4="Présent",AK4/VLOOKUP(AJ4,Base!$A$3:$E$17,2,FALSE)/24,""),"")</f>
        <v/>
      </c>
      <c r="AT4" s="56" t="str">
        <f>IFERROR(IF($AA4="Présent",AM4/VLOOKUP(AL4,Base!$A$3:$E$17,2,FALSE)/24,""),"")</f>
        <v/>
      </c>
      <c r="AU4" s="56" t="str">
        <f>IFERROR(IF($AA4="Présent",AO4/VLOOKUP(AN4,Base!$A$3:$E$17,2,FALSE)/24,""),"")</f>
        <v/>
      </c>
      <c r="AV4" s="56" t="str">
        <f>IFERROR(IF($AA4="Présent",AQ4/VLOOKUP(AP4,Base!$A$3:$E$17,2,FALSE)/24,""),"")</f>
        <v/>
      </c>
      <c r="AW4" s="293" t="str">
        <f>IF(AA4="Présent",SUM(AR4:AV4)/AG4,"")</f>
        <v/>
      </c>
      <c r="AY4" s="17" t="s">
        <v>174</v>
      </c>
      <c r="AZ4" s="18"/>
      <c r="BA4" s="19">
        <v>0.22916666666666666</v>
      </c>
      <c r="BB4" s="290">
        <f>IF(AZ4&lt;&gt;"Présent",0,BA4+(7.4/24))</f>
        <v>0</v>
      </c>
      <c r="BC4" s="291">
        <f>IF(OR(AZ4&lt;&gt;"Présent",BA4="",BB4-BA4-0.4/24&lt;0),0,BB4-BA4-0.4/24)</f>
        <v>0</v>
      </c>
      <c r="BD4" s="19">
        <f>IF(AZ4&lt;&gt;"Présent",0,BA4)</f>
        <v>0</v>
      </c>
      <c r="BE4" s="20">
        <v>0.53749999999999998</v>
      </c>
      <c r="BF4" s="292">
        <f>IF(OR(BD4="",BE4=""),"",IF(AZ4&lt;&gt;"Présent",0,BE4-BD4+IF(BD4&gt;BE4,1)-0.4/24))</f>
        <v>0</v>
      </c>
      <c r="BG4" s="63"/>
      <c r="BH4" s="64"/>
      <c r="BI4" s="63"/>
      <c r="BJ4" s="65"/>
      <c r="BK4" s="66"/>
      <c r="BL4" s="64"/>
      <c r="BM4" s="63"/>
      <c r="BN4" s="65"/>
      <c r="BO4" s="66"/>
      <c r="BP4" s="64"/>
      <c r="BQ4" s="56" t="str">
        <f>IFERROR(IF($AZ4="Présent",BH4/VLOOKUP(BG4,Base!$A$3:$E$17,2,FALSE)/24,""),"")</f>
        <v/>
      </c>
      <c r="BR4" s="56" t="str">
        <f>IFERROR(IF($AZ4="Présent",BJ4/VLOOKUP(BI4,Base!$A$3:$E$17,2,FALSE)/24,""),"")</f>
        <v/>
      </c>
      <c r="BS4" s="56" t="str">
        <f>IFERROR(IF($AZ4="Présent",BL4/VLOOKUP(BK4,Base!$A$3:$E$17,2,FALSE)/24,""),"")</f>
        <v/>
      </c>
      <c r="BT4" s="56" t="str">
        <f>IFERROR(IF($AZ4="Présent",BN4/VLOOKUP(BM4,Base!$A$3:$E$17,2,FALSE)/24,""),"")</f>
        <v/>
      </c>
      <c r="BU4" s="56" t="str">
        <f>IFERROR(IF($AZ4="Présent",BP4/VLOOKUP(BO4,Base!$A$3:$E$17,2,FALSE)/24,""),"")</f>
        <v/>
      </c>
      <c r="BV4" s="293" t="str">
        <f>IF(AZ4="Présent",SUM(BQ4:BU4)/BF4,"")</f>
        <v/>
      </c>
      <c r="BX4" s="17" t="s">
        <v>174</v>
      </c>
      <c r="BY4" s="199"/>
      <c r="BZ4" s="19">
        <v>0.22916666666666666</v>
      </c>
      <c r="CA4" s="290">
        <f>IF(BY4&lt;&gt;"Présent",0,BZ4+(7.4/24))</f>
        <v>0</v>
      </c>
      <c r="CB4" s="291">
        <f>IF(OR(BY4&lt;&gt;"Présent",BZ4="",CA4-BZ4-0.4/24&lt;0),0,CA4-BZ4-0.4/24)</f>
        <v>0</v>
      </c>
      <c r="CC4" s="19">
        <f>IF(BY4&lt;&gt;"Présent",0,BZ4)</f>
        <v>0</v>
      </c>
      <c r="CD4" s="20">
        <v>0.53749999999999998</v>
      </c>
      <c r="CE4" s="292">
        <f>IF(OR(CC4="",CD4=""),"",IF(BY4&lt;&gt;"Présent",0,CD4-CC4+IF(CC4&gt;CD4,1)-0.4/24))</f>
        <v>0</v>
      </c>
      <c r="CF4" s="63"/>
      <c r="CG4" s="64"/>
      <c r="CH4" s="63"/>
      <c r="CI4" s="65"/>
      <c r="CJ4" s="66"/>
      <c r="CK4" s="64"/>
      <c r="CL4" s="63"/>
      <c r="CM4" s="65"/>
      <c r="CN4" s="66"/>
      <c r="CO4" s="64"/>
      <c r="CP4" s="56" t="str">
        <f>IFERROR(IF($BY4="Présent",CG4/VLOOKUP(CF4,Base!$A$3:$E$17,2,FALSE)/24,""),"")</f>
        <v/>
      </c>
      <c r="CQ4" s="56" t="str">
        <f>IFERROR(IF($BY4="Présent",CI4/VLOOKUP(CH4,Base!$A$3:$E$17,2,FALSE)/24,""),"")</f>
        <v/>
      </c>
      <c r="CR4" s="56" t="str">
        <f>IFERROR(IF($BY4="Présent",CK4/VLOOKUP(CJ4,Base!$A$3:$E$17,2,FALSE)/24,""),"")</f>
        <v/>
      </c>
      <c r="CS4" s="56" t="str">
        <f>IFERROR(IF($BY4="Présent",CM4/VLOOKUP(CL4,Base!$A$3:$E$17,2,FALSE)/24,""),"")</f>
        <v/>
      </c>
      <c r="CT4" s="56" t="str">
        <f>IFERROR(IF($BY4="Présent",CO4/VLOOKUP(CN4,Base!$A$3:$E$17,2,FALSE)/24,""),"")</f>
        <v/>
      </c>
      <c r="CU4" s="293" t="str">
        <f>IF(BY4="Présent",SUM(CP4:CT4)/CE4,"")</f>
        <v/>
      </c>
      <c r="CW4" s="17" t="s">
        <v>174</v>
      </c>
      <c r="CX4" s="199"/>
      <c r="CY4" s="19">
        <v>0.22916666666666666</v>
      </c>
      <c r="CZ4" s="290">
        <f>IF(CX4&lt;&gt;"Présent",0,CY4+(7.4/24))</f>
        <v>0</v>
      </c>
      <c r="DA4" s="291">
        <f>IF(OR(CX4&lt;&gt;"Présent",CY4="",CZ4-CY4-0.4/24&lt;0),0,CZ4-CY4-0.4/24)</f>
        <v>0</v>
      </c>
      <c r="DB4" s="19">
        <f>IF(CX4&lt;&gt;"Présent",0,CY4)</f>
        <v>0</v>
      </c>
      <c r="DC4" s="20">
        <v>0.53749999999999998</v>
      </c>
      <c r="DD4" s="292">
        <f>IF(OR(DB4="",DC4=""),"",IF(CX4&lt;&gt;"Présent",0,DC4-DB4+IF(DB4&gt;DC4,1)-0.4/24))</f>
        <v>0</v>
      </c>
      <c r="DE4" s="63"/>
      <c r="DF4" s="64"/>
      <c r="DG4" s="63"/>
      <c r="DH4" s="65"/>
      <c r="DI4" s="66"/>
      <c r="DJ4" s="64"/>
      <c r="DK4" s="63"/>
      <c r="DL4" s="65"/>
      <c r="DM4" s="66"/>
      <c r="DN4" s="64"/>
      <c r="DO4" s="56" t="str">
        <f>IFERROR(IF($CX4="Présent",DF4/VLOOKUP(DE4,Base!$A$3:$E$17,2,FALSE)/24,""),"")</f>
        <v/>
      </c>
      <c r="DP4" s="56" t="str">
        <f>IFERROR(IF($CX4="Présent",DH4/VLOOKUP(DG4,Base!$A$3:$E$17,2,FALSE)/24,""),"")</f>
        <v/>
      </c>
      <c r="DQ4" s="56" t="str">
        <f>IFERROR(IF($CX4="Présent",DJ4/VLOOKUP(DI4,Base!$A$3:$E$17,2,FALSE)/24,""),"")</f>
        <v/>
      </c>
      <c r="DR4" s="56" t="str">
        <f>IFERROR(IF($CX4="Présent",DL4/VLOOKUP(DK4,Base!$A$3:$E$17,2,FALSE)/24,""),"")</f>
        <v/>
      </c>
      <c r="DS4" s="56" t="str">
        <f>IFERROR(IF($CX4="Présent",DN4/VLOOKUP(DM4,Base!$A$3:$E$17,2,FALSE)/24,""),"")</f>
        <v/>
      </c>
      <c r="DT4" s="293" t="str">
        <f>IF(CX4="Présent",SUM(DO4:DS4)/DD4,"")</f>
        <v/>
      </c>
      <c r="DV4" s="17" t="s">
        <v>174</v>
      </c>
      <c r="DW4" s="18"/>
      <c r="DX4" s="19">
        <v>0.22916666666666666</v>
      </c>
      <c r="DY4" s="290">
        <f>IF(DW4&lt;&gt;"Présent",0,DX4+(7.4/24))</f>
        <v>0</v>
      </c>
      <c r="DZ4" s="291">
        <f>IF(OR(DW4&lt;&gt;"Présent",DX4="",DY4-DX4-0.4/24&lt;0),0,DY4-DX4-0.4/24)</f>
        <v>0</v>
      </c>
      <c r="EA4" s="19">
        <f>IF(DW4&lt;&gt;"Présent",0,DX4)</f>
        <v>0</v>
      </c>
      <c r="EB4" s="20">
        <v>0.53749999999999998</v>
      </c>
      <c r="EC4" s="292">
        <f>IF(OR(EA4="",EB4=""),"",IF(DW4&lt;&gt;"Présent",0,EB4-EA4+IF(EA4&gt;EB4,1)-0.4/24))</f>
        <v>0</v>
      </c>
      <c r="ED4" s="63"/>
      <c r="EE4" s="64"/>
      <c r="EF4" s="63"/>
      <c r="EG4" s="65"/>
      <c r="EH4" s="66"/>
      <c r="EI4" s="64"/>
      <c r="EJ4" s="63"/>
      <c r="EK4" s="65"/>
      <c r="EL4" s="66"/>
      <c r="EM4" s="64"/>
      <c r="EN4" s="56" t="str">
        <f>IFERROR(IF($DW4="Présent",EE4/VLOOKUP(ED4,Base!$A$3:$E$17,2,FALSE)/24,""),"")</f>
        <v/>
      </c>
      <c r="EO4" s="56" t="str">
        <f>IFERROR(IF($DW4="Présent",EG4/VLOOKUP(EF4,Base!$A$3:$E$17,2,FALSE)/24,""),"")</f>
        <v/>
      </c>
      <c r="EP4" s="56" t="str">
        <f>IFERROR(IF($DW4="Présent",EI4/VLOOKUP(EH4,Base!$A$3:$E$17,2,FALSE)/24,""),"")</f>
        <v/>
      </c>
      <c r="EQ4" s="56" t="str">
        <f>IFERROR(IF($DW4="Présent",EK4/VLOOKUP(EJ4,Base!$A$3:$E$17,2,FALSE)/24,""),"")</f>
        <v/>
      </c>
      <c r="ER4" s="56" t="str">
        <f>IFERROR(IF($DW4="Présent",EM4/VLOOKUP(EL4,Base!$A$3:$E$17,2,FALSE)/24,""),"")</f>
        <v/>
      </c>
      <c r="ES4" s="293" t="str">
        <f>IF(DW4="Présent",SUM(EN4:ER4)/EC4,"")</f>
        <v/>
      </c>
      <c r="EU4" s="17"/>
      <c r="EV4" s="18"/>
      <c r="EW4" s="19">
        <v>0.22916666666666666</v>
      </c>
      <c r="EX4" s="290">
        <f>IF(EV4&lt;&gt;"Présent",0,EW4+(7.4/24))</f>
        <v>0</v>
      </c>
      <c r="EY4" s="291">
        <f>IF(OR(EV4&lt;&gt;"Présent",EW4="",EX4-EW4-0.4/24&lt;0),0,EX4-EW4-0.4/24)</f>
        <v>0</v>
      </c>
      <c r="EZ4" s="19">
        <f>IF(EV4&lt;&gt;"Présent",0,EW4)</f>
        <v>0</v>
      </c>
      <c r="FA4" s="20">
        <v>0.53749999999999998</v>
      </c>
      <c r="FB4" s="292">
        <f>IF(OR(EZ4="",FA4=""),0,IF(EV4&lt;&gt;"Présent",0,FA4-EZ4+IF(EZ4&gt;FA4,1)-0.4/24))</f>
        <v>0</v>
      </c>
      <c r="FC4" s="63"/>
      <c r="FD4" s="64"/>
      <c r="FE4" s="63"/>
      <c r="FF4" s="65"/>
      <c r="FG4" s="66"/>
      <c r="FH4" s="64"/>
      <c r="FI4" s="63"/>
      <c r="FJ4" s="65"/>
      <c r="FK4" s="66"/>
      <c r="FL4" s="64"/>
      <c r="FM4" s="56" t="str">
        <f>IFERROR(IF($EV4="Présent",FD4/VLOOKUP(FC4,Base!$A$3:$E$17,2,FALSE)/24,""),"")</f>
        <v/>
      </c>
      <c r="FN4" s="56" t="str">
        <f>IFERROR(IF($EV4="Présent",FF4/VLOOKUP(FE4,Base!$A$3:$E$17,2,FALSE)/24,""),"")</f>
        <v/>
      </c>
      <c r="FO4" s="56" t="str">
        <f>IFERROR(IF($EV4="Présent",FH4/VLOOKUP(FG4,Base!$A$3:$E$17,2,FALSE)/24,""),"")</f>
        <v/>
      </c>
      <c r="FP4" s="56" t="str">
        <f>IFERROR(IF($EV4="Présent",FJ4/VLOOKUP(FI4,Base!$A$3:$E$17,2,FALSE)/24,""),"")</f>
        <v/>
      </c>
      <c r="FQ4" s="56" t="str">
        <f>IFERROR(IF($EV4="Présent",FL4/VLOOKUP(FK4,Base!$A$3:$E$17,2,FALSE)/24,""),"")</f>
        <v/>
      </c>
      <c r="FR4" s="293" t="str">
        <f>IF(EV4="Présent",SUM(FM4:FQ4)/FB4,"")</f>
        <v/>
      </c>
      <c r="FU4" s="262" t="str">
        <f>IF(EU4="",IF(DV4="",IF(CW4="",IF(BX4="",IF(AY4="",IF(Z4="",A4,Z4),AY4),BX4),CW4),DV4),EU4)</f>
        <v>JACQUOT. P</v>
      </c>
      <c r="FV4" s="261">
        <f>IF(FU4=0,"",7-COUNTIF(B4:FR4,$FZ$3))</f>
        <v>7</v>
      </c>
      <c r="FW4" s="263">
        <f>SUM(E4,AD4,BC4,CB4,DA4,DZ4,EY4)+(COUNTIF(B4:FR4,$FZ$3)*(0.4/24))</f>
        <v>0</v>
      </c>
      <c r="FX4" s="269"/>
      <c r="FY4" s="487" t="s">
        <v>127</v>
      </c>
      <c r="FZ4" s="488"/>
      <c r="GA4" s="275">
        <f>COUNTIF($B$4:$B$32,$FZ$3)</f>
        <v>0</v>
      </c>
      <c r="GB4" s="257">
        <f>COUNTIF($AA$4:$AA$32,$FZ$3)</f>
        <v>0</v>
      </c>
      <c r="GC4" s="257">
        <f>COUNTIF($AZ$4:$AZ$32,$FZ$3)</f>
        <v>0</v>
      </c>
      <c r="GD4" s="257">
        <f>COUNTIF($BY$4:$BY$32,$FZ$3)</f>
        <v>0</v>
      </c>
      <c r="GE4" s="257">
        <f>COUNTIF($CX$4:$CX$32,$FZ$3)</f>
        <v>0</v>
      </c>
      <c r="GF4" s="257">
        <f>COUNTIF($DW$4:$DW$32,$FZ$3)</f>
        <v>0</v>
      </c>
      <c r="GG4" s="258">
        <f>COUNTIF($EV$4:$EV$32,$FZ$3)</f>
        <v>0</v>
      </c>
    </row>
    <row r="5" spans="1:189" ht="12.75" x14ac:dyDescent="0.2">
      <c r="A5" s="17" t="s">
        <v>13</v>
      </c>
      <c r="B5" s="18"/>
      <c r="C5" s="19">
        <v>0.22916666666666666</v>
      </c>
      <c r="D5" s="290">
        <f t="shared" ref="D5:D32" si="0">IF(B5&lt;&gt;"Présent",0,C5+(7.4/24))</f>
        <v>0</v>
      </c>
      <c r="E5" s="291">
        <f t="shared" ref="E5:E32" si="1">IF(OR(B5&lt;&gt;"Présent",C5="",D5-C5-0.4/24&lt;0),0,D5-C5-0.4/24)</f>
        <v>0</v>
      </c>
      <c r="F5" s="19">
        <f t="shared" ref="F5:F32" si="2">IF(B5&lt;&gt;"Présent",0,C5)</f>
        <v>0</v>
      </c>
      <c r="G5" s="20">
        <v>0.53749999999999998</v>
      </c>
      <c r="H5" s="292">
        <f t="shared" ref="H5:H31" si="3">IF(OR(F5="",G5=""),"",IF(B5&lt;&gt;"Présent",0,G5-F5+IF(F5&gt;G5,1)-0.4/24))</f>
        <v>0</v>
      </c>
      <c r="I5" s="63"/>
      <c r="J5" s="64"/>
      <c r="K5" s="63"/>
      <c r="L5" s="65"/>
      <c r="M5" s="66"/>
      <c r="N5" s="64"/>
      <c r="O5" s="63"/>
      <c r="P5" s="65"/>
      <c r="Q5" s="66"/>
      <c r="R5" s="64"/>
      <c r="S5" s="56" t="str">
        <f>IFERROR(IF($B5="Présent",J5/VLOOKUP(I5,Base!$A$3:$E$17,2,FALSE)/24,""),"")</f>
        <v/>
      </c>
      <c r="T5" s="56" t="str">
        <f>IFERROR(IF($B5="Présent",L5/VLOOKUP(K5,Base!$A$3:$E$17,2,FALSE)/24,""),"")</f>
        <v/>
      </c>
      <c r="U5" s="56" t="str">
        <f>IFERROR(IF($B5="Présent",N5/VLOOKUP(M5,Base!$A$3:$E$17,2,FALSE)/24,""),"")</f>
        <v/>
      </c>
      <c r="V5" s="56" t="str">
        <f>IFERROR(IF($B5="Présent",P5/VLOOKUP(O5,Base!$A$3:$E$17,2,FALSE)/24,""),"")</f>
        <v/>
      </c>
      <c r="W5" s="56" t="str">
        <f>IFERROR(IF($B5="Présent",R5/VLOOKUP(Q5,Base!$A$3:$E$17,2,FALSE)/24,""),"")</f>
        <v/>
      </c>
      <c r="X5" s="293" t="str">
        <f t="shared" ref="X5:X32" si="4">IF(B5="Présent",SUM(S5:W5)/H5,"")</f>
        <v/>
      </c>
      <c r="Z5" s="17" t="s">
        <v>13</v>
      </c>
      <c r="AA5" s="18"/>
      <c r="AB5" s="19">
        <v>0.22916666666666666</v>
      </c>
      <c r="AC5" s="290">
        <f t="shared" ref="AC5:AC32" si="5">IF(AA5&lt;&gt;"Présent",0,AB5+(7.4/24))</f>
        <v>0</v>
      </c>
      <c r="AD5" s="291">
        <f t="shared" ref="AD5:AD32" si="6">IF(OR(AA5&lt;&gt;"Présent",AB5="",AC5-AB5-0.4/24&lt;0),0,AC5-AB5-0.4/24)</f>
        <v>0</v>
      </c>
      <c r="AE5" s="19">
        <f t="shared" ref="AE5:AE32" si="7">IF(AA5&lt;&gt;"Présent",0,AB5)</f>
        <v>0</v>
      </c>
      <c r="AF5" s="20">
        <v>0.53749999999999998</v>
      </c>
      <c r="AG5" s="292">
        <f t="shared" ref="AG5:AG31" si="8">IF(OR(AE5="",AF5=""),"",IF(AA5&lt;&gt;"Présent",0,AF5-AE5+IF(AE5&gt;AF5,1)-0.4/24))</f>
        <v>0</v>
      </c>
      <c r="AH5" s="63"/>
      <c r="AI5" s="64"/>
      <c r="AJ5" s="63"/>
      <c r="AK5" s="65"/>
      <c r="AL5" s="66"/>
      <c r="AM5" s="64"/>
      <c r="AN5" s="63"/>
      <c r="AO5" s="65"/>
      <c r="AP5" s="66"/>
      <c r="AQ5" s="64"/>
      <c r="AR5" s="56" t="str">
        <f>IFERROR(IF($AA5="Présent",AI5/VLOOKUP(AH5,Base!$A$3:$E$17,2,FALSE)/24,""),"")</f>
        <v/>
      </c>
      <c r="AS5" s="56" t="str">
        <f>IFERROR(IF($AA5="Présent",AK5/VLOOKUP(AJ5,Base!$A$3:$E$17,2,FALSE)/24,""),"")</f>
        <v/>
      </c>
      <c r="AT5" s="56" t="str">
        <f>IFERROR(IF($AA5="Présent",AM5/VLOOKUP(AL5,Base!$A$3:$E$17,2,FALSE)/24,""),"")</f>
        <v/>
      </c>
      <c r="AU5" s="56" t="str">
        <f>IFERROR(IF($AA5="Présent",AO5/VLOOKUP(AN5,Base!$A$3:$E$17,2,FALSE)/24,""),"")</f>
        <v/>
      </c>
      <c r="AV5" s="56" t="str">
        <f>IFERROR(IF($AA5="Présent",AQ5/VLOOKUP(AP5,Base!$A$3:$E$17,2,FALSE)/24,""),"")</f>
        <v/>
      </c>
      <c r="AW5" s="293" t="str">
        <f t="shared" ref="AW5:AW32" si="9">IF(AA5="Présent",SUM(AR5:AV5)/AG5,"")</f>
        <v/>
      </c>
      <c r="AY5" s="17" t="s">
        <v>13</v>
      </c>
      <c r="AZ5" s="18"/>
      <c r="BA5" s="19">
        <v>0.22916666666666666</v>
      </c>
      <c r="BB5" s="290">
        <f t="shared" ref="BB5:BB32" si="10">IF(AZ5&lt;&gt;"Présent",0,BA5+(7.4/24))</f>
        <v>0</v>
      </c>
      <c r="BC5" s="291">
        <f t="shared" ref="BC5:BC32" si="11">IF(OR(AZ5&lt;&gt;"Présent",BA5="",BB5-BA5-0.4/24&lt;0),0,BB5-BA5-0.4/24)</f>
        <v>0</v>
      </c>
      <c r="BD5" s="19">
        <f t="shared" ref="BD5:BD32" si="12">IF(AZ5&lt;&gt;"Présent",0,BA5)</f>
        <v>0</v>
      </c>
      <c r="BE5" s="20">
        <v>0.53749999999999998</v>
      </c>
      <c r="BF5" s="292">
        <f t="shared" ref="BF5:BF31" si="13">IF(OR(BD5="",BE5=""),"",IF(AZ5&lt;&gt;"Présent",0,BE5-BD5+IF(BD5&gt;BE5,1)-0.4/24))</f>
        <v>0</v>
      </c>
      <c r="BG5" s="63"/>
      <c r="BH5" s="64"/>
      <c r="BI5" s="63"/>
      <c r="BJ5" s="65"/>
      <c r="BK5" s="66"/>
      <c r="BL5" s="64"/>
      <c r="BM5" s="63"/>
      <c r="BN5" s="65"/>
      <c r="BO5" s="66"/>
      <c r="BP5" s="64"/>
      <c r="BQ5" s="56" t="str">
        <f>IFERROR(IF($AZ5="Présent",BH5/VLOOKUP(BG5,Base!$A$3:$E$17,2,FALSE)/24,""),"")</f>
        <v/>
      </c>
      <c r="BR5" s="56" t="str">
        <f>IFERROR(IF($AZ5="Présent",BJ5/VLOOKUP(BI5,Base!$A$3:$E$17,2,FALSE)/24,""),"")</f>
        <v/>
      </c>
      <c r="BS5" s="56" t="str">
        <f>IFERROR(IF($AZ5="Présent",BL5/VLOOKUP(BK5,Base!$A$3:$E$17,2,FALSE)/24,""),"")</f>
        <v/>
      </c>
      <c r="BT5" s="56" t="str">
        <f>IFERROR(IF($AZ5="Présent",BN5/VLOOKUP(BM5,Base!$A$3:$E$17,2,FALSE)/24,""),"")</f>
        <v/>
      </c>
      <c r="BU5" s="56" t="str">
        <f>IFERROR(IF($AZ5="Présent",BP5/VLOOKUP(BO5,Base!$A$3:$E$17,2,FALSE)/24,""),"")</f>
        <v/>
      </c>
      <c r="BV5" s="293" t="str">
        <f t="shared" ref="BV5:BV32" si="14">IF(AZ5="Présent",SUM(BQ5:BU5)/BF5,"")</f>
        <v/>
      </c>
      <c r="BX5" s="17" t="s">
        <v>13</v>
      </c>
      <c r="BY5" s="199"/>
      <c r="BZ5" s="19">
        <v>0.22916666666666666</v>
      </c>
      <c r="CA5" s="290">
        <f t="shared" ref="CA5:CA32" si="15">IF(BY5&lt;&gt;"Présent",0,BZ5+(7.4/24))</f>
        <v>0</v>
      </c>
      <c r="CB5" s="291">
        <f t="shared" ref="CB5:CB32" si="16">IF(OR(BY5&lt;&gt;"Présent",BZ5="",CA5-BZ5-0.4/24&lt;0),0,CA5-BZ5-0.4/24)</f>
        <v>0</v>
      </c>
      <c r="CC5" s="19">
        <f t="shared" ref="CC5:CC32" si="17">IF(BY5&lt;&gt;"Présent",0,BZ5)</f>
        <v>0</v>
      </c>
      <c r="CD5" s="20">
        <v>0.53749999999999998</v>
      </c>
      <c r="CE5" s="292">
        <f t="shared" ref="CE5:CE31" si="18">IF(OR(CC5="",CD5=""),"",IF(BY5&lt;&gt;"Présent",0,CD5-CC5+IF(CC5&gt;CD5,1)-0.4/24))</f>
        <v>0</v>
      </c>
      <c r="CF5" s="63"/>
      <c r="CG5" s="64"/>
      <c r="CH5" s="63"/>
      <c r="CI5" s="65"/>
      <c r="CJ5" s="66"/>
      <c r="CK5" s="64"/>
      <c r="CL5" s="63"/>
      <c r="CM5" s="65"/>
      <c r="CN5" s="66"/>
      <c r="CO5" s="64"/>
      <c r="CP5" s="56" t="str">
        <f>IFERROR(IF($BY5="Présent",CG5/VLOOKUP(CF5,Base!$A$3:$E$17,2,FALSE)/24,""),"")</f>
        <v/>
      </c>
      <c r="CQ5" s="56" t="str">
        <f>IFERROR(IF($BY5="Présent",CI5/VLOOKUP(CH5,Base!$A$3:$E$17,2,FALSE)/24,""),"")</f>
        <v/>
      </c>
      <c r="CR5" s="56" t="str">
        <f>IFERROR(IF($BY5="Présent",CK5/VLOOKUP(CJ5,Base!$A$3:$E$17,2,FALSE)/24,""),"")</f>
        <v/>
      </c>
      <c r="CS5" s="56" t="str">
        <f>IFERROR(IF($BY5="Présent",CM5/VLOOKUP(CL5,Base!$A$3:$E$17,2,FALSE)/24,""),"")</f>
        <v/>
      </c>
      <c r="CT5" s="56" t="str">
        <f>IFERROR(IF($BY5="Présent",CO5/VLOOKUP(CN5,Base!$A$3:$E$17,2,FALSE)/24,""),"")</f>
        <v/>
      </c>
      <c r="CU5" s="293" t="str">
        <f t="shared" ref="CU5:CU32" si="19">IF(BY5="Présent",SUM(CP5:CT5)/CE5,"")</f>
        <v/>
      </c>
      <c r="CW5" s="17" t="s">
        <v>13</v>
      </c>
      <c r="CX5" s="199"/>
      <c r="CY5" s="19">
        <v>0.22916666666666666</v>
      </c>
      <c r="CZ5" s="290">
        <f t="shared" ref="CZ5:CZ32" si="20">IF(CX5&lt;&gt;"Présent",0,CY5+(7.4/24))</f>
        <v>0</v>
      </c>
      <c r="DA5" s="291">
        <f t="shared" ref="DA5:DA32" si="21">IF(OR(CX5&lt;&gt;"Présent",CY5="",CZ5-CY5-0.4/24&lt;0),0,CZ5-CY5-0.4/24)</f>
        <v>0</v>
      </c>
      <c r="DB5" s="19">
        <f t="shared" ref="DB5:DB32" si="22">IF(CX5&lt;&gt;"Présent",0,CY5)</f>
        <v>0</v>
      </c>
      <c r="DC5" s="20">
        <v>0.53749999999999998</v>
      </c>
      <c r="DD5" s="292">
        <f t="shared" ref="DD5:DD31" si="23">IF(OR(DB5="",DC5=""),"",IF(CX5&lt;&gt;"Présent",0,DC5-DB5+IF(DB5&gt;DC5,1)-0.4/24))</f>
        <v>0</v>
      </c>
      <c r="DE5" s="63"/>
      <c r="DF5" s="64"/>
      <c r="DG5" s="63"/>
      <c r="DH5" s="65"/>
      <c r="DI5" s="66"/>
      <c r="DJ5" s="64"/>
      <c r="DK5" s="63"/>
      <c r="DL5" s="65"/>
      <c r="DM5" s="66"/>
      <c r="DN5" s="64"/>
      <c r="DO5" s="56" t="str">
        <f>IFERROR(IF($CX5="Présent",DF5/VLOOKUP(DE5,Base!$A$3:$E$17,2,FALSE)/24,""),"")</f>
        <v/>
      </c>
      <c r="DP5" s="56" t="str">
        <f>IFERROR(IF($CX5="Présent",DH5/VLOOKUP(DG5,Base!$A$3:$E$17,2,FALSE)/24,""),"")</f>
        <v/>
      </c>
      <c r="DQ5" s="56" t="str">
        <f>IFERROR(IF($CX5="Présent",DJ5/VLOOKUP(DI5,Base!$A$3:$E$17,2,FALSE)/24,""),"")</f>
        <v/>
      </c>
      <c r="DR5" s="56" t="str">
        <f>IFERROR(IF($CX5="Présent",DL5/VLOOKUP(DK5,Base!$A$3:$E$17,2,FALSE)/24,""),"")</f>
        <v/>
      </c>
      <c r="DS5" s="56" t="str">
        <f>IFERROR(IF($CX5="Présent",DN5/VLOOKUP(DM5,Base!$A$3:$E$17,2,FALSE)/24,""),"")</f>
        <v/>
      </c>
      <c r="DT5" s="293" t="str">
        <f t="shared" ref="DT5:DT32" si="24">IF(CX5="Présent",SUM(DO5:DS5)/DD5,"")</f>
        <v/>
      </c>
      <c r="DV5" s="17" t="s">
        <v>13</v>
      </c>
      <c r="DW5" s="18"/>
      <c r="DX5" s="19">
        <v>0.22916666666666666</v>
      </c>
      <c r="DY5" s="290">
        <f t="shared" ref="DY5:DY32" si="25">IF(DW5&lt;&gt;"Présent",0,DX5+(7.4/24))</f>
        <v>0</v>
      </c>
      <c r="DZ5" s="291">
        <f t="shared" ref="DZ5:DZ32" si="26">IF(OR(DW5&lt;&gt;"Présent",DX5="",DY5-DX5-0.4/24&lt;0),0,DY5-DX5-0.4/24)</f>
        <v>0</v>
      </c>
      <c r="EA5" s="19">
        <f t="shared" ref="EA5:EA32" si="27">IF(DW5&lt;&gt;"Présent",0,DX5)</f>
        <v>0</v>
      </c>
      <c r="EB5" s="20">
        <v>0.53749999999999998</v>
      </c>
      <c r="EC5" s="292">
        <f t="shared" ref="EC5:EC31" si="28">IF(OR(EA5="",EB5=""),"",IF(DW5&lt;&gt;"Présent",0,EB5-EA5+IF(EA5&gt;EB5,1)-0.4/24))</f>
        <v>0</v>
      </c>
      <c r="ED5" s="63"/>
      <c r="EE5" s="64"/>
      <c r="EF5" s="63"/>
      <c r="EG5" s="65"/>
      <c r="EH5" s="66"/>
      <c r="EI5" s="64"/>
      <c r="EJ5" s="63"/>
      <c r="EK5" s="65"/>
      <c r="EL5" s="66"/>
      <c r="EM5" s="64"/>
      <c r="EN5" s="56" t="str">
        <f>IFERROR(IF($DW5="Présent",EE5/VLOOKUP(ED5,Base!$A$3:$E$17,2,FALSE)/24,""),"")</f>
        <v/>
      </c>
      <c r="EO5" s="56" t="str">
        <f>IFERROR(IF($DW5="Présent",EG5/VLOOKUP(EF5,Base!$A$3:$E$17,2,FALSE)/24,""),"")</f>
        <v/>
      </c>
      <c r="EP5" s="56" t="str">
        <f>IFERROR(IF($DW5="Présent",EI5/VLOOKUP(EH5,Base!$A$3:$E$17,2,FALSE)/24,""),"")</f>
        <v/>
      </c>
      <c r="EQ5" s="56" t="str">
        <f>IFERROR(IF($DW5="Présent",EK5/VLOOKUP(EJ5,Base!$A$3:$E$17,2,FALSE)/24,""),"")</f>
        <v/>
      </c>
      <c r="ER5" s="56" t="str">
        <f>IFERROR(IF($DW5="Présent",EM5/VLOOKUP(EL5,Base!$A$3:$E$17,2,FALSE)/24,""),"")</f>
        <v/>
      </c>
      <c r="ES5" s="293" t="str">
        <f t="shared" ref="ES5:ES32" si="29">IF(DW5="Présent",SUM(EN5:ER5)/EC5,"")</f>
        <v/>
      </c>
      <c r="EU5" s="17"/>
      <c r="EV5" s="18"/>
      <c r="EW5" s="19">
        <v>0.22916666666666666</v>
      </c>
      <c r="EX5" s="290">
        <f t="shared" ref="EX5:EX32" si="30">IF(EV5&lt;&gt;"Présent",0,EW5+(7.4/24))</f>
        <v>0</v>
      </c>
      <c r="EY5" s="291">
        <f t="shared" ref="EY5:EY32" si="31">IF(OR(EV5&lt;&gt;"Présent",EW5="",EX5-EW5-0.4/24&lt;0),0,EX5-EW5-0.4/24)</f>
        <v>0</v>
      </c>
      <c r="EZ5" s="19">
        <f t="shared" ref="EZ5:EZ32" si="32">IF(EV5&lt;&gt;"Présent",0,EW5)</f>
        <v>0</v>
      </c>
      <c r="FA5" s="20">
        <v>0.53749999999999998</v>
      </c>
      <c r="FB5" s="292">
        <f t="shared" ref="FB5:FB31" si="33">IF(OR(EZ5="",FA5=""),"",IF(EV5&lt;&gt;"Présent",0,FA5-EZ5+IF(EZ5&gt;FA5,1)-0.4/24))</f>
        <v>0</v>
      </c>
      <c r="FC5" s="63"/>
      <c r="FD5" s="64"/>
      <c r="FE5" s="63"/>
      <c r="FF5" s="65"/>
      <c r="FG5" s="66"/>
      <c r="FH5" s="64"/>
      <c r="FI5" s="63"/>
      <c r="FJ5" s="65"/>
      <c r="FK5" s="66"/>
      <c r="FL5" s="64"/>
      <c r="FM5" s="56" t="str">
        <f>IFERROR(IF($EV5="Présent",FD5/VLOOKUP(FC5,Base!$A$3:$E$17,2,FALSE)/24,""),"")</f>
        <v/>
      </c>
      <c r="FN5" s="56" t="str">
        <f>IFERROR(IF($EV5="Présent",FF5/VLOOKUP(FE5,Base!$A$3:$E$17,2,FALSE)/24,""),"")</f>
        <v/>
      </c>
      <c r="FO5" s="56" t="str">
        <f>IFERROR(IF($EV5="Présent",FH5/VLOOKUP(FG5,Base!$A$3:$E$17,2,FALSE)/24,""),"")</f>
        <v/>
      </c>
      <c r="FP5" s="56" t="str">
        <f>IFERROR(IF($EV5="Présent",FJ5/VLOOKUP(FI5,Base!$A$3:$E$17,2,FALSE)/24,""),"")</f>
        <v/>
      </c>
      <c r="FQ5" s="56" t="str">
        <f>IFERROR(IF($EV5="Présent",FL5/VLOOKUP(FK5,Base!$A$3:$E$17,2,FALSE)/24,""),"")</f>
        <v/>
      </c>
      <c r="FR5" s="293" t="str">
        <f t="shared" ref="FR5:FR32" si="34">IF(EV5="Présent",SUM(FM5:FQ5)/FB5,"")</f>
        <v/>
      </c>
      <c r="FU5" s="262" t="str">
        <f t="shared" ref="FU5:FU68" si="35">IF(EU5="",IF(DV5="",IF(CW5="",IF(BX5="",IF(AY5="",IF(Z5="",A5,Z5),AY5),BX5),CW5),DV5),EU5)</f>
        <v>DJOUDI.M</v>
      </c>
      <c r="FV5" s="261">
        <f t="shared" ref="FV5:FV32" si="36">IF(FU5=0,"",7-COUNTIF(B5:FR5,$FZ$3))</f>
        <v>7</v>
      </c>
      <c r="FW5" s="263">
        <f t="shared" ref="FW5:FW32" si="37">SUM(E5,AD5,BC5,CB5,DA5,DZ5,EY5)+(COUNTIF(B5:FR5,$FZ$3)*(0.4/24))</f>
        <v>0</v>
      </c>
      <c r="FY5" s="489" t="s">
        <v>176</v>
      </c>
      <c r="FZ5" s="490"/>
      <c r="GA5" s="276">
        <f>COUNTIF($B$57:$B$85,$FZ$3)</f>
        <v>0</v>
      </c>
      <c r="GB5" s="252">
        <f>COUNTIF($AA$57:$AA$85,$FZ$3)</f>
        <v>0</v>
      </c>
      <c r="GC5" s="252">
        <f>COUNTIF($AZ$57:$AZ$85,$FZ$3)</f>
        <v>0</v>
      </c>
      <c r="GD5" s="252">
        <f>COUNTIF($BY$57:$BY$85,$FZ$3)</f>
        <v>0</v>
      </c>
      <c r="GE5" s="252">
        <f>COUNTIF($CX$57:$CX$85,$FZ$3)</f>
        <v>0</v>
      </c>
      <c r="GF5" s="252">
        <f>COUNTIF($DW$57:$DW$85,$FZ$3)</f>
        <v>0</v>
      </c>
      <c r="GG5" s="259">
        <f>COUNTIF($EV$57:$EV$85,$FZ$3)</f>
        <v>0</v>
      </c>
    </row>
    <row r="6" spans="1:189" ht="12.75" x14ac:dyDescent="0.2">
      <c r="A6" s="17" t="s">
        <v>14</v>
      </c>
      <c r="B6" s="18"/>
      <c r="C6" s="19">
        <v>0.22916666666666666</v>
      </c>
      <c r="D6" s="290">
        <f t="shared" si="0"/>
        <v>0</v>
      </c>
      <c r="E6" s="291">
        <f t="shared" si="1"/>
        <v>0</v>
      </c>
      <c r="F6" s="19">
        <f t="shared" si="2"/>
        <v>0</v>
      </c>
      <c r="G6" s="20">
        <v>0.53749999999999998</v>
      </c>
      <c r="H6" s="292">
        <f t="shared" si="3"/>
        <v>0</v>
      </c>
      <c r="I6" s="63"/>
      <c r="J6" s="64"/>
      <c r="K6" s="63"/>
      <c r="L6" s="65"/>
      <c r="M6" s="66"/>
      <c r="N6" s="64"/>
      <c r="O6" s="63"/>
      <c r="P6" s="65"/>
      <c r="Q6" s="66"/>
      <c r="R6" s="64"/>
      <c r="S6" s="56" t="str">
        <f>IFERROR(IF($B6="Présent",J6/VLOOKUP(I6,Base!$A$3:$E$17,2,FALSE)/24,""),"")</f>
        <v/>
      </c>
      <c r="T6" s="56" t="str">
        <f>IFERROR(IF($B6="Présent",L6/VLOOKUP(K6,Base!$A$3:$E$17,2,FALSE)/24,""),"")</f>
        <v/>
      </c>
      <c r="U6" s="56" t="str">
        <f>IFERROR(IF($B6="Présent",N6/VLOOKUP(M6,Base!$A$3:$E$17,2,FALSE)/24,""),"")</f>
        <v/>
      </c>
      <c r="V6" s="56" t="str">
        <f>IFERROR(IF($B6="Présent",P6/VLOOKUP(O6,Base!$A$3:$E$17,2,FALSE)/24,""),"")</f>
        <v/>
      </c>
      <c r="W6" s="56" t="str">
        <f>IFERROR(IF($B6="Présent",R6/VLOOKUP(Q6,Base!$A$3:$E$17,2,FALSE)/24,""),"")</f>
        <v/>
      </c>
      <c r="X6" s="293" t="str">
        <f t="shared" si="4"/>
        <v/>
      </c>
      <c r="Z6" s="17" t="s">
        <v>14</v>
      </c>
      <c r="AA6" s="18"/>
      <c r="AB6" s="19">
        <v>0.22916666666666666</v>
      </c>
      <c r="AC6" s="290">
        <f t="shared" si="5"/>
        <v>0</v>
      </c>
      <c r="AD6" s="291">
        <f t="shared" si="6"/>
        <v>0</v>
      </c>
      <c r="AE6" s="19">
        <f t="shared" si="7"/>
        <v>0</v>
      </c>
      <c r="AF6" s="20">
        <v>0.53749999999999998</v>
      </c>
      <c r="AG6" s="292">
        <f t="shared" si="8"/>
        <v>0</v>
      </c>
      <c r="AH6" s="63"/>
      <c r="AI6" s="64"/>
      <c r="AJ6" s="63"/>
      <c r="AK6" s="65"/>
      <c r="AL6" s="66"/>
      <c r="AM6" s="64"/>
      <c r="AN6" s="63"/>
      <c r="AO6" s="65"/>
      <c r="AP6" s="66"/>
      <c r="AQ6" s="64"/>
      <c r="AR6" s="56" t="str">
        <f>IFERROR(IF($AA6="Présent",AI6/VLOOKUP(AH6,Base!$A$3:$E$17,2,FALSE)/24,""),"")</f>
        <v/>
      </c>
      <c r="AS6" s="56" t="str">
        <f>IFERROR(IF($AA6="Présent",AK6/VLOOKUP(AJ6,Base!$A$3:$E$17,2,FALSE)/24,""),"")</f>
        <v/>
      </c>
      <c r="AT6" s="56" t="str">
        <f>IFERROR(IF($AA6="Présent",AM6/VLOOKUP(AL6,Base!$A$3:$E$17,2,FALSE)/24,""),"")</f>
        <v/>
      </c>
      <c r="AU6" s="56" t="str">
        <f>IFERROR(IF($AA6="Présent",AO6/VLOOKUP(AN6,Base!$A$3:$E$17,2,FALSE)/24,""),"")</f>
        <v/>
      </c>
      <c r="AV6" s="56" t="str">
        <f>IFERROR(IF($AA6="Présent",AQ6/VLOOKUP(AP6,Base!$A$3:$E$17,2,FALSE)/24,""),"")</f>
        <v/>
      </c>
      <c r="AW6" s="293" t="str">
        <f t="shared" si="9"/>
        <v/>
      </c>
      <c r="AY6" s="17" t="s">
        <v>14</v>
      </c>
      <c r="AZ6" s="18"/>
      <c r="BA6" s="19">
        <v>0.22916666666666666</v>
      </c>
      <c r="BB6" s="290">
        <f t="shared" si="10"/>
        <v>0</v>
      </c>
      <c r="BC6" s="291">
        <f t="shared" si="11"/>
        <v>0</v>
      </c>
      <c r="BD6" s="19">
        <f t="shared" si="12"/>
        <v>0</v>
      </c>
      <c r="BE6" s="20">
        <v>0.53749999999999998</v>
      </c>
      <c r="BF6" s="292">
        <f t="shared" si="13"/>
        <v>0</v>
      </c>
      <c r="BG6" s="63"/>
      <c r="BH6" s="64"/>
      <c r="BI6" s="63"/>
      <c r="BJ6" s="65"/>
      <c r="BK6" s="66"/>
      <c r="BL6" s="64"/>
      <c r="BM6" s="63"/>
      <c r="BN6" s="65"/>
      <c r="BO6" s="66"/>
      <c r="BP6" s="64"/>
      <c r="BQ6" s="56" t="str">
        <f>IFERROR(IF($AZ6="Présent",BH6/VLOOKUP(BG6,Base!$A$3:$E$17,2,FALSE)/24,""),"")</f>
        <v/>
      </c>
      <c r="BR6" s="56" t="str">
        <f>IFERROR(IF($AZ6="Présent",BJ6/VLOOKUP(BI6,Base!$A$3:$E$17,2,FALSE)/24,""),"")</f>
        <v/>
      </c>
      <c r="BS6" s="56" t="str">
        <f>IFERROR(IF($AZ6="Présent",BL6/VLOOKUP(BK6,Base!$A$3:$E$17,2,FALSE)/24,""),"")</f>
        <v/>
      </c>
      <c r="BT6" s="56" t="str">
        <f>IFERROR(IF($AZ6="Présent",BN6/VLOOKUP(BM6,Base!$A$3:$E$17,2,FALSE)/24,""),"")</f>
        <v/>
      </c>
      <c r="BU6" s="56" t="str">
        <f>IFERROR(IF($AZ6="Présent",BP6/VLOOKUP(BO6,Base!$A$3:$E$17,2,FALSE)/24,""),"")</f>
        <v/>
      </c>
      <c r="BV6" s="293" t="str">
        <f t="shared" si="14"/>
        <v/>
      </c>
      <c r="BX6" s="17" t="s">
        <v>14</v>
      </c>
      <c r="BY6" s="199"/>
      <c r="BZ6" s="19">
        <v>0.22916666666666666</v>
      </c>
      <c r="CA6" s="290">
        <f t="shared" si="15"/>
        <v>0</v>
      </c>
      <c r="CB6" s="291">
        <f t="shared" si="16"/>
        <v>0</v>
      </c>
      <c r="CC6" s="19">
        <f t="shared" si="17"/>
        <v>0</v>
      </c>
      <c r="CD6" s="20">
        <v>0.53749999999999998</v>
      </c>
      <c r="CE6" s="292">
        <f t="shared" si="18"/>
        <v>0</v>
      </c>
      <c r="CF6" s="63"/>
      <c r="CG6" s="64"/>
      <c r="CH6" s="63"/>
      <c r="CI6" s="65"/>
      <c r="CJ6" s="66"/>
      <c r="CK6" s="64"/>
      <c r="CL6" s="63"/>
      <c r="CM6" s="65"/>
      <c r="CN6" s="66"/>
      <c r="CO6" s="64"/>
      <c r="CP6" s="56" t="str">
        <f>IFERROR(IF($BY6="Présent",CG6/VLOOKUP(CF6,Base!$A$3:$E$17,2,FALSE)/24,""),"")</f>
        <v/>
      </c>
      <c r="CQ6" s="56" t="str">
        <f>IFERROR(IF($BY6="Présent",CI6/VLOOKUP(CH6,Base!$A$3:$E$17,2,FALSE)/24,""),"")</f>
        <v/>
      </c>
      <c r="CR6" s="56" t="str">
        <f>IFERROR(IF($BY6="Présent",CK6/VLOOKUP(CJ6,Base!$A$3:$E$17,2,FALSE)/24,""),"")</f>
        <v/>
      </c>
      <c r="CS6" s="56" t="str">
        <f>IFERROR(IF($BY6="Présent",CM6/VLOOKUP(CL6,Base!$A$3:$E$17,2,FALSE)/24,""),"")</f>
        <v/>
      </c>
      <c r="CT6" s="56" t="str">
        <f>IFERROR(IF($BY6="Présent",CO6/VLOOKUP(CN6,Base!$A$3:$E$17,2,FALSE)/24,""),"")</f>
        <v/>
      </c>
      <c r="CU6" s="293" t="str">
        <f t="shared" si="19"/>
        <v/>
      </c>
      <c r="CW6" s="17" t="s">
        <v>14</v>
      </c>
      <c r="CX6" s="199"/>
      <c r="CY6" s="19">
        <v>0.22916666666666666</v>
      </c>
      <c r="CZ6" s="290">
        <f t="shared" si="20"/>
        <v>0</v>
      </c>
      <c r="DA6" s="291">
        <f t="shared" si="21"/>
        <v>0</v>
      </c>
      <c r="DB6" s="19">
        <f t="shared" si="22"/>
        <v>0</v>
      </c>
      <c r="DC6" s="20">
        <v>0.53749999999999998</v>
      </c>
      <c r="DD6" s="292">
        <f t="shared" si="23"/>
        <v>0</v>
      </c>
      <c r="DE6" s="63"/>
      <c r="DF6" s="64"/>
      <c r="DG6" s="63"/>
      <c r="DH6" s="65"/>
      <c r="DI6" s="66"/>
      <c r="DJ6" s="64"/>
      <c r="DK6" s="63"/>
      <c r="DL6" s="65"/>
      <c r="DM6" s="66"/>
      <c r="DN6" s="64"/>
      <c r="DO6" s="56" t="str">
        <f>IFERROR(IF($CX6="Présent",DF6/VLOOKUP(DE6,Base!$A$3:$E$17,2,FALSE)/24,""),"")</f>
        <v/>
      </c>
      <c r="DP6" s="56" t="str">
        <f>IFERROR(IF($CX6="Présent",DH6/VLOOKUP(DG6,Base!$A$3:$E$17,2,FALSE)/24,""),"")</f>
        <v/>
      </c>
      <c r="DQ6" s="56" t="str">
        <f>IFERROR(IF($CX6="Présent",DJ6/VLOOKUP(DI6,Base!$A$3:$E$17,2,FALSE)/24,""),"")</f>
        <v/>
      </c>
      <c r="DR6" s="56" t="str">
        <f>IFERROR(IF($CX6="Présent",DL6/VLOOKUP(DK6,Base!$A$3:$E$17,2,FALSE)/24,""),"")</f>
        <v/>
      </c>
      <c r="DS6" s="56" t="str">
        <f>IFERROR(IF($CX6="Présent",DN6/VLOOKUP(DM6,Base!$A$3:$E$17,2,FALSE)/24,""),"")</f>
        <v/>
      </c>
      <c r="DT6" s="293" t="str">
        <f t="shared" si="24"/>
        <v/>
      </c>
      <c r="DV6" s="17" t="s">
        <v>14</v>
      </c>
      <c r="DW6" s="18"/>
      <c r="DX6" s="19">
        <v>0.22916666666666666</v>
      </c>
      <c r="DY6" s="290">
        <f t="shared" si="25"/>
        <v>0</v>
      </c>
      <c r="DZ6" s="291">
        <f t="shared" si="26"/>
        <v>0</v>
      </c>
      <c r="EA6" s="19">
        <f t="shared" si="27"/>
        <v>0</v>
      </c>
      <c r="EB6" s="20">
        <v>0.53749999999999998</v>
      </c>
      <c r="EC6" s="292">
        <f t="shared" si="28"/>
        <v>0</v>
      </c>
      <c r="ED6" s="63"/>
      <c r="EE6" s="64"/>
      <c r="EF6" s="63"/>
      <c r="EG6" s="65"/>
      <c r="EH6" s="66"/>
      <c r="EI6" s="64"/>
      <c r="EJ6" s="63"/>
      <c r="EK6" s="65"/>
      <c r="EL6" s="66"/>
      <c r="EM6" s="64"/>
      <c r="EN6" s="56" t="str">
        <f>IFERROR(IF($DW6="Présent",EE6/VLOOKUP(ED6,Base!$A$3:$E$17,2,FALSE)/24,""),"")</f>
        <v/>
      </c>
      <c r="EO6" s="56" t="str">
        <f>IFERROR(IF($DW6="Présent",EG6/VLOOKUP(EF6,Base!$A$3:$E$17,2,FALSE)/24,""),"")</f>
        <v/>
      </c>
      <c r="EP6" s="56" t="str">
        <f>IFERROR(IF($DW6="Présent",EI6/VLOOKUP(EH6,Base!$A$3:$E$17,2,FALSE)/24,""),"")</f>
        <v/>
      </c>
      <c r="EQ6" s="56" t="str">
        <f>IFERROR(IF($DW6="Présent",EK6/VLOOKUP(EJ6,Base!$A$3:$E$17,2,FALSE)/24,""),"")</f>
        <v/>
      </c>
      <c r="ER6" s="56" t="str">
        <f>IFERROR(IF($DW6="Présent",EM6/VLOOKUP(EL6,Base!$A$3:$E$17,2,FALSE)/24,""),"")</f>
        <v/>
      </c>
      <c r="ES6" s="293" t="str">
        <f t="shared" si="29"/>
        <v/>
      </c>
      <c r="EU6" s="17"/>
      <c r="EV6" s="18"/>
      <c r="EW6" s="19">
        <v>0.22916666666666666</v>
      </c>
      <c r="EX6" s="290">
        <f t="shared" si="30"/>
        <v>0</v>
      </c>
      <c r="EY6" s="291">
        <f t="shared" si="31"/>
        <v>0</v>
      </c>
      <c r="EZ6" s="19">
        <f t="shared" si="32"/>
        <v>0</v>
      </c>
      <c r="FA6" s="20">
        <v>0.53749999999999998</v>
      </c>
      <c r="FB6" s="292">
        <f t="shared" si="33"/>
        <v>0</v>
      </c>
      <c r="FC6" s="63"/>
      <c r="FD6" s="64"/>
      <c r="FE6" s="63"/>
      <c r="FF6" s="65"/>
      <c r="FG6" s="66"/>
      <c r="FH6" s="64"/>
      <c r="FI6" s="63"/>
      <c r="FJ6" s="65"/>
      <c r="FK6" s="66"/>
      <c r="FL6" s="64"/>
      <c r="FM6" s="56" t="str">
        <f>IFERROR(IF($EV6="Présent",FD6/VLOOKUP(FC6,Base!$A$3:$E$17,2,FALSE)/24,""),"")</f>
        <v/>
      </c>
      <c r="FN6" s="56" t="str">
        <f>IFERROR(IF($EV6="Présent",FF6/VLOOKUP(FE6,Base!$A$3:$E$17,2,FALSE)/24,""),"")</f>
        <v/>
      </c>
      <c r="FO6" s="56" t="str">
        <f>IFERROR(IF($EV6="Présent",FH6/VLOOKUP(FG6,Base!$A$3:$E$17,2,FALSE)/24,""),"")</f>
        <v/>
      </c>
      <c r="FP6" s="56" t="str">
        <f>IFERROR(IF($EV6="Présent",FJ6/VLOOKUP(FI6,Base!$A$3:$E$17,2,FALSE)/24,""),"")</f>
        <v/>
      </c>
      <c r="FQ6" s="56" t="str">
        <f>IFERROR(IF($EV6="Présent",FL6/VLOOKUP(FK6,Base!$A$3:$E$17,2,FALSE)/24,""),"")</f>
        <v/>
      </c>
      <c r="FR6" s="293" t="str">
        <f t="shared" si="34"/>
        <v/>
      </c>
      <c r="FU6" s="262" t="str">
        <f t="shared" si="35"/>
        <v>GUIGARD.P</v>
      </c>
      <c r="FV6" s="261">
        <f t="shared" si="36"/>
        <v>7</v>
      </c>
      <c r="FW6" s="263">
        <f t="shared" si="37"/>
        <v>0</v>
      </c>
      <c r="FY6" s="489" t="s">
        <v>128</v>
      </c>
      <c r="FZ6" s="490"/>
      <c r="GA6" s="276">
        <f>COUNTIF($B$110:$B$138,$FZ$3)</f>
        <v>0</v>
      </c>
      <c r="GB6" s="252">
        <f>COUNTIF($AA$110:$AA$138,$FZ$3)</f>
        <v>0</v>
      </c>
      <c r="GC6" s="252">
        <f>COUNTIF($AZ$110:$AZ$138,$FZ$3)</f>
        <v>0</v>
      </c>
      <c r="GD6" s="252">
        <f>COUNTIF($BY$110:$BY$138,$FZ$3)</f>
        <v>0</v>
      </c>
      <c r="GE6" s="252">
        <f>COUNTIF($CX$110:$CX$138,$FZ$3)</f>
        <v>0</v>
      </c>
      <c r="GF6" s="252">
        <f>COUNTIF($DW$110:$DW$138,$FZ$3)</f>
        <v>0</v>
      </c>
      <c r="GG6" s="259">
        <f>COUNTIF($EV$110:$EV$138,$FZ$3)</f>
        <v>0</v>
      </c>
    </row>
    <row r="7" spans="1:189" ht="13.5" thickBot="1" x14ac:dyDescent="0.25">
      <c r="A7" s="17" t="s">
        <v>15</v>
      </c>
      <c r="B7" s="18"/>
      <c r="C7" s="19">
        <v>0.22916666666666666</v>
      </c>
      <c r="D7" s="290">
        <f t="shared" si="0"/>
        <v>0</v>
      </c>
      <c r="E7" s="291">
        <f t="shared" si="1"/>
        <v>0</v>
      </c>
      <c r="F7" s="19">
        <f t="shared" si="2"/>
        <v>0</v>
      </c>
      <c r="G7" s="20">
        <v>0.53749999999999998</v>
      </c>
      <c r="H7" s="292">
        <f t="shared" si="3"/>
        <v>0</v>
      </c>
      <c r="I7" s="63"/>
      <c r="J7" s="64"/>
      <c r="K7" s="63"/>
      <c r="L7" s="65"/>
      <c r="M7" s="66"/>
      <c r="N7" s="64"/>
      <c r="O7" s="63"/>
      <c r="P7" s="65"/>
      <c r="Q7" s="66"/>
      <c r="R7" s="64"/>
      <c r="S7" s="56" t="str">
        <f>IFERROR(IF($B7="Présent",J7/VLOOKUP(I7,Base!$A$3:$E$17,2,FALSE)/24,""),"")</f>
        <v/>
      </c>
      <c r="T7" s="56" t="str">
        <f>IFERROR(IF($B7="Présent",L7/VLOOKUP(K7,Base!$A$3:$E$17,2,FALSE)/24,""),"")</f>
        <v/>
      </c>
      <c r="U7" s="56" t="str">
        <f>IFERROR(IF($B7="Présent",N7/VLOOKUP(M7,Base!$A$3:$E$17,2,FALSE)/24,""),"")</f>
        <v/>
      </c>
      <c r="V7" s="56" t="str">
        <f>IFERROR(IF($B7="Présent",P7/VLOOKUP(O7,Base!$A$3:$E$17,2,FALSE)/24,""),"")</f>
        <v/>
      </c>
      <c r="W7" s="56" t="str">
        <f>IFERROR(IF($B7="Présent",R7/VLOOKUP(Q7,Base!$A$3:$E$17,2,FALSE)/24,""),"")</f>
        <v/>
      </c>
      <c r="X7" s="293" t="str">
        <f t="shared" si="4"/>
        <v/>
      </c>
      <c r="Z7" s="17" t="s">
        <v>15</v>
      </c>
      <c r="AA7" s="18"/>
      <c r="AB7" s="19">
        <v>0.22916666666666666</v>
      </c>
      <c r="AC7" s="290">
        <f t="shared" si="5"/>
        <v>0</v>
      </c>
      <c r="AD7" s="291">
        <f t="shared" si="6"/>
        <v>0</v>
      </c>
      <c r="AE7" s="19">
        <f t="shared" si="7"/>
        <v>0</v>
      </c>
      <c r="AF7" s="20">
        <v>0.53749999999999998</v>
      </c>
      <c r="AG7" s="292">
        <f t="shared" si="8"/>
        <v>0</v>
      </c>
      <c r="AH7" s="63"/>
      <c r="AI7" s="64"/>
      <c r="AJ7" s="63"/>
      <c r="AK7" s="65"/>
      <c r="AL7" s="66"/>
      <c r="AM7" s="64"/>
      <c r="AN7" s="63"/>
      <c r="AO7" s="65"/>
      <c r="AP7" s="66"/>
      <c r="AQ7" s="64"/>
      <c r="AR7" s="56" t="str">
        <f>IFERROR(IF($AA7="Présent",AI7/VLOOKUP(AH7,Base!$A$3:$E$17,2,FALSE)/24,""),"")</f>
        <v/>
      </c>
      <c r="AS7" s="56" t="str">
        <f>IFERROR(IF($AA7="Présent",AK7/VLOOKUP(AJ7,Base!$A$3:$E$17,2,FALSE)/24,""),"")</f>
        <v/>
      </c>
      <c r="AT7" s="56" t="str">
        <f>IFERROR(IF($AA7="Présent",AM7/VLOOKUP(AL7,Base!$A$3:$E$17,2,FALSE)/24,""),"")</f>
        <v/>
      </c>
      <c r="AU7" s="56" t="str">
        <f>IFERROR(IF($AA7="Présent",AO7/VLOOKUP(AN7,Base!$A$3:$E$17,2,FALSE)/24,""),"")</f>
        <v/>
      </c>
      <c r="AV7" s="56" t="str">
        <f>IFERROR(IF($AA7="Présent",AQ7/VLOOKUP(AP7,Base!$A$3:$E$17,2,FALSE)/24,""),"")</f>
        <v/>
      </c>
      <c r="AW7" s="293" t="str">
        <f t="shared" si="9"/>
        <v/>
      </c>
      <c r="AY7" s="17" t="s">
        <v>15</v>
      </c>
      <c r="AZ7" s="18"/>
      <c r="BA7" s="19">
        <v>0.22916666666666666</v>
      </c>
      <c r="BB7" s="290">
        <f t="shared" si="10"/>
        <v>0</v>
      </c>
      <c r="BC7" s="291">
        <f t="shared" si="11"/>
        <v>0</v>
      </c>
      <c r="BD7" s="19">
        <f t="shared" si="12"/>
        <v>0</v>
      </c>
      <c r="BE7" s="20">
        <v>0.53749999999999998</v>
      </c>
      <c r="BF7" s="292">
        <f t="shared" si="13"/>
        <v>0</v>
      </c>
      <c r="BG7" s="63"/>
      <c r="BH7" s="64"/>
      <c r="BI7" s="63"/>
      <c r="BJ7" s="65"/>
      <c r="BK7" s="66"/>
      <c r="BL7" s="64"/>
      <c r="BM7" s="63"/>
      <c r="BN7" s="65"/>
      <c r="BO7" s="66"/>
      <c r="BP7" s="64"/>
      <c r="BQ7" s="56" t="str">
        <f>IFERROR(IF($AZ7="Présent",BH7/VLOOKUP(BG7,Base!$A$3:$E$17,2,FALSE)/24,""),"")</f>
        <v/>
      </c>
      <c r="BR7" s="56" t="str">
        <f>IFERROR(IF($AZ7="Présent",BJ7/VLOOKUP(BI7,Base!$A$3:$E$17,2,FALSE)/24,""),"")</f>
        <v/>
      </c>
      <c r="BS7" s="56" t="str">
        <f>IFERROR(IF($AZ7="Présent",BL7/VLOOKUP(BK7,Base!$A$3:$E$17,2,FALSE)/24,""),"")</f>
        <v/>
      </c>
      <c r="BT7" s="56" t="str">
        <f>IFERROR(IF($AZ7="Présent",BN7/VLOOKUP(BM7,Base!$A$3:$E$17,2,FALSE)/24,""),"")</f>
        <v/>
      </c>
      <c r="BU7" s="56" t="str">
        <f>IFERROR(IF($AZ7="Présent",BP7/VLOOKUP(BO7,Base!$A$3:$E$17,2,FALSE)/24,""),"")</f>
        <v/>
      </c>
      <c r="BV7" s="293" t="str">
        <f t="shared" si="14"/>
        <v/>
      </c>
      <c r="BX7" s="17" t="s">
        <v>15</v>
      </c>
      <c r="BY7" s="199"/>
      <c r="BZ7" s="19">
        <v>0.22916666666666666</v>
      </c>
      <c r="CA7" s="290">
        <f t="shared" si="15"/>
        <v>0</v>
      </c>
      <c r="CB7" s="291">
        <f t="shared" si="16"/>
        <v>0</v>
      </c>
      <c r="CC7" s="19">
        <f t="shared" si="17"/>
        <v>0</v>
      </c>
      <c r="CD7" s="20">
        <v>0.53749999999999998</v>
      </c>
      <c r="CE7" s="292">
        <f t="shared" si="18"/>
        <v>0</v>
      </c>
      <c r="CF7" s="63"/>
      <c r="CG7" s="64"/>
      <c r="CH7" s="63"/>
      <c r="CI7" s="65"/>
      <c r="CJ7" s="66"/>
      <c r="CK7" s="64"/>
      <c r="CL7" s="63"/>
      <c r="CM7" s="65"/>
      <c r="CN7" s="66"/>
      <c r="CO7" s="64"/>
      <c r="CP7" s="56" t="str">
        <f>IFERROR(IF($BY7="Présent",CG7/VLOOKUP(CF7,Base!$A$3:$E$17,2,FALSE)/24,""),"")</f>
        <v/>
      </c>
      <c r="CQ7" s="56" t="str">
        <f>IFERROR(IF($BY7="Présent",CI7/VLOOKUP(CH7,Base!$A$3:$E$17,2,FALSE)/24,""),"")</f>
        <v/>
      </c>
      <c r="CR7" s="56" t="str">
        <f>IFERROR(IF($BY7="Présent",CK7/VLOOKUP(CJ7,Base!$A$3:$E$17,2,FALSE)/24,""),"")</f>
        <v/>
      </c>
      <c r="CS7" s="56" t="str">
        <f>IFERROR(IF($BY7="Présent",CM7/VLOOKUP(CL7,Base!$A$3:$E$17,2,FALSE)/24,""),"")</f>
        <v/>
      </c>
      <c r="CT7" s="56" t="str">
        <f>IFERROR(IF($BY7="Présent",CO7/VLOOKUP(CN7,Base!$A$3:$E$17,2,FALSE)/24,""),"")</f>
        <v/>
      </c>
      <c r="CU7" s="293" t="str">
        <f t="shared" si="19"/>
        <v/>
      </c>
      <c r="CW7" s="17" t="s">
        <v>15</v>
      </c>
      <c r="CX7" s="199"/>
      <c r="CY7" s="19">
        <v>0.22916666666666666</v>
      </c>
      <c r="CZ7" s="290">
        <f t="shared" si="20"/>
        <v>0</v>
      </c>
      <c r="DA7" s="291">
        <f t="shared" si="21"/>
        <v>0</v>
      </c>
      <c r="DB7" s="19">
        <f t="shared" si="22"/>
        <v>0</v>
      </c>
      <c r="DC7" s="20">
        <v>0.53749999999999998</v>
      </c>
      <c r="DD7" s="292">
        <f t="shared" si="23"/>
        <v>0</v>
      </c>
      <c r="DE7" s="63"/>
      <c r="DF7" s="64"/>
      <c r="DG7" s="63"/>
      <c r="DH7" s="65"/>
      <c r="DI7" s="66"/>
      <c r="DJ7" s="64"/>
      <c r="DK7" s="63"/>
      <c r="DL7" s="65"/>
      <c r="DM7" s="66"/>
      <c r="DN7" s="64"/>
      <c r="DO7" s="56" t="str">
        <f>IFERROR(IF($CX7="Présent",DF7/VLOOKUP(DE7,Base!$A$3:$E$17,2,FALSE)/24,""),"")</f>
        <v/>
      </c>
      <c r="DP7" s="56" t="str">
        <f>IFERROR(IF($CX7="Présent",DH7/VLOOKUP(DG7,Base!$A$3:$E$17,2,FALSE)/24,""),"")</f>
        <v/>
      </c>
      <c r="DQ7" s="56" t="str">
        <f>IFERROR(IF($CX7="Présent",DJ7/VLOOKUP(DI7,Base!$A$3:$E$17,2,FALSE)/24,""),"")</f>
        <v/>
      </c>
      <c r="DR7" s="56" t="str">
        <f>IFERROR(IF($CX7="Présent",DL7/VLOOKUP(DK7,Base!$A$3:$E$17,2,FALSE)/24,""),"")</f>
        <v/>
      </c>
      <c r="DS7" s="56" t="str">
        <f>IFERROR(IF($CX7="Présent",DN7/VLOOKUP(DM7,Base!$A$3:$E$17,2,FALSE)/24,""),"")</f>
        <v/>
      </c>
      <c r="DT7" s="293" t="str">
        <f t="shared" si="24"/>
        <v/>
      </c>
      <c r="DV7" s="17" t="s">
        <v>15</v>
      </c>
      <c r="DW7" s="18"/>
      <c r="DX7" s="19">
        <v>0.22916666666666666</v>
      </c>
      <c r="DY7" s="290">
        <f t="shared" si="25"/>
        <v>0</v>
      </c>
      <c r="DZ7" s="291">
        <f t="shared" si="26"/>
        <v>0</v>
      </c>
      <c r="EA7" s="19">
        <f t="shared" si="27"/>
        <v>0</v>
      </c>
      <c r="EB7" s="20">
        <v>0.53749999999999998</v>
      </c>
      <c r="EC7" s="292">
        <f t="shared" si="28"/>
        <v>0</v>
      </c>
      <c r="ED7" s="63"/>
      <c r="EE7" s="64"/>
      <c r="EF7" s="63"/>
      <c r="EG7" s="65"/>
      <c r="EH7" s="66"/>
      <c r="EI7" s="64"/>
      <c r="EJ7" s="63"/>
      <c r="EK7" s="65"/>
      <c r="EL7" s="66"/>
      <c r="EM7" s="64"/>
      <c r="EN7" s="56" t="str">
        <f>IFERROR(IF($DW7="Présent",EE7/VLOOKUP(ED7,Base!$A$3:$E$17,2,FALSE)/24,""),"")</f>
        <v/>
      </c>
      <c r="EO7" s="56" t="str">
        <f>IFERROR(IF($DW7="Présent",EG7/VLOOKUP(EF7,Base!$A$3:$E$17,2,FALSE)/24,""),"")</f>
        <v/>
      </c>
      <c r="EP7" s="56" t="str">
        <f>IFERROR(IF($DW7="Présent",EI7/VLOOKUP(EH7,Base!$A$3:$E$17,2,FALSE)/24,""),"")</f>
        <v/>
      </c>
      <c r="EQ7" s="56" t="str">
        <f>IFERROR(IF($DW7="Présent",EK7/VLOOKUP(EJ7,Base!$A$3:$E$17,2,FALSE)/24,""),"")</f>
        <v/>
      </c>
      <c r="ER7" s="56" t="str">
        <f>IFERROR(IF($DW7="Présent",EM7/VLOOKUP(EL7,Base!$A$3:$E$17,2,FALSE)/24,""),"")</f>
        <v/>
      </c>
      <c r="ES7" s="293" t="str">
        <f t="shared" si="29"/>
        <v/>
      </c>
      <c r="EU7" s="17"/>
      <c r="EV7" s="18"/>
      <c r="EW7" s="19">
        <v>0.22916666666666666</v>
      </c>
      <c r="EX7" s="290">
        <f t="shared" si="30"/>
        <v>0</v>
      </c>
      <c r="EY7" s="291">
        <f t="shared" si="31"/>
        <v>0</v>
      </c>
      <c r="EZ7" s="19">
        <f t="shared" si="32"/>
        <v>0</v>
      </c>
      <c r="FA7" s="20">
        <v>0.53749999999999998</v>
      </c>
      <c r="FB7" s="292">
        <f t="shared" si="33"/>
        <v>0</v>
      </c>
      <c r="FC7" s="63"/>
      <c r="FD7" s="64"/>
      <c r="FE7" s="63"/>
      <c r="FF7" s="65"/>
      <c r="FG7" s="66"/>
      <c r="FH7" s="64"/>
      <c r="FI7" s="63"/>
      <c r="FJ7" s="65"/>
      <c r="FK7" s="66"/>
      <c r="FL7" s="64"/>
      <c r="FM7" s="56" t="str">
        <f>IFERROR(IF($EV7="Présent",FD7/VLOOKUP(FC7,Base!$A$3:$E$17,2,FALSE)/24,""),"")</f>
        <v/>
      </c>
      <c r="FN7" s="56" t="str">
        <f>IFERROR(IF($EV7="Présent",FF7/VLOOKUP(FE7,Base!$A$3:$E$17,2,FALSE)/24,""),"")</f>
        <v/>
      </c>
      <c r="FO7" s="56" t="str">
        <f>IFERROR(IF($EV7="Présent",FH7/VLOOKUP(FG7,Base!$A$3:$E$17,2,FALSE)/24,""),"")</f>
        <v/>
      </c>
      <c r="FP7" s="56" t="str">
        <f>IFERROR(IF($EV7="Présent",FJ7/VLOOKUP(FI7,Base!$A$3:$E$17,2,FALSE)/24,""),"")</f>
        <v/>
      </c>
      <c r="FQ7" s="56" t="str">
        <f>IFERROR(IF($EV7="Présent",FL7/VLOOKUP(FK7,Base!$A$3:$E$17,2,FALSE)/24,""),"")</f>
        <v/>
      </c>
      <c r="FR7" s="293" t="str">
        <f t="shared" si="34"/>
        <v/>
      </c>
      <c r="FU7" s="262" t="str">
        <f t="shared" si="35"/>
        <v>ASTIER.J.C</v>
      </c>
      <c r="FV7" s="261">
        <f t="shared" si="36"/>
        <v>7</v>
      </c>
      <c r="FW7" s="263">
        <f t="shared" si="37"/>
        <v>0</v>
      </c>
      <c r="FY7" s="491" t="s">
        <v>129</v>
      </c>
      <c r="FZ7" s="492"/>
      <c r="GA7" s="277">
        <f>COUNTIF($B$163:$B$191,$FZ$3)</f>
        <v>0</v>
      </c>
      <c r="GB7" s="180">
        <f>COUNTIF($AA$163:$AA$191,$FZ$3)</f>
        <v>0</v>
      </c>
      <c r="GC7" s="180">
        <f>COUNTIF($AZ$163:$AZ$191,$FZ$3)</f>
        <v>0</v>
      </c>
      <c r="GD7" s="180">
        <f>COUNTIF($BY$163:$BY$191,$FZ$3)</f>
        <v>0</v>
      </c>
      <c r="GE7" s="180">
        <f>COUNTIF($CX$163:$CX$191,$FZ$3)</f>
        <v>0</v>
      </c>
      <c r="GF7" s="180">
        <f>COUNTIF($DW$163:$DW$191,$FZ$3)</f>
        <v>0</v>
      </c>
      <c r="GG7" s="260">
        <f>COUNTIF($EV$163:$EV$191,$FZ$3)</f>
        <v>0</v>
      </c>
    </row>
    <row r="8" spans="1:189" x14ac:dyDescent="0.2">
      <c r="A8" s="17" t="s">
        <v>16</v>
      </c>
      <c r="B8" s="525"/>
      <c r="C8" s="19">
        <v>0.22916666666666666</v>
      </c>
      <c r="D8" s="290">
        <f t="shared" si="0"/>
        <v>0</v>
      </c>
      <c r="E8" s="291">
        <f t="shared" si="1"/>
        <v>0</v>
      </c>
      <c r="F8" s="19">
        <f t="shared" si="2"/>
        <v>0</v>
      </c>
      <c r="G8" s="20">
        <v>0.53749999999999998</v>
      </c>
      <c r="H8" s="292">
        <f t="shared" si="3"/>
        <v>0</v>
      </c>
      <c r="I8" s="63"/>
      <c r="J8" s="64"/>
      <c r="K8" s="63"/>
      <c r="L8" s="65"/>
      <c r="M8" s="66"/>
      <c r="N8" s="64"/>
      <c r="O8" s="63"/>
      <c r="P8" s="65"/>
      <c r="Q8" s="66"/>
      <c r="R8" s="64"/>
      <c r="S8" s="56" t="str">
        <f>IFERROR(IF($B8="Présent",J8/VLOOKUP(I8,Base!$A$3:$E$17,2,FALSE)/24,""),"")</f>
        <v/>
      </c>
      <c r="T8" s="56" t="str">
        <f>IFERROR(IF($B8="Présent",L8/VLOOKUP(K8,Base!$A$3:$E$17,2,FALSE)/24,""),"")</f>
        <v/>
      </c>
      <c r="U8" s="56" t="str">
        <f>IFERROR(IF($B8="Présent",N8/VLOOKUP(M8,Base!$A$3:$E$17,2,FALSE)/24,""),"")</f>
        <v/>
      </c>
      <c r="V8" s="56" t="str">
        <f>IFERROR(IF($B8="Présent",P8/VLOOKUP(O8,Base!$A$3:$E$17,2,FALSE)/24,""),"")</f>
        <v/>
      </c>
      <c r="W8" s="56" t="str">
        <f>IFERROR(IF($B8="Présent",R8/VLOOKUP(Q8,Base!$A$3:$E$17,2,FALSE)/24,""),"")</f>
        <v/>
      </c>
      <c r="X8" s="293" t="str">
        <f t="shared" si="4"/>
        <v/>
      </c>
      <c r="Z8" s="17" t="s">
        <v>16</v>
      </c>
      <c r="AA8" s="18"/>
      <c r="AB8" s="19">
        <v>0.22916666666666666</v>
      </c>
      <c r="AC8" s="290">
        <f t="shared" si="5"/>
        <v>0</v>
      </c>
      <c r="AD8" s="291">
        <f t="shared" si="6"/>
        <v>0</v>
      </c>
      <c r="AE8" s="19">
        <f t="shared" si="7"/>
        <v>0</v>
      </c>
      <c r="AF8" s="20">
        <v>0.53749999999999998</v>
      </c>
      <c r="AG8" s="292">
        <f t="shared" si="8"/>
        <v>0</v>
      </c>
      <c r="AH8" s="63"/>
      <c r="AI8" s="64"/>
      <c r="AJ8" s="63"/>
      <c r="AK8" s="65"/>
      <c r="AL8" s="66"/>
      <c r="AM8" s="64"/>
      <c r="AN8" s="63"/>
      <c r="AO8" s="65"/>
      <c r="AP8" s="66"/>
      <c r="AQ8" s="64"/>
      <c r="AR8" s="56" t="str">
        <f>IFERROR(IF($AA8="Présent",AI8/VLOOKUP(AH8,Base!$A$3:$E$17,2,FALSE)/24,""),"")</f>
        <v/>
      </c>
      <c r="AS8" s="56" t="str">
        <f>IFERROR(IF($AA8="Présent",AK8/VLOOKUP(AJ8,Base!$A$3:$E$17,2,FALSE)/24,""),"")</f>
        <v/>
      </c>
      <c r="AT8" s="56" t="str">
        <f>IFERROR(IF($AA8="Présent",AM8/VLOOKUP(AL8,Base!$A$3:$E$17,2,FALSE)/24,""),"")</f>
        <v/>
      </c>
      <c r="AU8" s="56" t="str">
        <f>IFERROR(IF($AA8="Présent",AO8/VLOOKUP(AN8,Base!$A$3:$E$17,2,FALSE)/24,""),"")</f>
        <v/>
      </c>
      <c r="AV8" s="56" t="str">
        <f>IFERROR(IF($AA8="Présent",AQ8/VLOOKUP(AP8,Base!$A$3:$E$17,2,FALSE)/24,""),"")</f>
        <v/>
      </c>
      <c r="AW8" s="293" t="str">
        <f t="shared" si="9"/>
        <v/>
      </c>
      <c r="AY8" s="17" t="s">
        <v>16</v>
      </c>
      <c r="AZ8" s="18"/>
      <c r="BA8" s="19">
        <v>0.22916666666666666</v>
      </c>
      <c r="BB8" s="290">
        <f t="shared" si="10"/>
        <v>0</v>
      </c>
      <c r="BC8" s="291">
        <f t="shared" si="11"/>
        <v>0</v>
      </c>
      <c r="BD8" s="19">
        <f t="shared" si="12"/>
        <v>0</v>
      </c>
      <c r="BE8" s="20">
        <v>0.53749999999999998</v>
      </c>
      <c r="BF8" s="292">
        <f t="shared" si="13"/>
        <v>0</v>
      </c>
      <c r="BG8" s="63"/>
      <c r="BH8" s="64"/>
      <c r="BI8" s="63"/>
      <c r="BJ8" s="65"/>
      <c r="BK8" s="66"/>
      <c r="BL8" s="64"/>
      <c r="BM8" s="63"/>
      <c r="BN8" s="65"/>
      <c r="BO8" s="66"/>
      <c r="BP8" s="64"/>
      <c r="BQ8" s="56" t="str">
        <f>IFERROR(IF($AZ8="Présent",BH8/VLOOKUP(BG8,Base!$A$3:$E$17,2,FALSE)/24,""),"")</f>
        <v/>
      </c>
      <c r="BR8" s="56" t="str">
        <f>IFERROR(IF($AZ8="Présent",BJ8/VLOOKUP(BI8,Base!$A$3:$E$17,2,FALSE)/24,""),"")</f>
        <v/>
      </c>
      <c r="BS8" s="56" t="str">
        <f>IFERROR(IF($AZ8="Présent",BL8/VLOOKUP(BK8,Base!$A$3:$E$17,2,FALSE)/24,""),"")</f>
        <v/>
      </c>
      <c r="BT8" s="56" t="str">
        <f>IFERROR(IF($AZ8="Présent",BN8/VLOOKUP(BM8,Base!$A$3:$E$17,2,FALSE)/24,""),"")</f>
        <v/>
      </c>
      <c r="BU8" s="56" t="str">
        <f>IFERROR(IF($AZ8="Présent",BP8/VLOOKUP(BO8,Base!$A$3:$E$17,2,FALSE)/24,""),"")</f>
        <v/>
      </c>
      <c r="BV8" s="293" t="str">
        <f t="shared" si="14"/>
        <v/>
      </c>
      <c r="BX8" s="17" t="s">
        <v>16</v>
      </c>
      <c r="BY8" s="199"/>
      <c r="BZ8" s="19">
        <v>0.22916666666666666</v>
      </c>
      <c r="CA8" s="290">
        <f t="shared" si="15"/>
        <v>0</v>
      </c>
      <c r="CB8" s="291">
        <f t="shared" si="16"/>
        <v>0</v>
      </c>
      <c r="CC8" s="19">
        <f t="shared" si="17"/>
        <v>0</v>
      </c>
      <c r="CD8" s="20">
        <v>0.53749999999999998</v>
      </c>
      <c r="CE8" s="292">
        <f t="shared" si="18"/>
        <v>0</v>
      </c>
      <c r="CF8" s="63"/>
      <c r="CG8" s="64"/>
      <c r="CH8" s="63"/>
      <c r="CI8" s="65"/>
      <c r="CJ8" s="66"/>
      <c r="CK8" s="64"/>
      <c r="CL8" s="63"/>
      <c r="CM8" s="65"/>
      <c r="CN8" s="66"/>
      <c r="CO8" s="64"/>
      <c r="CP8" s="56" t="str">
        <f>IFERROR(IF($BY8="Présent",CG8/VLOOKUP(CF8,Base!$A$3:$E$17,2,FALSE)/24,""),"")</f>
        <v/>
      </c>
      <c r="CQ8" s="56" t="str">
        <f>IFERROR(IF($BY8="Présent",CI8/VLOOKUP(CH8,Base!$A$3:$E$17,2,FALSE)/24,""),"")</f>
        <v/>
      </c>
      <c r="CR8" s="56" t="str">
        <f>IFERROR(IF($BY8="Présent",CK8/VLOOKUP(CJ8,Base!$A$3:$E$17,2,FALSE)/24,""),"")</f>
        <v/>
      </c>
      <c r="CS8" s="56" t="str">
        <f>IFERROR(IF($BY8="Présent",CM8/VLOOKUP(CL8,Base!$A$3:$E$17,2,FALSE)/24,""),"")</f>
        <v/>
      </c>
      <c r="CT8" s="56" t="str">
        <f>IFERROR(IF($BY8="Présent",CO8/VLOOKUP(CN8,Base!$A$3:$E$17,2,FALSE)/24,""),"")</f>
        <v/>
      </c>
      <c r="CU8" s="293" t="str">
        <f t="shared" si="19"/>
        <v/>
      </c>
      <c r="CW8" s="17" t="s">
        <v>16</v>
      </c>
      <c r="CX8" s="199"/>
      <c r="CY8" s="19">
        <v>0.22916666666666666</v>
      </c>
      <c r="CZ8" s="290">
        <f t="shared" si="20"/>
        <v>0</v>
      </c>
      <c r="DA8" s="291">
        <f t="shared" si="21"/>
        <v>0</v>
      </c>
      <c r="DB8" s="19">
        <f t="shared" si="22"/>
        <v>0</v>
      </c>
      <c r="DC8" s="20">
        <v>0.53749999999999998</v>
      </c>
      <c r="DD8" s="292">
        <f t="shared" si="23"/>
        <v>0</v>
      </c>
      <c r="DE8" s="63"/>
      <c r="DF8" s="64"/>
      <c r="DG8" s="63"/>
      <c r="DH8" s="65"/>
      <c r="DI8" s="66"/>
      <c r="DJ8" s="64"/>
      <c r="DK8" s="63"/>
      <c r="DL8" s="65"/>
      <c r="DM8" s="66"/>
      <c r="DN8" s="64"/>
      <c r="DO8" s="56" t="str">
        <f>IFERROR(IF($CX8="Présent",DF8/VLOOKUP(DE8,Base!$A$3:$E$17,2,FALSE)/24,""),"")</f>
        <v/>
      </c>
      <c r="DP8" s="56" t="str">
        <f>IFERROR(IF($CX8="Présent",DH8/VLOOKUP(DG8,Base!$A$3:$E$17,2,FALSE)/24,""),"")</f>
        <v/>
      </c>
      <c r="DQ8" s="56" t="str">
        <f>IFERROR(IF($CX8="Présent",DJ8/VLOOKUP(DI8,Base!$A$3:$E$17,2,FALSE)/24,""),"")</f>
        <v/>
      </c>
      <c r="DR8" s="56" t="str">
        <f>IFERROR(IF($CX8="Présent",DL8/VLOOKUP(DK8,Base!$A$3:$E$17,2,FALSE)/24,""),"")</f>
        <v/>
      </c>
      <c r="DS8" s="56" t="str">
        <f>IFERROR(IF($CX8="Présent",DN8/VLOOKUP(DM8,Base!$A$3:$E$17,2,FALSE)/24,""),"")</f>
        <v/>
      </c>
      <c r="DT8" s="293" t="str">
        <f t="shared" si="24"/>
        <v/>
      </c>
      <c r="DV8" s="17" t="s">
        <v>16</v>
      </c>
      <c r="DW8" s="18"/>
      <c r="DX8" s="19">
        <v>0.22916666666666666</v>
      </c>
      <c r="DY8" s="290">
        <f t="shared" si="25"/>
        <v>0</v>
      </c>
      <c r="DZ8" s="291">
        <f t="shared" si="26"/>
        <v>0</v>
      </c>
      <c r="EA8" s="19">
        <f t="shared" si="27"/>
        <v>0</v>
      </c>
      <c r="EB8" s="20">
        <v>0.53749999999999998</v>
      </c>
      <c r="EC8" s="292">
        <f t="shared" si="28"/>
        <v>0</v>
      </c>
      <c r="ED8" s="63"/>
      <c r="EE8" s="64"/>
      <c r="EF8" s="63"/>
      <c r="EG8" s="65"/>
      <c r="EH8" s="66"/>
      <c r="EI8" s="64"/>
      <c r="EJ8" s="63"/>
      <c r="EK8" s="65"/>
      <c r="EL8" s="66"/>
      <c r="EM8" s="64"/>
      <c r="EN8" s="56" t="str">
        <f>IFERROR(IF($DW8="Présent",EE8/VLOOKUP(ED8,Base!$A$3:$E$17,2,FALSE)/24,""),"")</f>
        <v/>
      </c>
      <c r="EO8" s="56" t="str">
        <f>IFERROR(IF($DW8="Présent",EG8/VLOOKUP(EF8,Base!$A$3:$E$17,2,FALSE)/24,""),"")</f>
        <v/>
      </c>
      <c r="EP8" s="56" t="str">
        <f>IFERROR(IF($DW8="Présent",EI8/VLOOKUP(EH8,Base!$A$3:$E$17,2,FALSE)/24,""),"")</f>
        <v/>
      </c>
      <c r="EQ8" s="56" t="str">
        <f>IFERROR(IF($DW8="Présent",EK8/VLOOKUP(EJ8,Base!$A$3:$E$17,2,FALSE)/24,""),"")</f>
        <v/>
      </c>
      <c r="ER8" s="56" t="str">
        <f>IFERROR(IF($DW8="Présent",EM8/VLOOKUP(EL8,Base!$A$3:$E$17,2,FALSE)/24,""),"")</f>
        <v/>
      </c>
      <c r="ES8" s="293" t="str">
        <f t="shared" si="29"/>
        <v/>
      </c>
      <c r="EU8" s="17"/>
      <c r="EV8" s="18"/>
      <c r="EW8" s="19">
        <v>0.22916666666666666</v>
      </c>
      <c r="EX8" s="290">
        <f t="shared" si="30"/>
        <v>0</v>
      </c>
      <c r="EY8" s="291">
        <f t="shared" si="31"/>
        <v>0</v>
      </c>
      <c r="EZ8" s="19">
        <f t="shared" si="32"/>
        <v>0</v>
      </c>
      <c r="FA8" s="20">
        <v>0.53749999999999998</v>
      </c>
      <c r="FB8" s="292">
        <f t="shared" si="33"/>
        <v>0</v>
      </c>
      <c r="FC8" s="63"/>
      <c r="FD8" s="64"/>
      <c r="FE8" s="63"/>
      <c r="FF8" s="65"/>
      <c r="FG8" s="66"/>
      <c r="FH8" s="64"/>
      <c r="FI8" s="63"/>
      <c r="FJ8" s="65"/>
      <c r="FK8" s="66"/>
      <c r="FL8" s="64"/>
      <c r="FM8" s="56" t="str">
        <f>IFERROR(IF($EV8="Présent",FD8/VLOOKUP(FC8,Base!$A$3:$E$17,2,FALSE)/24,""),"")</f>
        <v/>
      </c>
      <c r="FN8" s="56" t="str">
        <f>IFERROR(IF($EV8="Présent",FF8/VLOOKUP(FE8,Base!$A$3:$E$17,2,FALSE)/24,""),"")</f>
        <v/>
      </c>
      <c r="FO8" s="56" t="str">
        <f>IFERROR(IF($EV8="Présent",FH8/VLOOKUP(FG8,Base!$A$3:$E$17,2,FALSE)/24,""),"")</f>
        <v/>
      </c>
      <c r="FP8" s="56" t="str">
        <f>IFERROR(IF($EV8="Présent",FJ8/VLOOKUP(FI8,Base!$A$3:$E$17,2,FALSE)/24,""),"")</f>
        <v/>
      </c>
      <c r="FQ8" s="56" t="str">
        <f>IFERROR(IF($EV8="Présent",FL8/VLOOKUP(FK8,Base!$A$3:$E$17,2,FALSE)/24,""),"")</f>
        <v/>
      </c>
      <c r="FR8" s="293" t="str">
        <f t="shared" si="34"/>
        <v/>
      </c>
      <c r="FU8" s="262" t="str">
        <f t="shared" si="35"/>
        <v>DEHAINE.D</v>
      </c>
      <c r="FV8" s="261">
        <f t="shared" si="36"/>
        <v>7</v>
      </c>
      <c r="FW8" s="263">
        <f t="shared" si="37"/>
        <v>0</v>
      </c>
    </row>
    <row r="9" spans="1:189" x14ac:dyDescent="0.2">
      <c r="A9" s="17" t="s">
        <v>19</v>
      </c>
      <c r="B9" s="525"/>
      <c r="C9" s="19">
        <v>0.22916666666666666</v>
      </c>
      <c r="D9" s="290">
        <f t="shared" si="0"/>
        <v>0</v>
      </c>
      <c r="E9" s="291">
        <f t="shared" si="1"/>
        <v>0</v>
      </c>
      <c r="F9" s="19">
        <f t="shared" si="2"/>
        <v>0</v>
      </c>
      <c r="G9" s="20">
        <v>0.53749999999999998</v>
      </c>
      <c r="H9" s="292">
        <f t="shared" si="3"/>
        <v>0</v>
      </c>
      <c r="I9" s="63"/>
      <c r="J9" s="64"/>
      <c r="K9" s="63"/>
      <c r="L9" s="65"/>
      <c r="M9" s="66"/>
      <c r="N9" s="64"/>
      <c r="O9" s="63"/>
      <c r="P9" s="65"/>
      <c r="Q9" s="66"/>
      <c r="R9" s="64"/>
      <c r="S9" s="56" t="str">
        <f>IFERROR(IF($B9="Présent",J9/VLOOKUP(I9,Base!$A$3:$E$17,2,FALSE)/24,""),"")</f>
        <v/>
      </c>
      <c r="T9" s="56" t="str">
        <f>IFERROR(IF($B9="Présent",L9/VLOOKUP(K9,Base!$A$3:$E$17,2,FALSE)/24,""),"")</f>
        <v/>
      </c>
      <c r="U9" s="56" t="str">
        <f>IFERROR(IF($B9="Présent",N9/VLOOKUP(M9,Base!$A$3:$E$17,2,FALSE)/24,""),"")</f>
        <v/>
      </c>
      <c r="V9" s="56" t="str">
        <f>IFERROR(IF($B9="Présent",P9/VLOOKUP(O9,Base!$A$3:$E$17,2,FALSE)/24,""),"")</f>
        <v/>
      </c>
      <c r="W9" s="56" t="str">
        <f>IFERROR(IF($B9="Présent",R9/VLOOKUP(Q9,Base!$A$3:$E$17,2,FALSE)/24,""),"")</f>
        <v/>
      </c>
      <c r="X9" s="293" t="str">
        <f t="shared" si="4"/>
        <v/>
      </c>
      <c r="Z9" s="17" t="s">
        <v>19</v>
      </c>
      <c r="AA9" s="18"/>
      <c r="AB9" s="19">
        <v>0.22916666666666666</v>
      </c>
      <c r="AC9" s="290">
        <f t="shared" si="5"/>
        <v>0</v>
      </c>
      <c r="AD9" s="291">
        <f t="shared" si="6"/>
        <v>0</v>
      </c>
      <c r="AE9" s="19">
        <f t="shared" si="7"/>
        <v>0</v>
      </c>
      <c r="AF9" s="20">
        <v>0.53749999999999998</v>
      </c>
      <c r="AG9" s="292">
        <f t="shared" si="8"/>
        <v>0</v>
      </c>
      <c r="AH9" s="63"/>
      <c r="AI9" s="64"/>
      <c r="AJ9" s="63"/>
      <c r="AK9" s="65"/>
      <c r="AL9" s="66"/>
      <c r="AM9" s="64"/>
      <c r="AN9" s="63"/>
      <c r="AO9" s="65"/>
      <c r="AP9" s="66"/>
      <c r="AQ9" s="64"/>
      <c r="AR9" s="56" t="str">
        <f>IFERROR(IF($AA9="Présent",AI9/VLOOKUP(AH9,Base!$A$3:$E$17,2,FALSE)/24,""),"")</f>
        <v/>
      </c>
      <c r="AS9" s="56" t="str">
        <f>IFERROR(IF($AA9="Présent",AK9/VLOOKUP(AJ9,Base!$A$3:$E$17,2,FALSE)/24,""),"")</f>
        <v/>
      </c>
      <c r="AT9" s="56" t="str">
        <f>IFERROR(IF($AA9="Présent",AM9/VLOOKUP(AL9,Base!$A$3:$E$17,2,FALSE)/24,""),"")</f>
        <v/>
      </c>
      <c r="AU9" s="56" t="str">
        <f>IFERROR(IF($AA9="Présent",AO9/VLOOKUP(AN9,Base!$A$3:$E$17,2,FALSE)/24,""),"")</f>
        <v/>
      </c>
      <c r="AV9" s="56" t="str">
        <f>IFERROR(IF($AA9="Présent",AQ9/VLOOKUP(AP9,Base!$A$3:$E$17,2,FALSE)/24,""),"")</f>
        <v/>
      </c>
      <c r="AW9" s="293" t="str">
        <f t="shared" si="9"/>
        <v/>
      </c>
      <c r="AY9" s="17" t="s">
        <v>19</v>
      </c>
      <c r="AZ9" s="18"/>
      <c r="BA9" s="19">
        <v>0.22916666666666666</v>
      </c>
      <c r="BB9" s="290">
        <f t="shared" si="10"/>
        <v>0</v>
      </c>
      <c r="BC9" s="291">
        <f t="shared" si="11"/>
        <v>0</v>
      </c>
      <c r="BD9" s="19">
        <f t="shared" si="12"/>
        <v>0</v>
      </c>
      <c r="BE9" s="20">
        <v>0.53749999999999998</v>
      </c>
      <c r="BF9" s="292">
        <f t="shared" si="13"/>
        <v>0</v>
      </c>
      <c r="BG9" s="63"/>
      <c r="BH9" s="64"/>
      <c r="BI9" s="63"/>
      <c r="BJ9" s="65"/>
      <c r="BK9" s="66"/>
      <c r="BL9" s="64"/>
      <c r="BM9" s="63"/>
      <c r="BN9" s="65"/>
      <c r="BO9" s="66"/>
      <c r="BP9" s="64"/>
      <c r="BQ9" s="56" t="str">
        <f>IFERROR(IF($AZ9="Présent",BH9/VLOOKUP(BG9,Base!$A$3:$E$17,2,FALSE)/24,""),"")</f>
        <v/>
      </c>
      <c r="BR9" s="56" t="str">
        <f>IFERROR(IF($AZ9="Présent",BJ9/VLOOKUP(BI9,Base!$A$3:$E$17,2,FALSE)/24,""),"")</f>
        <v/>
      </c>
      <c r="BS9" s="56" t="str">
        <f>IFERROR(IF($AZ9="Présent",BL9/VLOOKUP(BK9,Base!$A$3:$E$17,2,FALSE)/24,""),"")</f>
        <v/>
      </c>
      <c r="BT9" s="56" t="str">
        <f>IFERROR(IF($AZ9="Présent",BN9/VLOOKUP(BM9,Base!$A$3:$E$17,2,FALSE)/24,""),"")</f>
        <v/>
      </c>
      <c r="BU9" s="56" t="str">
        <f>IFERROR(IF($AZ9="Présent",BP9/VLOOKUP(BO9,Base!$A$3:$E$17,2,FALSE)/24,""),"")</f>
        <v/>
      </c>
      <c r="BV9" s="293" t="str">
        <f t="shared" si="14"/>
        <v/>
      </c>
      <c r="BX9" s="17" t="s">
        <v>19</v>
      </c>
      <c r="BY9" s="199"/>
      <c r="BZ9" s="19">
        <v>0.22916666666666666</v>
      </c>
      <c r="CA9" s="290">
        <f t="shared" si="15"/>
        <v>0</v>
      </c>
      <c r="CB9" s="291">
        <f t="shared" si="16"/>
        <v>0</v>
      </c>
      <c r="CC9" s="19">
        <f t="shared" si="17"/>
        <v>0</v>
      </c>
      <c r="CD9" s="20">
        <v>0.53749999999999998</v>
      </c>
      <c r="CE9" s="292">
        <f t="shared" si="18"/>
        <v>0</v>
      </c>
      <c r="CF9" s="63"/>
      <c r="CG9" s="64"/>
      <c r="CH9" s="63"/>
      <c r="CI9" s="65"/>
      <c r="CJ9" s="66"/>
      <c r="CK9" s="64"/>
      <c r="CL9" s="63"/>
      <c r="CM9" s="65"/>
      <c r="CN9" s="66"/>
      <c r="CO9" s="64"/>
      <c r="CP9" s="56" t="str">
        <f>IFERROR(IF($BY9="Présent",CG9/VLOOKUP(CF9,Base!$A$3:$E$17,2,FALSE)/24,""),"")</f>
        <v/>
      </c>
      <c r="CQ9" s="56" t="str">
        <f>IFERROR(IF($BY9="Présent",CI9/VLOOKUP(CH9,Base!$A$3:$E$17,2,FALSE)/24,""),"")</f>
        <v/>
      </c>
      <c r="CR9" s="56" t="str">
        <f>IFERROR(IF($BY9="Présent",CK9/VLOOKUP(CJ9,Base!$A$3:$E$17,2,FALSE)/24,""),"")</f>
        <v/>
      </c>
      <c r="CS9" s="56" t="str">
        <f>IFERROR(IF($BY9="Présent",CM9/VLOOKUP(CL9,Base!$A$3:$E$17,2,FALSE)/24,""),"")</f>
        <v/>
      </c>
      <c r="CT9" s="56" t="str">
        <f>IFERROR(IF($BY9="Présent",CO9/VLOOKUP(CN9,Base!$A$3:$E$17,2,FALSE)/24,""),"")</f>
        <v/>
      </c>
      <c r="CU9" s="293" t="str">
        <f t="shared" si="19"/>
        <v/>
      </c>
      <c r="CW9" s="17" t="s">
        <v>19</v>
      </c>
      <c r="CX9" s="199"/>
      <c r="CY9" s="19">
        <v>0.22916666666666666</v>
      </c>
      <c r="CZ9" s="290">
        <f t="shared" si="20"/>
        <v>0</v>
      </c>
      <c r="DA9" s="291">
        <f t="shared" si="21"/>
        <v>0</v>
      </c>
      <c r="DB9" s="19">
        <f t="shared" si="22"/>
        <v>0</v>
      </c>
      <c r="DC9" s="20">
        <v>0.53749999999999998</v>
      </c>
      <c r="DD9" s="292">
        <f t="shared" si="23"/>
        <v>0</v>
      </c>
      <c r="DE9" s="63"/>
      <c r="DF9" s="64"/>
      <c r="DG9" s="63"/>
      <c r="DH9" s="65"/>
      <c r="DI9" s="66"/>
      <c r="DJ9" s="64"/>
      <c r="DK9" s="63"/>
      <c r="DL9" s="65"/>
      <c r="DM9" s="66"/>
      <c r="DN9" s="64"/>
      <c r="DO9" s="56" t="str">
        <f>IFERROR(IF($CX9="Présent",DF9/VLOOKUP(DE9,Base!$A$3:$E$17,2,FALSE)/24,""),"")</f>
        <v/>
      </c>
      <c r="DP9" s="56" t="str">
        <f>IFERROR(IF($CX9="Présent",DH9/VLOOKUP(DG9,Base!$A$3:$E$17,2,FALSE)/24,""),"")</f>
        <v/>
      </c>
      <c r="DQ9" s="56" t="str">
        <f>IFERROR(IF($CX9="Présent",DJ9/VLOOKUP(DI9,Base!$A$3:$E$17,2,FALSE)/24,""),"")</f>
        <v/>
      </c>
      <c r="DR9" s="56" t="str">
        <f>IFERROR(IF($CX9="Présent",DL9/VLOOKUP(DK9,Base!$A$3:$E$17,2,FALSE)/24,""),"")</f>
        <v/>
      </c>
      <c r="DS9" s="56" t="str">
        <f>IFERROR(IF($CX9="Présent",DN9/VLOOKUP(DM9,Base!$A$3:$E$17,2,FALSE)/24,""),"")</f>
        <v/>
      </c>
      <c r="DT9" s="293" t="str">
        <f t="shared" si="24"/>
        <v/>
      </c>
      <c r="DV9" s="17" t="s">
        <v>19</v>
      </c>
      <c r="DW9" s="18"/>
      <c r="DX9" s="19">
        <v>0.22916666666666666</v>
      </c>
      <c r="DY9" s="290">
        <f t="shared" si="25"/>
        <v>0</v>
      </c>
      <c r="DZ9" s="291">
        <f t="shared" si="26"/>
        <v>0</v>
      </c>
      <c r="EA9" s="19">
        <f t="shared" si="27"/>
        <v>0</v>
      </c>
      <c r="EB9" s="20">
        <v>0.53749999999999998</v>
      </c>
      <c r="EC9" s="292">
        <f t="shared" si="28"/>
        <v>0</v>
      </c>
      <c r="ED9" s="63"/>
      <c r="EE9" s="64"/>
      <c r="EF9" s="63"/>
      <c r="EG9" s="65"/>
      <c r="EH9" s="66"/>
      <c r="EI9" s="64"/>
      <c r="EJ9" s="63"/>
      <c r="EK9" s="65"/>
      <c r="EL9" s="66"/>
      <c r="EM9" s="64"/>
      <c r="EN9" s="56" t="str">
        <f>IFERROR(IF($DW9="Présent",EE9/VLOOKUP(ED9,Base!$A$3:$E$17,2,FALSE)/24,""),"")</f>
        <v/>
      </c>
      <c r="EO9" s="56" t="str">
        <f>IFERROR(IF($DW9="Présent",EG9/VLOOKUP(EF9,Base!$A$3:$E$17,2,FALSE)/24,""),"")</f>
        <v/>
      </c>
      <c r="EP9" s="56" t="str">
        <f>IFERROR(IF($DW9="Présent",EI9/VLOOKUP(EH9,Base!$A$3:$E$17,2,FALSE)/24,""),"")</f>
        <v/>
      </c>
      <c r="EQ9" s="56" t="str">
        <f>IFERROR(IF($DW9="Présent",EK9/VLOOKUP(EJ9,Base!$A$3:$E$17,2,FALSE)/24,""),"")</f>
        <v/>
      </c>
      <c r="ER9" s="56" t="str">
        <f>IFERROR(IF($DW9="Présent",EM9/VLOOKUP(EL9,Base!$A$3:$E$17,2,FALSE)/24,""),"")</f>
        <v/>
      </c>
      <c r="ES9" s="293" t="str">
        <f t="shared" si="29"/>
        <v/>
      </c>
      <c r="EU9" s="17"/>
      <c r="EV9" s="18"/>
      <c r="EW9" s="19">
        <v>0.22916666666666666</v>
      </c>
      <c r="EX9" s="290">
        <f t="shared" si="30"/>
        <v>0</v>
      </c>
      <c r="EY9" s="291">
        <f t="shared" si="31"/>
        <v>0</v>
      </c>
      <c r="EZ9" s="19">
        <f t="shared" si="32"/>
        <v>0</v>
      </c>
      <c r="FA9" s="20">
        <v>0.53749999999999998</v>
      </c>
      <c r="FB9" s="292">
        <f t="shared" si="33"/>
        <v>0</v>
      </c>
      <c r="FC9" s="63"/>
      <c r="FD9" s="64"/>
      <c r="FE9" s="63"/>
      <c r="FF9" s="65"/>
      <c r="FG9" s="66"/>
      <c r="FH9" s="64"/>
      <c r="FI9" s="63"/>
      <c r="FJ9" s="65"/>
      <c r="FK9" s="66"/>
      <c r="FL9" s="64"/>
      <c r="FM9" s="56" t="str">
        <f>IFERROR(IF($EV9="Présent",FD9/VLOOKUP(FC9,Base!$A$3:$E$17,2,FALSE)/24,""),"")</f>
        <v/>
      </c>
      <c r="FN9" s="56" t="str">
        <f>IFERROR(IF($EV9="Présent",FF9/VLOOKUP(FE9,Base!$A$3:$E$17,2,FALSE)/24,""),"")</f>
        <v/>
      </c>
      <c r="FO9" s="56" t="str">
        <f>IFERROR(IF($EV9="Présent",FH9/VLOOKUP(FG9,Base!$A$3:$E$17,2,FALSE)/24,""),"")</f>
        <v/>
      </c>
      <c r="FP9" s="56" t="str">
        <f>IFERROR(IF($EV9="Présent",FJ9/VLOOKUP(FI9,Base!$A$3:$E$17,2,FALSE)/24,""),"")</f>
        <v/>
      </c>
      <c r="FQ9" s="56" t="str">
        <f>IFERROR(IF($EV9="Présent",FL9/VLOOKUP(FK9,Base!$A$3:$E$17,2,FALSE)/24,""),"")</f>
        <v/>
      </c>
      <c r="FR9" s="293" t="str">
        <f t="shared" si="34"/>
        <v/>
      </c>
      <c r="FU9" s="262" t="str">
        <f t="shared" si="35"/>
        <v>ATTALAHOUI.K</v>
      </c>
      <c r="FV9" s="261">
        <f t="shared" si="36"/>
        <v>7</v>
      </c>
      <c r="FW9" s="263">
        <f t="shared" si="37"/>
        <v>0</v>
      </c>
    </row>
    <row r="10" spans="1:189" x14ac:dyDescent="0.2">
      <c r="A10" s="17" t="s">
        <v>65</v>
      </c>
      <c r="B10" s="525"/>
      <c r="C10" s="19">
        <v>0.22916666666666666</v>
      </c>
      <c r="D10" s="290">
        <f t="shared" si="0"/>
        <v>0</v>
      </c>
      <c r="E10" s="291">
        <f t="shared" si="1"/>
        <v>0</v>
      </c>
      <c r="F10" s="19">
        <f t="shared" si="2"/>
        <v>0</v>
      </c>
      <c r="G10" s="20">
        <v>0.53749999999999998</v>
      </c>
      <c r="H10" s="292">
        <f t="shared" si="3"/>
        <v>0</v>
      </c>
      <c r="I10" s="63"/>
      <c r="J10" s="64"/>
      <c r="K10" s="63"/>
      <c r="L10" s="65"/>
      <c r="M10" s="66"/>
      <c r="N10" s="64"/>
      <c r="O10" s="63"/>
      <c r="P10" s="65"/>
      <c r="Q10" s="66"/>
      <c r="R10" s="64"/>
      <c r="S10" s="56" t="str">
        <f>IFERROR(IF($B10="Présent",J10/VLOOKUP(I10,Base!$A$3:$E$17,2,FALSE)/24,""),"")</f>
        <v/>
      </c>
      <c r="T10" s="56" t="str">
        <f>IFERROR(IF($B10="Présent",L10/VLOOKUP(K10,Base!$A$3:$E$17,2,FALSE)/24,""),"")</f>
        <v/>
      </c>
      <c r="U10" s="56" t="str">
        <f>IFERROR(IF($B10="Présent",N10/VLOOKUP(M10,Base!$A$3:$E$17,2,FALSE)/24,""),"")</f>
        <v/>
      </c>
      <c r="V10" s="56" t="str">
        <f>IFERROR(IF($B10="Présent",P10/VLOOKUP(O10,Base!$A$3:$E$17,2,FALSE)/24,""),"")</f>
        <v/>
      </c>
      <c r="W10" s="56" t="str">
        <f>IFERROR(IF($B10="Présent",R10/VLOOKUP(Q10,Base!$A$3:$E$17,2,FALSE)/24,""),"")</f>
        <v/>
      </c>
      <c r="X10" s="293" t="str">
        <f t="shared" si="4"/>
        <v/>
      </c>
      <c r="Z10" s="17" t="s">
        <v>65</v>
      </c>
      <c r="AA10" s="18"/>
      <c r="AB10" s="19">
        <v>0.22916666666666666</v>
      </c>
      <c r="AC10" s="290">
        <f t="shared" si="5"/>
        <v>0</v>
      </c>
      <c r="AD10" s="291">
        <f t="shared" si="6"/>
        <v>0</v>
      </c>
      <c r="AE10" s="19">
        <f t="shared" si="7"/>
        <v>0</v>
      </c>
      <c r="AF10" s="20">
        <v>0.53749999999999998</v>
      </c>
      <c r="AG10" s="292">
        <f t="shared" si="8"/>
        <v>0</v>
      </c>
      <c r="AH10" s="63"/>
      <c r="AI10" s="64"/>
      <c r="AJ10" s="63"/>
      <c r="AK10" s="65"/>
      <c r="AL10" s="66"/>
      <c r="AM10" s="64"/>
      <c r="AN10" s="63"/>
      <c r="AO10" s="65"/>
      <c r="AP10" s="66"/>
      <c r="AQ10" s="64"/>
      <c r="AR10" s="56" t="str">
        <f>IFERROR(IF($AA10="Présent",AI10/VLOOKUP(AH10,Base!$A$3:$E$17,2,FALSE)/24,""),"")</f>
        <v/>
      </c>
      <c r="AS10" s="56" t="str">
        <f>IFERROR(IF($AA10="Présent",AK10/VLOOKUP(AJ10,Base!$A$3:$E$17,2,FALSE)/24,""),"")</f>
        <v/>
      </c>
      <c r="AT10" s="56" t="str">
        <f>IFERROR(IF($AA10="Présent",AM10/VLOOKUP(AL10,Base!$A$3:$E$17,2,FALSE)/24,""),"")</f>
        <v/>
      </c>
      <c r="AU10" s="56" t="str">
        <f>IFERROR(IF($AA10="Présent",AO10/VLOOKUP(AN10,Base!$A$3:$E$17,2,FALSE)/24,""),"")</f>
        <v/>
      </c>
      <c r="AV10" s="56" t="str">
        <f>IFERROR(IF($AA10="Présent",AQ10/VLOOKUP(AP10,Base!$A$3:$E$17,2,FALSE)/24,""),"")</f>
        <v/>
      </c>
      <c r="AW10" s="293" t="str">
        <f t="shared" si="9"/>
        <v/>
      </c>
      <c r="AY10" s="17" t="s">
        <v>65</v>
      </c>
      <c r="AZ10" s="18"/>
      <c r="BA10" s="19">
        <v>0.22916666666666666</v>
      </c>
      <c r="BB10" s="290">
        <f t="shared" si="10"/>
        <v>0</v>
      </c>
      <c r="BC10" s="291">
        <f t="shared" si="11"/>
        <v>0</v>
      </c>
      <c r="BD10" s="19">
        <f t="shared" si="12"/>
        <v>0</v>
      </c>
      <c r="BE10" s="20">
        <v>0.53749999999999998</v>
      </c>
      <c r="BF10" s="292">
        <f t="shared" si="13"/>
        <v>0</v>
      </c>
      <c r="BG10" s="63"/>
      <c r="BH10" s="64"/>
      <c r="BI10" s="63"/>
      <c r="BJ10" s="65"/>
      <c r="BK10" s="66"/>
      <c r="BL10" s="64"/>
      <c r="BM10" s="63"/>
      <c r="BN10" s="65"/>
      <c r="BO10" s="66"/>
      <c r="BP10" s="64"/>
      <c r="BQ10" s="56" t="str">
        <f>IFERROR(IF($AZ10="Présent",BH10/VLOOKUP(BG10,Base!$A$3:$E$17,2,FALSE)/24,""),"")</f>
        <v/>
      </c>
      <c r="BR10" s="56" t="str">
        <f>IFERROR(IF($AZ10="Présent",BJ10/VLOOKUP(BI10,Base!$A$3:$E$17,2,FALSE)/24,""),"")</f>
        <v/>
      </c>
      <c r="BS10" s="56" t="str">
        <f>IFERROR(IF($AZ10="Présent",BL10/VLOOKUP(BK10,Base!$A$3:$E$17,2,FALSE)/24,""),"")</f>
        <v/>
      </c>
      <c r="BT10" s="56" t="str">
        <f>IFERROR(IF($AZ10="Présent",BN10/VLOOKUP(BM10,Base!$A$3:$E$17,2,FALSE)/24,""),"")</f>
        <v/>
      </c>
      <c r="BU10" s="56" t="str">
        <f>IFERROR(IF($AZ10="Présent",BP10/VLOOKUP(BO10,Base!$A$3:$E$17,2,FALSE)/24,""),"")</f>
        <v/>
      </c>
      <c r="BV10" s="293" t="str">
        <f t="shared" si="14"/>
        <v/>
      </c>
      <c r="BX10" s="17" t="s">
        <v>65</v>
      </c>
      <c r="BY10" s="199"/>
      <c r="BZ10" s="19">
        <v>0.22916666666666666</v>
      </c>
      <c r="CA10" s="290">
        <f t="shared" si="15"/>
        <v>0</v>
      </c>
      <c r="CB10" s="291">
        <f t="shared" si="16"/>
        <v>0</v>
      </c>
      <c r="CC10" s="19">
        <f t="shared" si="17"/>
        <v>0</v>
      </c>
      <c r="CD10" s="20">
        <v>0.53749999999999998</v>
      </c>
      <c r="CE10" s="292">
        <f t="shared" si="18"/>
        <v>0</v>
      </c>
      <c r="CF10" s="63"/>
      <c r="CG10" s="64"/>
      <c r="CH10" s="63"/>
      <c r="CI10" s="65"/>
      <c r="CJ10" s="66"/>
      <c r="CK10" s="64"/>
      <c r="CL10" s="63"/>
      <c r="CM10" s="65"/>
      <c r="CN10" s="66"/>
      <c r="CO10" s="64"/>
      <c r="CP10" s="56" t="str">
        <f>IFERROR(IF($BY10="Présent",CG10/VLOOKUP(CF10,Base!$A$3:$E$17,2,FALSE)/24,""),"")</f>
        <v/>
      </c>
      <c r="CQ10" s="56" t="str">
        <f>IFERROR(IF($BY10="Présent",CI10/VLOOKUP(CH10,Base!$A$3:$E$17,2,FALSE)/24,""),"")</f>
        <v/>
      </c>
      <c r="CR10" s="56" t="str">
        <f>IFERROR(IF($BY10="Présent",CK10/VLOOKUP(CJ10,Base!$A$3:$E$17,2,FALSE)/24,""),"")</f>
        <v/>
      </c>
      <c r="CS10" s="56" t="str">
        <f>IFERROR(IF($BY10="Présent",CM10/VLOOKUP(CL10,Base!$A$3:$E$17,2,FALSE)/24,""),"")</f>
        <v/>
      </c>
      <c r="CT10" s="56" t="str">
        <f>IFERROR(IF($BY10="Présent",CO10/VLOOKUP(CN10,Base!$A$3:$E$17,2,FALSE)/24,""),"")</f>
        <v/>
      </c>
      <c r="CU10" s="293" t="str">
        <f t="shared" si="19"/>
        <v/>
      </c>
      <c r="CW10" s="17" t="s">
        <v>65</v>
      </c>
      <c r="CX10" s="199"/>
      <c r="CY10" s="19">
        <v>0.22916666666666666</v>
      </c>
      <c r="CZ10" s="290">
        <f t="shared" si="20"/>
        <v>0</v>
      </c>
      <c r="DA10" s="291">
        <f t="shared" si="21"/>
        <v>0</v>
      </c>
      <c r="DB10" s="19">
        <f t="shared" si="22"/>
        <v>0</v>
      </c>
      <c r="DC10" s="20">
        <v>0.53749999999999998</v>
      </c>
      <c r="DD10" s="292">
        <f t="shared" si="23"/>
        <v>0</v>
      </c>
      <c r="DE10" s="63"/>
      <c r="DF10" s="64"/>
      <c r="DG10" s="63"/>
      <c r="DH10" s="65"/>
      <c r="DI10" s="66"/>
      <c r="DJ10" s="64"/>
      <c r="DK10" s="63"/>
      <c r="DL10" s="65"/>
      <c r="DM10" s="66"/>
      <c r="DN10" s="64"/>
      <c r="DO10" s="56" t="str">
        <f>IFERROR(IF($CX10="Présent",DF10/VLOOKUP(DE10,Base!$A$3:$E$17,2,FALSE)/24,""),"")</f>
        <v/>
      </c>
      <c r="DP10" s="56" t="str">
        <f>IFERROR(IF($CX10="Présent",DH10/VLOOKUP(DG10,Base!$A$3:$E$17,2,FALSE)/24,""),"")</f>
        <v/>
      </c>
      <c r="DQ10" s="56" t="str">
        <f>IFERROR(IF($CX10="Présent",DJ10/VLOOKUP(DI10,Base!$A$3:$E$17,2,FALSE)/24,""),"")</f>
        <v/>
      </c>
      <c r="DR10" s="56" t="str">
        <f>IFERROR(IF($CX10="Présent",DL10/VLOOKUP(DK10,Base!$A$3:$E$17,2,FALSE)/24,""),"")</f>
        <v/>
      </c>
      <c r="DS10" s="56" t="str">
        <f>IFERROR(IF($CX10="Présent",DN10/VLOOKUP(DM10,Base!$A$3:$E$17,2,FALSE)/24,""),"")</f>
        <v/>
      </c>
      <c r="DT10" s="293" t="str">
        <f t="shared" si="24"/>
        <v/>
      </c>
      <c r="DV10" s="17" t="s">
        <v>65</v>
      </c>
      <c r="DW10" s="18"/>
      <c r="DX10" s="19">
        <v>0.22916666666666666</v>
      </c>
      <c r="DY10" s="290">
        <f t="shared" si="25"/>
        <v>0</v>
      </c>
      <c r="DZ10" s="291">
        <f t="shared" si="26"/>
        <v>0</v>
      </c>
      <c r="EA10" s="19">
        <f t="shared" si="27"/>
        <v>0</v>
      </c>
      <c r="EB10" s="20">
        <v>0.53749999999999998</v>
      </c>
      <c r="EC10" s="292">
        <f t="shared" si="28"/>
        <v>0</v>
      </c>
      <c r="ED10" s="63"/>
      <c r="EE10" s="64"/>
      <c r="EF10" s="63"/>
      <c r="EG10" s="65"/>
      <c r="EH10" s="66"/>
      <c r="EI10" s="64"/>
      <c r="EJ10" s="63"/>
      <c r="EK10" s="65"/>
      <c r="EL10" s="66"/>
      <c r="EM10" s="64"/>
      <c r="EN10" s="56" t="str">
        <f>IFERROR(IF($DW10="Présent",EE10/VLOOKUP(ED10,Base!$A$3:$E$17,2,FALSE)/24,""),"")</f>
        <v/>
      </c>
      <c r="EO10" s="56" t="str">
        <f>IFERROR(IF($DW10="Présent",EG10/VLOOKUP(EF10,Base!$A$3:$E$17,2,FALSE)/24,""),"")</f>
        <v/>
      </c>
      <c r="EP10" s="56" t="str">
        <f>IFERROR(IF($DW10="Présent",EI10/VLOOKUP(EH10,Base!$A$3:$E$17,2,FALSE)/24,""),"")</f>
        <v/>
      </c>
      <c r="EQ10" s="56" t="str">
        <f>IFERROR(IF($DW10="Présent",EK10/VLOOKUP(EJ10,Base!$A$3:$E$17,2,FALSE)/24,""),"")</f>
        <v/>
      </c>
      <c r="ER10" s="56" t="str">
        <f>IFERROR(IF($DW10="Présent",EM10/VLOOKUP(EL10,Base!$A$3:$E$17,2,FALSE)/24,""),"")</f>
        <v/>
      </c>
      <c r="ES10" s="293" t="str">
        <f t="shared" si="29"/>
        <v/>
      </c>
      <c r="EU10" s="17"/>
      <c r="EV10" s="18"/>
      <c r="EW10" s="19">
        <v>0.22916666666666666</v>
      </c>
      <c r="EX10" s="290">
        <f t="shared" si="30"/>
        <v>0</v>
      </c>
      <c r="EY10" s="291">
        <f t="shared" si="31"/>
        <v>0</v>
      </c>
      <c r="EZ10" s="19">
        <f t="shared" si="32"/>
        <v>0</v>
      </c>
      <c r="FA10" s="20">
        <v>0.53749999999999998</v>
      </c>
      <c r="FB10" s="292">
        <f t="shared" si="33"/>
        <v>0</v>
      </c>
      <c r="FC10" s="63"/>
      <c r="FD10" s="64"/>
      <c r="FE10" s="63"/>
      <c r="FF10" s="65"/>
      <c r="FG10" s="66"/>
      <c r="FH10" s="64"/>
      <c r="FI10" s="63"/>
      <c r="FJ10" s="65"/>
      <c r="FK10" s="66"/>
      <c r="FL10" s="64"/>
      <c r="FM10" s="56" t="str">
        <f>IFERROR(IF($EV10="Présent",FD10/VLOOKUP(FC10,Base!$A$3:$E$17,2,FALSE)/24,""),"")</f>
        <v/>
      </c>
      <c r="FN10" s="56" t="str">
        <f>IFERROR(IF($EV10="Présent",FF10/VLOOKUP(FE10,Base!$A$3:$E$17,2,FALSE)/24,""),"")</f>
        <v/>
      </c>
      <c r="FO10" s="56" t="str">
        <f>IFERROR(IF($EV10="Présent",FH10/VLOOKUP(FG10,Base!$A$3:$E$17,2,FALSE)/24,""),"")</f>
        <v/>
      </c>
      <c r="FP10" s="56" t="str">
        <f>IFERROR(IF($EV10="Présent",FJ10/VLOOKUP(FI10,Base!$A$3:$E$17,2,FALSE)/24,""),"")</f>
        <v/>
      </c>
      <c r="FQ10" s="56" t="str">
        <f>IFERROR(IF($EV10="Présent",FL10/VLOOKUP(FK10,Base!$A$3:$E$17,2,FALSE)/24,""),"")</f>
        <v/>
      </c>
      <c r="FR10" s="293" t="str">
        <f t="shared" si="34"/>
        <v/>
      </c>
      <c r="FU10" s="262" t="str">
        <f t="shared" si="35"/>
        <v>BEN MANSOUR.O</v>
      </c>
      <c r="FV10" s="261">
        <f t="shared" si="36"/>
        <v>7</v>
      </c>
      <c r="FW10" s="263">
        <f t="shared" si="37"/>
        <v>0</v>
      </c>
    </row>
    <row r="11" spans="1:189" x14ac:dyDescent="0.2">
      <c r="A11" s="17" t="s">
        <v>20</v>
      </c>
      <c r="B11" s="525"/>
      <c r="C11" s="19">
        <v>0.22916666666666666</v>
      </c>
      <c r="D11" s="290">
        <f t="shared" si="0"/>
        <v>0</v>
      </c>
      <c r="E11" s="291">
        <f t="shared" si="1"/>
        <v>0</v>
      </c>
      <c r="F11" s="19">
        <f t="shared" si="2"/>
        <v>0</v>
      </c>
      <c r="G11" s="20">
        <v>0.53749999999999998</v>
      </c>
      <c r="H11" s="292">
        <f t="shared" si="3"/>
        <v>0</v>
      </c>
      <c r="I11" s="63"/>
      <c r="J11" s="64"/>
      <c r="K11" s="63"/>
      <c r="L11" s="65"/>
      <c r="M11" s="66"/>
      <c r="N11" s="64"/>
      <c r="O11" s="63"/>
      <c r="P11" s="65"/>
      <c r="Q11" s="66"/>
      <c r="R11" s="64"/>
      <c r="S11" s="56" t="str">
        <f>IFERROR(IF($B11="Présent",J11/VLOOKUP(I11,Base!$A$3:$E$17,2,FALSE)/24,""),"")</f>
        <v/>
      </c>
      <c r="T11" s="56" t="str">
        <f>IFERROR(IF($B11="Présent",L11/VLOOKUP(K11,Base!$A$3:$E$17,2,FALSE)/24,""),"")</f>
        <v/>
      </c>
      <c r="U11" s="56" t="str">
        <f>IFERROR(IF($B11="Présent",N11/VLOOKUP(M11,Base!$A$3:$E$17,2,FALSE)/24,""),"")</f>
        <v/>
      </c>
      <c r="V11" s="56" t="str">
        <f>IFERROR(IF($B11="Présent",P11/VLOOKUP(O11,Base!$A$3:$E$17,2,FALSE)/24,""),"")</f>
        <v/>
      </c>
      <c r="W11" s="56" t="str">
        <f>IFERROR(IF($B11="Présent",R11/VLOOKUP(Q11,Base!$A$3:$E$17,2,FALSE)/24,""),"")</f>
        <v/>
      </c>
      <c r="X11" s="293" t="str">
        <f t="shared" si="4"/>
        <v/>
      </c>
      <c r="Z11" s="17" t="s">
        <v>20</v>
      </c>
      <c r="AA11" s="18"/>
      <c r="AB11" s="19">
        <v>0.22916666666666666</v>
      </c>
      <c r="AC11" s="290">
        <f t="shared" si="5"/>
        <v>0</v>
      </c>
      <c r="AD11" s="291">
        <f t="shared" si="6"/>
        <v>0</v>
      </c>
      <c r="AE11" s="19">
        <f t="shared" si="7"/>
        <v>0</v>
      </c>
      <c r="AF11" s="20">
        <v>0.53749999999999998</v>
      </c>
      <c r="AG11" s="292">
        <f t="shared" si="8"/>
        <v>0</v>
      </c>
      <c r="AH11" s="63"/>
      <c r="AI11" s="64"/>
      <c r="AJ11" s="63"/>
      <c r="AK11" s="65"/>
      <c r="AL11" s="66"/>
      <c r="AM11" s="64"/>
      <c r="AN11" s="63"/>
      <c r="AO11" s="65"/>
      <c r="AP11" s="66"/>
      <c r="AQ11" s="64"/>
      <c r="AR11" s="56" t="str">
        <f>IFERROR(IF($AA11="Présent",AI11/VLOOKUP(AH11,Base!$A$3:$E$17,2,FALSE)/24,""),"")</f>
        <v/>
      </c>
      <c r="AS11" s="56" t="str">
        <f>IFERROR(IF($AA11="Présent",AK11/VLOOKUP(AJ11,Base!$A$3:$E$17,2,FALSE)/24,""),"")</f>
        <v/>
      </c>
      <c r="AT11" s="56" t="str">
        <f>IFERROR(IF($AA11="Présent",AM11/VLOOKUP(AL11,Base!$A$3:$E$17,2,FALSE)/24,""),"")</f>
        <v/>
      </c>
      <c r="AU11" s="56" t="str">
        <f>IFERROR(IF($AA11="Présent",AO11/VLOOKUP(AN11,Base!$A$3:$E$17,2,FALSE)/24,""),"")</f>
        <v/>
      </c>
      <c r="AV11" s="56" t="str">
        <f>IFERROR(IF($AA11="Présent",AQ11/VLOOKUP(AP11,Base!$A$3:$E$17,2,FALSE)/24,""),"")</f>
        <v/>
      </c>
      <c r="AW11" s="293" t="str">
        <f t="shared" si="9"/>
        <v/>
      </c>
      <c r="AY11" s="17" t="s">
        <v>20</v>
      </c>
      <c r="AZ11" s="18"/>
      <c r="BA11" s="19">
        <v>0.22916666666666666</v>
      </c>
      <c r="BB11" s="290">
        <f t="shared" si="10"/>
        <v>0</v>
      </c>
      <c r="BC11" s="291">
        <f t="shared" si="11"/>
        <v>0</v>
      </c>
      <c r="BD11" s="19">
        <f t="shared" si="12"/>
        <v>0</v>
      </c>
      <c r="BE11" s="20">
        <v>0.53749999999999998</v>
      </c>
      <c r="BF11" s="292">
        <f t="shared" si="13"/>
        <v>0</v>
      </c>
      <c r="BG11" s="63"/>
      <c r="BH11" s="64"/>
      <c r="BI11" s="63"/>
      <c r="BJ11" s="65"/>
      <c r="BK11" s="66"/>
      <c r="BL11" s="64"/>
      <c r="BM11" s="63"/>
      <c r="BN11" s="65"/>
      <c r="BO11" s="66"/>
      <c r="BP11" s="64"/>
      <c r="BQ11" s="56" t="str">
        <f>IFERROR(IF($AZ11="Présent",BH11/VLOOKUP(BG11,Base!$A$3:$E$17,2,FALSE)/24,""),"")</f>
        <v/>
      </c>
      <c r="BR11" s="56" t="str">
        <f>IFERROR(IF($AZ11="Présent",BJ11/VLOOKUP(BI11,Base!$A$3:$E$17,2,FALSE)/24,""),"")</f>
        <v/>
      </c>
      <c r="BS11" s="56" t="str">
        <f>IFERROR(IF($AZ11="Présent",BL11/VLOOKUP(BK11,Base!$A$3:$E$17,2,FALSE)/24,""),"")</f>
        <v/>
      </c>
      <c r="BT11" s="56" t="str">
        <f>IFERROR(IF($AZ11="Présent",BN11/VLOOKUP(BM11,Base!$A$3:$E$17,2,FALSE)/24,""),"")</f>
        <v/>
      </c>
      <c r="BU11" s="56" t="str">
        <f>IFERROR(IF($AZ11="Présent",BP11/VLOOKUP(BO11,Base!$A$3:$E$17,2,FALSE)/24,""),"")</f>
        <v/>
      </c>
      <c r="BV11" s="293" t="str">
        <f t="shared" si="14"/>
        <v/>
      </c>
      <c r="BX11" s="17" t="s">
        <v>20</v>
      </c>
      <c r="BY11" s="199"/>
      <c r="BZ11" s="19">
        <v>0.22916666666666666</v>
      </c>
      <c r="CA11" s="290">
        <f t="shared" si="15"/>
        <v>0</v>
      </c>
      <c r="CB11" s="291">
        <f t="shared" si="16"/>
        <v>0</v>
      </c>
      <c r="CC11" s="19">
        <f t="shared" si="17"/>
        <v>0</v>
      </c>
      <c r="CD11" s="20">
        <v>0.53749999999999998</v>
      </c>
      <c r="CE11" s="292">
        <f t="shared" si="18"/>
        <v>0</v>
      </c>
      <c r="CF11" s="63"/>
      <c r="CG11" s="64"/>
      <c r="CH11" s="63"/>
      <c r="CI11" s="65"/>
      <c r="CJ11" s="66"/>
      <c r="CK11" s="64"/>
      <c r="CL11" s="63"/>
      <c r="CM11" s="65"/>
      <c r="CN11" s="66"/>
      <c r="CO11" s="64"/>
      <c r="CP11" s="56" t="str">
        <f>IFERROR(IF($BY11="Présent",CG11/VLOOKUP(CF11,Base!$A$3:$E$17,2,FALSE)/24,""),"")</f>
        <v/>
      </c>
      <c r="CQ11" s="56" t="str">
        <f>IFERROR(IF($BY11="Présent",CI11/VLOOKUP(CH11,Base!$A$3:$E$17,2,FALSE)/24,""),"")</f>
        <v/>
      </c>
      <c r="CR11" s="56" t="str">
        <f>IFERROR(IF($BY11="Présent",CK11/VLOOKUP(CJ11,Base!$A$3:$E$17,2,FALSE)/24,""),"")</f>
        <v/>
      </c>
      <c r="CS11" s="56" t="str">
        <f>IFERROR(IF($BY11="Présent",CM11/VLOOKUP(CL11,Base!$A$3:$E$17,2,FALSE)/24,""),"")</f>
        <v/>
      </c>
      <c r="CT11" s="56" t="str">
        <f>IFERROR(IF($BY11="Présent",CO11/VLOOKUP(CN11,Base!$A$3:$E$17,2,FALSE)/24,""),"")</f>
        <v/>
      </c>
      <c r="CU11" s="293" t="str">
        <f t="shared" si="19"/>
        <v/>
      </c>
      <c r="CW11" s="17" t="s">
        <v>20</v>
      </c>
      <c r="CX11" s="199"/>
      <c r="CY11" s="19">
        <v>0.22916666666666666</v>
      </c>
      <c r="CZ11" s="290">
        <f t="shared" si="20"/>
        <v>0</v>
      </c>
      <c r="DA11" s="291">
        <f t="shared" si="21"/>
        <v>0</v>
      </c>
      <c r="DB11" s="19">
        <f t="shared" si="22"/>
        <v>0</v>
      </c>
      <c r="DC11" s="20">
        <v>0.53749999999999998</v>
      </c>
      <c r="DD11" s="292">
        <f t="shared" si="23"/>
        <v>0</v>
      </c>
      <c r="DE11" s="63"/>
      <c r="DF11" s="64"/>
      <c r="DG11" s="63"/>
      <c r="DH11" s="65"/>
      <c r="DI11" s="66"/>
      <c r="DJ11" s="64"/>
      <c r="DK11" s="63"/>
      <c r="DL11" s="65"/>
      <c r="DM11" s="66"/>
      <c r="DN11" s="64"/>
      <c r="DO11" s="56" t="str">
        <f>IFERROR(IF($CX11="Présent",DF11/VLOOKUP(DE11,Base!$A$3:$E$17,2,FALSE)/24,""),"")</f>
        <v/>
      </c>
      <c r="DP11" s="56" t="str">
        <f>IFERROR(IF($CX11="Présent",DH11/VLOOKUP(DG11,Base!$A$3:$E$17,2,FALSE)/24,""),"")</f>
        <v/>
      </c>
      <c r="DQ11" s="56" t="str">
        <f>IFERROR(IF($CX11="Présent",DJ11/VLOOKUP(DI11,Base!$A$3:$E$17,2,FALSE)/24,""),"")</f>
        <v/>
      </c>
      <c r="DR11" s="56" t="str">
        <f>IFERROR(IF($CX11="Présent",DL11/VLOOKUP(DK11,Base!$A$3:$E$17,2,FALSE)/24,""),"")</f>
        <v/>
      </c>
      <c r="DS11" s="56" t="str">
        <f>IFERROR(IF($CX11="Présent",DN11/VLOOKUP(DM11,Base!$A$3:$E$17,2,FALSE)/24,""),"")</f>
        <v/>
      </c>
      <c r="DT11" s="293" t="str">
        <f t="shared" si="24"/>
        <v/>
      </c>
      <c r="DV11" s="17" t="s">
        <v>20</v>
      </c>
      <c r="DW11" s="18"/>
      <c r="DX11" s="19">
        <v>0.22916666666666666</v>
      </c>
      <c r="DY11" s="290">
        <f t="shared" si="25"/>
        <v>0</v>
      </c>
      <c r="DZ11" s="291">
        <f t="shared" si="26"/>
        <v>0</v>
      </c>
      <c r="EA11" s="19">
        <f t="shared" si="27"/>
        <v>0</v>
      </c>
      <c r="EB11" s="20">
        <v>0.53749999999999998</v>
      </c>
      <c r="EC11" s="292">
        <f t="shared" si="28"/>
        <v>0</v>
      </c>
      <c r="ED11" s="63"/>
      <c r="EE11" s="64"/>
      <c r="EF11" s="63"/>
      <c r="EG11" s="65"/>
      <c r="EH11" s="66"/>
      <c r="EI11" s="64"/>
      <c r="EJ11" s="63"/>
      <c r="EK11" s="65"/>
      <c r="EL11" s="66"/>
      <c r="EM11" s="64"/>
      <c r="EN11" s="56" t="str">
        <f>IFERROR(IF($DW11="Présent",EE11/VLOOKUP(ED11,Base!$A$3:$E$17,2,FALSE)/24,""),"")</f>
        <v/>
      </c>
      <c r="EO11" s="56" t="str">
        <f>IFERROR(IF($DW11="Présent",EG11/VLOOKUP(EF11,Base!$A$3:$E$17,2,FALSE)/24,""),"")</f>
        <v/>
      </c>
      <c r="EP11" s="56" t="str">
        <f>IFERROR(IF($DW11="Présent",EI11/VLOOKUP(EH11,Base!$A$3:$E$17,2,FALSE)/24,""),"")</f>
        <v/>
      </c>
      <c r="EQ11" s="56" t="str">
        <f>IFERROR(IF($DW11="Présent",EK11/VLOOKUP(EJ11,Base!$A$3:$E$17,2,FALSE)/24,""),"")</f>
        <v/>
      </c>
      <c r="ER11" s="56" t="str">
        <f>IFERROR(IF($DW11="Présent",EM11/VLOOKUP(EL11,Base!$A$3:$E$17,2,FALSE)/24,""),"")</f>
        <v/>
      </c>
      <c r="ES11" s="293" t="str">
        <f t="shared" si="29"/>
        <v/>
      </c>
      <c r="EU11" s="17"/>
      <c r="EV11" s="18"/>
      <c r="EW11" s="19">
        <v>0.22916666666666666</v>
      </c>
      <c r="EX11" s="290">
        <f t="shared" si="30"/>
        <v>0</v>
      </c>
      <c r="EY11" s="291">
        <f t="shared" si="31"/>
        <v>0</v>
      </c>
      <c r="EZ11" s="19">
        <f t="shared" si="32"/>
        <v>0</v>
      </c>
      <c r="FA11" s="20">
        <v>0.53749999999999998</v>
      </c>
      <c r="FB11" s="292">
        <f t="shared" si="33"/>
        <v>0</v>
      </c>
      <c r="FC11" s="63"/>
      <c r="FD11" s="64"/>
      <c r="FE11" s="63"/>
      <c r="FF11" s="65"/>
      <c r="FG11" s="66"/>
      <c r="FH11" s="64"/>
      <c r="FI11" s="63"/>
      <c r="FJ11" s="65"/>
      <c r="FK11" s="66"/>
      <c r="FL11" s="64"/>
      <c r="FM11" s="56" t="str">
        <f>IFERROR(IF($EV11="Présent",FD11/VLOOKUP(FC11,Base!$A$3:$E$17,2,FALSE)/24,""),"")</f>
        <v/>
      </c>
      <c r="FN11" s="56" t="str">
        <f>IFERROR(IF($EV11="Présent",FF11/VLOOKUP(FE11,Base!$A$3:$E$17,2,FALSE)/24,""),"")</f>
        <v/>
      </c>
      <c r="FO11" s="56" t="str">
        <f>IFERROR(IF($EV11="Présent",FH11/VLOOKUP(FG11,Base!$A$3:$E$17,2,FALSE)/24,""),"")</f>
        <v/>
      </c>
      <c r="FP11" s="56" t="str">
        <f>IFERROR(IF($EV11="Présent",FJ11/VLOOKUP(FI11,Base!$A$3:$E$17,2,FALSE)/24,""),"")</f>
        <v/>
      </c>
      <c r="FQ11" s="56" t="str">
        <f>IFERROR(IF($EV11="Présent",FL11/VLOOKUP(FK11,Base!$A$3:$E$17,2,FALSE)/24,""),"")</f>
        <v/>
      </c>
      <c r="FR11" s="293" t="str">
        <f t="shared" si="34"/>
        <v/>
      </c>
      <c r="FU11" s="262" t="str">
        <f t="shared" si="35"/>
        <v>FRIHA.R</v>
      </c>
      <c r="FV11" s="261">
        <f t="shared" si="36"/>
        <v>7</v>
      </c>
      <c r="FW11" s="263">
        <f t="shared" si="37"/>
        <v>0</v>
      </c>
      <c r="FY11" s="88"/>
    </row>
    <row r="12" spans="1:189" x14ac:dyDescent="0.2">
      <c r="A12" s="17" t="s">
        <v>42</v>
      </c>
      <c r="B12" s="525"/>
      <c r="C12" s="19">
        <v>0.22916666666666666</v>
      </c>
      <c r="D12" s="290">
        <f t="shared" si="0"/>
        <v>0</v>
      </c>
      <c r="E12" s="291">
        <f t="shared" si="1"/>
        <v>0</v>
      </c>
      <c r="F12" s="19">
        <f t="shared" si="2"/>
        <v>0</v>
      </c>
      <c r="G12" s="20">
        <v>0.53749999999999998</v>
      </c>
      <c r="H12" s="292">
        <f t="shared" si="3"/>
        <v>0</v>
      </c>
      <c r="I12" s="63"/>
      <c r="J12" s="64"/>
      <c r="K12" s="63"/>
      <c r="L12" s="65"/>
      <c r="M12" s="66"/>
      <c r="N12" s="64"/>
      <c r="O12" s="63"/>
      <c r="P12" s="65"/>
      <c r="Q12" s="66"/>
      <c r="R12" s="64"/>
      <c r="S12" s="56" t="str">
        <f>IFERROR(IF($B12="Présent",J12/VLOOKUP(I12,Base!$A$3:$E$17,2,FALSE)/24,""),"")</f>
        <v/>
      </c>
      <c r="T12" s="56" t="str">
        <f>IFERROR(IF($B12="Présent",L12/VLOOKUP(K12,Base!$A$3:$E$17,2,FALSE)/24,""),"")</f>
        <v/>
      </c>
      <c r="U12" s="56" t="str">
        <f>IFERROR(IF($B12="Présent",N12/VLOOKUP(M12,Base!$A$3:$E$17,2,FALSE)/24,""),"")</f>
        <v/>
      </c>
      <c r="V12" s="56" t="str">
        <f>IFERROR(IF($B12="Présent",P12/VLOOKUP(O12,Base!$A$3:$E$17,2,FALSE)/24,""),"")</f>
        <v/>
      </c>
      <c r="W12" s="56" t="str">
        <f>IFERROR(IF($B12="Présent",R12/VLOOKUP(Q12,Base!$A$3:$E$17,2,FALSE)/24,""),"")</f>
        <v/>
      </c>
      <c r="X12" s="293" t="str">
        <f t="shared" si="4"/>
        <v/>
      </c>
      <c r="Z12" s="17" t="s">
        <v>42</v>
      </c>
      <c r="AA12" s="18"/>
      <c r="AB12" s="19">
        <v>0.22916666666666666</v>
      </c>
      <c r="AC12" s="290">
        <f t="shared" si="5"/>
        <v>0</v>
      </c>
      <c r="AD12" s="291">
        <f t="shared" si="6"/>
        <v>0</v>
      </c>
      <c r="AE12" s="19">
        <f t="shared" si="7"/>
        <v>0</v>
      </c>
      <c r="AF12" s="20">
        <v>0.53749999999999998</v>
      </c>
      <c r="AG12" s="292">
        <f t="shared" si="8"/>
        <v>0</v>
      </c>
      <c r="AH12" s="63"/>
      <c r="AI12" s="64"/>
      <c r="AJ12" s="63"/>
      <c r="AK12" s="65"/>
      <c r="AL12" s="66"/>
      <c r="AM12" s="64"/>
      <c r="AN12" s="63"/>
      <c r="AO12" s="65"/>
      <c r="AP12" s="66"/>
      <c r="AQ12" s="64"/>
      <c r="AR12" s="56" t="str">
        <f>IFERROR(IF($AA12="Présent",AI12/VLOOKUP(AH12,Base!$A$3:$E$17,2,FALSE)/24,""),"")</f>
        <v/>
      </c>
      <c r="AS12" s="56" t="str">
        <f>IFERROR(IF($AA12="Présent",AK12/VLOOKUP(AJ12,Base!$A$3:$E$17,2,FALSE)/24,""),"")</f>
        <v/>
      </c>
      <c r="AT12" s="56" t="str">
        <f>IFERROR(IF($AA12="Présent",AM12/VLOOKUP(AL12,Base!$A$3:$E$17,2,FALSE)/24,""),"")</f>
        <v/>
      </c>
      <c r="AU12" s="56" t="str">
        <f>IFERROR(IF($AA12="Présent",AO12/VLOOKUP(AN12,Base!$A$3:$E$17,2,FALSE)/24,""),"")</f>
        <v/>
      </c>
      <c r="AV12" s="56" t="str">
        <f>IFERROR(IF($AA12="Présent",AQ12/VLOOKUP(AP12,Base!$A$3:$E$17,2,FALSE)/24,""),"")</f>
        <v/>
      </c>
      <c r="AW12" s="293" t="str">
        <f t="shared" si="9"/>
        <v/>
      </c>
      <c r="AY12" s="17" t="s">
        <v>42</v>
      </c>
      <c r="AZ12" s="18"/>
      <c r="BA12" s="19">
        <v>0.22916666666666666</v>
      </c>
      <c r="BB12" s="290">
        <f t="shared" si="10"/>
        <v>0</v>
      </c>
      <c r="BC12" s="291">
        <f t="shared" si="11"/>
        <v>0</v>
      </c>
      <c r="BD12" s="19">
        <f t="shared" si="12"/>
        <v>0</v>
      </c>
      <c r="BE12" s="20">
        <v>0.53749999999999998</v>
      </c>
      <c r="BF12" s="292">
        <f t="shared" si="13"/>
        <v>0</v>
      </c>
      <c r="BG12" s="63"/>
      <c r="BH12" s="64"/>
      <c r="BI12" s="63"/>
      <c r="BJ12" s="65"/>
      <c r="BK12" s="66"/>
      <c r="BL12" s="64"/>
      <c r="BM12" s="63"/>
      <c r="BN12" s="65"/>
      <c r="BO12" s="66"/>
      <c r="BP12" s="64"/>
      <c r="BQ12" s="56" t="str">
        <f>IFERROR(IF($AZ12="Présent",BH12/VLOOKUP(BG12,Base!$A$3:$E$17,2,FALSE)/24,""),"")</f>
        <v/>
      </c>
      <c r="BR12" s="56" t="str">
        <f>IFERROR(IF($AZ12="Présent",BJ12/VLOOKUP(BI12,Base!$A$3:$E$17,2,FALSE)/24,""),"")</f>
        <v/>
      </c>
      <c r="BS12" s="56" t="str">
        <f>IFERROR(IF($AZ12="Présent",BL12/VLOOKUP(BK12,Base!$A$3:$E$17,2,FALSE)/24,""),"")</f>
        <v/>
      </c>
      <c r="BT12" s="56" t="str">
        <f>IFERROR(IF($AZ12="Présent",BN12/VLOOKUP(BM12,Base!$A$3:$E$17,2,FALSE)/24,""),"")</f>
        <v/>
      </c>
      <c r="BU12" s="56" t="str">
        <f>IFERROR(IF($AZ12="Présent",BP12/VLOOKUP(BO12,Base!$A$3:$E$17,2,FALSE)/24,""),"")</f>
        <v/>
      </c>
      <c r="BV12" s="293" t="str">
        <f t="shared" si="14"/>
        <v/>
      </c>
      <c r="BX12" s="17" t="s">
        <v>42</v>
      </c>
      <c r="BY12" s="199"/>
      <c r="BZ12" s="19">
        <v>0.22916666666666666</v>
      </c>
      <c r="CA12" s="290">
        <f t="shared" si="15"/>
        <v>0</v>
      </c>
      <c r="CB12" s="291">
        <f t="shared" si="16"/>
        <v>0</v>
      </c>
      <c r="CC12" s="19">
        <f t="shared" si="17"/>
        <v>0</v>
      </c>
      <c r="CD12" s="20">
        <v>0.53749999999999998</v>
      </c>
      <c r="CE12" s="292">
        <f t="shared" si="18"/>
        <v>0</v>
      </c>
      <c r="CF12" s="63"/>
      <c r="CG12" s="64"/>
      <c r="CH12" s="63"/>
      <c r="CI12" s="65"/>
      <c r="CJ12" s="66"/>
      <c r="CK12" s="64"/>
      <c r="CL12" s="63"/>
      <c r="CM12" s="65"/>
      <c r="CN12" s="66"/>
      <c r="CO12" s="64"/>
      <c r="CP12" s="56" t="str">
        <f>IFERROR(IF($BY12="Présent",CG12/VLOOKUP(CF12,Base!$A$3:$E$17,2,FALSE)/24,""),"")</f>
        <v/>
      </c>
      <c r="CQ12" s="56" t="str">
        <f>IFERROR(IF($BY12="Présent",CI12/VLOOKUP(CH12,Base!$A$3:$E$17,2,FALSE)/24,""),"")</f>
        <v/>
      </c>
      <c r="CR12" s="56" t="str">
        <f>IFERROR(IF($BY12="Présent",CK12/VLOOKUP(CJ12,Base!$A$3:$E$17,2,FALSE)/24,""),"")</f>
        <v/>
      </c>
      <c r="CS12" s="56" t="str">
        <f>IFERROR(IF($BY12="Présent",CM12/VLOOKUP(CL12,Base!$A$3:$E$17,2,FALSE)/24,""),"")</f>
        <v/>
      </c>
      <c r="CT12" s="56" t="str">
        <f>IFERROR(IF($BY12="Présent",CO12/VLOOKUP(CN12,Base!$A$3:$E$17,2,FALSE)/24,""),"")</f>
        <v/>
      </c>
      <c r="CU12" s="293" t="str">
        <f t="shared" si="19"/>
        <v/>
      </c>
      <c r="CW12" s="17" t="s">
        <v>42</v>
      </c>
      <c r="CX12" s="199"/>
      <c r="CY12" s="19">
        <v>0.22916666666666666</v>
      </c>
      <c r="CZ12" s="290">
        <f t="shared" si="20"/>
        <v>0</v>
      </c>
      <c r="DA12" s="291">
        <f t="shared" si="21"/>
        <v>0</v>
      </c>
      <c r="DB12" s="19">
        <f t="shared" si="22"/>
        <v>0</v>
      </c>
      <c r="DC12" s="20">
        <v>0.53749999999999998</v>
      </c>
      <c r="DD12" s="292">
        <f t="shared" si="23"/>
        <v>0</v>
      </c>
      <c r="DE12" s="63"/>
      <c r="DF12" s="64"/>
      <c r="DG12" s="63"/>
      <c r="DH12" s="65"/>
      <c r="DI12" s="66"/>
      <c r="DJ12" s="64"/>
      <c r="DK12" s="63"/>
      <c r="DL12" s="65"/>
      <c r="DM12" s="66"/>
      <c r="DN12" s="64"/>
      <c r="DO12" s="56" t="str">
        <f>IFERROR(IF($CX12="Présent",DF12/VLOOKUP(DE12,Base!$A$3:$E$17,2,FALSE)/24,""),"")</f>
        <v/>
      </c>
      <c r="DP12" s="56" t="str">
        <f>IFERROR(IF($CX12="Présent",DH12/VLOOKUP(DG12,Base!$A$3:$E$17,2,FALSE)/24,""),"")</f>
        <v/>
      </c>
      <c r="DQ12" s="56" t="str">
        <f>IFERROR(IF($CX12="Présent",DJ12/VLOOKUP(DI12,Base!$A$3:$E$17,2,FALSE)/24,""),"")</f>
        <v/>
      </c>
      <c r="DR12" s="56" t="str">
        <f>IFERROR(IF($CX12="Présent",DL12/VLOOKUP(DK12,Base!$A$3:$E$17,2,FALSE)/24,""),"")</f>
        <v/>
      </c>
      <c r="DS12" s="56" t="str">
        <f>IFERROR(IF($CX12="Présent",DN12/VLOOKUP(DM12,Base!$A$3:$E$17,2,FALSE)/24,""),"")</f>
        <v/>
      </c>
      <c r="DT12" s="293" t="str">
        <f t="shared" si="24"/>
        <v/>
      </c>
      <c r="DV12" s="17" t="s">
        <v>42</v>
      </c>
      <c r="DW12" s="18"/>
      <c r="DX12" s="19">
        <v>0.22916666666666666</v>
      </c>
      <c r="DY12" s="290">
        <f t="shared" si="25"/>
        <v>0</v>
      </c>
      <c r="DZ12" s="291">
        <f t="shared" si="26"/>
        <v>0</v>
      </c>
      <c r="EA12" s="19">
        <f t="shared" si="27"/>
        <v>0</v>
      </c>
      <c r="EB12" s="20">
        <v>0.53749999999999998</v>
      </c>
      <c r="EC12" s="292">
        <f t="shared" si="28"/>
        <v>0</v>
      </c>
      <c r="ED12" s="63"/>
      <c r="EE12" s="64"/>
      <c r="EF12" s="63"/>
      <c r="EG12" s="65"/>
      <c r="EH12" s="66"/>
      <c r="EI12" s="64"/>
      <c r="EJ12" s="63"/>
      <c r="EK12" s="65"/>
      <c r="EL12" s="66"/>
      <c r="EM12" s="64"/>
      <c r="EN12" s="56" t="str">
        <f>IFERROR(IF($DW12="Présent",EE12/VLOOKUP(ED12,Base!$A$3:$E$17,2,FALSE)/24,""),"")</f>
        <v/>
      </c>
      <c r="EO12" s="56" t="str">
        <f>IFERROR(IF($DW12="Présent",EG12/VLOOKUP(EF12,Base!$A$3:$E$17,2,FALSE)/24,""),"")</f>
        <v/>
      </c>
      <c r="EP12" s="56" t="str">
        <f>IFERROR(IF($DW12="Présent",EI12/VLOOKUP(EH12,Base!$A$3:$E$17,2,FALSE)/24,""),"")</f>
        <v/>
      </c>
      <c r="EQ12" s="56" t="str">
        <f>IFERROR(IF($DW12="Présent",EK12/VLOOKUP(EJ12,Base!$A$3:$E$17,2,FALSE)/24,""),"")</f>
        <v/>
      </c>
      <c r="ER12" s="56" t="str">
        <f>IFERROR(IF($DW12="Présent",EM12/VLOOKUP(EL12,Base!$A$3:$E$17,2,FALSE)/24,""),"")</f>
        <v/>
      </c>
      <c r="ES12" s="293" t="str">
        <f t="shared" si="29"/>
        <v/>
      </c>
      <c r="EU12" s="17"/>
      <c r="EV12" s="18"/>
      <c r="EW12" s="19">
        <v>0.22916666666666666</v>
      </c>
      <c r="EX12" s="290">
        <f t="shared" si="30"/>
        <v>0</v>
      </c>
      <c r="EY12" s="291">
        <f t="shared" si="31"/>
        <v>0</v>
      </c>
      <c r="EZ12" s="19">
        <f t="shared" si="32"/>
        <v>0</v>
      </c>
      <c r="FA12" s="20">
        <v>0.53749999999999998</v>
      </c>
      <c r="FB12" s="292">
        <f t="shared" si="33"/>
        <v>0</v>
      </c>
      <c r="FC12" s="63"/>
      <c r="FD12" s="64"/>
      <c r="FE12" s="63"/>
      <c r="FF12" s="65"/>
      <c r="FG12" s="66"/>
      <c r="FH12" s="64"/>
      <c r="FI12" s="63"/>
      <c r="FJ12" s="65"/>
      <c r="FK12" s="66"/>
      <c r="FL12" s="64"/>
      <c r="FM12" s="56" t="str">
        <f>IFERROR(IF($EV12="Présent",FD12/VLOOKUP(FC12,Base!$A$3:$E$17,2,FALSE)/24,""),"")</f>
        <v/>
      </c>
      <c r="FN12" s="56" t="str">
        <f>IFERROR(IF($EV12="Présent",FF12/VLOOKUP(FE12,Base!$A$3:$E$17,2,FALSE)/24,""),"")</f>
        <v/>
      </c>
      <c r="FO12" s="56" t="str">
        <f>IFERROR(IF($EV12="Présent",FH12/VLOOKUP(FG12,Base!$A$3:$E$17,2,FALSE)/24,""),"")</f>
        <v/>
      </c>
      <c r="FP12" s="56" t="str">
        <f>IFERROR(IF($EV12="Présent",FJ12/VLOOKUP(FI12,Base!$A$3:$E$17,2,FALSE)/24,""),"")</f>
        <v/>
      </c>
      <c r="FQ12" s="56" t="str">
        <f>IFERROR(IF($EV12="Présent",FL12/VLOOKUP(FK12,Base!$A$3:$E$17,2,FALSE)/24,""),"")</f>
        <v/>
      </c>
      <c r="FR12" s="293" t="str">
        <f t="shared" si="34"/>
        <v/>
      </c>
      <c r="FU12" s="262" t="str">
        <f t="shared" si="35"/>
        <v xml:space="preserve">BABAYAN.G </v>
      </c>
      <c r="FV12" s="261">
        <f t="shared" si="36"/>
        <v>7</v>
      </c>
      <c r="FW12" s="263">
        <f t="shared" si="37"/>
        <v>0</v>
      </c>
      <c r="FY12" s="88"/>
    </row>
    <row r="13" spans="1:189" x14ac:dyDescent="0.2">
      <c r="A13" s="26" t="s">
        <v>49</v>
      </c>
      <c r="B13" s="525"/>
      <c r="C13" s="19">
        <v>0.22916666666666666</v>
      </c>
      <c r="D13" s="290">
        <f t="shared" si="0"/>
        <v>0</v>
      </c>
      <c r="E13" s="291">
        <f t="shared" si="1"/>
        <v>0</v>
      </c>
      <c r="F13" s="19">
        <f t="shared" si="2"/>
        <v>0</v>
      </c>
      <c r="G13" s="20">
        <v>0.53749999999999998</v>
      </c>
      <c r="H13" s="292">
        <f t="shared" si="3"/>
        <v>0</v>
      </c>
      <c r="I13" s="63"/>
      <c r="J13" s="64"/>
      <c r="K13" s="63"/>
      <c r="L13" s="65"/>
      <c r="M13" s="66"/>
      <c r="N13" s="64"/>
      <c r="O13" s="63"/>
      <c r="P13" s="65"/>
      <c r="Q13" s="66"/>
      <c r="R13" s="64"/>
      <c r="S13" s="56" t="str">
        <f>IFERROR(IF($B13="Présent",J13/VLOOKUP(I13,Base!$A$3:$E$17,2,FALSE)/24,""),"")</f>
        <v/>
      </c>
      <c r="T13" s="56" t="str">
        <f>IFERROR(IF($B13="Présent",L13/VLOOKUP(K13,Base!$A$3:$E$17,2,FALSE)/24,""),"")</f>
        <v/>
      </c>
      <c r="U13" s="56" t="str">
        <f>IFERROR(IF($B13="Présent",N13/VLOOKUP(M13,Base!$A$3:$E$17,2,FALSE)/24,""),"")</f>
        <v/>
      </c>
      <c r="V13" s="56" t="str">
        <f>IFERROR(IF($B13="Présent",P13/VLOOKUP(O13,Base!$A$3:$E$17,2,FALSE)/24,""),"")</f>
        <v/>
      </c>
      <c r="W13" s="56" t="str">
        <f>IFERROR(IF($B13="Présent",R13/VLOOKUP(Q13,Base!$A$3:$E$17,2,FALSE)/24,""),"")</f>
        <v/>
      </c>
      <c r="X13" s="293" t="str">
        <f t="shared" si="4"/>
        <v/>
      </c>
      <c r="Y13" s="52"/>
      <c r="Z13" s="26" t="s">
        <v>49</v>
      </c>
      <c r="AA13" s="18"/>
      <c r="AB13" s="19">
        <v>0.22916666666666666</v>
      </c>
      <c r="AC13" s="290">
        <f t="shared" si="5"/>
        <v>0</v>
      </c>
      <c r="AD13" s="291">
        <f t="shared" si="6"/>
        <v>0</v>
      </c>
      <c r="AE13" s="19">
        <f t="shared" si="7"/>
        <v>0</v>
      </c>
      <c r="AF13" s="20">
        <v>0.53749999999999998</v>
      </c>
      <c r="AG13" s="292">
        <f t="shared" si="8"/>
        <v>0</v>
      </c>
      <c r="AH13" s="63"/>
      <c r="AI13" s="64"/>
      <c r="AJ13" s="63"/>
      <c r="AK13" s="65"/>
      <c r="AL13" s="66"/>
      <c r="AM13" s="64"/>
      <c r="AN13" s="63"/>
      <c r="AO13" s="65"/>
      <c r="AP13" s="66"/>
      <c r="AQ13" s="64"/>
      <c r="AR13" s="56" t="str">
        <f>IFERROR(IF($AA13="Présent",AI13/VLOOKUP(AH13,Base!$A$3:$E$17,2,FALSE)/24,""),"")</f>
        <v/>
      </c>
      <c r="AS13" s="56" t="str">
        <f>IFERROR(IF($AA13="Présent",AK13/VLOOKUP(AJ13,Base!$A$3:$E$17,2,FALSE)/24,""),"")</f>
        <v/>
      </c>
      <c r="AT13" s="56" t="str">
        <f>IFERROR(IF($AA13="Présent",AM13/VLOOKUP(AL13,Base!$A$3:$E$17,2,FALSE)/24,""),"")</f>
        <v/>
      </c>
      <c r="AU13" s="56" t="str">
        <f>IFERROR(IF($AA13="Présent",AO13/VLOOKUP(AN13,Base!$A$3:$E$17,2,FALSE)/24,""),"")</f>
        <v/>
      </c>
      <c r="AV13" s="56" t="str">
        <f>IFERROR(IF($AA13="Présent",AQ13/VLOOKUP(AP13,Base!$A$3:$E$17,2,FALSE)/24,""),"")</f>
        <v/>
      </c>
      <c r="AW13" s="293" t="str">
        <f t="shared" si="9"/>
        <v/>
      </c>
      <c r="AX13" s="52"/>
      <c r="AY13" s="26" t="s">
        <v>49</v>
      </c>
      <c r="AZ13" s="18"/>
      <c r="BA13" s="19">
        <v>0.22916666666666666</v>
      </c>
      <c r="BB13" s="290">
        <f t="shared" si="10"/>
        <v>0</v>
      </c>
      <c r="BC13" s="291">
        <f t="shared" si="11"/>
        <v>0</v>
      </c>
      <c r="BD13" s="19">
        <f t="shared" si="12"/>
        <v>0</v>
      </c>
      <c r="BE13" s="20">
        <v>0.53749999999999998</v>
      </c>
      <c r="BF13" s="292">
        <f t="shared" si="13"/>
        <v>0</v>
      </c>
      <c r="BG13" s="63"/>
      <c r="BH13" s="64"/>
      <c r="BI13" s="63"/>
      <c r="BJ13" s="65"/>
      <c r="BK13" s="66"/>
      <c r="BL13" s="64"/>
      <c r="BM13" s="63"/>
      <c r="BN13" s="65"/>
      <c r="BO13" s="66"/>
      <c r="BP13" s="64"/>
      <c r="BQ13" s="56" t="str">
        <f>IFERROR(IF($AZ13="Présent",BH13/VLOOKUP(BG13,Base!$A$3:$E$17,2,FALSE)/24,""),"")</f>
        <v/>
      </c>
      <c r="BR13" s="56" t="str">
        <f>IFERROR(IF($AZ13="Présent",BJ13/VLOOKUP(BI13,Base!$A$3:$E$17,2,FALSE)/24,""),"")</f>
        <v/>
      </c>
      <c r="BS13" s="56" t="str">
        <f>IFERROR(IF($AZ13="Présent",BL13/VLOOKUP(BK13,Base!$A$3:$E$17,2,FALSE)/24,""),"")</f>
        <v/>
      </c>
      <c r="BT13" s="56" t="str">
        <f>IFERROR(IF($AZ13="Présent",BN13/VLOOKUP(BM13,Base!$A$3:$E$17,2,FALSE)/24,""),"")</f>
        <v/>
      </c>
      <c r="BU13" s="56" t="str">
        <f>IFERROR(IF($AZ13="Présent",BP13/VLOOKUP(BO13,Base!$A$3:$E$17,2,FALSE)/24,""),"")</f>
        <v/>
      </c>
      <c r="BV13" s="293" t="str">
        <f t="shared" si="14"/>
        <v/>
      </c>
      <c r="BW13" s="52"/>
      <c r="BX13" s="26" t="s">
        <v>49</v>
      </c>
      <c r="BY13" s="199"/>
      <c r="BZ13" s="19">
        <v>0.22916666666666666</v>
      </c>
      <c r="CA13" s="290">
        <f t="shared" si="15"/>
        <v>0</v>
      </c>
      <c r="CB13" s="291">
        <f t="shared" si="16"/>
        <v>0</v>
      </c>
      <c r="CC13" s="19">
        <f t="shared" si="17"/>
        <v>0</v>
      </c>
      <c r="CD13" s="20">
        <v>0.53749999999999998</v>
      </c>
      <c r="CE13" s="292">
        <f t="shared" si="18"/>
        <v>0</v>
      </c>
      <c r="CF13" s="63"/>
      <c r="CG13" s="64"/>
      <c r="CH13" s="63"/>
      <c r="CI13" s="65"/>
      <c r="CJ13" s="66"/>
      <c r="CK13" s="64"/>
      <c r="CL13" s="63"/>
      <c r="CM13" s="65"/>
      <c r="CN13" s="66"/>
      <c r="CO13" s="64"/>
      <c r="CP13" s="56" t="str">
        <f>IFERROR(IF($BY13="Présent",CG13/VLOOKUP(CF13,Base!$A$3:$E$17,2,FALSE)/24,""),"")</f>
        <v/>
      </c>
      <c r="CQ13" s="56" t="str">
        <f>IFERROR(IF($BY13="Présent",CI13/VLOOKUP(CH13,Base!$A$3:$E$17,2,FALSE)/24,""),"")</f>
        <v/>
      </c>
      <c r="CR13" s="56" t="str">
        <f>IFERROR(IF($BY13="Présent",CK13/VLOOKUP(CJ13,Base!$A$3:$E$17,2,FALSE)/24,""),"")</f>
        <v/>
      </c>
      <c r="CS13" s="56" t="str">
        <f>IFERROR(IF($BY13="Présent",CM13/VLOOKUP(CL13,Base!$A$3:$E$17,2,FALSE)/24,""),"")</f>
        <v/>
      </c>
      <c r="CT13" s="56" t="str">
        <f>IFERROR(IF($BY13="Présent",CO13/VLOOKUP(CN13,Base!$A$3:$E$17,2,FALSE)/24,""),"")</f>
        <v/>
      </c>
      <c r="CU13" s="293" t="str">
        <f t="shared" si="19"/>
        <v/>
      </c>
      <c r="CV13" s="52"/>
      <c r="CW13" s="26" t="s">
        <v>49</v>
      </c>
      <c r="CX13" s="199"/>
      <c r="CY13" s="19">
        <v>0.22916666666666666</v>
      </c>
      <c r="CZ13" s="290">
        <f t="shared" si="20"/>
        <v>0</v>
      </c>
      <c r="DA13" s="291">
        <f t="shared" si="21"/>
        <v>0</v>
      </c>
      <c r="DB13" s="19">
        <f t="shared" si="22"/>
        <v>0</v>
      </c>
      <c r="DC13" s="20">
        <v>0.53749999999999998</v>
      </c>
      <c r="DD13" s="292">
        <f t="shared" si="23"/>
        <v>0</v>
      </c>
      <c r="DE13" s="63"/>
      <c r="DF13" s="64"/>
      <c r="DG13" s="63"/>
      <c r="DH13" s="65"/>
      <c r="DI13" s="66"/>
      <c r="DJ13" s="64"/>
      <c r="DK13" s="63"/>
      <c r="DL13" s="65"/>
      <c r="DM13" s="66"/>
      <c r="DN13" s="64"/>
      <c r="DO13" s="56" t="str">
        <f>IFERROR(IF($CX13="Présent",DF13/VLOOKUP(DE13,Base!$A$3:$E$17,2,FALSE)/24,""),"")</f>
        <v/>
      </c>
      <c r="DP13" s="56" t="str">
        <f>IFERROR(IF($CX13="Présent",DH13/VLOOKUP(DG13,Base!$A$3:$E$17,2,FALSE)/24,""),"")</f>
        <v/>
      </c>
      <c r="DQ13" s="56" t="str">
        <f>IFERROR(IF($CX13="Présent",DJ13/VLOOKUP(DI13,Base!$A$3:$E$17,2,FALSE)/24,""),"")</f>
        <v/>
      </c>
      <c r="DR13" s="56" t="str">
        <f>IFERROR(IF($CX13="Présent",DL13/VLOOKUP(DK13,Base!$A$3:$E$17,2,FALSE)/24,""),"")</f>
        <v/>
      </c>
      <c r="DS13" s="56" t="str">
        <f>IFERROR(IF($CX13="Présent",DN13/VLOOKUP(DM13,Base!$A$3:$E$17,2,FALSE)/24,""),"")</f>
        <v/>
      </c>
      <c r="DT13" s="293" t="str">
        <f t="shared" si="24"/>
        <v/>
      </c>
      <c r="DU13" s="52"/>
      <c r="DV13" s="26" t="s">
        <v>49</v>
      </c>
      <c r="DW13" s="18"/>
      <c r="DX13" s="19">
        <v>0.22916666666666666</v>
      </c>
      <c r="DY13" s="290">
        <f t="shared" si="25"/>
        <v>0</v>
      </c>
      <c r="DZ13" s="291">
        <f t="shared" si="26"/>
        <v>0</v>
      </c>
      <c r="EA13" s="19">
        <f t="shared" si="27"/>
        <v>0</v>
      </c>
      <c r="EB13" s="20">
        <v>0.53749999999999998</v>
      </c>
      <c r="EC13" s="292">
        <f t="shared" si="28"/>
        <v>0</v>
      </c>
      <c r="ED13" s="63"/>
      <c r="EE13" s="64"/>
      <c r="EF13" s="63"/>
      <c r="EG13" s="65"/>
      <c r="EH13" s="66"/>
      <c r="EI13" s="64"/>
      <c r="EJ13" s="63"/>
      <c r="EK13" s="65"/>
      <c r="EL13" s="66"/>
      <c r="EM13" s="64"/>
      <c r="EN13" s="56" t="str">
        <f>IFERROR(IF($DW13="Présent",EE13/VLOOKUP(ED13,Base!$A$3:$E$17,2,FALSE)/24,""),"")</f>
        <v/>
      </c>
      <c r="EO13" s="56" t="str">
        <f>IFERROR(IF($DW13="Présent",EG13/VLOOKUP(EF13,Base!$A$3:$E$17,2,FALSE)/24,""),"")</f>
        <v/>
      </c>
      <c r="EP13" s="56" t="str">
        <f>IFERROR(IF($DW13="Présent",EI13/VLOOKUP(EH13,Base!$A$3:$E$17,2,FALSE)/24,""),"")</f>
        <v/>
      </c>
      <c r="EQ13" s="56" t="str">
        <f>IFERROR(IF($DW13="Présent",EK13/VLOOKUP(EJ13,Base!$A$3:$E$17,2,FALSE)/24,""),"")</f>
        <v/>
      </c>
      <c r="ER13" s="56" t="str">
        <f>IFERROR(IF($DW13="Présent",EM13/VLOOKUP(EL13,Base!$A$3:$E$17,2,FALSE)/24,""),"")</f>
        <v/>
      </c>
      <c r="ES13" s="293" t="str">
        <f t="shared" si="29"/>
        <v/>
      </c>
      <c r="ET13" s="52"/>
      <c r="EU13" s="17"/>
      <c r="EV13" s="18"/>
      <c r="EW13" s="19">
        <v>0.22916666666666666</v>
      </c>
      <c r="EX13" s="290">
        <f t="shared" si="30"/>
        <v>0</v>
      </c>
      <c r="EY13" s="291">
        <f t="shared" si="31"/>
        <v>0</v>
      </c>
      <c r="EZ13" s="19">
        <f t="shared" si="32"/>
        <v>0</v>
      </c>
      <c r="FA13" s="20">
        <v>0.53749999999999998</v>
      </c>
      <c r="FB13" s="292">
        <f t="shared" si="33"/>
        <v>0</v>
      </c>
      <c r="FC13" s="63"/>
      <c r="FD13" s="64"/>
      <c r="FE13" s="63"/>
      <c r="FF13" s="65"/>
      <c r="FG13" s="66"/>
      <c r="FH13" s="64"/>
      <c r="FI13" s="63"/>
      <c r="FJ13" s="65"/>
      <c r="FK13" s="66"/>
      <c r="FL13" s="64"/>
      <c r="FM13" s="56" t="str">
        <f>IFERROR(IF($EV13="Présent",FD13/VLOOKUP(FC13,Base!$A$3:$E$17,2,FALSE)/24,""),"")</f>
        <v/>
      </c>
      <c r="FN13" s="56" t="str">
        <f>IFERROR(IF($EV13="Présent",FF13/VLOOKUP(FE13,Base!$A$3:$E$17,2,FALSE)/24,""),"")</f>
        <v/>
      </c>
      <c r="FO13" s="56" t="str">
        <f>IFERROR(IF($EV13="Présent",FH13/VLOOKUP(FG13,Base!$A$3:$E$17,2,FALSE)/24,""),"")</f>
        <v/>
      </c>
      <c r="FP13" s="56" t="str">
        <f>IFERROR(IF($EV13="Présent",FJ13/VLOOKUP(FI13,Base!$A$3:$E$17,2,FALSE)/24,""),"")</f>
        <v/>
      </c>
      <c r="FQ13" s="56" t="str">
        <f>IFERROR(IF($EV13="Présent",FL13/VLOOKUP(FK13,Base!$A$3:$E$17,2,FALSE)/24,""),"")</f>
        <v/>
      </c>
      <c r="FR13" s="293" t="str">
        <f t="shared" si="34"/>
        <v/>
      </c>
      <c r="FS13" s="52"/>
      <c r="FU13" s="262" t="str">
        <f t="shared" si="35"/>
        <v>DAVIDIAN.V</v>
      </c>
      <c r="FV13" s="261">
        <f t="shared" si="36"/>
        <v>7</v>
      </c>
      <c r="FW13" s="263">
        <f t="shared" si="37"/>
        <v>0</v>
      </c>
      <c r="FY13" s="88"/>
    </row>
    <row r="14" spans="1:189" x14ac:dyDescent="0.2">
      <c r="A14" s="17" t="s">
        <v>53</v>
      </c>
      <c r="B14" s="525"/>
      <c r="C14" s="19">
        <v>0.22916666666666666</v>
      </c>
      <c r="D14" s="290">
        <f t="shared" si="0"/>
        <v>0</v>
      </c>
      <c r="E14" s="291">
        <f t="shared" si="1"/>
        <v>0</v>
      </c>
      <c r="F14" s="19">
        <f t="shared" si="2"/>
        <v>0</v>
      </c>
      <c r="G14" s="20">
        <v>0.53749999999999998</v>
      </c>
      <c r="H14" s="292">
        <f t="shared" si="3"/>
        <v>0</v>
      </c>
      <c r="I14" s="63"/>
      <c r="J14" s="64"/>
      <c r="K14" s="63"/>
      <c r="L14" s="65"/>
      <c r="M14" s="66"/>
      <c r="N14" s="64"/>
      <c r="O14" s="63"/>
      <c r="P14" s="65"/>
      <c r="Q14" s="66"/>
      <c r="R14" s="64"/>
      <c r="S14" s="56" t="str">
        <f>IFERROR(IF($B14="Présent",J14/VLOOKUP(I14,Base!$A$3:$E$17,2,FALSE)/24,""),"")</f>
        <v/>
      </c>
      <c r="T14" s="56" t="str">
        <f>IFERROR(IF($B14="Présent",L14/VLOOKUP(K14,Base!$A$3:$E$17,2,FALSE)/24,""),"")</f>
        <v/>
      </c>
      <c r="U14" s="56" t="str">
        <f>IFERROR(IF($B14="Présent",N14/VLOOKUP(M14,Base!$A$3:$E$17,2,FALSE)/24,""),"")</f>
        <v/>
      </c>
      <c r="V14" s="56" t="str">
        <f>IFERROR(IF($B14="Présent",P14/VLOOKUP(O14,Base!$A$3:$E$17,2,FALSE)/24,""),"")</f>
        <v/>
      </c>
      <c r="W14" s="56" t="str">
        <f>IFERROR(IF($B14="Présent",R14/VLOOKUP(Q14,Base!$A$3:$E$17,2,FALSE)/24,""),"")</f>
        <v/>
      </c>
      <c r="X14" s="293" t="str">
        <f t="shared" si="4"/>
        <v/>
      </c>
      <c r="Y14" s="52"/>
      <c r="Z14" s="17" t="s">
        <v>53</v>
      </c>
      <c r="AA14" s="18"/>
      <c r="AB14" s="19">
        <v>0.22916666666666666</v>
      </c>
      <c r="AC14" s="290">
        <f t="shared" si="5"/>
        <v>0</v>
      </c>
      <c r="AD14" s="291">
        <f t="shared" si="6"/>
        <v>0</v>
      </c>
      <c r="AE14" s="19">
        <f t="shared" si="7"/>
        <v>0</v>
      </c>
      <c r="AF14" s="20">
        <v>0.53749999999999998</v>
      </c>
      <c r="AG14" s="292">
        <f t="shared" si="8"/>
        <v>0</v>
      </c>
      <c r="AH14" s="63"/>
      <c r="AI14" s="64"/>
      <c r="AJ14" s="63"/>
      <c r="AK14" s="65"/>
      <c r="AL14" s="66"/>
      <c r="AM14" s="64"/>
      <c r="AN14" s="63"/>
      <c r="AO14" s="65"/>
      <c r="AP14" s="66"/>
      <c r="AQ14" s="64"/>
      <c r="AR14" s="56" t="str">
        <f>IFERROR(IF($AA14="Présent",AI14/VLOOKUP(AH14,Base!$A$3:$E$17,2,FALSE)/24,""),"")</f>
        <v/>
      </c>
      <c r="AS14" s="56" t="str">
        <f>IFERROR(IF($AA14="Présent",AK14/VLOOKUP(AJ14,Base!$A$3:$E$17,2,FALSE)/24,""),"")</f>
        <v/>
      </c>
      <c r="AT14" s="56" t="str">
        <f>IFERROR(IF($AA14="Présent",AM14/VLOOKUP(AL14,Base!$A$3:$E$17,2,FALSE)/24,""),"")</f>
        <v/>
      </c>
      <c r="AU14" s="56" t="str">
        <f>IFERROR(IF($AA14="Présent",AO14/VLOOKUP(AN14,Base!$A$3:$E$17,2,FALSE)/24,""),"")</f>
        <v/>
      </c>
      <c r="AV14" s="56" t="str">
        <f>IFERROR(IF($AA14="Présent",AQ14/VLOOKUP(AP14,Base!$A$3:$E$17,2,FALSE)/24,""),"")</f>
        <v/>
      </c>
      <c r="AW14" s="293" t="str">
        <f t="shared" si="9"/>
        <v/>
      </c>
      <c r="AX14" s="52"/>
      <c r="AY14" s="17" t="s">
        <v>53</v>
      </c>
      <c r="AZ14" s="18"/>
      <c r="BA14" s="19">
        <v>0.22916666666666666</v>
      </c>
      <c r="BB14" s="290">
        <f t="shared" si="10"/>
        <v>0</v>
      </c>
      <c r="BC14" s="291">
        <f t="shared" si="11"/>
        <v>0</v>
      </c>
      <c r="BD14" s="19">
        <f t="shared" si="12"/>
        <v>0</v>
      </c>
      <c r="BE14" s="20">
        <v>0.53749999999999998</v>
      </c>
      <c r="BF14" s="292">
        <f t="shared" si="13"/>
        <v>0</v>
      </c>
      <c r="BG14" s="63"/>
      <c r="BH14" s="64"/>
      <c r="BI14" s="63"/>
      <c r="BJ14" s="65"/>
      <c r="BK14" s="66"/>
      <c r="BL14" s="64"/>
      <c r="BM14" s="63"/>
      <c r="BN14" s="65"/>
      <c r="BO14" s="66"/>
      <c r="BP14" s="64"/>
      <c r="BQ14" s="56" t="str">
        <f>IFERROR(IF($AZ14="Présent",BH14/VLOOKUP(BG14,Base!$A$3:$E$17,2,FALSE)/24,""),"")</f>
        <v/>
      </c>
      <c r="BR14" s="56" t="str">
        <f>IFERROR(IF($AZ14="Présent",BJ14/VLOOKUP(BI14,Base!$A$3:$E$17,2,FALSE)/24,""),"")</f>
        <v/>
      </c>
      <c r="BS14" s="56" t="str">
        <f>IFERROR(IF($AZ14="Présent",BL14/VLOOKUP(BK14,Base!$A$3:$E$17,2,FALSE)/24,""),"")</f>
        <v/>
      </c>
      <c r="BT14" s="56" t="str">
        <f>IFERROR(IF($AZ14="Présent",BN14/VLOOKUP(BM14,Base!$A$3:$E$17,2,FALSE)/24,""),"")</f>
        <v/>
      </c>
      <c r="BU14" s="56" t="str">
        <f>IFERROR(IF($AZ14="Présent",BP14/VLOOKUP(BO14,Base!$A$3:$E$17,2,FALSE)/24,""),"")</f>
        <v/>
      </c>
      <c r="BV14" s="293" t="str">
        <f t="shared" si="14"/>
        <v/>
      </c>
      <c r="BW14" s="52"/>
      <c r="BX14" s="17" t="s">
        <v>53</v>
      </c>
      <c r="BY14" s="199"/>
      <c r="BZ14" s="19">
        <v>0.22916666666666666</v>
      </c>
      <c r="CA14" s="290">
        <f t="shared" si="15"/>
        <v>0</v>
      </c>
      <c r="CB14" s="291">
        <f t="shared" si="16"/>
        <v>0</v>
      </c>
      <c r="CC14" s="19">
        <f t="shared" si="17"/>
        <v>0</v>
      </c>
      <c r="CD14" s="20">
        <v>0.53749999999999998</v>
      </c>
      <c r="CE14" s="292">
        <f t="shared" si="18"/>
        <v>0</v>
      </c>
      <c r="CF14" s="63"/>
      <c r="CG14" s="64"/>
      <c r="CH14" s="63"/>
      <c r="CI14" s="65"/>
      <c r="CJ14" s="66"/>
      <c r="CK14" s="64"/>
      <c r="CL14" s="63"/>
      <c r="CM14" s="65"/>
      <c r="CN14" s="66"/>
      <c r="CO14" s="64"/>
      <c r="CP14" s="56" t="str">
        <f>IFERROR(IF($BY14="Présent",CG14/VLOOKUP(CF14,Base!$A$3:$E$17,2,FALSE)/24,""),"")</f>
        <v/>
      </c>
      <c r="CQ14" s="56" t="str">
        <f>IFERROR(IF($BY14="Présent",CI14/VLOOKUP(CH14,Base!$A$3:$E$17,2,FALSE)/24,""),"")</f>
        <v/>
      </c>
      <c r="CR14" s="56" t="str">
        <f>IFERROR(IF($BY14="Présent",CK14/VLOOKUP(CJ14,Base!$A$3:$E$17,2,FALSE)/24,""),"")</f>
        <v/>
      </c>
      <c r="CS14" s="56" t="str">
        <f>IFERROR(IF($BY14="Présent",CM14/VLOOKUP(CL14,Base!$A$3:$E$17,2,FALSE)/24,""),"")</f>
        <v/>
      </c>
      <c r="CT14" s="56" t="str">
        <f>IFERROR(IF($BY14="Présent",CO14/VLOOKUP(CN14,Base!$A$3:$E$17,2,FALSE)/24,""),"")</f>
        <v/>
      </c>
      <c r="CU14" s="293" t="str">
        <f t="shared" si="19"/>
        <v/>
      </c>
      <c r="CV14" s="52"/>
      <c r="CW14" s="17" t="s">
        <v>53</v>
      </c>
      <c r="CX14" s="199"/>
      <c r="CY14" s="19">
        <v>0.22916666666666666</v>
      </c>
      <c r="CZ14" s="290">
        <f t="shared" si="20"/>
        <v>0</v>
      </c>
      <c r="DA14" s="291">
        <f t="shared" si="21"/>
        <v>0</v>
      </c>
      <c r="DB14" s="19">
        <f t="shared" si="22"/>
        <v>0</v>
      </c>
      <c r="DC14" s="20">
        <v>0.53749999999999998</v>
      </c>
      <c r="DD14" s="292">
        <f t="shared" si="23"/>
        <v>0</v>
      </c>
      <c r="DE14" s="63"/>
      <c r="DF14" s="64"/>
      <c r="DG14" s="63"/>
      <c r="DH14" s="65"/>
      <c r="DI14" s="66"/>
      <c r="DJ14" s="64"/>
      <c r="DK14" s="63"/>
      <c r="DL14" s="65"/>
      <c r="DM14" s="66"/>
      <c r="DN14" s="64"/>
      <c r="DO14" s="56" t="str">
        <f>IFERROR(IF($CX14="Présent",DF14/VLOOKUP(DE14,Base!$A$3:$E$17,2,FALSE)/24,""),"")</f>
        <v/>
      </c>
      <c r="DP14" s="56" t="str">
        <f>IFERROR(IF($CX14="Présent",DH14/VLOOKUP(DG14,Base!$A$3:$E$17,2,FALSE)/24,""),"")</f>
        <v/>
      </c>
      <c r="DQ14" s="56" t="str">
        <f>IFERROR(IF($CX14="Présent",DJ14/VLOOKUP(DI14,Base!$A$3:$E$17,2,FALSE)/24,""),"")</f>
        <v/>
      </c>
      <c r="DR14" s="56" t="str">
        <f>IFERROR(IF($CX14="Présent",DL14/VLOOKUP(DK14,Base!$A$3:$E$17,2,FALSE)/24,""),"")</f>
        <v/>
      </c>
      <c r="DS14" s="56" t="str">
        <f>IFERROR(IF($CX14="Présent",DN14/VLOOKUP(DM14,Base!$A$3:$E$17,2,FALSE)/24,""),"")</f>
        <v/>
      </c>
      <c r="DT14" s="293" t="str">
        <f t="shared" si="24"/>
        <v/>
      </c>
      <c r="DU14" s="52"/>
      <c r="DV14" s="17" t="s">
        <v>53</v>
      </c>
      <c r="DW14" s="18"/>
      <c r="DX14" s="19">
        <v>0.22916666666666666</v>
      </c>
      <c r="DY14" s="290">
        <f t="shared" si="25"/>
        <v>0</v>
      </c>
      <c r="DZ14" s="291">
        <f t="shared" si="26"/>
        <v>0</v>
      </c>
      <c r="EA14" s="19">
        <f t="shared" si="27"/>
        <v>0</v>
      </c>
      <c r="EB14" s="20">
        <v>0.53749999999999998</v>
      </c>
      <c r="EC14" s="292">
        <f t="shared" si="28"/>
        <v>0</v>
      </c>
      <c r="ED14" s="63"/>
      <c r="EE14" s="64"/>
      <c r="EF14" s="63"/>
      <c r="EG14" s="65"/>
      <c r="EH14" s="66"/>
      <c r="EI14" s="64"/>
      <c r="EJ14" s="63"/>
      <c r="EK14" s="65"/>
      <c r="EL14" s="66"/>
      <c r="EM14" s="64"/>
      <c r="EN14" s="56" t="str">
        <f>IFERROR(IF($DW14="Présent",EE14/VLOOKUP(ED14,Base!$A$3:$E$17,2,FALSE)/24,""),"")</f>
        <v/>
      </c>
      <c r="EO14" s="56" t="str">
        <f>IFERROR(IF($DW14="Présent",EG14/VLOOKUP(EF14,Base!$A$3:$E$17,2,FALSE)/24,""),"")</f>
        <v/>
      </c>
      <c r="EP14" s="56" t="str">
        <f>IFERROR(IF($DW14="Présent",EI14/VLOOKUP(EH14,Base!$A$3:$E$17,2,FALSE)/24,""),"")</f>
        <v/>
      </c>
      <c r="EQ14" s="56" t="str">
        <f>IFERROR(IF($DW14="Présent",EK14/VLOOKUP(EJ14,Base!$A$3:$E$17,2,FALSE)/24,""),"")</f>
        <v/>
      </c>
      <c r="ER14" s="56" t="str">
        <f>IFERROR(IF($DW14="Présent",EM14/VLOOKUP(EL14,Base!$A$3:$E$17,2,FALSE)/24,""),"")</f>
        <v/>
      </c>
      <c r="ES14" s="293" t="str">
        <f t="shared" si="29"/>
        <v/>
      </c>
      <c r="ET14" s="52"/>
      <c r="EU14" s="17"/>
      <c r="EV14" s="18"/>
      <c r="EW14" s="19">
        <v>0.22916666666666666</v>
      </c>
      <c r="EX14" s="290">
        <f t="shared" si="30"/>
        <v>0</v>
      </c>
      <c r="EY14" s="291">
        <f t="shared" si="31"/>
        <v>0</v>
      </c>
      <c r="EZ14" s="19">
        <f t="shared" si="32"/>
        <v>0</v>
      </c>
      <c r="FA14" s="20">
        <v>0.53749999999999998</v>
      </c>
      <c r="FB14" s="292">
        <f t="shared" si="33"/>
        <v>0</v>
      </c>
      <c r="FC14" s="63"/>
      <c r="FD14" s="64"/>
      <c r="FE14" s="63"/>
      <c r="FF14" s="65"/>
      <c r="FG14" s="66"/>
      <c r="FH14" s="64"/>
      <c r="FI14" s="63"/>
      <c r="FJ14" s="65"/>
      <c r="FK14" s="66"/>
      <c r="FL14" s="64"/>
      <c r="FM14" s="56" t="str">
        <f>IFERROR(IF($EV14="Présent",FD14/VLOOKUP(FC14,Base!$A$3:$E$17,2,FALSE)/24,""),"")</f>
        <v/>
      </c>
      <c r="FN14" s="56" t="str">
        <f>IFERROR(IF($EV14="Présent",FF14/VLOOKUP(FE14,Base!$A$3:$E$17,2,FALSE)/24,""),"")</f>
        <v/>
      </c>
      <c r="FO14" s="56" t="str">
        <f>IFERROR(IF($EV14="Présent",FH14/VLOOKUP(FG14,Base!$A$3:$E$17,2,FALSE)/24,""),"")</f>
        <v/>
      </c>
      <c r="FP14" s="56" t="str">
        <f>IFERROR(IF($EV14="Présent",FJ14/VLOOKUP(FI14,Base!$A$3:$E$17,2,FALSE)/24,""),"")</f>
        <v/>
      </c>
      <c r="FQ14" s="56" t="str">
        <f>IFERROR(IF($EV14="Présent",FL14/VLOOKUP(FK14,Base!$A$3:$E$17,2,FALSE)/24,""),"")</f>
        <v/>
      </c>
      <c r="FR14" s="293" t="str">
        <f t="shared" si="34"/>
        <v/>
      </c>
      <c r="FS14" s="52"/>
      <c r="FU14" s="262" t="str">
        <f t="shared" si="35"/>
        <v>BENEDDINE.H</v>
      </c>
      <c r="FV14" s="261">
        <f t="shared" si="36"/>
        <v>7</v>
      </c>
      <c r="FW14" s="263">
        <f t="shared" si="37"/>
        <v>0</v>
      </c>
      <c r="FY14" s="88"/>
    </row>
    <row r="15" spans="1:189" x14ac:dyDescent="0.2">
      <c r="A15" s="17" t="s">
        <v>55</v>
      </c>
      <c r="B15" s="525"/>
      <c r="C15" s="19">
        <v>0.22916666666666666</v>
      </c>
      <c r="D15" s="290">
        <f t="shared" si="0"/>
        <v>0</v>
      </c>
      <c r="E15" s="291">
        <f t="shared" si="1"/>
        <v>0</v>
      </c>
      <c r="F15" s="19">
        <f t="shared" si="2"/>
        <v>0</v>
      </c>
      <c r="G15" s="20">
        <v>0.53749999999999998</v>
      </c>
      <c r="H15" s="292">
        <f t="shared" si="3"/>
        <v>0</v>
      </c>
      <c r="I15" s="63"/>
      <c r="J15" s="64"/>
      <c r="K15" s="63"/>
      <c r="L15" s="65"/>
      <c r="M15" s="66"/>
      <c r="N15" s="64"/>
      <c r="O15" s="63"/>
      <c r="P15" s="65"/>
      <c r="Q15" s="66"/>
      <c r="R15" s="64"/>
      <c r="S15" s="56" t="str">
        <f>IFERROR(IF($B15="Présent",J15/VLOOKUP(I15,Base!$A$3:$E$17,2,FALSE)/24,""),"")</f>
        <v/>
      </c>
      <c r="T15" s="56" t="str">
        <f>IFERROR(IF($B15="Présent",L15/VLOOKUP(K15,Base!$A$3:$E$17,2,FALSE)/24,""),"")</f>
        <v/>
      </c>
      <c r="U15" s="56" t="str">
        <f>IFERROR(IF($B15="Présent",N15/VLOOKUP(M15,Base!$A$3:$E$17,2,FALSE)/24,""),"")</f>
        <v/>
      </c>
      <c r="V15" s="56" t="str">
        <f>IFERROR(IF($B15="Présent",P15/VLOOKUP(O15,Base!$A$3:$E$17,2,FALSE)/24,""),"")</f>
        <v/>
      </c>
      <c r="W15" s="56" t="str">
        <f>IFERROR(IF($B15="Présent",R15/VLOOKUP(Q15,Base!$A$3:$E$17,2,FALSE)/24,""),"")</f>
        <v/>
      </c>
      <c r="X15" s="293" t="str">
        <f t="shared" si="4"/>
        <v/>
      </c>
      <c r="Y15" s="52"/>
      <c r="Z15" s="17" t="s">
        <v>55</v>
      </c>
      <c r="AA15" s="18"/>
      <c r="AB15" s="19">
        <v>0.22916666666666666</v>
      </c>
      <c r="AC15" s="290">
        <f t="shared" si="5"/>
        <v>0</v>
      </c>
      <c r="AD15" s="291">
        <f t="shared" si="6"/>
        <v>0</v>
      </c>
      <c r="AE15" s="19">
        <f t="shared" si="7"/>
        <v>0</v>
      </c>
      <c r="AF15" s="20">
        <v>0.53749999999999998</v>
      </c>
      <c r="AG15" s="292">
        <f t="shared" si="8"/>
        <v>0</v>
      </c>
      <c r="AH15" s="63"/>
      <c r="AI15" s="64"/>
      <c r="AJ15" s="63"/>
      <c r="AK15" s="65"/>
      <c r="AL15" s="66"/>
      <c r="AM15" s="64"/>
      <c r="AN15" s="63"/>
      <c r="AO15" s="65"/>
      <c r="AP15" s="66"/>
      <c r="AQ15" s="64"/>
      <c r="AR15" s="56" t="str">
        <f>IFERROR(IF($AA15="Présent",AI15/VLOOKUP(AH15,Base!$A$3:$E$17,2,FALSE)/24,""),"")</f>
        <v/>
      </c>
      <c r="AS15" s="56" t="str">
        <f>IFERROR(IF($AA15="Présent",AK15/VLOOKUP(AJ15,Base!$A$3:$E$17,2,FALSE)/24,""),"")</f>
        <v/>
      </c>
      <c r="AT15" s="56" t="str">
        <f>IFERROR(IF($AA15="Présent",AM15/VLOOKUP(AL15,Base!$A$3:$E$17,2,FALSE)/24,""),"")</f>
        <v/>
      </c>
      <c r="AU15" s="56" t="str">
        <f>IFERROR(IF($AA15="Présent",AO15/VLOOKUP(AN15,Base!$A$3:$E$17,2,FALSE)/24,""),"")</f>
        <v/>
      </c>
      <c r="AV15" s="56" t="str">
        <f>IFERROR(IF($AA15="Présent",AQ15/VLOOKUP(AP15,Base!$A$3:$E$17,2,FALSE)/24,""),"")</f>
        <v/>
      </c>
      <c r="AW15" s="293" t="str">
        <f t="shared" si="9"/>
        <v/>
      </c>
      <c r="AX15" s="52"/>
      <c r="AY15" s="17" t="s">
        <v>55</v>
      </c>
      <c r="AZ15" s="18"/>
      <c r="BA15" s="19">
        <v>0.22916666666666666</v>
      </c>
      <c r="BB15" s="290">
        <f t="shared" si="10"/>
        <v>0</v>
      </c>
      <c r="BC15" s="291">
        <f t="shared" si="11"/>
        <v>0</v>
      </c>
      <c r="BD15" s="19">
        <f t="shared" si="12"/>
        <v>0</v>
      </c>
      <c r="BE15" s="20">
        <v>0.53749999999999998</v>
      </c>
      <c r="BF15" s="292">
        <f t="shared" si="13"/>
        <v>0</v>
      </c>
      <c r="BG15" s="63"/>
      <c r="BH15" s="64"/>
      <c r="BI15" s="63"/>
      <c r="BJ15" s="65"/>
      <c r="BK15" s="66"/>
      <c r="BL15" s="64"/>
      <c r="BM15" s="63"/>
      <c r="BN15" s="65"/>
      <c r="BO15" s="66"/>
      <c r="BP15" s="64"/>
      <c r="BQ15" s="56" t="str">
        <f>IFERROR(IF($AZ15="Présent",BH15/VLOOKUP(BG15,Base!$A$3:$E$17,2,FALSE)/24,""),"")</f>
        <v/>
      </c>
      <c r="BR15" s="56" t="str">
        <f>IFERROR(IF($AZ15="Présent",BJ15/VLOOKUP(BI15,Base!$A$3:$E$17,2,FALSE)/24,""),"")</f>
        <v/>
      </c>
      <c r="BS15" s="56" t="str">
        <f>IFERROR(IF($AZ15="Présent",BL15/VLOOKUP(BK15,Base!$A$3:$E$17,2,FALSE)/24,""),"")</f>
        <v/>
      </c>
      <c r="BT15" s="56" t="str">
        <f>IFERROR(IF($AZ15="Présent",BN15/VLOOKUP(BM15,Base!$A$3:$E$17,2,FALSE)/24,""),"")</f>
        <v/>
      </c>
      <c r="BU15" s="56" t="str">
        <f>IFERROR(IF($AZ15="Présent",BP15/VLOOKUP(BO15,Base!$A$3:$E$17,2,FALSE)/24,""),"")</f>
        <v/>
      </c>
      <c r="BV15" s="293" t="str">
        <f t="shared" si="14"/>
        <v/>
      </c>
      <c r="BW15" s="52"/>
      <c r="BX15" s="17" t="s">
        <v>55</v>
      </c>
      <c r="BY15" s="199"/>
      <c r="BZ15" s="19">
        <v>0.22916666666666666</v>
      </c>
      <c r="CA15" s="290">
        <f t="shared" si="15"/>
        <v>0</v>
      </c>
      <c r="CB15" s="291">
        <f t="shared" si="16"/>
        <v>0</v>
      </c>
      <c r="CC15" s="19">
        <f t="shared" si="17"/>
        <v>0</v>
      </c>
      <c r="CD15" s="20">
        <v>0.53749999999999998</v>
      </c>
      <c r="CE15" s="292">
        <f t="shared" si="18"/>
        <v>0</v>
      </c>
      <c r="CF15" s="63"/>
      <c r="CG15" s="64"/>
      <c r="CH15" s="63"/>
      <c r="CI15" s="65"/>
      <c r="CJ15" s="66"/>
      <c r="CK15" s="64"/>
      <c r="CL15" s="63"/>
      <c r="CM15" s="65"/>
      <c r="CN15" s="66"/>
      <c r="CO15" s="64"/>
      <c r="CP15" s="56" t="str">
        <f>IFERROR(IF($BY15="Présent",CG15/VLOOKUP(CF15,Base!$A$3:$E$17,2,FALSE)/24,""),"")</f>
        <v/>
      </c>
      <c r="CQ15" s="56" t="str">
        <f>IFERROR(IF($BY15="Présent",CI15/VLOOKUP(CH15,Base!$A$3:$E$17,2,FALSE)/24,""),"")</f>
        <v/>
      </c>
      <c r="CR15" s="56" t="str">
        <f>IFERROR(IF($BY15="Présent",CK15/VLOOKUP(CJ15,Base!$A$3:$E$17,2,FALSE)/24,""),"")</f>
        <v/>
      </c>
      <c r="CS15" s="56" t="str">
        <f>IFERROR(IF($BY15="Présent",CM15/VLOOKUP(CL15,Base!$A$3:$E$17,2,FALSE)/24,""),"")</f>
        <v/>
      </c>
      <c r="CT15" s="56" t="str">
        <f>IFERROR(IF($BY15="Présent",CO15/VLOOKUP(CN15,Base!$A$3:$E$17,2,FALSE)/24,""),"")</f>
        <v/>
      </c>
      <c r="CU15" s="293" t="str">
        <f t="shared" si="19"/>
        <v/>
      </c>
      <c r="CV15" s="52"/>
      <c r="CW15" s="17" t="s">
        <v>55</v>
      </c>
      <c r="CX15" s="199"/>
      <c r="CY15" s="19">
        <v>0.22916666666666666</v>
      </c>
      <c r="CZ15" s="290">
        <f t="shared" si="20"/>
        <v>0</v>
      </c>
      <c r="DA15" s="291">
        <f t="shared" si="21"/>
        <v>0</v>
      </c>
      <c r="DB15" s="19">
        <f t="shared" si="22"/>
        <v>0</v>
      </c>
      <c r="DC15" s="20">
        <v>0.53749999999999998</v>
      </c>
      <c r="DD15" s="292">
        <f t="shared" si="23"/>
        <v>0</v>
      </c>
      <c r="DE15" s="63"/>
      <c r="DF15" s="64"/>
      <c r="DG15" s="63"/>
      <c r="DH15" s="65"/>
      <c r="DI15" s="66"/>
      <c r="DJ15" s="64"/>
      <c r="DK15" s="63"/>
      <c r="DL15" s="65"/>
      <c r="DM15" s="66"/>
      <c r="DN15" s="64"/>
      <c r="DO15" s="56" t="str">
        <f>IFERROR(IF($CX15="Présent",DF15/VLOOKUP(DE15,Base!$A$3:$E$17,2,FALSE)/24,""),"")</f>
        <v/>
      </c>
      <c r="DP15" s="56" t="str">
        <f>IFERROR(IF($CX15="Présent",DH15/VLOOKUP(DG15,Base!$A$3:$E$17,2,FALSE)/24,""),"")</f>
        <v/>
      </c>
      <c r="DQ15" s="56" t="str">
        <f>IFERROR(IF($CX15="Présent",DJ15/VLOOKUP(DI15,Base!$A$3:$E$17,2,FALSE)/24,""),"")</f>
        <v/>
      </c>
      <c r="DR15" s="56" t="str">
        <f>IFERROR(IF($CX15="Présent",DL15/VLOOKUP(DK15,Base!$A$3:$E$17,2,FALSE)/24,""),"")</f>
        <v/>
      </c>
      <c r="DS15" s="56" t="str">
        <f>IFERROR(IF($CX15="Présent",DN15/VLOOKUP(DM15,Base!$A$3:$E$17,2,FALSE)/24,""),"")</f>
        <v/>
      </c>
      <c r="DT15" s="293" t="str">
        <f t="shared" si="24"/>
        <v/>
      </c>
      <c r="DU15" s="52"/>
      <c r="DV15" s="17" t="s">
        <v>55</v>
      </c>
      <c r="DW15" s="18"/>
      <c r="DX15" s="19">
        <v>0.22916666666666666</v>
      </c>
      <c r="DY15" s="290">
        <f t="shared" si="25"/>
        <v>0</v>
      </c>
      <c r="DZ15" s="291">
        <f t="shared" si="26"/>
        <v>0</v>
      </c>
      <c r="EA15" s="19">
        <f t="shared" si="27"/>
        <v>0</v>
      </c>
      <c r="EB15" s="20">
        <v>0.53749999999999998</v>
      </c>
      <c r="EC15" s="292">
        <f t="shared" si="28"/>
        <v>0</v>
      </c>
      <c r="ED15" s="63"/>
      <c r="EE15" s="64"/>
      <c r="EF15" s="63"/>
      <c r="EG15" s="65"/>
      <c r="EH15" s="66"/>
      <c r="EI15" s="64"/>
      <c r="EJ15" s="63"/>
      <c r="EK15" s="65"/>
      <c r="EL15" s="66"/>
      <c r="EM15" s="64"/>
      <c r="EN15" s="56" t="str">
        <f>IFERROR(IF($DW15="Présent",EE15/VLOOKUP(ED15,Base!$A$3:$E$17,2,FALSE)/24,""),"")</f>
        <v/>
      </c>
      <c r="EO15" s="56" t="str">
        <f>IFERROR(IF($DW15="Présent",EG15/VLOOKUP(EF15,Base!$A$3:$E$17,2,FALSE)/24,""),"")</f>
        <v/>
      </c>
      <c r="EP15" s="56" t="str">
        <f>IFERROR(IF($DW15="Présent",EI15/VLOOKUP(EH15,Base!$A$3:$E$17,2,FALSE)/24,""),"")</f>
        <v/>
      </c>
      <c r="EQ15" s="56" t="str">
        <f>IFERROR(IF($DW15="Présent",EK15/VLOOKUP(EJ15,Base!$A$3:$E$17,2,FALSE)/24,""),"")</f>
        <v/>
      </c>
      <c r="ER15" s="56" t="str">
        <f>IFERROR(IF($DW15="Présent",EM15/VLOOKUP(EL15,Base!$A$3:$E$17,2,FALSE)/24,""),"")</f>
        <v/>
      </c>
      <c r="ES15" s="293" t="str">
        <f t="shared" si="29"/>
        <v/>
      </c>
      <c r="ET15" s="52"/>
      <c r="EU15" s="17"/>
      <c r="EV15" s="18"/>
      <c r="EW15" s="19">
        <v>0.22916666666666666</v>
      </c>
      <c r="EX15" s="290">
        <f t="shared" si="30"/>
        <v>0</v>
      </c>
      <c r="EY15" s="291">
        <f t="shared" si="31"/>
        <v>0</v>
      </c>
      <c r="EZ15" s="19">
        <f t="shared" si="32"/>
        <v>0</v>
      </c>
      <c r="FA15" s="20">
        <v>0.53749999999999998</v>
      </c>
      <c r="FB15" s="292">
        <f t="shared" si="33"/>
        <v>0</v>
      </c>
      <c r="FC15" s="63"/>
      <c r="FD15" s="64"/>
      <c r="FE15" s="63"/>
      <c r="FF15" s="65"/>
      <c r="FG15" s="66"/>
      <c r="FH15" s="64"/>
      <c r="FI15" s="63"/>
      <c r="FJ15" s="65"/>
      <c r="FK15" s="66"/>
      <c r="FL15" s="64"/>
      <c r="FM15" s="56" t="str">
        <f>IFERROR(IF($EV15="Présent",FD15/VLOOKUP(FC15,Base!$A$3:$E$17,2,FALSE)/24,""),"")</f>
        <v/>
      </c>
      <c r="FN15" s="56" t="str">
        <f>IFERROR(IF($EV15="Présent",FF15/VLOOKUP(FE15,Base!$A$3:$E$17,2,FALSE)/24,""),"")</f>
        <v/>
      </c>
      <c r="FO15" s="56" t="str">
        <f>IFERROR(IF($EV15="Présent",FH15/VLOOKUP(FG15,Base!$A$3:$E$17,2,FALSE)/24,""),"")</f>
        <v/>
      </c>
      <c r="FP15" s="56" t="str">
        <f>IFERROR(IF($EV15="Présent",FJ15/VLOOKUP(FI15,Base!$A$3:$E$17,2,FALSE)/24,""),"")</f>
        <v/>
      </c>
      <c r="FQ15" s="56" t="str">
        <f>IFERROR(IF($EV15="Présent",FL15/VLOOKUP(FK15,Base!$A$3:$E$17,2,FALSE)/24,""),"")</f>
        <v/>
      </c>
      <c r="FR15" s="293" t="str">
        <f t="shared" si="34"/>
        <v/>
      </c>
      <c r="FS15" s="52"/>
      <c r="FU15" s="262" t="str">
        <f t="shared" si="35"/>
        <v>PEREZ.D</v>
      </c>
      <c r="FV15" s="261">
        <f t="shared" si="36"/>
        <v>7</v>
      </c>
      <c r="FW15" s="263">
        <f t="shared" si="37"/>
        <v>0</v>
      </c>
      <c r="FY15" s="88"/>
    </row>
    <row r="16" spans="1:189" x14ac:dyDescent="0.2">
      <c r="A16" s="17" t="s">
        <v>54</v>
      </c>
      <c r="B16" s="525"/>
      <c r="C16" s="19">
        <v>0.22916666666666666</v>
      </c>
      <c r="D16" s="290">
        <f t="shared" si="0"/>
        <v>0</v>
      </c>
      <c r="E16" s="291">
        <f t="shared" si="1"/>
        <v>0</v>
      </c>
      <c r="F16" s="19">
        <f t="shared" si="2"/>
        <v>0</v>
      </c>
      <c r="G16" s="20">
        <v>0.53749999999999998</v>
      </c>
      <c r="H16" s="292">
        <f t="shared" si="3"/>
        <v>0</v>
      </c>
      <c r="I16" s="63"/>
      <c r="J16" s="64"/>
      <c r="K16" s="63"/>
      <c r="L16" s="65"/>
      <c r="M16" s="66"/>
      <c r="N16" s="64"/>
      <c r="O16" s="63"/>
      <c r="P16" s="65"/>
      <c r="Q16" s="66"/>
      <c r="R16" s="64"/>
      <c r="S16" s="56" t="str">
        <f>IFERROR(IF($B16="Présent",J16/VLOOKUP(I16,Base!$A$3:$E$17,2,FALSE)/24,""),"")</f>
        <v/>
      </c>
      <c r="T16" s="56" t="str">
        <f>IFERROR(IF($B16="Présent",L16/VLOOKUP(K16,Base!$A$3:$E$17,2,FALSE)/24,""),"")</f>
        <v/>
      </c>
      <c r="U16" s="56" t="str">
        <f>IFERROR(IF($B16="Présent",N16/VLOOKUP(M16,Base!$A$3:$E$17,2,FALSE)/24,""),"")</f>
        <v/>
      </c>
      <c r="V16" s="56" t="str">
        <f>IFERROR(IF($B16="Présent",P16/VLOOKUP(O16,Base!$A$3:$E$17,2,FALSE)/24,""),"")</f>
        <v/>
      </c>
      <c r="W16" s="56" t="str">
        <f>IFERROR(IF($B16="Présent",R16/VLOOKUP(Q16,Base!$A$3:$E$17,2,FALSE)/24,""),"")</f>
        <v/>
      </c>
      <c r="X16" s="293" t="str">
        <f t="shared" si="4"/>
        <v/>
      </c>
      <c r="Y16" s="52"/>
      <c r="Z16" s="17" t="s">
        <v>54</v>
      </c>
      <c r="AA16" s="18"/>
      <c r="AB16" s="19">
        <v>0.22916666666666666</v>
      </c>
      <c r="AC16" s="290">
        <f t="shared" si="5"/>
        <v>0</v>
      </c>
      <c r="AD16" s="291">
        <f t="shared" si="6"/>
        <v>0</v>
      </c>
      <c r="AE16" s="19">
        <f t="shared" si="7"/>
        <v>0</v>
      </c>
      <c r="AF16" s="20">
        <v>0.53749999999999998</v>
      </c>
      <c r="AG16" s="292">
        <f t="shared" si="8"/>
        <v>0</v>
      </c>
      <c r="AH16" s="63"/>
      <c r="AI16" s="64"/>
      <c r="AJ16" s="63"/>
      <c r="AK16" s="65"/>
      <c r="AL16" s="66"/>
      <c r="AM16" s="64"/>
      <c r="AN16" s="63"/>
      <c r="AO16" s="65"/>
      <c r="AP16" s="66"/>
      <c r="AQ16" s="64"/>
      <c r="AR16" s="56" t="str">
        <f>IFERROR(IF($AA16="Présent",AI16/VLOOKUP(AH16,Base!$A$3:$E$17,2,FALSE)/24,""),"")</f>
        <v/>
      </c>
      <c r="AS16" s="56" t="str">
        <f>IFERROR(IF($AA16="Présent",AK16/VLOOKUP(AJ16,Base!$A$3:$E$17,2,FALSE)/24,""),"")</f>
        <v/>
      </c>
      <c r="AT16" s="56" t="str">
        <f>IFERROR(IF($AA16="Présent",AM16/VLOOKUP(AL16,Base!$A$3:$E$17,2,FALSE)/24,""),"")</f>
        <v/>
      </c>
      <c r="AU16" s="56" t="str">
        <f>IFERROR(IF($AA16="Présent",AO16/VLOOKUP(AN16,Base!$A$3:$E$17,2,FALSE)/24,""),"")</f>
        <v/>
      </c>
      <c r="AV16" s="56" t="str">
        <f>IFERROR(IF($AA16="Présent",AQ16/VLOOKUP(AP16,Base!$A$3:$E$17,2,FALSE)/24,""),"")</f>
        <v/>
      </c>
      <c r="AW16" s="293" t="str">
        <f t="shared" si="9"/>
        <v/>
      </c>
      <c r="AX16" s="52"/>
      <c r="AY16" s="17" t="s">
        <v>54</v>
      </c>
      <c r="AZ16" s="18"/>
      <c r="BA16" s="19">
        <v>0.22916666666666666</v>
      </c>
      <c r="BB16" s="290">
        <f t="shared" si="10"/>
        <v>0</v>
      </c>
      <c r="BC16" s="291">
        <f t="shared" si="11"/>
        <v>0</v>
      </c>
      <c r="BD16" s="19">
        <f t="shared" si="12"/>
        <v>0</v>
      </c>
      <c r="BE16" s="20">
        <v>0.53749999999999998</v>
      </c>
      <c r="BF16" s="292">
        <f t="shared" si="13"/>
        <v>0</v>
      </c>
      <c r="BG16" s="63"/>
      <c r="BH16" s="64"/>
      <c r="BI16" s="63"/>
      <c r="BJ16" s="65"/>
      <c r="BK16" s="66"/>
      <c r="BL16" s="64"/>
      <c r="BM16" s="63"/>
      <c r="BN16" s="65"/>
      <c r="BO16" s="66"/>
      <c r="BP16" s="64"/>
      <c r="BQ16" s="56" t="str">
        <f>IFERROR(IF($AZ16="Présent",BH16/VLOOKUP(BG16,Base!$A$3:$E$17,2,FALSE)/24,""),"")</f>
        <v/>
      </c>
      <c r="BR16" s="56" t="str">
        <f>IFERROR(IF($AZ16="Présent",BJ16/VLOOKUP(BI16,Base!$A$3:$E$17,2,FALSE)/24,""),"")</f>
        <v/>
      </c>
      <c r="BS16" s="56" t="str">
        <f>IFERROR(IF($AZ16="Présent",BL16/VLOOKUP(BK16,Base!$A$3:$E$17,2,FALSE)/24,""),"")</f>
        <v/>
      </c>
      <c r="BT16" s="56" t="str">
        <f>IFERROR(IF($AZ16="Présent",BN16/VLOOKUP(BM16,Base!$A$3:$E$17,2,FALSE)/24,""),"")</f>
        <v/>
      </c>
      <c r="BU16" s="56" t="str">
        <f>IFERROR(IF($AZ16="Présent",BP16/VLOOKUP(BO16,Base!$A$3:$E$17,2,FALSE)/24,""),"")</f>
        <v/>
      </c>
      <c r="BV16" s="293" t="str">
        <f t="shared" si="14"/>
        <v/>
      </c>
      <c r="BW16" s="52"/>
      <c r="BX16" s="17" t="s">
        <v>54</v>
      </c>
      <c r="BY16" s="199"/>
      <c r="BZ16" s="19">
        <v>0.22916666666666666</v>
      </c>
      <c r="CA16" s="290">
        <f t="shared" si="15"/>
        <v>0</v>
      </c>
      <c r="CB16" s="291">
        <f t="shared" si="16"/>
        <v>0</v>
      </c>
      <c r="CC16" s="19">
        <f t="shared" si="17"/>
        <v>0</v>
      </c>
      <c r="CD16" s="20">
        <v>0.53749999999999998</v>
      </c>
      <c r="CE16" s="292">
        <f t="shared" si="18"/>
        <v>0</v>
      </c>
      <c r="CF16" s="63"/>
      <c r="CG16" s="64"/>
      <c r="CH16" s="63"/>
      <c r="CI16" s="65"/>
      <c r="CJ16" s="66"/>
      <c r="CK16" s="64"/>
      <c r="CL16" s="63"/>
      <c r="CM16" s="65"/>
      <c r="CN16" s="66"/>
      <c r="CO16" s="64"/>
      <c r="CP16" s="56" t="str">
        <f>IFERROR(IF($BY16="Présent",CG16/VLOOKUP(CF16,Base!$A$3:$E$17,2,FALSE)/24,""),"")</f>
        <v/>
      </c>
      <c r="CQ16" s="56" t="str">
        <f>IFERROR(IF($BY16="Présent",CI16/VLOOKUP(CH16,Base!$A$3:$E$17,2,FALSE)/24,""),"")</f>
        <v/>
      </c>
      <c r="CR16" s="56" t="str">
        <f>IFERROR(IF($BY16="Présent",CK16/VLOOKUP(CJ16,Base!$A$3:$E$17,2,FALSE)/24,""),"")</f>
        <v/>
      </c>
      <c r="CS16" s="56" t="str">
        <f>IFERROR(IF($BY16="Présent",CM16/VLOOKUP(CL16,Base!$A$3:$E$17,2,FALSE)/24,""),"")</f>
        <v/>
      </c>
      <c r="CT16" s="56" t="str">
        <f>IFERROR(IF($BY16="Présent",CO16/VLOOKUP(CN16,Base!$A$3:$E$17,2,FALSE)/24,""),"")</f>
        <v/>
      </c>
      <c r="CU16" s="293" t="str">
        <f t="shared" si="19"/>
        <v/>
      </c>
      <c r="CV16" s="52"/>
      <c r="CW16" s="17" t="s">
        <v>54</v>
      </c>
      <c r="CX16" s="199"/>
      <c r="CY16" s="19">
        <v>0.22916666666666666</v>
      </c>
      <c r="CZ16" s="290">
        <f t="shared" si="20"/>
        <v>0</v>
      </c>
      <c r="DA16" s="291">
        <f t="shared" si="21"/>
        <v>0</v>
      </c>
      <c r="DB16" s="19">
        <f t="shared" si="22"/>
        <v>0</v>
      </c>
      <c r="DC16" s="20">
        <v>0.53749999999999998</v>
      </c>
      <c r="DD16" s="292">
        <f t="shared" si="23"/>
        <v>0</v>
      </c>
      <c r="DE16" s="63"/>
      <c r="DF16" s="64"/>
      <c r="DG16" s="63"/>
      <c r="DH16" s="65"/>
      <c r="DI16" s="66"/>
      <c r="DJ16" s="64"/>
      <c r="DK16" s="63"/>
      <c r="DL16" s="65"/>
      <c r="DM16" s="66"/>
      <c r="DN16" s="64"/>
      <c r="DO16" s="56" t="str">
        <f>IFERROR(IF($CX16="Présent",DF16/VLOOKUP(DE16,Base!$A$3:$E$17,2,FALSE)/24,""),"")</f>
        <v/>
      </c>
      <c r="DP16" s="56" t="str">
        <f>IFERROR(IF($CX16="Présent",DH16/VLOOKUP(DG16,Base!$A$3:$E$17,2,FALSE)/24,""),"")</f>
        <v/>
      </c>
      <c r="DQ16" s="56" t="str">
        <f>IFERROR(IF($CX16="Présent",DJ16/VLOOKUP(DI16,Base!$A$3:$E$17,2,FALSE)/24,""),"")</f>
        <v/>
      </c>
      <c r="DR16" s="56" t="str">
        <f>IFERROR(IF($CX16="Présent",DL16/VLOOKUP(DK16,Base!$A$3:$E$17,2,FALSE)/24,""),"")</f>
        <v/>
      </c>
      <c r="DS16" s="56" t="str">
        <f>IFERROR(IF($CX16="Présent",DN16/VLOOKUP(DM16,Base!$A$3:$E$17,2,FALSE)/24,""),"")</f>
        <v/>
      </c>
      <c r="DT16" s="293" t="str">
        <f t="shared" si="24"/>
        <v/>
      </c>
      <c r="DU16" s="52"/>
      <c r="DV16" s="17" t="s">
        <v>54</v>
      </c>
      <c r="DW16" s="18"/>
      <c r="DX16" s="19">
        <v>0.22916666666666666</v>
      </c>
      <c r="DY16" s="290">
        <f t="shared" si="25"/>
        <v>0</v>
      </c>
      <c r="DZ16" s="291">
        <f t="shared" si="26"/>
        <v>0</v>
      </c>
      <c r="EA16" s="19">
        <f t="shared" si="27"/>
        <v>0</v>
      </c>
      <c r="EB16" s="20">
        <v>0.53749999999999998</v>
      </c>
      <c r="EC16" s="292">
        <f t="shared" si="28"/>
        <v>0</v>
      </c>
      <c r="ED16" s="63"/>
      <c r="EE16" s="64"/>
      <c r="EF16" s="63"/>
      <c r="EG16" s="65"/>
      <c r="EH16" s="66"/>
      <c r="EI16" s="64"/>
      <c r="EJ16" s="63"/>
      <c r="EK16" s="65"/>
      <c r="EL16" s="66"/>
      <c r="EM16" s="64"/>
      <c r="EN16" s="56" t="str">
        <f>IFERROR(IF($DW16="Présent",EE16/VLOOKUP(ED16,Base!$A$3:$E$17,2,FALSE)/24,""),"")</f>
        <v/>
      </c>
      <c r="EO16" s="56" t="str">
        <f>IFERROR(IF($DW16="Présent",EG16/VLOOKUP(EF16,Base!$A$3:$E$17,2,FALSE)/24,""),"")</f>
        <v/>
      </c>
      <c r="EP16" s="56" t="str">
        <f>IFERROR(IF($DW16="Présent",EI16/VLOOKUP(EH16,Base!$A$3:$E$17,2,FALSE)/24,""),"")</f>
        <v/>
      </c>
      <c r="EQ16" s="56" t="str">
        <f>IFERROR(IF($DW16="Présent",EK16/VLOOKUP(EJ16,Base!$A$3:$E$17,2,FALSE)/24,""),"")</f>
        <v/>
      </c>
      <c r="ER16" s="56" t="str">
        <f>IFERROR(IF($DW16="Présent",EM16/VLOOKUP(EL16,Base!$A$3:$E$17,2,FALSE)/24,""),"")</f>
        <v/>
      </c>
      <c r="ES16" s="293" t="str">
        <f t="shared" si="29"/>
        <v/>
      </c>
      <c r="ET16" s="52"/>
      <c r="EU16" s="26"/>
      <c r="EV16" s="18"/>
      <c r="EW16" s="19">
        <v>0.22916666666666666</v>
      </c>
      <c r="EX16" s="290">
        <f t="shared" si="30"/>
        <v>0</v>
      </c>
      <c r="EY16" s="291">
        <f t="shared" si="31"/>
        <v>0</v>
      </c>
      <c r="EZ16" s="19">
        <f t="shared" si="32"/>
        <v>0</v>
      </c>
      <c r="FA16" s="20">
        <v>0.53749999999999998</v>
      </c>
      <c r="FB16" s="292">
        <f t="shared" si="33"/>
        <v>0</v>
      </c>
      <c r="FC16" s="63"/>
      <c r="FD16" s="64"/>
      <c r="FE16" s="63"/>
      <c r="FF16" s="65"/>
      <c r="FG16" s="66"/>
      <c r="FH16" s="64"/>
      <c r="FI16" s="63"/>
      <c r="FJ16" s="65"/>
      <c r="FK16" s="66"/>
      <c r="FL16" s="64"/>
      <c r="FM16" s="56" t="str">
        <f>IFERROR(IF($EV16="Présent",FD16/VLOOKUP(FC16,Base!$A$3:$E$17,2,FALSE)/24,""),"")</f>
        <v/>
      </c>
      <c r="FN16" s="56" t="str">
        <f>IFERROR(IF($EV16="Présent",FF16/VLOOKUP(FE16,Base!$A$3:$E$17,2,FALSE)/24,""),"")</f>
        <v/>
      </c>
      <c r="FO16" s="56" t="str">
        <f>IFERROR(IF($EV16="Présent",FH16/VLOOKUP(FG16,Base!$A$3:$E$17,2,FALSE)/24,""),"")</f>
        <v/>
      </c>
      <c r="FP16" s="56" t="str">
        <f>IFERROR(IF($EV16="Présent",FJ16/VLOOKUP(FI16,Base!$A$3:$E$17,2,FALSE)/24,""),"")</f>
        <v/>
      </c>
      <c r="FQ16" s="56" t="str">
        <f>IFERROR(IF($EV16="Présent",FL16/VLOOKUP(FK16,Base!$A$3:$E$17,2,FALSE)/24,""),"")</f>
        <v/>
      </c>
      <c r="FR16" s="293" t="str">
        <f t="shared" si="34"/>
        <v/>
      </c>
      <c r="FS16" s="52"/>
      <c r="FU16" s="262" t="str">
        <f t="shared" si="35"/>
        <v>CERRANO.J</v>
      </c>
      <c r="FV16" s="261">
        <f t="shared" si="36"/>
        <v>7</v>
      </c>
      <c r="FW16" s="263">
        <f t="shared" si="37"/>
        <v>0</v>
      </c>
      <c r="FY16" s="88"/>
    </row>
    <row r="17" spans="1:186" x14ac:dyDescent="0.2">
      <c r="A17" s="17" t="s">
        <v>23</v>
      </c>
      <c r="B17" s="525"/>
      <c r="C17" s="19">
        <v>0.22916666666666666</v>
      </c>
      <c r="D17" s="290">
        <f t="shared" si="0"/>
        <v>0</v>
      </c>
      <c r="E17" s="291">
        <f t="shared" si="1"/>
        <v>0</v>
      </c>
      <c r="F17" s="19">
        <f t="shared" si="2"/>
        <v>0</v>
      </c>
      <c r="G17" s="20">
        <v>0.53749999999999998</v>
      </c>
      <c r="H17" s="292">
        <f t="shared" si="3"/>
        <v>0</v>
      </c>
      <c r="I17" s="63"/>
      <c r="J17" s="64"/>
      <c r="K17" s="63"/>
      <c r="L17" s="65"/>
      <c r="M17" s="66"/>
      <c r="N17" s="64"/>
      <c r="O17" s="63"/>
      <c r="P17" s="65"/>
      <c r="Q17" s="66"/>
      <c r="R17" s="64"/>
      <c r="S17" s="56" t="str">
        <f>IFERROR(IF($B17="Présent",J17/VLOOKUP(I17,Base!$A$3:$E$17,2,FALSE)/24,""),"")</f>
        <v/>
      </c>
      <c r="T17" s="56" t="str">
        <f>IFERROR(IF($B17="Présent",L17/VLOOKUP(K17,Base!$A$3:$E$17,2,FALSE)/24,""),"")</f>
        <v/>
      </c>
      <c r="U17" s="56" t="str">
        <f>IFERROR(IF($B17="Présent",N17/VLOOKUP(M17,Base!$A$3:$E$17,2,FALSE)/24,""),"")</f>
        <v/>
      </c>
      <c r="V17" s="56" t="str">
        <f>IFERROR(IF($B17="Présent",P17/VLOOKUP(O17,Base!$A$3:$E$17,2,FALSE)/24,""),"")</f>
        <v/>
      </c>
      <c r="W17" s="56" t="str">
        <f>IFERROR(IF($B17="Présent",R17/VLOOKUP(Q17,Base!$A$3:$E$17,2,FALSE)/24,""),"")</f>
        <v/>
      </c>
      <c r="X17" s="293" t="str">
        <f t="shared" si="4"/>
        <v/>
      </c>
      <c r="Y17" s="52"/>
      <c r="Z17" s="17" t="s">
        <v>23</v>
      </c>
      <c r="AA17" s="18"/>
      <c r="AB17" s="19">
        <v>0.22916666666666666</v>
      </c>
      <c r="AC17" s="290">
        <f t="shared" si="5"/>
        <v>0</v>
      </c>
      <c r="AD17" s="291">
        <f t="shared" si="6"/>
        <v>0</v>
      </c>
      <c r="AE17" s="19">
        <f t="shared" si="7"/>
        <v>0</v>
      </c>
      <c r="AF17" s="20">
        <v>0.53749999999999998</v>
      </c>
      <c r="AG17" s="292">
        <f t="shared" si="8"/>
        <v>0</v>
      </c>
      <c r="AH17" s="63"/>
      <c r="AI17" s="64"/>
      <c r="AJ17" s="63"/>
      <c r="AK17" s="65"/>
      <c r="AL17" s="66"/>
      <c r="AM17" s="64"/>
      <c r="AN17" s="63"/>
      <c r="AO17" s="65"/>
      <c r="AP17" s="66"/>
      <c r="AQ17" s="64"/>
      <c r="AR17" s="56" t="str">
        <f>IFERROR(IF($AA17="Présent",AI17/VLOOKUP(AH17,Base!$A$3:$E$17,2,FALSE)/24,""),"")</f>
        <v/>
      </c>
      <c r="AS17" s="56" t="str">
        <f>IFERROR(IF($AA17="Présent",AK17/VLOOKUP(AJ17,Base!$A$3:$E$17,2,FALSE)/24,""),"")</f>
        <v/>
      </c>
      <c r="AT17" s="56" t="str">
        <f>IFERROR(IF($AA17="Présent",AM17/VLOOKUP(AL17,Base!$A$3:$E$17,2,FALSE)/24,""),"")</f>
        <v/>
      </c>
      <c r="AU17" s="56" t="str">
        <f>IFERROR(IF($AA17="Présent",AO17/VLOOKUP(AN17,Base!$A$3:$E$17,2,FALSE)/24,""),"")</f>
        <v/>
      </c>
      <c r="AV17" s="56" t="str">
        <f>IFERROR(IF($AA17="Présent",AQ17/VLOOKUP(AP17,Base!$A$3:$E$17,2,FALSE)/24,""),"")</f>
        <v/>
      </c>
      <c r="AW17" s="293" t="str">
        <f t="shared" si="9"/>
        <v/>
      </c>
      <c r="AX17" s="52"/>
      <c r="AY17" s="17" t="s">
        <v>23</v>
      </c>
      <c r="AZ17" s="18"/>
      <c r="BA17" s="19">
        <v>0.22916666666666666</v>
      </c>
      <c r="BB17" s="290">
        <f t="shared" si="10"/>
        <v>0</v>
      </c>
      <c r="BC17" s="291">
        <f t="shared" si="11"/>
        <v>0</v>
      </c>
      <c r="BD17" s="19">
        <f t="shared" si="12"/>
        <v>0</v>
      </c>
      <c r="BE17" s="20">
        <v>0.53749999999999998</v>
      </c>
      <c r="BF17" s="292">
        <f t="shared" si="13"/>
        <v>0</v>
      </c>
      <c r="BG17" s="63"/>
      <c r="BH17" s="64"/>
      <c r="BI17" s="63"/>
      <c r="BJ17" s="65"/>
      <c r="BK17" s="66"/>
      <c r="BL17" s="64"/>
      <c r="BM17" s="63"/>
      <c r="BN17" s="65"/>
      <c r="BO17" s="66"/>
      <c r="BP17" s="64"/>
      <c r="BQ17" s="56" t="str">
        <f>IFERROR(IF($AZ17="Présent",BH17/VLOOKUP(BG17,Base!$A$3:$E$17,2,FALSE)/24,""),"")</f>
        <v/>
      </c>
      <c r="BR17" s="56" t="str">
        <f>IFERROR(IF($AZ17="Présent",BJ17/VLOOKUP(BI17,Base!$A$3:$E$17,2,FALSE)/24,""),"")</f>
        <v/>
      </c>
      <c r="BS17" s="56" t="str">
        <f>IFERROR(IF($AZ17="Présent",BL17/VLOOKUP(BK17,Base!$A$3:$E$17,2,FALSE)/24,""),"")</f>
        <v/>
      </c>
      <c r="BT17" s="56" t="str">
        <f>IFERROR(IF($AZ17="Présent",BN17/VLOOKUP(BM17,Base!$A$3:$E$17,2,FALSE)/24,""),"")</f>
        <v/>
      </c>
      <c r="BU17" s="56" t="str">
        <f>IFERROR(IF($AZ17="Présent",BP17/VLOOKUP(BO17,Base!$A$3:$E$17,2,FALSE)/24,""),"")</f>
        <v/>
      </c>
      <c r="BV17" s="293" t="str">
        <f t="shared" si="14"/>
        <v/>
      </c>
      <c r="BW17" s="52"/>
      <c r="BX17" s="17" t="s">
        <v>23</v>
      </c>
      <c r="BY17" s="199"/>
      <c r="BZ17" s="19">
        <v>0.22916666666666666</v>
      </c>
      <c r="CA17" s="290">
        <f t="shared" si="15"/>
        <v>0</v>
      </c>
      <c r="CB17" s="291">
        <f t="shared" si="16"/>
        <v>0</v>
      </c>
      <c r="CC17" s="19">
        <f t="shared" si="17"/>
        <v>0</v>
      </c>
      <c r="CD17" s="20">
        <v>0.53749999999999998</v>
      </c>
      <c r="CE17" s="292">
        <f t="shared" si="18"/>
        <v>0</v>
      </c>
      <c r="CF17" s="63"/>
      <c r="CG17" s="64"/>
      <c r="CH17" s="63"/>
      <c r="CI17" s="65"/>
      <c r="CJ17" s="66"/>
      <c r="CK17" s="64"/>
      <c r="CL17" s="63"/>
      <c r="CM17" s="65"/>
      <c r="CN17" s="66"/>
      <c r="CO17" s="64"/>
      <c r="CP17" s="56" t="str">
        <f>IFERROR(IF($BY17="Présent",CG17/VLOOKUP(CF17,Base!$A$3:$E$17,2,FALSE)/24,""),"")</f>
        <v/>
      </c>
      <c r="CQ17" s="56" t="str">
        <f>IFERROR(IF($BY17="Présent",CI17/VLOOKUP(CH17,Base!$A$3:$E$17,2,FALSE)/24,""),"")</f>
        <v/>
      </c>
      <c r="CR17" s="56" t="str">
        <f>IFERROR(IF($BY17="Présent",CK17/VLOOKUP(CJ17,Base!$A$3:$E$17,2,FALSE)/24,""),"")</f>
        <v/>
      </c>
      <c r="CS17" s="56" t="str">
        <f>IFERROR(IF($BY17="Présent",CM17/VLOOKUP(CL17,Base!$A$3:$E$17,2,FALSE)/24,""),"")</f>
        <v/>
      </c>
      <c r="CT17" s="56" t="str">
        <f>IFERROR(IF($BY17="Présent",CO17/VLOOKUP(CN17,Base!$A$3:$E$17,2,FALSE)/24,""),"")</f>
        <v/>
      </c>
      <c r="CU17" s="293" t="str">
        <f t="shared" si="19"/>
        <v/>
      </c>
      <c r="CV17" s="52"/>
      <c r="CW17" s="17" t="s">
        <v>23</v>
      </c>
      <c r="CX17" s="199"/>
      <c r="CY17" s="19">
        <v>0.22916666666666666</v>
      </c>
      <c r="CZ17" s="290">
        <f t="shared" si="20"/>
        <v>0</v>
      </c>
      <c r="DA17" s="291">
        <f t="shared" si="21"/>
        <v>0</v>
      </c>
      <c r="DB17" s="19">
        <f t="shared" si="22"/>
        <v>0</v>
      </c>
      <c r="DC17" s="20">
        <v>0.53749999999999998</v>
      </c>
      <c r="DD17" s="292">
        <f t="shared" si="23"/>
        <v>0</v>
      </c>
      <c r="DE17" s="63"/>
      <c r="DF17" s="64"/>
      <c r="DG17" s="63"/>
      <c r="DH17" s="65"/>
      <c r="DI17" s="66"/>
      <c r="DJ17" s="64"/>
      <c r="DK17" s="63"/>
      <c r="DL17" s="65"/>
      <c r="DM17" s="66"/>
      <c r="DN17" s="64"/>
      <c r="DO17" s="56" t="str">
        <f>IFERROR(IF($CX17="Présent",DF17/VLOOKUP(DE17,Base!$A$3:$E$17,2,FALSE)/24,""),"")</f>
        <v/>
      </c>
      <c r="DP17" s="56" t="str">
        <f>IFERROR(IF($CX17="Présent",DH17/VLOOKUP(DG17,Base!$A$3:$E$17,2,FALSE)/24,""),"")</f>
        <v/>
      </c>
      <c r="DQ17" s="56" t="str">
        <f>IFERROR(IF($CX17="Présent",DJ17/VLOOKUP(DI17,Base!$A$3:$E$17,2,FALSE)/24,""),"")</f>
        <v/>
      </c>
      <c r="DR17" s="56" t="str">
        <f>IFERROR(IF($CX17="Présent",DL17/VLOOKUP(DK17,Base!$A$3:$E$17,2,FALSE)/24,""),"")</f>
        <v/>
      </c>
      <c r="DS17" s="56" t="str">
        <f>IFERROR(IF($CX17="Présent",DN17/VLOOKUP(DM17,Base!$A$3:$E$17,2,FALSE)/24,""),"")</f>
        <v/>
      </c>
      <c r="DT17" s="293" t="str">
        <f t="shared" si="24"/>
        <v/>
      </c>
      <c r="DU17" s="52"/>
      <c r="DV17" s="17" t="s">
        <v>23</v>
      </c>
      <c r="DW17" s="18"/>
      <c r="DX17" s="19">
        <v>0.22916666666666666</v>
      </c>
      <c r="DY17" s="290">
        <f t="shared" si="25"/>
        <v>0</v>
      </c>
      <c r="DZ17" s="291">
        <f t="shared" si="26"/>
        <v>0</v>
      </c>
      <c r="EA17" s="19">
        <f t="shared" si="27"/>
        <v>0</v>
      </c>
      <c r="EB17" s="20">
        <v>0.53749999999999998</v>
      </c>
      <c r="EC17" s="292">
        <f t="shared" si="28"/>
        <v>0</v>
      </c>
      <c r="ED17" s="63"/>
      <c r="EE17" s="64"/>
      <c r="EF17" s="63"/>
      <c r="EG17" s="65"/>
      <c r="EH17" s="66"/>
      <c r="EI17" s="64"/>
      <c r="EJ17" s="63"/>
      <c r="EK17" s="65"/>
      <c r="EL17" s="66"/>
      <c r="EM17" s="64"/>
      <c r="EN17" s="56" t="str">
        <f>IFERROR(IF($DW17="Présent",EE17/VLOOKUP(ED17,Base!$A$3:$E$17,2,FALSE)/24,""),"")</f>
        <v/>
      </c>
      <c r="EO17" s="56" t="str">
        <f>IFERROR(IF($DW17="Présent",EG17/VLOOKUP(EF17,Base!$A$3:$E$17,2,FALSE)/24,""),"")</f>
        <v/>
      </c>
      <c r="EP17" s="56" t="str">
        <f>IFERROR(IF($DW17="Présent",EI17/VLOOKUP(EH17,Base!$A$3:$E$17,2,FALSE)/24,""),"")</f>
        <v/>
      </c>
      <c r="EQ17" s="56" t="str">
        <f>IFERROR(IF($DW17="Présent",EK17/VLOOKUP(EJ17,Base!$A$3:$E$17,2,FALSE)/24,""),"")</f>
        <v/>
      </c>
      <c r="ER17" s="56" t="str">
        <f>IFERROR(IF($DW17="Présent",EM17/VLOOKUP(EL17,Base!$A$3:$E$17,2,FALSE)/24,""),"")</f>
        <v/>
      </c>
      <c r="ES17" s="293" t="str">
        <f t="shared" si="29"/>
        <v/>
      </c>
      <c r="ET17" s="52"/>
      <c r="EU17" s="17"/>
      <c r="EV17" s="18"/>
      <c r="EW17" s="19">
        <v>0.22916666666666666</v>
      </c>
      <c r="EX17" s="290">
        <f t="shared" si="30"/>
        <v>0</v>
      </c>
      <c r="EY17" s="291">
        <f t="shared" si="31"/>
        <v>0</v>
      </c>
      <c r="EZ17" s="19">
        <f t="shared" si="32"/>
        <v>0</v>
      </c>
      <c r="FA17" s="20">
        <v>0.53749999999999998</v>
      </c>
      <c r="FB17" s="292">
        <f t="shared" si="33"/>
        <v>0</v>
      </c>
      <c r="FC17" s="63"/>
      <c r="FD17" s="64"/>
      <c r="FE17" s="63"/>
      <c r="FF17" s="65"/>
      <c r="FG17" s="66"/>
      <c r="FH17" s="64"/>
      <c r="FI17" s="63"/>
      <c r="FJ17" s="65"/>
      <c r="FK17" s="66"/>
      <c r="FL17" s="64"/>
      <c r="FM17" s="56" t="str">
        <f>IFERROR(IF($EV17="Présent",FD17/VLOOKUP(FC17,Base!$A$3:$E$17,2,FALSE)/24,""),"")</f>
        <v/>
      </c>
      <c r="FN17" s="56" t="str">
        <f>IFERROR(IF($EV17="Présent",FF17/VLOOKUP(FE17,Base!$A$3:$E$17,2,FALSE)/24,""),"")</f>
        <v/>
      </c>
      <c r="FO17" s="56" t="str">
        <f>IFERROR(IF($EV17="Présent",FH17/VLOOKUP(FG17,Base!$A$3:$E$17,2,FALSE)/24,""),"")</f>
        <v/>
      </c>
      <c r="FP17" s="56" t="str">
        <f>IFERROR(IF($EV17="Présent",FJ17/VLOOKUP(FI17,Base!$A$3:$E$17,2,FALSE)/24,""),"")</f>
        <v/>
      </c>
      <c r="FQ17" s="56" t="str">
        <f>IFERROR(IF($EV17="Présent",FL17/VLOOKUP(FK17,Base!$A$3:$E$17,2,FALSE)/24,""),"")</f>
        <v/>
      </c>
      <c r="FR17" s="293" t="str">
        <f t="shared" si="34"/>
        <v/>
      </c>
      <c r="FS17" s="52"/>
      <c r="FU17" s="262" t="str">
        <f t="shared" si="35"/>
        <v>MOHAMED.I</v>
      </c>
      <c r="FV17" s="261">
        <f t="shared" si="36"/>
        <v>7</v>
      </c>
      <c r="FW17" s="263">
        <f t="shared" si="37"/>
        <v>0</v>
      </c>
      <c r="FY17" s="88"/>
    </row>
    <row r="18" spans="1:186" x14ac:dyDescent="0.2">
      <c r="A18" s="17" t="s">
        <v>60</v>
      </c>
      <c r="B18" s="525"/>
      <c r="C18" s="19">
        <v>0.22916666666666666</v>
      </c>
      <c r="D18" s="290">
        <f t="shared" si="0"/>
        <v>0</v>
      </c>
      <c r="E18" s="291">
        <f t="shared" si="1"/>
        <v>0</v>
      </c>
      <c r="F18" s="19">
        <f t="shared" si="2"/>
        <v>0</v>
      </c>
      <c r="G18" s="20">
        <v>0.53749999999999998</v>
      </c>
      <c r="H18" s="292">
        <f t="shared" si="3"/>
        <v>0</v>
      </c>
      <c r="I18" s="63"/>
      <c r="J18" s="64"/>
      <c r="K18" s="63"/>
      <c r="L18" s="65"/>
      <c r="M18" s="66"/>
      <c r="N18" s="64"/>
      <c r="O18" s="63"/>
      <c r="P18" s="65"/>
      <c r="Q18" s="66"/>
      <c r="R18" s="64"/>
      <c r="S18" s="56" t="str">
        <f>IFERROR(IF($B18="Présent",J18/VLOOKUP(I18,Base!$A$3:$E$17,2,FALSE)/24,""),"")</f>
        <v/>
      </c>
      <c r="T18" s="56" t="str">
        <f>IFERROR(IF($B18="Présent",L18/VLOOKUP(K18,Base!$A$3:$E$17,2,FALSE)/24,""),"")</f>
        <v/>
      </c>
      <c r="U18" s="56" t="str">
        <f>IFERROR(IF($B18="Présent",N18/VLOOKUP(M18,Base!$A$3:$E$17,2,FALSE)/24,""),"")</f>
        <v/>
      </c>
      <c r="V18" s="56" t="str">
        <f>IFERROR(IF($B18="Présent",P18/VLOOKUP(O18,Base!$A$3:$E$17,2,FALSE)/24,""),"")</f>
        <v/>
      </c>
      <c r="W18" s="56" t="str">
        <f>IFERROR(IF($B18="Présent",R18/VLOOKUP(Q18,Base!$A$3:$E$17,2,FALSE)/24,""),"")</f>
        <v/>
      </c>
      <c r="X18" s="293" t="str">
        <f t="shared" si="4"/>
        <v/>
      </c>
      <c r="Y18" s="52"/>
      <c r="Z18" s="17" t="s">
        <v>60</v>
      </c>
      <c r="AA18" s="18"/>
      <c r="AB18" s="19">
        <v>0.22916666666666666</v>
      </c>
      <c r="AC18" s="290">
        <f t="shared" si="5"/>
        <v>0</v>
      </c>
      <c r="AD18" s="291">
        <f t="shared" si="6"/>
        <v>0</v>
      </c>
      <c r="AE18" s="19">
        <f t="shared" si="7"/>
        <v>0</v>
      </c>
      <c r="AF18" s="20">
        <v>0.53749999999999998</v>
      </c>
      <c r="AG18" s="292">
        <f t="shared" si="8"/>
        <v>0</v>
      </c>
      <c r="AH18" s="63"/>
      <c r="AI18" s="64"/>
      <c r="AJ18" s="63"/>
      <c r="AK18" s="65"/>
      <c r="AL18" s="66"/>
      <c r="AM18" s="64"/>
      <c r="AN18" s="63"/>
      <c r="AO18" s="65"/>
      <c r="AP18" s="66"/>
      <c r="AQ18" s="64"/>
      <c r="AR18" s="56" t="str">
        <f>IFERROR(IF($AA18="Présent",AI18/VLOOKUP(AH18,Base!$A$3:$E$17,2,FALSE)/24,""),"")</f>
        <v/>
      </c>
      <c r="AS18" s="56" t="str">
        <f>IFERROR(IF($AA18="Présent",AK18/VLOOKUP(AJ18,Base!$A$3:$E$17,2,FALSE)/24,""),"")</f>
        <v/>
      </c>
      <c r="AT18" s="56" t="str">
        <f>IFERROR(IF($AA18="Présent",AM18/VLOOKUP(AL18,Base!$A$3:$E$17,2,FALSE)/24,""),"")</f>
        <v/>
      </c>
      <c r="AU18" s="56" t="str">
        <f>IFERROR(IF($AA18="Présent",AO18/VLOOKUP(AN18,Base!$A$3:$E$17,2,FALSE)/24,""),"")</f>
        <v/>
      </c>
      <c r="AV18" s="56" t="str">
        <f>IFERROR(IF($AA18="Présent",AQ18/VLOOKUP(AP18,Base!$A$3:$E$17,2,FALSE)/24,""),"")</f>
        <v/>
      </c>
      <c r="AW18" s="293" t="str">
        <f t="shared" si="9"/>
        <v/>
      </c>
      <c r="AX18" s="52"/>
      <c r="AY18" s="17" t="s">
        <v>60</v>
      </c>
      <c r="AZ18" s="18"/>
      <c r="BA18" s="19">
        <v>0.22916666666666666</v>
      </c>
      <c r="BB18" s="290">
        <f t="shared" si="10"/>
        <v>0</v>
      </c>
      <c r="BC18" s="291">
        <f t="shared" si="11"/>
        <v>0</v>
      </c>
      <c r="BD18" s="19">
        <f t="shared" si="12"/>
        <v>0</v>
      </c>
      <c r="BE18" s="20">
        <v>0.53749999999999998</v>
      </c>
      <c r="BF18" s="292">
        <f t="shared" si="13"/>
        <v>0</v>
      </c>
      <c r="BG18" s="63"/>
      <c r="BH18" s="64"/>
      <c r="BI18" s="63"/>
      <c r="BJ18" s="65"/>
      <c r="BK18" s="66"/>
      <c r="BL18" s="64"/>
      <c r="BM18" s="63"/>
      <c r="BN18" s="65"/>
      <c r="BO18" s="66"/>
      <c r="BP18" s="64"/>
      <c r="BQ18" s="56" t="str">
        <f>IFERROR(IF($AZ18="Présent",BH18/VLOOKUP(BG18,Base!$A$3:$E$17,2,FALSE)/24,""),"")</f>
        <v/>
      </c>
      <c r="BR18" s="56" t="str">
        <f>IFERROR(IF($AZ18="Présent",BJ18/VLOOKUP(BI18,Base!$A$3:$E$17,2,FALSE)/24,""),"")</f>
        <v/>
      </c>
      <c r="BS18" s="56" t="str">
        <f>IFERROR(IF($AZ18="Présent",BL18/VLOOKUP(BK18,Base!$A$3:$E$17,2,FALSE)/24,""),"")</f>
        <v/>
      </c>
      <c r="BT18" s="56" t="str">
        <f>IFERROR(IF($AZ18="Présent",BN18/VLOOKUP(BM18,Base!$A$3:$E$17,2,FALSE)/24,""),"")</f>
        <v/>
      </c>
      <c r="BU18" s="56" t="str">
        <f>IFERROR(IF($AZ18="Présent",BP18/VLOOKUP(BO18,Base!$A$3:$E$17,2,FALSE)/24,""),"")</f>
        <v/>
      </c>
      <c r="BV18" s="293" t="str">
        <f t="shared" si="14"/>
        <v/>
      </c>
      <c r="BW18" s="52"/>
      <c r="BX18" s="17" t="s">
        <v>60</v>
      </c>
      <c r="BY18" s="199"/>
      <c r="BZ18" s="19">
        <v>0.22916666666666666</v>
      </c>
      <c r="CA18" s="290">
        <f t="shared" si="15"/>
        <v>0</v>
      </c>
      <c r="CB18" s="291">
        <f t="shared" si="16"/>
        <v>0</v>
      </c>
      <c r="CC18" s="19">
        <f t="shared" si="17"/>
        <v>0</v>
      </c>
      <c r="CD18" s="20">
        <v>0.53749999999999998</v>
      </c>
      <c r="CE18" s="292">
        <f t="shared" si="18"/>
        <v>0</v>
      </c>
      <c r="CF18" s="63"/>
      <c r="CG18" s="64"/>
      <c r="CH18" s="63"/>
      <c r="CI18" s="65"/>
      <c r="CJ18" s="66"/>
      <c r="CK18" s="64"/>
      <c r="CL18" s="63"/>
      <c r="CM18" s="65"/>
      <c r="CN18" s="66"/>
      <c r="CO18" s="64"/>
      <c r="CP18" s="56" t="str">
        <f>IFERROR(IF($BY18="Présent",CG18/VLOOKUP(CF18,Base!$A$3:$E$17,2,FALSE)/24,""),"")</f>
        <v/>
      </c>
      <c r="CQ18" s="56" t="str">
        <f>IFERROR(IF($BY18="Présent",CI18/VLOOKUP(CH18,Base!$A$3:$E$17,2,FALSE)/24,""),"")</f>
        <v/>
      </c>
      <c r="CR18" s="56" t="str">
        <f>IFERROR(IF($BY18="Présent",CK18/VLOOKUP(CJ18,Base!$A$3:$E$17,2,FALSE)/24,""),"")</f>
        <v/>
      </c>
      <c r="CS18" s="56" t="str">
        <f>IFERROR(IF($BY18="Présent",CM18/VLOOKUP(CL18,Base!$A$3:$E$17,2,FALSE)/24,""),"")</f>
        <v/>
      </c>
      <c r="CT18" s="56" t="str">
        <f>IFERROR(IF($BY18="Présent",CO18/VLOOKUP(CN18,Base!$A$3:$E$17,2,FALSE)/24,""),"")</f>
        <v/>
      </c>
      <c r="CU18" s="293" t="str">
        <f t="shared" si="19"/>
        <v/>
      </c>
      <c r="CV18" s="52"/>
      <c r="CW18" s="17" t="s">
        <v>60</v>
      </c>
      <c r="CX18" s="199"/>
      <c r="CY18" s="19">
        <v>0.22916666666666666</v>
      </c>
      <c r="CZ18" s="290">
        <f t="shared" si="20"/>
        <v>0</v>
      </c>
      <c r="DA18" s="291">
        <f t="shared" si="21"/>
        <v>0</v>
      </c>
      <c r="DB18" s="19">
        <f t="shared" si="22"/>
        <v>0</v>
      </c>
      <c r="DC18" s="20">
        <v>0.53749999999999998</v>
      </c>
      <c r="DD18" s="292">
        <f t="shared" si="23"/>
        <v>0</v>
      </c>
      <c r="DE18" s="63"/>
      <c r="DF18" s="64"/>
      <c r="DG18" s="63"/>
      <c r="DH18" s="65"/>
      <c r="DI18" s="66"/>
      <c r="DJ18" s="64"/>
      <c r="DK18" s="63"/>
      <c r="DL18" s="65"/>
      <c r="DM18" s="66"/>
      <c r="DN18" s="64"/>
      <c r="DO18" s="56" t="str">
        <f>IFERROR(IF($CX18="Présent",DF18/VLOOKUP(DE18,Base!$A$3:$E$17,2,FALSE)/24,""),"")</f>
        <v/>
      </c>
      <c r="DP18" s="56" t="str">
        <f>IFERROR(IF($CX18="Présent",DH18/VLOOKUP(DG18,Base!$A$3:$E$17,2,FALSE)/24,""),"")</f>
        <v/>
      </c>
      <c r="DQ18" s="56" t="str">
        <f>IFERROR(IF($CX18="Présent",DJ18/VLOOKUP(DI18,Base!$A$3:$E$17,2,FALSE)/24,""),"")</f>
        <v/>
      </c>
      <c r="DR18" s="56" t="str">
        <f>IFERROR(IF($CX18="Présent",DL18/VLOOKUP(DK18,Base!$A$3:$E$17,2,FALSE)/24,""),"")</f>
        <v/>
      </c>
      <c r="DS18" s="56" t="str">
        <f>IFERROR(IF($CX18="Présent",DN18/VLOOKUP(DM18,Base!$A$3:$E$17,2,FALSE)/24,""),"")</f>
        <v/>
      </c>
      <c r="DT18" s="293" t="str">
        <f t="shared" si="24"/>
        <v/>
      </c>
      <c r="DU18" s="52"/>
      <c r="DV18" s="17" t="s">
        <v>60</v>
      </c>
      <c r="DW18" s="18"/>
      <c r="DX18" s="19">
        <v>0.22916666666666666</v>
      </c>
      <c r="DY18" s="290">
        <f t="shared" si="25"/>
        <v>0</v>
      </c>
      <c r="DZ18" s="291">
        <f t="shared" si="26"/>
        <v>0</v>
      </c>
      <c r="EA18" s="19">
        <f t="shared" si="27"/>
        <v>0</v>
      </c>
      <c r="EB18" s="20">
        <v>0.53749999999999998</v>
      </c>
      <c r="EC18" s="292">
        <f t="shared" si="28"/>
        <v>0</v>
      </c>
      <c r="ED18" s="63"/>
      <c r="EE18" s="64"/>
      <c r="EF18" s="63"/>
      <c r="EG18" s="65"/>
      <c r="EH18" s="66"/>
      <c r="EI18" s="64"/>
      <c r="EJ18" s="63"/>
      <c r="EK18" s="65"/>
      <c r="EL18" s="66"/>
      <c r="EM18" s="64"/>
      <c r="EN18" s="56" t="str">
        <f>IFERROR(IF($DW18="Présent",EE18/VLOOKUP(ED18,Base!$A$3:$E$17,2,FALSE)/24,""),"")</f>
        <v/>
      </c>
      <c r="EO18" s="56" t="str">
        <f>IFERROR(IF($DW18="Présent",EG18/VLOOKUP(EF18,Base!$A$3:$E$17,2,FALSE)/24,""),"")</f>
        <v/>
      </c>
      <c r="EP18" s="56" t="str">
        <f>IFERROR(IF($DW18="Présent",EI18/VLOOKUP(EH18,Base!$A$3:$E$17,2,FALSE)/24,""),"")</f>
        <v/>
      </c>
      <c r="EQ18" s="56" t="str">
        <f>IFERROR(IF($DW18="Présent",EK18/VLOOKUP(EJ18,Base!$A$3:$E$17,2,FALSE)/24,""),"")</f>
        <v/>
      </c>
      <c r="ER18" s="56" t="str">
        <f>IFERROR(IF($DW18="Présent",EM18/VLOOKUP(EL18,Base!$A$3:$E$17,2,FALSE)/24,""),"")</f>
        <v/>
      </c>
      <c r="ES18" s="293" t="str">
        <f t="shared" si="29"/>
        <v/>
      </c>
      <c r="ET18" s="52"/>
      <c r="EU18" s="17"/>
      <c r="EV18" s="18"/>
      <c r="EW18" s="19">
        <v>0.22916666666666666</v>
      </c>
      <c r="EX18" s="290">
        <f t="shared" si="30"/>
        <v>0</v>
      </c>
      <c r="EY18" s="291">
        <f t="shared" si="31"/>
        <v>0</v>
      </c>
      <c r="EZ18" s="19">
        <f t="shared" si="32"/>
        <v>0</v>
      </c>
      <c r="FA18" s="20">
        <v>0.53749999999999998</v>
      </c>
      <c r="FB18" s="292">
        <f t="shared" si="33"/>
        <v>0</v>
      </c>
      <c r="FC18" s="63"/>
      <c r="FD18" s="64"/>
      <c r="FE18" s="63"/>
      <c r="FF18" s="65"/>
      <c r="FG18" s="66"/>
      <c r="FH18" s="64"/>
      <c r="FI18" s="63"/>
      <c r="FJ18" s="65"/>
      <c r="FK18" s="66"/>
      <c r="FL18" s="64"/>
      <c r="FM18" s="56" t="str">
        <f>IFERROR(IF($EV18="Présent",FD18/VLOOKUP(FC18,Base!$A$3:$E$17,2,FALSE)/24,""),"")</f>
        <v/>
      </c>
      <c r="FN18" s="56" t="str">
        <f>IFERROR(IF($EV18="Présent",FF18/VLOOKUP(FE18,Base!$A$3:$E$17,2,FALSE)/24,""),"")</f>
        <v/>
      </c>
      <c r="FO18" s="56" t="str">
        <f>IFERROR(IF($EV18="Présent",FH18/VLOOKUP(FG18,Base!$A$3:$E$17,2,FALSE)/24,""),"")</f>
        <v/>
      </c>
      <c r="FP18" s="56" t="str">
        <f>IFERROR(IF($EV18="Présent",FJ18/VLOOKUP(FI18,Base!$A$3:$E$17,2,FALSE)/24,""),"")</f>
        <v/>
      </c>
      <c r="FQ18" s="56" t="str">
        <f>IFERROR(IF($EV18="Présent",FL18/VLOOKUP(FK18,Base!$A$3:$E$17,2,FALSE)/24,""),"")</f>
        <v/>
      </c>
      <c r="FR18" s="293" t="str">
        <f t="shared" si="34"/>
        <v/>
      </c>
      <c r="FS18" s="52"/>
      <c r="FU18" s="262" t="str">
        <f t="shared" si="35"/>
        <v>FENGHOUR.B</v>
      </c>
      <c r="FV18" s="261">
        <f t="shared" si="36"/>
        <v>7</v>
      </c>
      <c r="FW18" s="263">
        <f t="shared" si="37"/>
        <v>0</v>
      </c>
      <c r="FY18" s="88"/>
    </row>
    <row r="19" spans="1:186" s="25" customFormat="1" x14ac:dyDescent="0.2">
      <c r="A19" s="17" t="s">
        <v>61</v>
      </c>
      <c r="B19" s="525"/>
      <c r="C19" s="19">
        <v>0.22916666666666666</v>
      </c>
      <c r="D19" s="290">
        <f t="shared" si="0"/>
        <v>0</v>
      </c>
      <c r="E19" s="291">
        <f t="shared" si="1"/>
        <v>0</v>
      </c>
      <c r="F19" s="19">
        <f t="shared" si="2"/>
        <v>0</v>
      </c>
      <c r="G19" s="20">
        <v>0.53749999999999998</v>
      </c>
      <c r="H19" s="292">
        <f t="shared" si="3"/>
        <v>0</v>
      </c>
      <c r="I19" s="63"/>
      <c r="J19" s="64"/>
      <c r="K19" s="63"/>
      <c r="L19" s="65"/>
      <c r="M19" s="66"/>
      <c r="N19" s="64"/>
      <c r="O19" s="63"/>
      <c r="P19" s="65"/>
      <c r="Q19" s="66"/>
      <c r="R19" s="64"/>
      <c r="S19" s="56" t="str">
        <f>IFERROR(IF($B19="Présent",J19/VLOOKUP(I19,Base!$A$3:$E$17,2,FALSE)/24,""),"")</f>
        <v/>
      </c>
      <c r="T19" s="56" t="str">
        <f>IFERROR(IF($B19="Présent",L19/VLOOKUP(K19,Base!$A$3:$E$17,2,FALSE)/24,""),"")</f>
        <v/>
      </c>
      <c r="U19" s="56" t="str">
        <f>IFERROR(IF($B19="Présent",N19/VLOOKUP(M19,Base!$A$3:$E$17,2,FALSE)/24,""),"")</f>
        <v/>
      </c>
      <c r="V19" s="56" t="str">
        <f>IFERROR(IF($B19="Présent",P19/VLOOKUP(O19,Base!$A$3:$E$17,2,FALSE)/24,""),"")</f>
        <v/>
      </c>
      <c r="W19" s="56" t="str">
        <f>IFERROR(IF($B19="Présent",R19/VLOOKUP(Q19,Base!$A$3:$E$17,2,FALSE)/24,""),"")</f>
        <v/>
      </c>
      <c r="X19" s="293" t="str">
        <f t="shared" si="4"/>
        <v/>
      </c>
      <c r="Y19" s="52"/>
      <c r="Z19" s="17" t="s">
        <v>61</v>
      </c>
      <c r="AA19" s="18"/>
      <c r="AB19" s="19">
        <v>0.22916666666666666</v>
      </c>
      <c r="AC19" s="290">
        <f t="shared" si="5"/>
        <v>0</v>
      </c>
      <c r="AD19" s="291">
        <f t="shared" si="6"/>
        <v>0</v>
      </c>
      <c r="AE19" s="19">
        <f t="shared" si="7"/>
        <v>0</v>
      </c>
      <c r="AF19" s="20">
        <v>0.53749999999999998</v>
      </c>
      <c r="AG19" s="292">
        <f t="shared" si="8"/>
        <v>0</v>
      </c>
      <c r="AH19" s="63"/>
      <c r="AI19" s="64"/>
      <c r="AJ19" s="63"/>
      <c r="AK19" s="65"/>
      <c r="AL19" s="66"/>
      <c r="AM19" s="64"/>
      <c r="AN19" s="63"/>
      <c r="AO19" s="65"/>
      <c r="AP19" s="66"/>
      <c r="AQ19" s="64"/>
      <c r="AR19" s="56" t="str">
        <f>IFERROR(IF($AA19="Présent",AI19/VLOOKUP(AH19,Base!$A$3:$E$17,2,FALSE)/24,""),"")</f>
        <v/>
      </c>
      <c r="AS19" s="56" t="str">
        <f>IFERROR(IF($AA19="Présent",AK19/VLOOKUP(AJ19,Base!$A$3:$E$17,2,FALSE)/24,""),"")</f>
        <v/>
      </c>
      <c r="AT19" s="56" t="str">
        <f>IFERROR(IF($AA19="Présent",AM19/VLOOKUP(AL19,Base!$A$3:$E$17,2,FALSE)/24,""),"")</f>
        <v/>
      </c>
      <c r="AU19" s="56" t="str">
        <f>IFERROR(IF($AA19="Présent",AO19/VLOOKUP(AN19,Base!$A$3:$E$17,2,FALSE)/24,""),"")</f>
        <v/>
      </c>
      <c r="AV19" s="56" t="str">
        <f>IFERROR(IF($AA19="Présent",AQ19/VLOOKUP(AP19,Base!$A$3:$E$17,2,FALSE)/24,""),"")</f>
        <v/>
      </c>
      <c r="AW19" s="293" t="str">
        <f t="shared" si="9"/>
        <v/>
      </c>
      <c r="AX19" s="52"/>
      <c r="AY19" s="17" t="s">
        <v>61</v>
      </c>
      <c r="AZ19" s="18"/>
      <c r="BA19" s="19">
        <v>0.22916666666666666</v>
      </c>
      <c r="BB19" s="290">
        <f t="shared" si="10"/>
        <v>0</v>
      </c>
      <c r="BC19" s="291">
        <f t="shared" si="11"/>
        <v>0</v>
      </c>
      <c r="BD19" s="19">
        <f t="shared" si="12"/>
        <v>0</v>
      </c>
      <c r="BE19" s="20">
        <v>0.53749999999999998</v>
      </c>
      <c r="BF19" s="292">
        <f t="shared" si="13"/>
        <v>0</v>
      </c>
      <c r="BG19" s="63"/>
      <c r="BH19" s="64"/>
      <c r="BI19" s="63"/>
      <c r="BJ19" s="65"/>
      <c r="BK19" s="66"/>
      <c r="BL19" s="64"/>
      <c r="BM19" s="63"/>
      <c r="BN19" s="65"/>
      <c r="BO19" s="66"/>
      <c r="BP19" s="64"/>
      <c r="BQ19" s="56" t="str">
        <f>IFERROR(IF($AZ19="Présent",BH19/VLOOKUP(BG19,Base!$A$3:$E$17,2,FALSE)/24,""),"")</f>
        <v/>
      </c>
      <c r="BR19" s="56" t="str">
        <f>IFERROR(IF($AZ19="Présent",BJ19/VLOOKUP(BI19,Base!$A$3:$E$17,2,FALSE)/24,""),"")</f>
        <v/>
      </c>
      <c r="BS19" s="56" t="str">
        <f>IFERROR(IF($AZ19="Présent",BL19/VLOOKUP(BK19,Base!$A$3:$E$17,2,FALSE)/24,""),"")</f>
        <v/>
      </c>
      <c r="BT19" s="56" t="str">
        <f>IFERROR(IF($AZ19="Présent",BN19/VLOOKUP(BM19,Base!$A$3:$E$17,2,FALSE)/24,""),"")</f>
        <v/>
      </c>
      <c r="BU19" s="56" t="str">
        <f>IFERROR(IF($AZ19="Présent",BP19/VLOOKUP(BO19,Base!$A$3:$E$17,2,FALSE)/24,""),"")</f>
        <v/>
      </c>
      <c r="BV19" s="293" t="str">
        <f t="shared" si="14"/>
        <v/>
      </c>
      <c r="BW19" s="52"/>
      <c r="BX19" s="17" t="s">
        <v>61</v>
      </c>
      <c r="BY19" s="199"/>
      <c r="BZ19" s="19">
        <v>0.22916666666666666</v>
      </c>
      <c r="CA19" s="290">
        <f t="shared" si="15"/>
        <v>0</v>
      </c>
      <c r="CB19" s="291">
        <f t="shared" si="16"/>
        <v>0</v>
      </c>
      <c r="CC19" s="19">
        <f t="shared" si="17"/>
        <v>0</v>
      </c>
      <c r="CD19" s="20">
        <v>0.53749999999999998</v>
      </c>
      <c r="CE19" s="292">
        <f t="shared" si="18"/>
        <v>0</v>
      </c>
      <c r="CF19" s="63"/>
      <c r="CG19" s="64"/>
      <c r="CH19" s="63"/>
      <c r="CI19" s="65"/>
      <c r="CJ19" s="66"/>
      <c r="CK19" s="64"/>
      <c r="CL19" s="63"/>
      <c r="CM19" s="65"/>
      <c r="CN19" s="66"/>
      <c r="CO19" s="64"/>
      <c r="CP19" s="56" t="str">
        <f>IFERROR(IF($BY19="Présent",CG19/VLOOKUP(CF19,Base!$A$3:$E$17,2,FALSE)/24,""),"")</f>
        <v/>
      </c>
      <c r="CQ19" s="56" t="str">
        <f>IFERROR(IF($BY19="Présent",CI19/VLOOKUP(CH19,Base!$A$3:$E$17,2,FALSE)/24,""),"")</f>
        <v/>
      </c>
      <c r="CR19" s="56" t="str">
        <f>IFERROR(IF($BY19="Présent",CK19/VLOOKUP(CJ19,Base!$A$3:$E$17,2,FALSE)/24,""),"")</f>
        <v/>
      </c>
      <c r="CS19" s="56" t="str">
        <f>IFERROR(IF($BY19="Présent",CM19/VLOOKUP(CL19,Base!$A$3:$E$17,2,FALSE)/24,""),"")</f>
        <v/>
      </c>
      <c r="CT19" s="56" t="str">
        <f>IFERROR(IF($BY19="Présent",CO19/VLOOKUP(CN19,Base!$A$3:$E$17,2,FALSE)/24,""),"")</f>
        <v/>
      </c>
      <c r="CU19" s="293" t="str">
        <f t="shared" si="19"/>
        <v/>
      </c>
      <c r="CV19" s="52"/>
      <c r="CW19" s="17" t="s">
        <v>61</v>
      </c>
      <c r="CX19" s="199"/>
      <c r="CY19" s="19">
        <v>0.22916666666666666</v>
      </c>
      <c r="CZ19" s="290">
        <f t="shared" si="20"/>
        <v>0</v>
      </c>
      <c r="DA19" s="291">
        <f t="shared" si="21"/>
        <v>0</v>
      </c>
      <c r="DB19" s="19">
        <f t="shared" si="22"/>
        <v>0</v>
      </c>
      <c r="DC19" s="20">
        <v>0.53749999999999998</v>
      </c>
      <c r="DD19" s="292">
        <f t="shared" si="23"/>
        <v>0</v>
      </c>
      <c r="DE19" s="63"/>
      <c r="DF19" s="64"/>
      <c r="DG19" s="63"/>
      <c r="DH19" s="65"/>
      <c r="DI19" s="66"/>
      <c r="DJ19" s="64"/>
      <c r="DK19" s="63"/>
      <c r="DL19" s="65"/>
      <c r="DM19" s="66"/>
      <c r="DN19" s="64"/>
      <c r="DO19" s="56" t="str">
        <f>IFERROR(IF($CX19="Présent",DF19/VLOOKUP(DE19,Base!$A$3:$E$17,2,FALSE)/24,""),"")</f>
        <v/>
      </c>
      <c r="DP19" s="56" t="str">
        <f>IFERROR(IF($CX19="Présent",DH19/VLOOKUP(DG19,Base!$A$3:$E$17,2,FALSE)/24,""),"")</f>
        <v/>
      </c>
      <c r="DQ19" s="56" t="str">
        <f>IFERROR(IF($CX19="Présent",DJ19/VLOOKUP(DI19,Base!$A$3:$E$17,2,FALSE)/24,""),"")</f>
        <v/>
      </c>
      <c r="DR19" s="56" t="str">
        <f>IFERROR(IF($CX19="Présent",DL19/VLOOKUP(DK19,Base!$A$3:$E$17,2,FALSE)/24,""),"")</f>
        <v/>
      </c>
      <c r="DS19" s="56" t="str">
        <f>IFERROR(IF($CX19="Présent",DN19/VLOOKUP(DM19,Base!$A$3:$E$17,2,FALSE)/24,""),"")</f>
        <v/>
      </c>
      <c r="DT19" s="293" t="str">
        <f t="shared" si="24"/>
        <v/>
      </c>
      <c r="DU19" s="52"/>
      <c r="DV19" s="17" t="s">
        <v>61</v>
      </c>
      <c r="DW19" s="18"/>
      <c r="DX19" s="19">
        <v>0.22916666666666666</v>
      </c>
      <c r="DY19" s="290">
        <f t="shared" si="25"/>
        <v>0</v>
      </c>
      <c r="DZ19" s="291">
        <f t="shared" si="26"/>
        <v>0</v>
      </c>
      <c r="EA19" s="19">
        <f t="shared" si="27"/>
        <v>0</v>
      </c>
      <c r="EB19" s="20">
        <v>0.53749999999999998</v>
      </c>
      <c r="EC19" s="292">
        <f t="shared" si="28"/>
        <v>0</v>
      </c>
      <c r="ED19" s="63"/>
      <c r="EE19" s="64"/>
      <c r="EF19" s="63"/>
      <c r="EG19" s="65"/>
      <c r="EH19" s="66"/>
      <c r="EI19" s="64"/>
      <c r="EJ19" s="63"/>
      <c r="EK19" s="65"/>
      <c r="EL19" s="66"/>
      <c r="EM19" s="64"/>
      <c r="EN19" s="56" t="str">
        <f>IFERROR(IF($DW19="Présent",EE19/VLOOKUP(ED19,Base!$A$3:$E$17,2,FALSE)/24,""),"")</f>
        <v/>
      </c>
      <c r="EO19" s="56" t="str">
        <f>IFERROR(IF($DW19="Présent",EG19/VLOOKUP(EF19,Base!$A$3:$E$17,2,FALSE)/24,""),"")</f>
        <v/>
      </c>
      <c r="EP19" s="56" t="str">
        <f>IFERROR(IF($DW19="Présent",EI19/VLOOKUP(EH19,Base!$A$3:$E$17,2,FALSE)/24,""),"")</f>
        <v/>
      </c>
      <c r="EQ19" s="56" t="str">
        <f>IFERROR(IF($DW19="Présent",EK19/VLOOKUP(EJ19,Base!$A$3:$E$17,2,FALSE)/24,""),"")</f>
        <v/>
      </c>
      <c r="ER19" s="56" t="str">
        <f>IFERROR(IF($DW19="Présent",EM19/VLOOKUP(EL19,Base!$A$3:$E$17,2,FALSE)/24,""),"")</f>
        <v/>
      </c>
      <c r="ES19" s="293" t="str">
        <f t="shared" si="29"/>
        <v/>
      </c>
      <c r="ET19" s="52"/>
      <c r="EU19" s="17"/>
      <c r="EV19" s="18"/>
      <c r="EW19" s="19">
        <v>0.22916666666666666</v>
      </c>
      <c r="EX19" s="290">
        <f t="shared" si="30"/>
        <v>0</v>
      </c>
      <c r="EY19" s="291">
        <f t="shared" si="31"/>
        <v>0</v>
      </c>
      <c r="EZ19" s="19">
        <f t="shared" si="32"/>
        <v>0</v>
      </c>
      <c r="FA19" s="20">
        <v>0.53749999999999998</v>
      </c>
      <c r="FB19" s="292">
        <f t="shared" si="33"/>
        <v>0</v>
      </c>
      <c r="FC19" s="63"/>
      <c r="FD19" s="64"/>
      <c r="FE19" s="63"/>
      <c r="FF19" s="65"/>
      <c r="FG19" s="66"/>
      <c r="FH19" s="64"/>
      <c r="FI19" s="63"/>
      <c r="FJ19" s="65"/>
      <c r="FK19" s="66"/>
      <c r="FL19" s="64"/>
      <c r="FM19" s="56" t="str">
        <f>IFERROR(IF($EV19="Présent",FD19/VLOOKUP(FC19,Base!$A$3:$E$17,2,FALSE)/24,""),"")</f>
        <v/>
      </c>
      <c r="FN19" s="56" t="str">
        <f>IFERROR(IF($EV19="Présent",FF19/VLOOKUP(FE19,Base!$A$3:$E$17,2,FALSE)/24,""),"")</f>
        <v/>
      </c>
      <c r="FO19" s="56" t="str">
        <f>IFERROR(IF($EV19="Présent",FH19/VLOOKUP(FG19,Base!$A$3:$E$17,2,FALSE)/24,""),"")</f>
        <v/>
      </c>
      <c r="FP19" s="56" t="str">
        <f>IFERROR(IF($EV19="Présent",FJ19/VLOOKUP(FI19,Base!$A$3:$E$17,2,FALSE)/24,""),"")</f>
        <v/>
      </c>
      <c r="FQ19" s="56" t="str">
        <f>IFERROR(IF($EV19="Présent",FL19/VLOOKUP(FK19,Base!$A$3:$E$17,2,FALSE)/24,""),"")</f>
        <v/>
      </c>
      <c r="FR19" s="293" t="str">
        <f t="shared" si="34"/>
        <v/>
      </c>
      <c r="FS19" s="52"/>
      <c r="FU19" s="262" t="str">
        <f t="shared" si="35"/>
        <v>ABAHLILI.Y</v>
      </c>
      <c r="FV19" s="261">
        <f t="shared" si="36"/>
        <v>7</v>
      </c>
      <c r="FW19" s="263">
        <f t="shared" si="37"/>
        <v>0</v>
      </c>
      <c r="FX19" s="23"/>
      <c r="FY19" s="88"/>
    </row>
    <row r="20" spans="1:186" x14ac:dyDescent="0.2">
      <c r="A20" s="17" t="s">
        <v>123</v>
      </c>
      <c r="B20" s="525"/>
      <c r="C20" s="19">
        <v>0.22916666666666666</v>
      </c>
      <c r="D20" s="290">
        <f t="shared" si="0"/>
        <v>0</v>
      </c>
      <c r="E20" s="291">
        <f t="shared" si="1"/>
        <v>0</v>
      </c>
      <c r="F20" s="19">
        <f t="shared" si="2"/>
        <v>0</v>
      </c>
      <c r="G20" s="20">
        <v>0.53749999999999998</v>
      </c>
      <c r="H20" s="292">
        <f t="shared" si="3"/>
        <v>0</v>
      </c>
      <c r="I20" s="63"/>
      <c r="J20" s="64"/>
      <c r="K20" s="63"/>
      <c r="L20" s="65"/>
      <c r="M20" s="66"/>
      <c r="N20" s="64"/>
      <c r="O20" s="63"/>
      <c r="P20" s="65"/>
      <c r="Q20" s="66"/>
      <c r="R20" s="64"/>
      <c r="S20" s="56" t="str">
        <f>IFERROR(IF($B20="Présent",J20/VLOOKUP(I20,Base!$A$3:$E$17,2,FALSE)/24,""),"")</f>
        <v/>
      </c>
      <c r="T20" s="56" t="str">
        <f>IFERROR(IF($B20="Présent",L20/VLOOKUP(K20,Base!$A$3:$E$17,2,FALSE)/24,""),"")</f>
        <v/>
      </c>
      <c r="U20" s="56" t="str">
        <f>IFERROR(IF($B20="Présent",N20/VLOOKUP(M20,Base!$A$3:$E$17,2,FALSE)/24,""),"")</f>
        <v/>
      </c>
      <c r="V20" s="56" t="str">
        <f>IFERROR(IF($B20="Présent",P20/VLOOKUP(O20,Base!$A$3:$E$17,2,FALSE)/24,""),"")</f>
        <v/>
      </c>
      <c r="W20" s="56" t="str">
        <f>IFERROR(IF($B20="Présent",R20/VLOOKUP(Q20,Base!$A$3:$E$17,2,FALSE)/24,""),"")</f>
        <v/>
      </c>
      <c r="X20" s="293" t="str">
        <f t="shared" si="4"/>
        <v/>
      </c>
      <c r="Y20" s="52"/>
      <c r="Z20" s="17" t="s">
        <v>123</v>
      </c>
      <c r="AA20" s="18"/>
      <c r="AB20" s="19">
        <v>0.22916666666666666</v>
      </c>
      <c r="AC20" s="290">
        <f t="shared" si="5"/>
        <v>0</v>
      </c>
      <c r="AD20" s="291">
        <f t="shared" si="6"/>
        <v>0</v>
      </c>
      <c r="AE20" s="19">
        <f t="shared" si="7"/>
        <v>0</v>
      </c>
      <c r="AF20" s="20">
        <v>0.53749999999999998</v>
      </c>
      <c r="AG20" s="292">
        <f t="shared" si="8"/>
        <v>0</v>
      </c>
      <c r="AH20" s="63"/>
      <c r="AI20" s="64"/>
      <c r="AJ20" s="63"/>
      <c r="AK20" s="65"/>
      <c r="AL20" s="66"/>
      <c r="AM20" s="64"/>
      <c r="AN20" s="63"/>
      <c r="AO20" s="65"/>
      <c r="AP20" s="66"/>
      <c r="AQ20" s="64"/>
      <c r="AR20" s="56" t="str">
        <f>IFERROR(IF($AA20="Présent",AI20/VLOOKUP(AH20,Base!$A$3:$E$17,2,FALSE)/24,""),"")</f>
        <v/>
      </c>
      <c r="AS20" s="56" t="str">
        <f>IFERROR(IF($AA20="Présent",AK20/VLOOKUP(AJ20,Base!$A$3:$E$17,2,FALSE)/24,""),"")</f>
        <v/>
      </c>
      <c r="AT20" s="56" t="str">
        <f>IFERROR(IF($AA20="Présent",AM20/VLOOKUP(AL20,Base!$A$3:$E$17,2,FALSE)/24,""),"")</f>
        <v/>
      </c>
      <c r="AU20" s="56" t="str">
        <f>IFERROR(IF($AA20="Présent",AO20/VLOOKUP(AN20,Base!$A$3:$E$17,2,FALSE)/24,""),"")</f>
        <v/>
      </c>
      <c r="AV20" s="56" t="str">
        <f>IFERROR(IF($AA20="Présent",AQ20/VLOOKUP(AP20,Base!$A$3:$E$17,2,FALSE)/24,""),"")</f>
        <v/>
      </c>
      <c r="AW20" s="293" t="str">
        <f t="shared" si="9"/>
        <v/>
      </c>
      <c r="AX20" s="52"/>
      <c r="AY20" s="17" t="s">
        <v>123</v>
      </c>
      <c r="AZ20" s="18"/>
      <c r="BA20" s="19">
        <v>0.22916666666666666</v>
      </c>
      <c r="BB20" s="290">
        <f t="shared" si="10"/>
        <v>0</v>
      </c>
      <c r="BC20" s="291">
        <f t="shared" si="11"/>
        <v>0</v>
      </c>
      <c r="BD20" s="19">
        <f t="shared" si="12"/>
        <v>0</v>
      </c>
      <c r="BE20" s="20">
        <v>0.53749999999999998</v>
      </c>
      <c r="BF20" s="292">
        <f t="shared" si="13"/>
        <v>0</v>
      </c>
      <c r="BG20" s="63"/>
      <c r="BH20" s="64"/>
      <c r="BI20" s="63"/>
      <c r="BJ20" s="65"/>
      <c r="BK20" s="66"/>
      <c r="BL20" s="64"/>
      <c r="BM20" s="63"/>
      <c r="BN20" s="65"/>
      <c r="BO20" s="66"/>
      <c r="BP20" s="64"/>
      <c r="BQ20" s="56" t="str">
        <f>IFERROR(IF($AZ20="Présent",BH20/VLOOKUP(BG20,Base!$A$3:$E$17,2,FALSE)/24,""),"")</f>
        <v/>
      </c>
      <c r="BR20" s="56" t="str">
        <f>IFERROR(IF($AZ20="Présent",BJ20/VLOOKUP(BI20,Base!$A$3:$E$17,2,FALSE)/24,""),"")</f>
        <v/>
      </c>
      <c r="BS20" s="56" t="str">
        <f>IFERROR(IF($AZ20="Présent",BL20/VLOOKUP(BK20,Base!$A$3:$E$17,2,FALSE)/24,""),"")</f>
        <v/>
      </c>
      <c r="BT20" s="56" t="str">
        <f>IFERROR(IF($AZ20="Présent",BN20/VLOOKUP(BM20,Base!$A$3:$E$17,2,FALSE)/24,""),"")</f>
        <v/>
      </c>
      <c r="BU20" s="56" t="str">
        <f>IFERROR(IF($AZ20="Présent",BP20/VLOOKUP(BO20,Base!$A$3:$E$17,2,FALSE)/24,""),"")</f>
        <v/>
      </c>
      <c r="BV20" s="293" t="str">
        <f t="shared" si="14"/>
        <v/>
      </c>
      <c r="BW20" s="52"/>
      <c r="BX20" s="17" t="s">
        <v>123</v>
      </c>
      <c r="BY20" s="199"/>
      <c r="BZ20" s="19">
        <v>0.22916666666666666</v>
      </c>
      <c r="CA20" s="290">
        <f t="shared" si="15"/>
        <v>0</v>
      </c>
      <c r="CB20" s="291">
        <f t="shared" si="16"/>
        <v>0</v>
      </c>
      <c r="CC20" s="19">
        <f t="shared" si="17"/>
        <v>0</v>
      </c>
      <c r="CD20" s="20">
        <v>0.53749999999999998</v>
      </c>
      <c r="CE20" s="292">
        <f t="shared" si="18"/>
        <v>0</v>
      </c>
      <c r="CF20" s="63"/>
      <c r="CG20" s="64"/>
      <c r="CH20" s="63"/>
      <c r="CI20" s="65"/>
      <c r="CJ20" s="66"/>
      <c r="CK20" s="64"/>
      <c r="CL20" s="63"/>
      <c r="CM20" s="65"/>
      <c r="CN20" s="66"/>
      <c r="CO20" s="64"/>
      <c r="CP20" s="56" t="str">
        <f>IFERROR(IF($BY20="Présent",CG20/VLOOKUP(CF20,Base!$A$3:$E$17,2,FALSE)/24,""),"")</f>
        <v/>
      </c>
      <c r="CQ20" s="56" t="str">
        <f>IFERROR(IF($BY20="Présent",CI20/VLOOKUP(CH20,Base!$A$3:$E$17,2,FALSE)/24,""),"")</f>
        <v/>
      </c>
      <c r="CR20" s="56" t="str">
        <f>IFERROR(IF($BY20="Présent",CK20/VLOOKUP(CJ20,Base!$A$3:$E$17,2,FALSE)/24,""),"")</f>
        <v/>
      </c>
      <c r="CS20" s="56" t="str">
        <f>IFERROR(IF($BY20="Présent",CM20/VLOOKUP(CL20,Base!$A$3:$E$17,2,FALSE)/24,""),"")</f>
        <v/>
      </c>
      <c r="CT20" s="56" t="str">
        <f>IFERROR(IF($BY20="Présent",CO20/VLOOKUP(CN20,Base!$A$3:$E$17,2,FALSE)/24,""),"")</f>
        <v/>
      </c>
      <c r="CU20" s="293" t="str">
        <f t="shared" si="19"/>
        <v/>
      </c>
      <c r="CV20" s="52"/>
      <c r="CW20" s="17" t="s">
        <v>123</v>
      </c>
      <c r="CX20" s="199"/>
      <c r="CY20" s="19">
        <v>0.22916666666666666</v>
      </c>
      <c r="CZ20" s="290">
        <f t="shared" si="20"/>
        <v>0</v>
      </c>
      <c r="DA20" s="291">
        <f t="shared" si="21"/>
        <v>0</v>
      </c>
      <c r="DB20" s="19">
        <f t="shared" si="22"/>
        <v>0</v>
      </c>
      <c r="DC20" s="20">
        <v>0.53749999999999998</v>
      </c>
      <c r="DD20" s="292">
        <f t="shared" si="23"/>
        <v>0</v>
      </c>
      <c r="DE20" s="63"/>
      <c r="DF20" s="64"/>
      <c r="DG20" s="63"/>
      <c r="DH20" s="65"/>
      <c r="DI20" s="66"/>
      <c r="DJ20" s="64"/>
      <c r="DK20" s="63"/>
      <c r="DL20" s="65"/>
      <c r="DM20" s="66"/>
      <c r="DN20" s="64"/>
      <c r="DO20" s="56" t="str">
        <f>IFERROR(IF($CX20="Présent",DF20/VLOOKUP(DE20,Base!$A$3:$E$17,2,FALSE)/24,""),"")</f>
        <v/>
      </c>
      <c r="DP20" s="56" t="str">
        <f>IFERROR(IF($CX20="Présent",DH20/VLOOKUP(DG20,Base!$A$3:$E$17,2,FALSE)/24,""),"")</f>
        <v/>
      </c>
      <c r="DQ20" s="56" t="str">
        <f>IFERROR(IF($CX20="Présent",DJ20/VLOOKUP(DI20,Base!$A$3:$E$17,2,FALSE)/24,""),"")</f>
        <v/>
      </c>
      <c r="DR20" s="56" t="str">
        <f>IFERROR(IF($CX20="Présent",DL20/VLOOKUP(DK20,Base!$A$3:$E$17,2,FALSE)/24,""),"")</f>
        <v/>
      </c>
      <c r="DS20" s="56" t="str">
        <f>IFERROR(IF($CX20="Présent",DN20/VLOOKUP(DM20,Base!$A$3:$E$17,2,FALSE)/24,""),"")</f>
        <v/>
      </c>
      <c r="DT20" s="293" t="str">
        <f t="shared" si="24"/>
        <v/>
      </c>
      <c r="DU20" s="52"/>
      <c r="DV20" s="17" t="s">
        <v>123</v>
      </c>
      <c r="DW20" s="18"/>
      <c r="DX20" s="19">
        <v>0.22916666666666666</v>
      </c>
      <c r="DY20" s="290">
        <f t="shared" si="25"/>
        <v>0</v>
      </c>
      <c r="DZ20" s="291">
        <f t="shared" si="26"/>
        <v>0</v>
      </c>
      <c r="EA20" s="19">
        <f t="shared" si="27"/>
        <v>0</v>
      </c>
      <c r="EB20" s="20">
        <v>0.53749999999999998</v>
      </c>
      <c r="EC20" s="292">
        <f t="shared" si="28"/>
        <v>0</v>
      </c>
      <c r="ED20" s="63"/>
      <c r="EE20" s="64"/>
      <c r="EF20" s="63"/>
      <c r="EG20" s="65"/>
      <c r="EH20" s="66"/>
      <c r="EI20" s="64"/>
      <c r="EJ20" s="63"/>
      <c r="EK20" s="65"/>
      <c r="EL20" s="66"/>
      <c r="EM20" s="64"/>
      <c r="EN20" s="56" t="str">
        <f>IFERROR(IF($DW20="Présent",EE20/VLOOKUP(ED20,Base!$A$3:$E$17,2,FALSE)/24,""),"")</f>
        <v/>
      </c>
      <c r="EO20" s="56" t="str">
        <f>IFERROR(IF($DW20="Présent",EG20/VLOOKUP(EF20,Base!$A$3:$E$17,2,FALSE)/24,""),"")</f>
        <v/>
      </c>
      <c r="EP20" s="56" t="str">
        <f>IFERROR(IF($DW20="Présent",EI20/VLOOKUP(EH20,Base!$A$3:$E$17,2,FALSE)/24,""),"")</f>
        <v/>
      </c>
      <c r="EQ20" s="56" t="str">
        <f>IFERROR(IF($DW20="Présent",EK20/VLOOKUP(EJ20,Base!$A$3:$E$17,2,FALSE)/24,""),"")</f>
        <v/>
      </c>
      <c r="ER20" s="56" t="str">
        <f>IFERROR(IF($DW20="Présent",EM20/VLOOKUP(EL20,Base!$A$3:$E$17,2,FALSE)/24,""),"")</f>
        <v/>
      </c>
      <c r="ES20" s="293" t="str">
        <f t="shared" si="29"/>
        <v/>
      </c>
      <c r="ET20" s="52"/>
      <c r="EU20" s="17"/>
      <c r="EV20" s="18"/>
      <c r="EW20" s="19">
        <v>0.22916666666666666</v>
      </c>
      <c r="EX20" s="290">
        <f t="shared" si="30"/>
        <v>0</v>
      </c>
      <c r="EY20" s="291">
        <f t="shared" si="31"/>
        <v>0</v>
      </c>
      <c r="EZ20" s="19">
        <f t="shared" si="32"/>
        <v>0</v>
      </c>
      <c r="FA20" s="20">
        <v>0.53749999999999998</v>
      </c>
      <c r="FB20" s="292">
        <f t="shared" si="33"/>
        <v>0</v>
      </c>
      <c r="FC20" s="63"/>
      <c r="FD20" s="64"/>
      <c r="FE20" s="63"/>
      <c r="FF20" s="65"/>
      <c r="FG20" s="66"/>
      <c r="FH20" s="64"/>
      <c r="FI20" s="63"/>
      <c r="FJ20" s="65"/>
      <c r="FK20" s="66"/>
      <c r="FL20" s="64"/>
      <c r="FM20" s="56" t="str">
        <f>IFERROR(IF($EV20="Présent",FD20/VLOOKUP(FC20,Base!$A$3:$E$17,2,FALSE)/24,""),"")</f>
        <v/>
      </c>
      <c r="FN20" s="56" t="str">
        <f>IFERROR(IF($EV20="Présent",FF20/VLOOKUP(FE20,Base!$A$3:$E$17,2,FALSE)/24,""),"")</f>
        <v/>
      </c>
      <c r="FO20" s="56" t="str">
        <f>IFERROR(IF($EV20="Présent",FH20/VLOOKUP(FG20,Base!$A$3:$E$17,2,FALSE)/24,""),"")</f>
        <v/>
      </c>
      <c r="FP20" s="56" t="str">
        <f>IFERROR(IF($EV20="Présent",FJ20/VLOOKUP(FI20,Base!$A$3:$E$17,2,FALSE)/24,""),"")</f>
        <v/>
      </c>
      <c r="FQ20" s="56" t="str">
        <f>IFERROR(IF($EV20="Présent",FL20/VLOOKUP(FK20,Base!$A$3:$E$17,2,FALSE)/24,""),"")</f>
        <v/>
      </c>
      <c r="FR20" s="293" t="str">
        <f t="shared" si="34"/>
        <v/>
      </c>
      <c r="FS20" s="52"/>
      <c r="FU20" s="262" t="str">
        <f t="shared" si="35"/>
        <v>FOLIO. D</v>
      </c>
      <c r="FV20" s="261">
        <f t="shared" si="36"/>
        <v>7</v>
      </c>
      <c r="FW20" s="263">
        <f t="shared" si="37"/>
        <v>0</v>
      </c>
      <c r="FY20" s="88"/>
    </row>
    <row r="21" spans="1:186" x14ac:dyDescent="0.2">
      <c r="A21" s="17"/>
      <c r="B21" s="18"/>
      <c r="C21" s="19">
        <v>0.22916666666666666</v>
      </c>
      <c r="D21" s="290">
        <f t="shared" si="0"/>
        <v>0</v>
      </c>
      <c r="E21" s="291">
        <f t="shared" si="1"/>
        <v>0</v>
      </c>
      <c r="F21" s="19">
        <f t="shared" si="2"/>
        <v>0</v>
      </c>
      <c r="G21" s="20">
        <v>0.53749999999999998</v>
      </c>
      <c r="H21" s="292">
        <f t="shared" si="3"/>
        <v>0</v>
      </c>
      <c r="I21" s="63"/>
      <c r="J21" s="64"/>
      <c r="K21" s="63"/>
      <c r="L21" s="65"/>
      <c r="M21" s="66"/>
      <c r="N21" s="64"/>
      <c r="O21" s="63"/>
      <c r="P21" s="65"/>
      <c r="Q21" s="66"/>
      <c r="R21" s="64"/>
      <c r="S21" s="56" t="str">
        <f>IFERROR(IF($B21="Présent",J21/VLOOKUP(I21,Base!$A$3:$E$17,2,FALSE)/24,""),"")</f>
        <v/>
      </c>
      <c r="T21" s="56" t="str">
        <f>IFERROR(IF($B21="Présent",L21/VLOOKUP(K21,Base!$A$3:$E$17,2,FALSE)/24,""),"")</f>
        <v/>
      </c>
      <c r="U21" s="56" t="str">
        <f>IFERROR(IF($B21="Présent",N21/VLOOKUP(M21,Base!$A$3:$E$17,2,FALSE)/24,""),"")</f>
        <v/>
      </c>
      <c r="V21" s="56" t="str">
        <f>IFERROR(IF($B21="Présent",P21/VLOOKUP(O21,Base!$A$3:$E$17,2,FALSE)/24,""),"")</f>
        <v/>
      </c>
      <c r="W21" s="56" t="str">
        <f>IFERROR(IF($B21="Présent",R21/VLOOKUP(Q21,Base!$A$3:$E$17,2,FALSE)/24,""),"")</f>
        <v/>
      </c>
      <c r="X21" s="293" t="str">
        <f t="shared" si="4"/>
        <v/>
      </c>
      <c r="Y21" s="52"/>
      <c r="Z21" s="17"/>
      <c r="AA21" s="18"/>
      <c r="AB21" s="19">
        <v>0.22916666666666666</v>
      </c>
      <c r="AC21" s="290">
        <f t="shared" si="5"/>
        <v>0</v>
      </c>
      <c r="AD21" s="291">
        <f t="shared" si="6"/>
        <v>0</v>
      </c>
      <c r="AE21" s="19">
        <f t="shared" si="7"/>
        <v>0</v>
      </c>
      <c r="AF21" s="20">
        <v>0.53749999999999998</v>
      </c>
      <c r="AG21" s="292">
        <f t="shared" si="8"/>
        <v>0</v>
      </c>
      <c r="AH21" s="63"/>
      <c r="AI21" s="64"/>
      <c r="AJ21" s="63"/>
      <c r="AK21" s="65"/>
      <c r="AL21" s="66"/>
      <c r="AM21" s="64"/>
      <c r="AN21" s="63"/>
      <c r="AO21" s="65"/>
      <c r="AP21" s="66"/>
      <c r="AQ21" s="64"/>
      <c r="AR21" s="56" t="str">
        <f>IFERROR(IF($AA21="Présent",AI21/VLOOKUP(AH21,Base!$A$3:$E$17,2,FALSE)/24,""),"")</f>
        <v/>
      </c>
      <c r="AS21" s="56" t="str">
        <f>IFERROR(IF($AA21="Présent",AK21/VLOOKUP(AJ21,Base!$A$3:$E$17,2,FALSE)/24,""),"")</f>
        <v/>
      </c>
      <c r="AT21" s="56" t="str">
        <f>IFERROR(IF($AA21="Présent",AM21/VLOOKUP(AL21,Base!$A$3:$E$17,2,FALSE)/24,""),"")</f>
        <v/>
      </c>
      <c r="AU21" s="56" t="str">
        <f>IFERROR(IF($AA21="Présent",AO21/VLOOKUP(AN21,Base!$A$3:$E$17,2,FALSE)/24,""),"")</f>
        <v/>
      </c>
      <c r="AV21" s="56" t="str">
        <f>IFERROR(IF($AA21="Présent",AQ21/VLOOKUP(AP21,Base!$A$3:$E$17,2,FALSE)/24,""),"")</f>
        <v/>
      </c>
      <c r="AW21" s="293" t="str">
        <f t="shared" si="9"/>
        <v/>
      </c>
      <c r="AX21" s="52"/>
      <c r="AY21" s="17"/>
      <c r="AZ21" s="18"/>
      <c r="BA21" s="19">
        <v>0.22916666666666666</v>
      </c>
      <c r="BB21" s="290">
        <f t="shared" si="10"/>
        <v>0</v>
      </c>
      <c r="BC21" s="291">
        <f t="shared" si="11"/>
        <v>0</v>
      </c>
      <c r="BD21" s="19">
        <f t="shared" si="12"/>
        <v>0</v>
      </c>
      <c r="BE21" s="20">
        <v>0.53749999999999998</v>
      </c>
      <c r="BF21" s="292">
        <f t="shared" si="13"/>
        <v>0</v>
      </c>
      <c r="BG21" s="63"/>
      <c r="BH21" s="64"/>
      <c r="BI21" s="63"/>
      <c r="BJ21" s="65"/>
      <c r="BK21" s="66"/>
      <c r="BL21" s="64"/>
      <c r="BM21" s="63"/>
      <c r="BN21" s="65"/>
      <c r="BO21" s="66"/>
      <c r="BP21" s="64"/>
      <c r="BQ21" s="56" t="str">
        <f>IFERROR(IF($AZ21="Présent",BH21/VLOOKUP(BG21,Base!$A$3:$E$17,2,FALSE)/24,""),"")</f>
        <v/>
      </c>
      <c r="BR21" s="56" t="str">
        <f>IFERROR(IF($AZ21="Présent",BJ21/VLOOKUP(BI21,Base!$A$3:$E$17,2,FALSE)/24,""),"")</f>
        <v/>
      </c>
      <c r="BS21" s="56" t="str">
        <f>IFERROR(IF($AZ21="Présent",BL21/VLOOKUP(BK21,Base!$A$3:$E$17,2,FALSE)/24,""),"")</f>
        <v/>
      </c>
      <c r="BT21" s="56" t="str">
        <f>IFERROR(IF($AZ21="Présent",BN21/VLOOKUP(BM21,Base!$A$3:$E$17,2,FALSE)/24,""),"")</f>
        <v/>
      </c>
      <c r="BU21" s="56" t="str">
        <f>IFERROR(IF($AZ21="Présent",BP21/VLOOKUP(BO21,Base!$A$3:$E$17,2,FALSE)/24,""),"")</f>
        <v/>
      </c>
      <c r="BV21" s="293" t="str">
        <f t="shared" si="14"/>
        <v/>
      </c>
      <c r="BW21" s="52"/>
      <c r="BX21" s="17"/>
      <c r="BY21" s="199"/>
      <c r="BZ21" s="19">
        <v>0.22916666666666666</v>
      </c>
      <c r="CA21" s="290">
        <f t="shared" si="15"/>
        <v>0</v>
      </c>
      <c r="CB21" s="291">
        <f t="shared" si="16"/>
        <v>0</v>
      </c>
      <c r="CC21" s="19">
        <f t="shared" si="17"/>
        <v>0</v>
      </c>
      <c r="CD21" s="20">
        <v>0.53749999999999998</v>
      </c>
      <c r="CE21" s="292">
        <f t="shared" si="18"/>
        <v>0</v>
      </c>
      <c r="CF21" s="63"/>
      <c r="CG21" s="64"/>
      <c r="CH21" s="63"/>
      <c r="CI21" s="65"/>
      <c r="CJ21" s="66"/>
      <c r="CK21" s="64"/>
      <c r="CL21" s="63"/>
      <c r="CM21" s="65"/>
      <c r="CN21" s="66"/>
      <c r="CO21" s="64"/>
      <c r="CP21" s="56" t="str">
        <f>IFERROR(IF($BY21="Présent",CG21/VLOOKUP(CF21,Base!$A$3:$E$17,2,FALSE)/24,""),"")</f>
        <v/>
      </c>
      <c r="CQ21" s="56" t="str">
        <f>IFERROR(IF($BY21="Présent",CI21/VLOOKUP(CH21,Base!$A$3:$E$17,2,FALSE)/24,""),"")</f>
        <v/>
      </c>
      <c r="CR21" s="56" t="str">
        <f>IFERROR(IF($BY21="Présent",CK21/VLOOKUP(CJ21,Base!$A$3:$E$17,2,FALSE)/24,""),"")</f>
        <v/>
      </c>
      <c r="CS21" s="56" t="str">
        <f>IFERROR(IF($BY21="Présent",CM21/VLOOKUP(CL21,Base!$A$3:$E$17,2,FALSE)/24,""),"")</f>
        <v/>
      </c>
      <c r="CT21" s="56" t="str">
        <f>IFERROR(IF($BY21="Présent",CO21/VLOOKUP(CN21,Base!$A$3:$E$17,2,FALSE)/24,""),"")</f>
        <v/>
      </c>
      <c r="CU21" s="293" t="str">
        <f t="shared" si="19"/>
        <v/>
      </c>
      <c r="CV21" s="52"/>
      <c r="CW21" s="17"/>
      <c r="CX21" s="199"/>
      <c r="CY21" s="19">
        <v>0.22916666666666666</v>
      </c>
      <c r="CZ21" s="290">
        <f t="shared" si="20"/>
        <v>0</v>
      </c>
      <c r="DA21" s="291">
        <f t="shared" si="21"/>
        <v>0</v>
      </c>
      <c r="DB21" s="19">
        <f t="shared" si="22"/>
        <v>0</v>
      </c>
      <c r="DC21" s="20">
        <v>0.53749999999999998</v>
      </c>
      <c r="DD21" s="292">
        <f t="shared" si="23"/>
        <v>0</v>
      </c>
      <c r="DE21" s="63"/>
      <c r="DF21" s="64"/>
      <c r="DG21" s="63"/>
      <c r="DH21" s="65"/>
      <c r="DI21" s="66"/>
      <c r="DJ21" s="64"/>
      <c r="DK21" s="63"/>
      <c r="DL21" s="65"/>
      <c r="DM21" s="66"/>
      <c r="DN21" s="64"/>
      <c r="DO21" s="56" t="str">
        <f>IFERROR(IF($CX21="Présent",DF21/VLOOKUP(DE21,Base!$A$3:$E$17,2,FALSE)/24,""),"")</f>
        <v/>
      </c>
      <c r="DP21" s="56" t="str">
        <f>IFERROR(IF($CX21="Présent",DH21/VLOOKUP(DG21,Base!$A$3:$E$17,2,FALSE)/24,""),"")</f>
        <v/>
      </c>
      <c r="DQ21" s="56" t="str">
        <f>IFERROR(IF($CX21="Présent",DJ21/VLOOKUP(DI21,Base!$A$3:$E$17,2,FALSE)/24,""),"")</f>
        <v/>
      </c>
      <c r="DR21" s="56" t="str">
        <f>IFERROR(IF($CX21="Présent",DL21/VLOOKUP(DK21,Base!$A$3:$E$17,2,FALSE)/24,""),"")</f>
        <v/>
      </c>
      <c r="DS21" s="56" t="str">
        <f>IFERROR(IF($CX21="Présent",DN21/VLOOKUP(DM21,Base!$A$3:$E$17,2,FALSE)/24,""),"")</f>
        <v/>
      </c>
      <c r="DT21" s="293" t="str">
        <f t="shared" si="24"/>
        <v/>
      </c>
      <c r="DU21" s="52"/>
      <c r="DV21" s="17"/>
      <c r="DW21" s="18"/>
      <c r="DX21" s="19">
        <v>0.22916666666666666</v>
      </c>
      <c r="DY21" s="290">
        <f t="shared" si="25"/>
        <v>0</v>
      </c>
      <c r="DZ21" s="291">
        <f t="shared" si="26"/>
        <v>0</v>
      </c>
      <c r="EA21" s="19">
        <f t="shared" si="27"/>
        <v>0</v>
      </c>
      <c r="EB21" s="20">
        <v>0.53749999999999998</v>
      </c>
      <c r="EC21" s="292">
        <f t="shared" si="28"/>
        <v>0</v>
      </c>
      <c r="ED21" s="63"/>
      <c r="EE21" s="64"/>
      <c r="EF21" s="63"/>
      <c r="EG21" s="65"/>
      <c r="EH21" s="66"/>
      <c r="EI21" s="64"/>
      <c r="EJ21" s="63"/>
      <c r="EK21" s="65"/>
      <c r="EL21" s="66"/>
      <c r="EM21" s="64"/>
      <c r="EN21" s="56" t="str">
        <f>IFERROR(IF($DW21="Présent",EE21/VLOOKUP(ED21,Base!$A$3:$E$17,2,FALSE)/24,""),"")</f>
        <v/>
      </c>
      <c r="EO21" s="56" t="str">
        <f>IFERROR(IF($DW21="Présent",EG21/VLOOKUP(EF21,Base!$A$3:$E$17,2,FALSE)/24,""),"")</f>
        <v/>
      </c>
      <c r="EP21" s="56" t="str">
        <f>IFERROR(IF($DW21="Présent",EI21/VLOOKUP(EH21,Base!$A$3:$E$17,2,FALSE)/24,""),"")</f>
        <v/>
      </c>
      <c r="EQ21" s="56" t="str">
        <f>IFERROR(IF($DW21="Présent",EK21/VLOOKUP(EJ21,Base!$A$3:$E$17,2,FALSE)/24,""),"")</f>
        <v/>
      </c>
      <c r="ER21" s="56" t="str">
        <f>IFERROR(IF($DW21="Présent",EM21/VLOOKUP(EL21,Base!$A$3:$E$17,2,FALSE)/24,""),"")</f>
        <v/>
      </c>
      <c r="ES21" s="293" t="str">
        <f t="shared" si="29"/>
        <v/>
      </c>
      <c r="ET21" s="52"/>
      <c r="EU21" s="17"/>
      <c r="EV21" s="18"/>
      <c r="EW21" s="19">
        <v>0.22916666666666666</v>
      </c>
      <c r="EX21" s="290">
        <f t="shared" si="30"/>
        <v>0</v>
      </c>
      <c r="EY21" s="291">
        <f t="shared" si="31"/>
        <v>0</v>
      </c>
      <c r="EZ21" s="19">
        <f t="shared" si="32"/>
        <v>0</v>
      </c>
      <c r="FA21" s="20">
        <v>0.53749999999999998</v>
      </c>
      <c r="FB21" s="292">
        <f t="shared" si="33"/>
        <v>0</v>
      </c>
      <c r="FC21" s="63"/>
      <c r="FD21" s="64"/>
      <c r="FE21" s="63"/>
      <c r="FF21" s="65"/>
      <c r="FG21" s="66"/>
      <c r="FH21" s="64"/>
      <c r="FI21" s="63"/>
      <c r="FJ21" s="65"/>
      <c r="FK21" s="66"/>
      <c r="FL21" s="64"/>
      <c r="FM21" s="56" t="str">
        <f>IFERROR(IF($EV21="Présent",FD21/VLOOKUP(FC21,Base!$A$3:$E$17,2,FALSE)/24,""),"")</f>
        <v/>
      </c>
      <c r="FN21" s="56" t="str">
        <f>IFERROR(IF($EV21="Présent",FF21/VLOOKUP(FE21,Base!$A$3:$E$17,2,FALSE)/24,""),"")</f>
        <v/>
      </c>
      <c r="FO21" s="56" t="str">
        <f>IFERROR(IF($EV21="Présent",FH21/VLOOKUP(FG21,Base!$A$3:$E$17,2,FALSE)/24,""),"")</f>
        <v/>
      </c>
      <c r="FP21" s="56" t="str">
        <f>IFERROR(IF($EV21="Présent",FJ21/VLOOKUP(FI21,Base!$A$3:$E$17,2,FALSE)/24,""),"")</f>
        <v/>
      </c>
      <c r="FQ21" s="56" t="str">
        <f>IFERROR(IF($EV21="Présent",FL21/VLOOKUP(FK21,Base!$A$3:$E$17,2,FALSE)/24,""),"")</f>
        <v/>
      </c>
      <c r="FR21" s="293" t="str">
        <f t="shared" si="34"/>
        <v/>
      </c>
      <c r="FS21" s="52"/>
      <c r="FU21" s="262">
        <f t="shared" si="35"/>
        <v>0</v>
      </c>
      <c r="FV21" s="261" t="str">
        <f t="shared" si="36"/>
        <v/>
      </c>
      <c r="FW21" s="263">
        <f t="shared" si="37"/>
        <v>0</v>
      </c>
      <c r="FY21" s="88"/>
    </row>
    <row r="22" spans="1:186" x14ac:dyDescent="0.2">
      <c r="A22" s="17"/>
      <c r="B22" s="18"/>
      <c r="C22" s="19">
        <v>0.22916666666666666</v>
      </c>
      <c r="D22" s="290">
        <f t="shared" si="0"/>
        <v>0</v>
      </c>
      <c r="E22" s="291">
        <f t="shared" si="1"/>
        <v>0</v>
      </c>
      <c r="F22" s="19">
        <f t="shared" si="2"/>
        <v>0</v>
      </c>
      <c r="G22" s="20">
        <v>0.53749999999999998</v>
      </c>
      <c r="H22" s="292">
        <f t="shared" si="3"/>
        <v>0</v>
      </c>
      <c r="I22" s="63"/>
      <c r="J22" s="64"/>
      <c r="K22" s="63"/>
      <c r="L22" s="65"/>
      <c r="M22" s="66"/>
      <c r="N22" s="64"/>
      <c r="O22" s="63"/>
      <c r="P22" s="65"/>
      <c r="Q22" s="66"/>
      <c r="R22" s="64"/>
      <c r="S22" s="56" t="str">
        <f>IFERROR(IF($B22="Présent",J22/VLOOKUP(I22,Base!$A$3:$E$17,2,FALSE)/24,""),"")</f>
        <v/>
      </c>
      <c r="T22" s="56" t="str">
        <f>IFERROR(IF($B22="Présent",L22/VLOOKUP(K22,Base!$A$3:$E$17,2,FALSE)/24,""),"")</f>
        <v/>
      </c>
      <c r="U22" s="56" t="str">
        <f>IFERROR(IF($B22="Présent",N22/VLOOKUP(M22,Base!$A$3:$E$17,2,FALSE)/24,""),"")</f>
        <v/>
      </c>
      <c r="V22" s="56" t="str">
        <f>IFERROR(IF($B22="Présent",P22/VLOOKUP(O22,Base!$A$3:$E$17,2,FALSE)/24,""),"")</f>
        <v/>
      </c>
      <c r="W22" s="56" t="str">
        <f>IFERROR(IF($B22="Présent",R22/VLOOKUP(Q22,Base!$A$3:$E$17,2,FALSE)/24,""),"")</f>
        <v/>
      </c>
      <c r="X22" s="293" t="str">
        <f t="shared" si="4"/>
        <v/>
      </c>
      <c r="Y22" s="52"/>
      <c r="Z22" s="17"/>
      <c r="AA22" s="18"/>
      <c r="AB22" s="19">
        <v>0.22916666666666666</v>
      </c>
      <c r="AC22" s="290">
        <f t="shared" si="5"/>
        <v>0</v>
      </c>
      <c r="AD22" s="291">
        <f t="shared" si="6"/>
        <v>0</v>
      </c>
      <c r="AE22" s="19">
        <f t="shared" si="7"/>
        <v>0</v>
      </c>
      <c r="AF22" s="20">
        <v>0.53749999999999998</v>
      </c>
      <c r="AG22" s="292">
        <f t="shared" si="8"/>
        <v>0</v>
      </c>
      <c r="AH22" s="63"/>
      <c r="AI22" s="64"/>
      <c r="AJ22" s="63"/>
      <c r="AK22" s="65"/>
      <c r="AL22" s="66"/>
      <c r="AM22" s="64"/>
      <c r="AN22" s="63"/>
      <c r="AO22" s="65"/>
      <c r="AP22" s="66"/>
      <c r="AQ22" s="64"/>
      <c r="AR22" s="56" t="str">
        <f>IFERROR(IF($AA22="Présent",AI22/VLOOKUP(AH22,Base!$A$3:$E$17,2,FALSE)/24,""),"")</f>
        <v/>
      </c>
      <c r="AS22" s="56" t="str">
        <f>IFERROR(IF($AA22="Présent",AK22/VLOOKUP(AJ22,Base!$A$3:$E$17,2,FALSE)/24,""),"")</f>
        <v/>
      </c>
      <c r="AT22" s="56" t="str">
        <f>IFERROR(IF($AA22="Présent",AM22/VLOOKUP(AL22,Base!$A$3:$E$17,2,FALSE)/24,""),"")</f>
        <v/>
      </c>
      <c r="AU22" s="56" t="str">
        <f>IFERROR(IF($AA22="Présent",AO22/VLOOKUP(AN22,Base!$A$3:$E$17,2,FALSE)/24,""),"")</f>
        <v/>
      </c>
      <c r="AV22" s="56" t="str">
        <f>IFERROR(IF($AA22="Présent",AQ22/VLOOKUP(AP22,Base!$A$3:$E$17,2,FALSE)/24,""),"")</f>
        <v/>
      </c>
      <c r="AW22" s="293" t="str">
        <f t="shared" si="9"/>
        <v/>
      </c>
      <c r="AX22" s="52"/>
      <c r="AY22" s="17"/>
      <c r="AZ22" s="18"/>
      <c r="BA22" s="19">
        <v>0.22916666666666666</v>
      </c>
      <c r="BB22" s="290">
        <f t="shared" si="10"/>
        <v>0</v>
      </c>
      <c r="BC22" s="291">
        <f t="shared" si="11"/>
        <v>0</v>
      </c>
      <c r="BD22" s="19">
        <f t="shared" si="12"/>
        <v>0</v>
      </c>
      <c r="BE22" s="20">
        <v>0.53749999999999998</v>
      </c>
      <c r="BF22" s="292">
        <f t="shared" si="13"/>
        <v>0</v>
      </c>
      <c r="BG22" s="63"/>
      <c r="BH22" s="64"/>
      <c r="BI22" s="63"/>
      <c r="BJ22" s="65"/>
      <c r="BK22" s="66"/>
      <c r="BL22" s="64"/>
      <c r="BM22" s="63"/>
      <c r="BN22" s="65"/>
      <c r="BO22" s="66"/>
      <c r="BP22" s="64"/>
      <c r="BQ22" s="56" t="str">
        <f>IFERROR(IF($AZ22="Présent",BH22/VLOOKUP(BG22,Base!$A$3:$E$17,2,FALSE)/24,""),"")</f>
        <v/>
      </c>
      <c r="BR22" s="56" t="str">
        <f>IFERROR(IF($AZ22="Présent",BJ22/VLOOKUP(BI22,Base!$A$3:$E$17,2,FALSE)/24,""),"")</f>
        <v/>
      </c>
      <c r="BS22" s="56" t="str">
        <f>IFERROR(IF($AZ22="Présent",BL22/VLOOKUP(BK22,Base!$A$3:$E$17,2,FALSE)/24,""),"")</f>
        <v/>
      </c>
      <c r="BT22" s="56" t="str">
        <f>IFERROR(IF($AZ22="Présent",BN22/VLOOKUP(BM22,Base!$A$3:$E$17,2,FALSE)/24,""),"")</f>
        <v/>
      </c>
      <c r="BU22" s="56" t="str">
        <f>IFERROR(IF($AZ22="Présent",BP22/VLOOKUP(BO22,Base!$A$3:$E$17,2,FALSE)/24,""),"")</f>
        <v/>
      </c>
      <c r="BV22" s="293" t="str">
        <f t="shared" si="14"/>
        <v/>
      </c>
      <c r="BW22" s="52"/>
      <c r="BX22" s="17"/>
      <c r="BY22" s="199"/>
      <c r="BZ22" s="19">
        <v>0.22916666666666666</v>
      </c>
      <c r="CA22" s="290">
        <f t="shared" si="15"/>
        <v>0</v>
      </c>
      <c r="CB22" s="291">
        <f t="shared" si="16"/>
        <v>0</v>
      </c>
      <c r="CC22" s="19">
        <f t="shared" si="17"/>
        <v>0</v>
      </c>
      <c r="CD22" s="20">
        <v>0.53749999999999998</v>
      </c>
      <c r="CE22" s="292">
        <f t="shared" si="18"/>
        <v>0</v>
      </c>
      <c r="CF22" s="63"/>
      <c r="CG22" s="64"/>
      <c r="CH22" s="63"/>
      <c r="CI22" s="65"/>
      <c r="CJ22" s="66"/>
      <c r="CK22" s="64"/>
      <c r="CL22" s="63"/>
      <c r="CM22" s="65"/>
      <c r="CN22" s="66"/>
      <c r="CO22" s="64"/>
      <c r="CP22" s="56" t="str">
        <f>IFERROR(IF($BY22="Présent",CG22/VLOOKUP(CF22,Base!$A$3:$E$17,2,FALSE)/24,""),"")</f>
        <v/>
      </c>
      <c r="CQ22" s="56" t="str">
        <f>IFERROR(IF($BY22="Présent",CI22/VLOOKUP(CH22,Base!$A$3:$E$17,2,FALSE)/24,""),"")</f>
        <v/>
      </c>
      <c r="CR22" s="56" t="str">
        <f>IFERROR(IF($BY22="Présent",CK22/VLOOKUP(CJ22,Base!$A$3:$E$17,2,FALSE)/24,""),"")</f>
        <v/>
      </c>
      <c r="CS22" s="56" t="str">
        <f>IFERROR(IF($BY22="Présent",CM22/VLOOKUP(CL22,Base!$A$3:$E$17,2,FALSE)/24,""),"")</f>
        <v/>
      </c>
      <c r="CT22" s="56" t="str">
        <f>IFERROR(IF($BY22="Présent",CO22/VLOOKUP(CN22,Base!$A$3:$E$17,2,FALSE)/24,""),"")</f>
        <v/>
      </c>
      <c r="CU22" s="293" t="str">
        <f t="shared" si="19"/>
        <v/>
      </c>
      <c r="CV22" s="52"/>
      <c r="CW22" s="17"/>
      <c r="CX22" s="199"/>
      <c r="CY22" s="19">
        <v>0.22916666666666666</v>
      </c>
      <c r="CZ22" s="290">
        <f t="shared" si="20"/>
        <v>0</v>
      </c>
      <c r="DA22" s="291">
        <f t="shared" si="21"/>
        <v>0</v>
      </c>
      <c r="DB22" s="19">
        <f t="shared" si="22"/>
        <v>0</v>
      </c>
      <c r="DC22" s="20">
        <v>0.53749999999999998</v>
      </c>
      <c r="DD22" s="292">
        <f t="shared" si="23"/>
        <v>0</v>
      </c>
      <c r="DE22" s="63"/>
      <c r="DF22" s="64"/>
      <c r="DG22" s="63"/>
      <c r="DH22" s="65"/>
      <c r="DI22" s="66"/>
      <c r="DJ22" s="64"/>
      <c r="DK22" s="63"/>
      <c r="DL22" s="65"/>
      <c r="DM22" s="66"/>
      <c r="DN22" s="64"/>
      <c r="DO22" s="56" t="str">
        <f>IFERROR(IF($CX22="Présent",DF22/VLOOKUP(DE22,Base!$A$3:$E$17,2,FALSE)/24,""),"")</f>
        <v/>
      </c>
      <c r="DP22" s="56" t="str">
        <f>IFERROR(IF($CX22="Présent",DH22/VLOOKUP(DG22,Base!$A$3:$E$17,2,FALSE)/24,""),"")</f>
        <v/>
      </c>
      <c r="DQ22" s="56" t="str">
        <f>IFERROR(IF($CX22="Présent",DJ22/VLOOKUP(DI22,Base!$A$3:$E$17,2,FALSE)/24,""),"")</f>
        <v/>
      </c>
      <c r="DR22" s="56" t="str">
        <f>IFERROR(IF($CX22="Présent",DL22/VLOOKUP(DK22,Base!$A$3:$E$17,2,FALSE)/24,""),"")</f>
        <v/>
      </c>
      <c r="DS22" s="56" t="str">
        <f>IFERROR(IF($CX22="Présent",DN22/VLOOKUP(DM22,Base!$A$3:$E$17,2,FALSE)/24,""),"")</f>
        <v/>
      </c>
      <c r="DT22" s="293" t="str">
        <f t="shared" si="24"/>
        <v/>
      </c>
      <c r="DU22" s="52"/>
      <c r="DV22" s="17"/>
      <c r="DW22" s="18"/>
      <c r="DX22" s="19">
        <v>0.22916666666666666</v>
      </c>
      <c r="DY22" s="290">
        <f t="shared" si="25"/>
        <v>0</v>
      </c>
      <c r="DZ22" s="291">
        <f t="shared" si="26"/>
        <v>0</v>
      </c>
      <c r="EA22" s="19">
        <f t="shared" si="27"/>
        <v>0</v>
      </c>
      <c r="EB22" s="20">
        <v>0.53749999999999998</v>
      </c>
      <c r="EC22" s="292">
        <f t="shared" si="28"/>
        <v>0</v>
      </c>
      <c r="ED22" s="63"/>
      <c r="EE22" s="64"/>
      <c r="EF22" s="63"/>
      <c r="EG22" s="65"/>
      <c r="EH22" s="66"/>
      <c r="EI22" s="64"/>
      <c r="EJ22" s="63"/>
      <c r="EK22" s="65"/>
      <c r="EL22" s="66"/>
      <c r="EM22" s="64"/>
      <c r="EN22" s="56" t="str">
        <f>IFERROR(IF($DW22="Présent",EE22/VLOOKUP(ED22,Base!$A$3:$E$17,2,FALSE)/24,""),"")</f>
        <v/>
      </c>
      <c r="EO22" s="56" t="str">
        <f>IFERROR(IF($DW22="Présent",EG22/VLOOKUP(EF22,Base!$A$3:$E$17,2,FALSE)/24,""),"")</f>
        <v/>
      </c>
      <c r="EP22" s="56" t="str">
        <f>IFERROR(IF($DW22="Présent",EI22/VLOOKUP(EH22,Base!$A$3:$E$17,2,FALSE)/24,""),"")</f>
        <v/>
      </c>
      <c r="EQ22" s="56" t="str">
        <f>IFERROR(IF($DW22="Présent",EK22/VLOOKUP(EJ22,Base!$A$3:$E$17,2,FALSE)/24,""),"")</f>
        <v/>
      </c>
      <c r="ER22" s="56" t="str">
        <f>IFERROR(IF($DW22="Présent",EM22/VLOOKUP(EL22,Base!$A$3:$E$17,2,FALSE)/24,""),"")</f>
        <v/>
      </c>
      <c r="ES22" s="293" t="str">
        <f t="shared" si="29"/>
        <v/>
      </c>
      <c r="ET22" s="52"/>
      <c r="EU22" s="17"/>
      <c r="EV22" s="18"/>
      <c r="EW22" s="19">
        <v>0.22916666666666666</v>
      </c>
      <c r="EX22" s="290">
        <f t="shared" si="30"/>
        <v>0</v>
      </c>
      <c r="EY22" s="291">
        <f t="shared" si="31"/>
        <v>0</v>
      </c>
      <c r="EZ22" s="19">
        <f t="shared" si="32"/>
        <v>0</v>
      </c>
      <c r="FA22" s="20">
        <v>0.53749999999999998</v>
      </c>
      <c r="FB22" s="292">
        <f t="shared" si="33"/>
        <v>0</v>
      </c>
      <c r="FC22" s="63"/>
      <c r="FD22" s="64"/>
      <c r="FE22" s="63"/>
      <c r="FF22" s="65"/>
      <c r="FG22" s="66"/>
      <c r="FH22" s="64"/>
      <c r="FI22" s="63"/>
      <c r="FJ22" s="65"/>
      <c r="FK22" s="66"/>
      <c r="FL22" s="64"/>
      <c r="FM22" s="56" t="str">
        <f>IFERROR(IF($EV22="Présent",FD22/VLOOKUP(FC22,Base!$A$3:$E$17,2,FALSE)/24,""),"")</f>
        <v/>
      </c>
      <c r="FN22" s="56" t="str">
        <f>IFERROR(IF($EV22="Présent",FF22/VLOOKUP(FE22,Base!$A$3:$E$17,2,FALSE)/24,""),"")</f>
        <v/>
      </c>
      <c r="FO22" s="56" t="str">
        <f>IFERROR(IF($EV22="Présent",FH22/VLOOKUP(FG22,Base!$A$3:$E$17,2,FALSE)/24,""),"")</f>
        <v/>
      </c>
      <c r="FP22" s="56" t="str">
        <f>IFERROR(IF($EV22="Présent",FJ22/VLOOKUP(FI22,Base!$A$3:$E$17,2,FALSE)/24,""),"")</f>
        <v/>
      </c>
      <c r="FQ22" s="56" t="str">
        <f>IFERROR(IF($EV22="Présent",FL22/VLOOKUP(FK22,Base!$A$3:$E$17,2,FALSE)/24,""),"")</f>
        <v/>
      </c>
      <c r="FR22" s="293" t="str">
        <f t="shared" si="34"/>
        <v/>
      </c>
      <c r="FS22" s="52"/>
      <c r="FU22" s="262">
        <f t="shared" si="35"/>
        <v>0</v>
      </c>
      <c r="FV22" s="261" t="str">
        <f t="shared" si="36"/>
        <v/>
      </c>
      <c r="FW22" s="263">
        <f t="shared" si="37"/>
        <v>0</v>
      </c>
      <c r="FY22" s="88"/>
    </row>
    <row r="23" spans="1:186" x14ac:dyDescent="0.2">
      <c r="A23" s="17"/>
      <c r="B23" s="18"/>
      <c r="C23" s="19">
        <v>0.22916666666666666</v>
      </c>
      <c r="D23" s="290">
        <f t="shared" si="0"/>
        <v>0</v>
      </c>
      <c r="E23" s="291">
        <f t="shared" si="1"/>
        <v>0</v>
      </c>
      <c r="F23" s="19">
        <f t="shared" si="2"/>
        <v>0</v>
      </c>
      <c r="G23" s="20">
        <v>0.53749999999999998</v>
      </c>
      <c r="H23" s="292">
        <f t="shared" si="3"/>
        <v>0</v>
      </c>
      <c r="I23" s="63"/>
      <c r="J23" s="64"/>
      <c r="K23" s="63"/>
      <c r="L23" s="65"/>
      <c r="M23" s="66"/>
      <c r="N23" s="64"/>
      <c r="O23" s="63"/>
      <c r="P23" s="65"/>
      <c r="Q23" s="66"/>
      <c r="R23" s="64"/>
      <c r="S23" s="56" t="str">
        <f>IFERROR(IF($B23="Présent",J23/VLOOKUP(I23,Base!$A$3:$E$17,2,FALSE)/24,""),"")</f>
        <v/>
      </c>
      <c r="T23" s="56" t="str">
        <f>IFERROR(IF($B23="Présent",L23/VLOOKUP(K23,Base!$A$3:$E$17,2,FALSE)/24,""),"")</f>
        <v/>
      </c>
      <c r="U23" s="56" t="str">
        <f>IFERROR(IF($B23="Présent",N23/VLOOKUP(M23,Base!$A$3:$E$17,2,FALSE)/24,""),"")</f>
        <v/>
      </c>
      <c r="V23" s="56" t="str">
        <f>IFERROR(IF($B23="Présent",P23/VLOOKUP(O23,Base!$A$3:$E$17,2,FALSE)/24,""),"")</f>
        <v/>
      </c>
      <c r="W23" s="56" t="str">
        <f>IFERROR(IF($B23="Présent",R23/VLOOKUP(Q23,Base!$A$3:$E$17,2,FALSE)/24,""),"")</f>
        <v/>
      </c>
      <c r="X23" s="293" t="str">
        <f t="shared" si="4"/>
        <v/>
      </c>
      <c r="Y23" s="52"/>
      <c r="Z23" s="17"/>
      <c r="AA23" s="18"/>
      <c r="AB23" s="19">
        <v>0.22916666666666666</v>
      </c>
      <c r="AC23" s="290">
        <f t="shared" si="5"/>
        <v>0</v>
      </c>
      <c r="AD23" s="291">
        <f t="shared" si="6"/>
        <v>0</v>
      </c>
      <c r="AE23" s="19">
        <f t="shared" si="7"/>
        <v>0</v>
      </c>
      <c r="AF23" s="20">
        <v>0.53749999999999998</v>
      </c>
      <c r="AG23" s="292">
        <f t="shared" si="8"/>
        <v>0</v>
      </c>
      <c r="AH23" s="63"/>
      <c r="AI23" s="64"/>
      <c r="AJ23" s="63"/>
      <c r="AK23" s="65"/>
      <c r="AL23" s="66"/>
      <c r="AM23" s="64"/>
      <c r="AN23" s="63"/>
      <c r="AO23" s="65"/>
      <c r="AP23" s="66"/>
      <c r="AQ23" s="64"/>
      <c r="AR23" s="56" t="str">
        <f>IFERROR(IF($AA23="Présent",AI23/VLOOKUP(AH23,Base!$A$3:$E$17,2,FALSE)/24,""),"")</f>
        <v/>
      </c>
      <c r="AS23" s="56" t="str">
        <f>IFERROR(IF($AA23="Présent",AK23/VLOOKUP(AJ23,Base!$A$3:$E$17,2,FALSE)/24,""),"")</f>
        <v/>
      </c>
      <c r="AT23" s="56" t="str">
        <f>IFERROR(IF($AA23="Présent",AM23/VLOOKUP(AL23,Base!$A$3:$E$17,2,FALSE)/24,""),"")</f>
        <v/>
      </c>
      <c r="AU23" s="56" t="str">
        <f>IFERROR(IF($AA23="Présent",AO23/VLOOKUP(AN23,Base!$A$3:$E$17,2,FALSE)/24,""),"")</f>
        <v/>
      </c>
      <c r="AV23" s="56" t="str">
        <f>IFERROR(IF($AA23="Présent",AQ23/VLOOKUP(AP23,Base!$A$3:$E$17,2,FALSE)/24,""),"")</f>
        <v/>
      </c>
      <c r="AW23" s="293" t="str">
        <f t="shared" si="9"/>
        <v/>
      </c>
      <c r="AX23" s="52"/>
      <c r="AY23" s="17"/>
      <c r="AZ23" s="18"/>
      <c r="BA23" s="19">
        <v>0.22916666666666666</v>
      </c>
      <c r="BB23" s="290">
        <f t="shared" si="10"/>
        <v>0</v>
      </c>
      <c r="BC23" s="291">
        <f t="shared" si="11"/>
        <v>0</v>
      </c>
      <c r="BD23" s="19">
        <f t="shared" si="12"/>
        <v>0</v>
      </c>
      <c r="BE23" s="20">
        <v>0.53749999999999998</v>
      </c>
      <c r="BF23" s="292">
        <f t="shared" si="13"/>
        <v>0</v>
      </c>
      <c r="BG23" s="63"/>
      <c r="BH23" s="64"/>
      <c r="BI23" s="63"/>
      <c r="BJ23" s="65"/>
      <c r="BK23" s="66"/>
      <c r="BL23" s="64"/>
      <c r="BM23" s="63"/>
      <c r="BN23" s="65"/>
      <c r="BO23" s="66"/>
      <c r="BP23" s="64"/>
      <c r="BQ23" s="56" t="str">
        <f>IFERROR(IF($AZ23="Présent",BH23/VLOOKUP(BG23,Base!$A$3:$E$17,2,FALSE)/24,""),"")</f>
        <v/>
      </c>
      <c r="BR23" s="56" t="str">
        <f>IFERROR(IF($AZ23="Présent",BJ23/VLOOKUP(BI23,Base!$A$3:$E$17,2,FALSE)/24,""),"")</f>
        <v/>
      </c>
      <c r="BS23" s="56" t="str">
        <f>IFERROR(IF($AZ23="Présent",BL23/VLOOKUP(BK23,Base!$A$3:$E$17,2,FALSE)/24,""),"")</f>
        <v/>
      </c>
      <c r="BT23" s="56" t="str">
        <f>IFERROR(IF($AZ23="Présent",BN23/VLOOKUP(BM23,Base!$A$3:$E$17,2,FALSE)/24,""),"")</f>
        <v/>
      </c>
      <c r="BU23" s="56" t="str">
        <f>IFERROR(IF($AZ23="Présent",BP23/VLOOKUP(BO23,Base!$A$3:$E$17,2,FALSE)/24,""),"")</f>
        <v/>
      </c>
      <c r="BV23" s="293" t="str">
        <f t="shared" si="14"/>
        <v/>
      </c>
      <c r="BW23" s="52"/>
      <c r="BX23" s="17"/>
      <c r="BY23" s="199"/>
      <c r="BZ23" s="19">
        <v>0.22916666666666666</v>
      </c>
      <c r="CA23" s="290">
        <f t="shared" si="15"/>
        <v>0</v>
      </c>
      <c r="CB23" s="291">
        <f t="shared" si="16"/>
        <v>0</v>
      </c>
      <c r="CC23" s="19">
        <f t="shared" si="17"/>
        <v>0</v>
      </c>
      <c r="CD23" s="20">
        <v>0.53749999999999998</v>
      </c>
      <c r="CE23" s="292">
        <f t="shared" si="18"/>
        <v>0</v>
      </c>
      <c r="CF23" s="63"/>
      <c r="CG23" s="64"/>
      <c r="CH23" s="63"/>
      <c r="CI23" s="65"/>
      <c r="CJ23" s="66"/>
      <c r="CK23" s="64"/>
      <c r="CL23" s="63"/>
      <c r="CM23" s="65"/>
      <c r="CN23" s="66"/>
      <c r="CO23" s="64"/>
      <c r="CP23" s="56" t="str">
        <f>IFERROR(IF($BY23="Présent",CG23/VLOOKUP(CF23,Base!$A$3:$E$17,2,FALSE)/24,""),"")</f>
        <v/>
      </c>
      <c r="CQ23" s="56" t="str">
        <f>IFERROR(IF($BY23="Présent",CI23/VLOOKUP(CH23,Base!$A$3:$E$17,2,FALSE)/24,""),"")</f>
        <v/>
      </c>
      <c r="CR23" s="56" t="str">
        <f>IFERROR(IF($BY23="Présent",CK23/VLOOKUP(CJ23,Base!$A$3:$E$17,2,FALSE)/24,""),"")</f>
        <v/>
      </c>
      <c r="CS23" s="56" t="str">
        <f>IFERROR(IF($BY23="Présent",CM23/VLOOKUP(CL23,Base!$A$3:$E$17,2,FALSE)/24,""),"")</f>
        <v/>
      </c>
      <c r="CT23" s="56" t="str">
        <f>IFERROR(IF($BY23="Présent",CO23/VLOOKUP(CN23,Base!$A$3:$E$17,2,FALSE)/24,""),"")</f>
        <v/>
      </c>
      <c r="CU23" s="293" t="str">
        <f t="shared" si="19"/>
        <v/>
      </c>
      <c r="CV23" s="52"/>
      <c r="CW23" s="17"/>
      <c r="CX23" s="199"/>
      <c r="CY23" s="19">
        <v>0.22916666666666666</v>
      </c>
      <c r="CZ23" s="290">
        <f t="shared" si="20"/>
        <v>0</v>
      </c>
      <c r="DA23" s="291">
        <f t="shared" si="21"/>
        <v>0</v>
      </c>
      <c r="DB23" s="19">
        <f t="shared" si="22"/>
        <v>0</v>
      </c>
      <c r="DC23" s="20">
        <v>0.53749999999999998</v>
      </c>
      <c r="DD23" s="292">
        <f t="shared" si="23"/>
        <v>0</v>
      </c>
      <c r="DE23" s="63"/>
      <c r="DF23" s="64"/>
      <c r="DG23" s="63"/>
      <c r="DH23" s="65"/>
      <c r="DI23" s="66"/>
      <c r="DJ23" s="64"/>
      <c r="DK23" s="63"/>
      <c r="DL23" s="65"/>
      <c r="DM23" s="66"/>
      <c r="DN23" s="64"/>
      <c r="DO23" s="56" t="str">
        <f>IFERROR(IF($CX23="Présent",DF23/VLOOKUP(DE23,Base!$A$3:$E$17,2,FALSE)/24,""),"")</f>
        <v/>
      </c>
      <c r="DP23" s="56" t="str">
        <f>IFERROR(IF($CX23="Présent",DH23/VLOOKUP(DG23,Base!$A$3:$E$17,2,FALSE)/24,""),"")</f>
        <v/>
      </c>
      <c r="DQ23" s="56" t="str">
        <f>IFERROR(IF($CX23="Présent",DJ23/VLOOKUP(DI23,Base!$A$3:$E$17,2,FALSE)/24,""),"")</f>
        <v/>
      </c>
      <c r="DR23" s="56" t="str">
        <f>IFERROR(IF($CX23="Présent",DL23/VLOOKUP(DK23,Base!$A$3:$E$17,2,FALSE)/24,""),"")</f>
        <v/>
      </c>
      <c r="DS23" s="56" t="str">
        <f>IFERROR(IF($CX23="Présent",DN23/VLOOKUP(DM23,Base!$A$3:$E$17,2,FALSE)/24,""),"")</f>
        <v/>
      </c>
      <c r="DT23" s="293" t="str">
        <f t="shared" si="24"/>
        <v/>
      </c>
      <c r="DU23" s="52"/>
      <c r="DV23" s="17"/>
      <c r="DW23" s="18"/>
      <c r="DX23" s="19">
        <v>0.22916666666666666</v>
      </c>
      <c r="DY23" s="290">
        <f t="shared" si="25"/>
        <v>0</v>
      </c>
      <c r="DZ23" s="291">
        <f t="shared" si="26"/>
        <v>0</v>
      </c>
      <c r="EA23" s="19">
        <f t="shared" si="27"/>
        <v>0</v>
      </c>
      <c r="EB23" s="20">
        <v>0.53749999999999998</v>
      </c>
      <c r="EC23" s="292">
        <f t="shared" si="28"/>
        <v>0</v>
      </c>
      <c r="ED23" s="63"/>
      <c r="EE23" s="64"/>
      <c r="EF23" s="63"/>
      <c r="EG23" s="65"/>
      <c r="EH23" s="66"/>
      <c r="EI23" s="64"/>
      <c r="EJ23" s="63"/>
      <c r="EK23" s="65"/>
      <c r="EL23" s="66"/>
      <c r="EM23" s="64"/>
      <c r="EN23" s="56" t="str">
        <f>IFERROR(IF($DW23="Présent",EE23/VLOOKUP(ED23,Base!$A$3:$E$17,2,FALSE)/24,""),"")</f>
        <v/>
      </c>
      <c r="EO23" s="56" t="str">
        <f>IFERROR(IF($DW23="Présent",EG23/VLOOKUP(EF23,Base!$A$3:$E$17,2,FALSE)/24,""),"")</f>
        <v/>
      </c>
      <c r="EP23" s="56" t="str">
        <f>IFERROR(IF($DW23="Présent",EI23/VLOOKUP(EH23,Base!$A$3:$E$17,2,FALSE)/24,""),"")</f>
        <v/>
      </c>
      <c r="EQ23" s="56" t="str">
        <f>IFERROR(IF($DW23="Présent",EK23/VLOOKUP(EJ23,Base!$A$3:$E$17,2,FALSE)/24,""),"")</f>
        <v/>
      </c>
      <c r="ER23" s="56" t="str">
        <f>IFERROR(IF($DW23="Présent",EM23/VLOOKUP(EL23,Base!$A$3:$E$17,2,FALSE)/24,""),"")</f>
        <v/>
      </c>
      <c r="ES23" s="293" t="str">
        <f t="shared" si="29"/>
        <v/>
      </c>
      <c r="ET23" s="52"/>
      <c r="EU23" s="17"/>
      <c r="EV23" s="18"/>
      <c r="EW23" s="19">
        <v>0.22916666666666666</v>
      </c>
      <c r="EX23" s="290">
        <f t="shared" si="30"/>
        <v>0</v>
      </c>
      <c r="EY23" s="291">
        <f t="shared" si="31"/>
        <v>0</v>
      </c>
      <c r="EZ23" s="19">
        <f t="shared" si="32"/>
        <v>0</v>
      </c>
      <c r="FA23" s="20">
        <v>0.53749999999999998</v>
      </c>
      <c r="FB23" s="292">
        <f t="shared" si="33"/>
        <v>0</v>
      </c>
      <c r="FC23" s="63"/>
      <c r="FD23" s="64"/>
      <c r="FE23" s="63"/>
      <c r="FF23" s="65"/>
      <c r="FG23" s="66"/>
      <c r="FH23" s="64"/>
      <c r="FI23" s="63"/>
      <c r="FJ23" s="65"/>
      <c r="FK23" s="66"/>
      <c r="FL23" s="64"/>
      <c r="FM23" s="56" t="str">
        <f>IFERROR(IF($EV23="Présent",FD23/VLOOKUP(FC23,Base!$A$3:$E$17,2,FALSE)/24,""),"")</f>
        <v/>
      </c>
      <c r="FN23" s="56" t="str">
        <f>IFERROR(IF($EV23="Présent",FF23/VLOOKUP(FE23,Base!$A$3:$E$17,2,FALSE)/24,""),"")</f>
        <v/>
      </c>
      <c r="FO23" s="56" t="str">
        <f>IFERROR(IF($EV23="Présent",FH23/VLOOKUP(FG23,Base!$A$3:$E$17,2,FALSE)/24,""),"")</f>
        <v/>
      </c>
      <c r="FP23" s="56" t="str">
        <f>IFERROR(IF($EV23="Présent",FJ23/VLOOKUP(FI23,Base!$A$3:$E$17,2,FALSE)/24,""),"")</f>
        <v/>
      </c>
      <c r="FQ23" s="56" t="str">
        <f>IFERROR(IF($EV23="Présent",FL23/VLOOKUP(FK23,Base!$A$3:$E$17,2,FALSE)/24,""),"")</f>
        <v/>
      </c>
      <c r="FR23" s="293" t="str">
        <f t="shared" si="34"/>
        <v/>
      </c>
      <c r="FS23" s="52"/>
      <c r="FU23" s="262">
        <f t="shared" si="35"/>
        <v>0</v>
      </c>
      <c r="FV23" s="261" t="str">
        <f t="shared" si="36"/>
        <v/>
      </c>
      <c r="FW23" s="263">
        <f t="shared" si="37"/>
        <v>0</v>
      </c>
      <c r="FY23" s="88"/>
      <c r="GD23" s="87">
        <f>COUNTIF($DW$163:$DW$191,$FZ$3)</f>
        <v>0</v>
      </c>
    </row>
    <row r="24" spans="1:186" s="25" customFormat="1" x14ac:dyDescent="0.2">
      <c r="A24" s="17"/>
      <c r="B24" s="18"/>
      <c r="C24" s="19">
        <v>0.22916666666666666</v>
      </c>
      <c r="D24" s="290">
        <f t="shared" si="0"/>
        <v>0</v>
      </c>
      <c r="E24" s="291">
        <f t="shared" si="1"/>
        <v>0</v>
      </c>
      <c r="F24" s="19">
        <f t="shared" si="2"/>
        <v>0</v>
      </c>
      <c r="G24" s="20">
        <v>0.53749999999999998</v>
      </c>
      <c r="H24" s="292">
        <f t="shared" si="3"/>
        <v>0</v>
      </c>
      <c r="I24" s="63"/>
      <c r="J24" s="64"/>
      <c r="K24" s="63"/>
      <c r="L24" s="65"/>
      <c r="M24" s="66"/>
      <c r="N24" s="64"/>
      <c r="O24" s="63"/>
      <c r="P24" s="65"/>
      <c r="Q24" s="66"/>
      <c r="R24" s="64"/>
      <c r="S24" s="56" t="str">
        <f>IFERROR(IF($B24="Présent",J24/VLOOKUP(I24,Base!$A$3:$E$17,2,FALSE)/24,""),"")</f>
        <v/>
      </c>
      <c r="T24" s="56" t="str">
        <f>IFERROR(IF($B24="Présent",L24/VLOOKUP(K24,Base!$A$3:$E$17,2,FALSE)/24,""),"")</f>
        <v/>
      </c>
      <c r="U24" s="56" t="str">
        <f>IFERROR(IF($B24="Présent",N24/VLOOKUP(M24,Base!$A$3:$E$17,2,FALSE)/24,""),"")</f>
        <v/>
      </c>
      <c r="V24" s="56" t="str">
        <f>IFERROR(IF($B24="Présent",P24/VLOOKUP(O24,Base!$A$3:$E$17,2,FALSE)/24,""),"")</f>
        <v/>
      </c>
      <c r="W24" s="56" t="str">
        <f>IFERROR(IF($B24="Présent",R24/VLOOKUP(Q24,Base!$A$3:$E$17,2,FALSE)/24,""),"")</f>
        <v/>
      </c>
      <c r="X24" s="293" t="str">
        <f t="shared" si="4"/>
        <v/>
      </c>
      <c r="Y24" s="52"/>
      <c r="Z24" s="17"/>
      <c r="AA24" s="18"/>
      <c r="AB24" s="19">
        <v>0.22916666666666666</v>
      </c>
      <c r="AC24" s="290">
        <f t="shared" si="5"/>
        <v>0</v>
      </c>
      <c r="AD24" s="291">
        <f t="shared" si="6"/>
        <v>0</v>
      </c>
      <c r="AE24" s="19">
        <f t="shared" si="7"/>
        <v>0</v>
      </c>
      <c r="AF24" s="20">
        <v>0.53749999999999998</v>
      </c>
      <c r="AG24" s="292">
        <f t="shared" si="8"/>
        <v>0</v>
      </c>
      <c r="AH24" s="63"/>
      <c r="AI24" s="64"/>
      <c r="AJ24" s="63"/>
      <c r="AK24" s="65"/>
      <c r="AL24" s="66"/>
      <c r="AM24" s="64"/>
      <c r="AN24" s="63"/>
      <c r="AO24" s="65"/>
      <c r="AP24" s="66"/>
      <c r="AQ24" s="64"/>
      <c r="AR24" s="56" t="str">
        <f>IFERROR(IF($AA24="Présent",AI24/VLOOKUP(AH24,Base!$A$3:$E$17,2,FALSE)/24,""),"")</f>
        <v/>
      </c>
      <c r="AS24" s="56" t="str">
        <f>IFERROR(IF($AA24="Présent",AK24/VLOOKUP(AJ24,Base!$A$3:$E$17,2,FALSE)/24,""),"")</f>
        <v/>
      </c>
      <c r="AT24" s="56" t="str">
        <f>IFERROR(IF($AA24="Présent",AM24/VLOOKUP(AL24,Base!$A$3:$E$17,2,FALSE)/24,""),"")</f>
        <v/>
      </c>
      <c r="AU24" s="56" t="str">
        <f>IFERROR(IF($AA24="Présent",AO24/VLOOKUP(AN24,Base!$A$3:$E$17,2,FALSE)/24,""),"")</f>
        <v/>
      </c>
      <c r="AV24" s="56" t="str">
        <f>IFERROR(IF($AA24="Présent",AQ24/VLOOKUP(AP24,Base!$A$3:$E$17,2,FALSE)/24,""),"")</f>
        <v/>
      </c>
      <c r="AW24" s="293" t="str">
        <f t="shared" si="9"/>
        <v/>
      </c>
      <c r="AX24" s="52"/>
      <c r="AY24" s="17"/>
      <c r="AZ24" s="18"/>
      <c r="BA24" s="19">
        <v>0.22916666666666666</v>
      </c>
      <c r="BB24" s="290">
        <f t="shared" si="10"/>
        <v>0</v>
      </c>
      <c r="BC24" s="291">
        <f t="shared" si="11"/>
        <v>0</v>
      </c>
      <c r="BD24" s="19">
        <f t="shared" si="12"/>
        <v>0</v>
      </c>
      <c r="BE24" s="20">
        <v>0.53749999999999998</v>
      </c>
      <c r="BF24" s="292">
        <f t="shared" si="13"/>
        <v>0</v>
      </c>
      <c r="BG24" s="63"/>
      <c r="BH24" s="64"/>
      <c r="BI24" s="63"/>
      <c r="BJ24" s="65"/>
      <c r="BK24" s="66"/>
      <c r="BL24" s="64"/>
      <c r="BM24" s="63"/>
      <c r="BN24" s="65"/>
      <c r="BO24" s="66"/>
      <c r="BP24" s="64"/>
      <c r="BQ24" s="56" t="str">
        <f>IFERROR(IF($AZ24="Présent",BH24/VLOOKUP(BG24,Base!$A$3:$E$17,2,FALSE)/24,""),"")</f>
        <v/>
      </c>
      <c r="BR24" s="56" t="str">
        <f>IFERROR(IF($AZ24="Présent",BJ24/VLOOKUP(BI24,Base!$A$3:$E$17,2,FALSE)/24,""),"")</f>
        <v/>
      </c>
      <c r="BS24" s="56" t="str">
        <f>IFERROR(IF($AZ24="Présent",BL24/VLOOKUP(BK24,Base!$A$3:$E$17,2,FALSE)/24,""),"")</f>
        <v/>
      </c>
      <c r="BT24" s="56" t="str">
        <f>IFERROR(IF($AZ24="Présent",BN24/VLOOKUP(BM24,Base!$A$3:$E$17,2,FALSE)/24,""),"")</f>
        <v/>
      </c>
      <c r="BU24" s="56" t="str">
        <f>IFERROR(IF($AZ24="Présent",BP24/VLOOKUP(BO24,Base!$A$3:$E$17,2,FALSE)/24,""),"")</f>
        <v/>
      </c>
      <c r="BV24" s="293" t="str">
        <f t="shared" si="14"/>
        <v/>
      </c>
      <c r="BW24" s="52"/>
      <c r="BX24" s="17"/>
      <c r="BY24" s="199"/>
      <c r="BZ24" s="19">
        <v>0.22916666666666666</v>
      </c>
      <c r="CA24" s="290">
        <f t="shared" si="15"/>
        <v>0</v>
      </c>
      <c r="CB24" s="291">
        <f t="shared" si="16"/>
        <v>0</v>
      </c>
      <c r="CC24" s="19">
        <f t="shared" si="17"/>
        <v>0</v>
      </c>
      <c r="CD24" s="20">
        <v>0.53749999999999998</v>
      </c>
      <c r="CE24" s="292">
        <f t="shared" si="18"/>
        <v>0</v>
      </c>
      <c r="CF24" s="63"/>
      <c r="CG24" s="64"/>
      <c r="CH24" s="63"/>
      <c r="CI24" s="65"/>
      <c r="CJ24" s="66"/>
      <c r="CK24" s="64"/>
      <c r="CL24" s="63"/>
      <c r="CM24" s="65"/>
      <c r="CN24" s="66"/>
      <c r="CO24" s="64"/>
      <c r="CP24" s="56" t="str">
        <f>IFERROR(IF($BY24="Présent",CG24/VLOOKUP(CF24,Base!$A$3:$E$17,2,FALSE)/24,""),"")</f>
        <v/>
      </c>
      <c r="CQ24" s="56" t="str">
        <f>IFERROR(IF($BY24="Présent",CI24/VLOOKUP(CH24,Base!$A$3:$E$17,2,FALSE)/24,""),"")</f>
        <v/>
      </c>
      <c r="CR24" s="56" t="str">
        <f>IFERROR(IF($BY24="Présent",CK24/VLOOKUP(CJ24,Base!$A$3:$E$17,2,FALSE)/24,""),"")</f>
        <v/>
      </c>
      <c r="CS24" s="56" t="str">
        <f>IFERROR(IF($BY24="Présent",CM24/VLOOKUP(CL24,Base!$A$3:$E$17,2,FALSE)/24,""),"")</f>
        <v/>
      </c>
      <c r="CT24" s="56" t="str">
        <f>IFERROR(IF($BY24="Présent",CO24/VLOOKUP(CN24,Base!$A$3:$E$17,2,FALSE)/24,""),"")</f>
        <v/>
      </c>
      <c r="CU24" s="293" t="str">
        <f t="shared" si="19"/>
        <v/>
      </c>
      <c r="CV24" s="52"/>
      <c r="CW24" s="17"/>
      <c r="CX24" s="199"/>
      <c r="CY24" s="19">
        <v>0.22916666666666666</v>
      </c>
      <c r="CZ24" s="290">
        <f t="shared" si="20"/>
        <v>0</v>
      </c>
      <c r="DA24" s="291">
        <f t="shared" si="21"/>
        <v>0</v>
      </c>
      <c r="DB24" s="19">
        <f t="shared" si="22"/>
        <v>0</v>
      </c>
      <c r="DC24" s="20">
        <v>0.53749999999999998</v>
      </c>
      <c r="DD24" s="292">
        <f t="shared" si="23"/>
        <v>0</v>
      </c>
      <c r="DE24" s="63"/>
      <c r="DF24" s="64"/>
      <c r="DG24" s="63"/>
      <c r="DH24" s="65"/>
      <c r="DI24" s="66"/>
      <c r="DJ24" s="64"/>
      <c r="DK24" s="63"/>
      <c r="DL24" s="65"/>
      <c r="DM24" s="66"/>
      <c r="DN24" s="64"/>
      <c r="DO24" s="56" t="str">
        <f>IFERROR(IF($CX24="Présent",DF24/VLOOKUP(DE24,Base!$A$3:$E$17,2,FALSE)/24,""),"")</f>
        <v/>
      </c>
      <c r="DP24" s="56" t="str">
        <f>IFERROR(IF($CX24="Présent",DH24/VLOOKUP(DG24,Base!$A$3:$E$17,2,FALSE)/24,""),"")</f>
        <v/>
      </c>
      <c r="DQ24" s="56" t="str">
        <f>IFERROR(IF($CX24="Présent",DJ24/VLOOKUP(DI24,Base!$A$3:$E$17,2,FALSE)/24,""),"")</f>
        <v/>
      </c>
      <c r="DR24" s="56" t="str">
        <f>IFERROR(IF($CX24="Présent",DL24/VLOOKUP(DK24,Base!$A$3:$E$17,2,FALSE)/24,""),"")</f>
        <v/>
      </c>
      <c r="DS24" s="56" t="str">
        <f>IFERROR(IF($CX24="Présent",DN24/VLOOKUP(DM24,Base!$A$3:$E$17,2,FALSE)/24,""),"")</f>
        <v/>
      </c>
      <c r="DT24" s="293" t="str">
        <f t="shared" si="24"/>
        <v/>
      </c>
      <c r="DU24" s="52"/>
      <c r="DV24" s="17"/>
      <c r="DW24" s="18"/>
      <c r="DX24" s="19">
        <v>0.22916666666666666</v>
      </c>
      <c r="DY24" s="290">
        <f t="shared" si="25"/>
        <v>0</v>
      </c>
      <c r="DZ24" s="291">
        <f t="shared" si="26"/>
        <v>0</v>
      </c>
      <c r="EA24" s="19">
        <f t="shared" si="27"/>
        <v>0</v>
      </c>
      <c r="EB24" s="20">
        <v>0.53749999999999998</v>
      </c>
      <c r="EC24" s="292">
        <f t="shared" si="28"/>
        <v>0</v>
      </c>
      <c r="ED24" s="63"/>
      <c r="EE24" s="64"/>
      <c r="EF24" s="63"/>
      <c r="EG24" s="65"/>
      <c r="EH24" s="66"/>
      <c r="EI24" s="64"/>
      <c r="EJ24" s="63"/>
      <c r="EK24" s="65"/>
      <c r="EL24" s="66"/>
      <c r="EM24" s="64"/>
      <c r="EN24" s="56" t="str">
        <f>IFERROR(IF($DW24="Présent",EE24/VLOOKUP(ED24,Base!$A$3:$E$17,2,FALSE)/24,""),"")</f>
        <v/>
      </c>
      <c r="EO24" s="56" t="str">
        <f>IFERROR(IF($DW24="Présent",EG24/VLOOKUP(EF24,Base!$A$3:$E$17,2,FALSE)/24,""),"")</f>
        <v/>
      </c>
      <c r="EP24" s="56" t="str">
        <f>IFERROR(IF($DW24="Présent",EI24/VLOOKUP(EH24,Base!$A$3:$E$17,2,FALSE)/24,""),"")</f>
        <v/>
      </c>
      <c r="EQ24" s="56" t="str">
        <f>IFERROR(IF($DW24="Présent",EK24/VLOOKUP(EJ24,Base!$A$3:$E$17,2,FALSE)/24,""),"")</f>
        <v/>
      </c>
      <c r="ER24" s="56" t="str">
        <f>IFERROR(IF($DW24="Présent",EM24/VLOOKUP(EL24,Base!$A$3:$E$17,2,FALSE)/24,""),"")</f>
        <v/>
      </c>
      <c r="ES24" s="293" t="str">
        <f t="shared" si="29"/>
        <v/>
      </c>
      <c r="ET24" s="52"/>
      <c r="EU24" s="17"/>
      <c r="EV24" s="18"/>
      <c r="EW24" s="19">
        <v>0.22916666666666666</v>
      </c>
      <c r="EX24" s="290">
        <f t="shared" si="30"/>
        <v>0</v>
      </c>
      <c r="EY24" s="291">
        <f t="shared" si="31"/>
        <v>0</v>
      </c>
      <c r="EZ24" s="19">
        <f t="shared" si="32"/>
        <v>0</v>
      </c>
      <c r="FA24" s="20">
        <v>0.53749999999999998</v>
      </c>
      <c r="FB24" s="292">
        <f t="shared" si="33"/>
        <v>0</v>
      </c>
      <c r="FC24" s="63"/>
      <c r="FD24" s="64"/>
      <c r="FE24" s="63"/>
      <c r="FF24" s="65"/>
      <c r="FG24" s="66"/>
      <c r="FH24" s="64"/>
      <c r="FI24" s="63"/>
      <c r="FJ24" s="65"/>
      <c r="FK24" s="66"/>
      <c r="FL24" s="64"/>
      <c r="FM24" s="56" t="str">
        <f>IFERROR(IF($EV24="Présent",FD24/VLOOKUP(FC24,Base!$A$3:$E$17,2,FALSE)/24,""),"")</f>
        <v/>
      </c>
      <c r="FN24" s="56" t="str">
        <f>IFERROR(IF($EV24="Présent",FF24/VLOOKUP(FE24,Base!$A$3:$E$17,2,FALSE)/24,""),"")</f>
        <v/>
      </c>
      <c r="FO24" s="56" t="str">
        <f>IFERROR(IF($EV24="Présent",FH24/VLOOKUP(FG24,Base!$A$3:$E$17,2,FALSE)/24,""),"")</f>
        <v/>
      </c>
      <c r="FP24" s="56" t="str">
        <f>IFERROR(IF($EV24="Présent",FJ24/VLOOKUP(FI24,Base!$A$3:$E$17,2,FALSE)/24,""),"")</f>
        <v/>
      </c>
      <c r="FQ24" s="56" t="str">
        <f>IFERROR(IF($EV24="Présent",FL24/VLOOKUP(FK24,Base!$A$3:$E$17,2,FALSE)/24,""),"")</f>
        <v/>
      </c>
      <c r="FR24" s="293" t="str">
        <f t="shared" si="34"/>
        <v/>
      </c>
      <c r="FS24" s="52"/>
      <c r="FU24" s="262">
        <f t="shared" si="35"/>
        <v>0</v>
      </c>
      <c r="FV24" s="261" t="str">
        <f t="shared" si="36"/>
        <v/>
      </c>
      <c r="FW24" s="263">
        <f t="shared" si="37"/>
        <v>0</v>
      </c>
      <c r="FX24" s="23"/>
      <c r="FY24" s="88"/>
      <c r="GA24" s="87">
        <f>COUNTIF($EV$4:$EV$32,$FZ$3)</f>
        <v>0</v>
      </c>
      <c r="GB24" s="87">
        <f>COUNTIF($EV$57:$EV$85,$FZ$3)</f>
        <v>0</v>
      </c>
      <c r="GC24" s="87">
        <f>COUNTIF($EV$110:$EV$138,$FZ$3)</f>
        <v>0</v>
      </c>
    </row>
    <row r="25" spans="1:186" s="25" customFormat="1" x14ac:dyDescent="0.2">
      <c r="B25" s="18"/>
      <c r="C25" s="19">
        <v>0.22916666666666666</v>
      </c>
      <c r="D25" s="290">
        <f t="shared" si="0"/>
        <v>0</v>
      </c>
      <c r="E25" s="291">
        <f t="shared" si="1"/>
        <v>0</v>
      </c>
      <c r="F25" s="19">
        <f t="shared" si="2"/>
        <v>0</v>
      </c>
      <c r="G25" s="20">
        <v>0.53749999999999998</v>
      </c>
      <c r="H25" s="292">
        <f t="shared" si="3"/>
        <v>0</v>
      </c>
      <c r="I25" s="63"/>
      <c r="J25" s="64"/>
      <c r="K25" s="63"/>
      <c r="L25" s="65"/>
      <c r="M25" s="66"/>
      <c r="N25" s="64"/>
      <c r="O25" s="63"/>
      <c r="P25" s="65"/>
      <c r="Q25" s="66"/>
      <c r="R25" s="64"/>
      <c r="S25" s="56" t="str">
        <f>IFERROR(IF($B25="Présent",J25/VLOOKUP(I25,Base!$A$3:$E$17,2,FALSE)/24,""),"")</f>
        <v/>
      </c>
      <c r="T25" s="56" t="str">
        <f>IFERROR(IF($B25="Présent",L25/VLOOKUP(K25,Base!$A$3:$E$17,2,FALSE)/24,""),"")</f>
        <v/>
      </c>
      <c r="U25" s="56" t="str">
        <f>IFERROR(IF($B25="Présent",N25/VLOOKUP(M25,Base!$A$3:$E$17,2,FALSE)/24,""),"")</f>
        <v/>
      </c>
      <c r="V25" s="56" t="str">
        <f>IFERROR(IF($B25="Présent",P25/VLOOKUP(O25,Base!$A$3:$E$17,2,FALSE)/24,""),"")</f>
        <v/>
      </c>
      <c r="W25" s="56" t="str">
        <f>IFERROR(IF($B25="Présent",R25/VLOOKUP(Q25,Base!$A$3:$E$17,2,FALSE)/24,""),"")</f>
        <v/>
      </c>
      <c r="X25" s="293" t="str">
        <f t="shared" si="4"/>
        <v/>
      </c>
      <c r="Y25" s="52"/>
      <c r="AA25" s="18"/>
      <c r="AB25" s="19">
        <v>0.22916666666666666</v>
      </c>
      <c r="AC25" s="290">
        <f t="shared" si="5"/>
        <v>0</v>
      </c>
      <c r="AD25" s="291">
        <f t="shared" si="6"/>
        <v>0</v>
      </c>
      <c r="AE25" s="19">
        <f t="shared" si="7"/>
        <v>0</v>
      </c>
      <c r="AF25" s="20">
        <v>0.53749999999999998</v>
      </c>
      <c r="AG25" s="292">
        <f t="shared" si="8"/>
        <v>0</v>
      </c>
      <c r="AH25" s="63"/>
      <c r="AI25" s="64"/>
      <c r="AJ25" s="63"/>
      <c r="AK25" s="65"/>
      <c r="AL25" s="66"/>
      <c r="AM25" s="64"/>
      <c r="AN25" s="63"/>
      <c r="AO25" s="65"/>
      <c r="AP25" s="66"/>
      <c r="AQ25" s="64"/>
      <c r="AR25" s="56" t="str">
        <f>IFERROR(IF($AA25="Présent",AI25/VLOOKUP(AH25,Base!$A$3:$E$17,2,FALSE)/24,""),"")</f>
        <v/>
      </c>
      <c r="AS25" s="56" t="str">
        <f>IFERROR(IF($AA25="Présent",AK25/VLOOKUP(AJ25,Base!$A$3:$E$17,2,FALSE)/24,""),"")</f>
        <v/>
      </c>
      <c r="AT25" s="56" t="str">
        <f>IFERROR(IF($AA25="Présent",AM25/VLOOKUP(AL25,Base!$A$3:$E$17,2,FALSE)/24,""),"")</f>
        <v/>
      </c>
      <c r="AU25" s="56" t="str">
        <f>IFERROR(IF($AA25="Présent",AO25/VLOOKUP(AN25,Base!$A$3:$E$17,2,FALSE)/24,""),"")</f>
        <v/>
      </c>
      <c r="AV25" s="56" t="str">
        <f>IFERROR(IF($AA25="Présent",AQ25/VLOOKUP(AP25,Base!$A$3:$E$17,2,FALSE)/24,""),"")</f>
        <v/>
      </c>
      <c r="AW25" s="293" t="str">
        <f t="shared" si="9"/>
        <v/>
      </c>
      <c r="AX25" s="52"/>
      <c r="AY25" s="17"/>
      <c r="AZ25" s="18"/>
      <c r="BA25" s="19">
        <v>0.22916666666666666</v>
      </c>
      <c r="BB25" s="290">
        <f t="shared" si="10"/>
        <v>0</v>
      </c>
      <c r="BC25" s="291">
        <f t="shared" si="11"/>
        <v>0</v>
      </c>
      <c r="BD25" s="19">
        <f t="shared" si="12"/>
        <v>0</v>
      </c>
      <c r="BE25" s="20">
        <v>0.53749999999999998</v>
      </c>
      <c r="BF25" s="292">
        <f t="shared" si="13"/>
        <v>0</v>
      </c>
      <c r="BG25" s="63"/>
      <c r="BH25" s="64"/>
      <c r="BI25" s="63"/>
      <c r="BJ25" s="65"/>
      <c r="BK25" s="66"/>
      <c r="BL25" s="64"/>
      <c r="BM25" s="63"/>
      <c r="BN25" s="65"/>
      <c r="BO25" s="66"/>
      <c r="BP25" s="64"/>
      <c r="BQ25" s="56" t="str">
        <f>IFERROR(IF($AZ25="Présent",BH25/VLOOKUP(BG25,Base!$A$3:$E$17,2,FALSE)/24,""),"")</f>
        <v/>
      </c>
      <c r="BR25" s="56" t="str">
        <f>IFERROR(IF($AZ25="Présent",BJ25/VLOOKUP(BI25,Base!$A$3:$E$17,2,FALSE)/24,""),"")</f>
        <v/>
      </c>
      <c r="BS25" s="56" t="str">
        <f>IFERROR(IF($AZ25="Présent",BL25/VLOOKUP(BK25,Base!$A$3:$E$17,2,FALSE)/24,""),"")</f>
        <v/>
      </c>
      <c r="BT25" s="56" t="str">
        <f>IFERROR(IF($AZ25="Présent",BN25/VLOOKUP(BM25,Base!$A$3:$E$17,2,FALSE)/24,""),"")</f>
        <v/>
      </c>
      <c r="BU25" s="56" t="str">
        <f>IFERROR(IF($AZ25="Présent",BP25/VLOOKUP(BO25,Base!$A$3:$E$17,2,FALSE)/24,""),"")</f>
        <v/>
      </c>
      <c r="BV25" s="293" t="str">
        <f t="shared" si="14"/>
        <v/>
      </c>
      <c r="BW25" s="52"/>
      <c r="BX25" s="17"/>
      <c r="BY25" s="199"/>
      <c r="BZ25" s="19">
        <v>0.22916666666666666</v>
      </c>
      <c r="CA25" s="290">
        <f t="shared" si="15"/>
        <v>0</v>
      </c>
      <c r="CB25" s="291">
        <f t="shared" si="16"/>
        <v>0</v>
      </c>
      <c r="CC25" s="19">
        <f t="shared" si="17"/>
        <v>0</v>
      </c>
      <c r="CD25" s="20">
        <v>0.53749999999999998</v>
      </c>
      <c r="CE25" s="292">
        <f t="shared" si="18"/>
        <v>0</v>
      </c>
      <c r="CF25" s="63"/>
      <c r="CG25" s="64"/>
      <c r="CH25" s="63"/>
      <c r="CI25" s="65"/>
      <c r="CJ25" s="66"/>
      <c r="CK25" s="64"/>
      <c r="CL25" s="63"/>
      <c r="CM25" s="65"/>
      <c r="CN25" s="66"/>
      <c r="CO25" s="64"/>
      <c r="CP25" s="56" t="str">
        <f>IFERROR(IF($BY25="Présent",CG25/VLOOKUP(CF25,Base!$A$3:$E$17,2,FALSE)/24,""),"")</f>
        <v/>
      </c>
      <c r="CQ25" s="56" t="str">
        <f>IFERROR(IF($BY25="Présent",CI25/VLOOKUP(CH25,Base!$A$3:$E$17,2,FALSE)/24,""),"")</f>
        <v/>
      </c>
      <c r="CR25" s="56" t="str">
        <f>IFERROR(IF($BY25="Présent",CK25/VLOOKUP(CJ25,Base!$A$3:$E$17,2,FALSE)/24,""),"")</f>
        <v/>
      </c>
      <c r="CS25" s="56" t="str">
        <f>IFERROR(IF($BY25="Présent",CM25/VLOOKUP(CL25,Base!$A$3:$E$17,2,FALSE)/24,""),"")</f>
        <v/>
      </c>
      <c r="CT25" s="56" t="str">
        <f>IFERROR(IF($BY25="Présent",CO25/VLOOKUP(CN25,Base!$A$3:$E$17,2,FALSE)/24,""),"")</f>
        <v/>
      </c>
      <c r="CU25" s="293" t="str">
        <f t="shared" si="19"/>
        <v/>
      </c>
      <c r="CV25" s="52"/>
      <c r="CW25" s="17"/>
      <c r="CX25" s="199"/>
      <c r="CY25" s="19">
        <v>0.22916666666666666</v>
      </c>
      <c r="CZ25" s="290">
        <f t="shared" si="20"/>
        <v>0</v>
      </c>
      <c r="DA25" s="291">
        <f t="shared" si="21"/>
        <v>0</v>
      </c>
      <c r="DB25" s="19">
        <f t="shared" si="22"/>
        <v>0</v>
      </c>
      <c r="DC25" s="20">
        <v>0.53749999999999998</v>
      </c>
      <c r="DD25" s="292">
        <f t="shared" si="23"/>
        <v>0</v>
      </c>
      <c r="DE25" s="63"/>
      <c r="DF25" s="64"/>
      <c r="DG25" s="63"/>
      <c r="DH25" s="65"/>
      <c r="DI25" s="66"/>
      <c r="DJ25" s="64"/>
      <c r="DK25" s="63"/>
      <c r="DL25" s="65"/>
      <c r="DM25" s="66"/>
      <c r="DN25" s="64"/>
      <c r="DO25" s="56" t="str">
        <f>IFERROR(IF($CX25="Présent",DF25/VLOOKUP(DE25,Base!$A$3:$E$17,2,FALSE)/24,""),"")</f>
        <v/>
      </c>
      <c r="DP25" s="56" t="str">
        <f>IFERROR(IF($CX25="Présent",DH25/VLOOKUP(DG25,Base!$A$3:$E$17,2,FALSE)/24,""),"")</f>
        <v/>
      </c>
      <c r="DQ25" s="56" t="str">
        <f>IFERROR(IF($CX25="Présent",DJ25/VLOOKUP(DI25,Base!$A$3:$E$17,2,FALSE)/24,""),"")</f>
        <v/>
      </c>
      <c r="DR25" s="56" t="str">
        <f>IFERROR(IF($CX25="Présent",DL25/VLOOKUP(DK25,Base!$A$3:$E$17,2,FALSE)/24,""),"")</f>
        <v/>
      </c>
      <c r="DS25" s="56" t="str">
        <f>IFERROR(IF($CX25="Présent",DN25/VLOOKUP(DM25,Base!$A$3:$E$17,2,FALSE)/24,""),"")</f>
        <v/>
      </c>
      <c r="DT25" s="293" t="str">
        <f t="shared" si="24"/>
        <v/>
      </c>
      <c r="DU25" s="52"/>
      <c r="DV25" s="17"/>
      <c r="DW25" s="18"/>
      <c r="DX25" s="19">
        <v>0.22916666666666666</v>
      </c>
      <c r="DY25" s="290">
        <f t="shared" si="25"/>
        <v>0</v>
      </c>
      <c r="DZ25" s="291">
        <f t="shared" si="26"/>
        <v>0</v>
      </c>
      <c r="EA25" s="19">
        <f t="shared" si="27"/>
        <v>0</v>
      </c>
      <c r="EB25" s="20">
        <v>0.53749999999999998</v>
      </c>
      <c r="EC25" s="292">
        <f t="shared" si="28"/>
        <v>0</v>
      </c>
      <c r="ED25" s="63"/>
      <c r="EE25" s="64"/>
      <c r="EF25" s="63"/>
      <c r="EG25" s="65"/>
      <c r="EH25" s="66"/>
      <c r="EI25" s="64"/>
      <c r="EJ25" s="63"/>
      <c r="EK25" s="65"/>
      <c r="EL25" s="66"/>
      <c r="EM25" s="64"/>
      <c r="EN25" s="56" t="str">
        <f>IFERROR(IF($DW25="Présent",EE25/VLOOKUP(ED25,Base!$A$3:$E$17,2,FALSE)/24,""),"")</f>
        <v/>
      </c>
      <c r="EO25" s="56" t="str">
        <f>IFERROR(IF($DW25="Présent",EG25/VLOOKUP(EF25,Base!$A$3:$E$17,2,FALSE)/24,""),"")</f>
        <v/>
      </c>
      <c r="EP25" s="56" t="str">
        <f>IFERROR(IF($DW25="Présent",EI25/VLOOKUP(EH25,Base!$A$3:$E$17,2,FALSE)/24,""),"")</f>
        <v/>
      </c>
      <c r="EQ25" s="56" t="str">
        <f>IFERROR(IF($DW25="Présent",EK25/VLOOKUP(EJ25,Base!$A$3:$E$17,2,FALSE)/24,""),"")</f>
        <v/>
      </c>
      <c r="ER25" s="56" t="str">
        <f>IFERROR(IF($DW25="Présent",EM25/VLOOKUP(EL25,Base!$A$3:$E$17,2,FALSE)/24,""),"")</f>
        <v/>
      </c>
      <c r="ES25" s="293" t="str">
        <f t="shared" si="29"/>
        <v/>
      </c>
      <c r="ET25" s="52"/>
      <c r="EU25" s="17"/>
      <c r="EV25" s="18"/>
      <c r="EW25" s="19">
        <v>0.22916666666666666</v>
      </c>
      <c r="EX25" s="290">
        <f t="shared" si="30"/>
        <v>0</v>
      </c>
      <c r="EY25" s="291">
        <f t="shared" si="31"/>
        <v>0</v>
      </c>
      <c r="EZ25" s="19">
        <f t="shared" si="32"/>
        <v>0</v>
      </c>
      <c r="FA25" s="20">
        <v>0.53749999999999998</v>
      </c>
      <c r="FB25" s="292">
        <f t="shared" si="33"/>
        <v>0</v>
      </c>
      <c r="FC25" s="63"/>
      <c r="FD25" s="64"/>
      <c r="FE25" s="63"/>
      <c r="FF25" s="65"/>
      <c r="FG25" s="66"/>
      <c r="FH25" s="64"/>
      <c r="FI25" s="63"/>
      <c r="FJ25" s="65"/>
      <c r="FK25" s="66"/>
      <c r="FL25" s="64"/>
      <c r="FM25" s="56" t="str">
        <f>IFERROR(IF($EV25="Présent",FD25/VLOOKUP(FC25,Base!$A$3:$E$17,2,FALSE)/24,""),"")</f>
        <v/>
      </c>
      <c r="FN25" s="56" t="str">
        <f>IFERROR(IF($EV25="Présent",FF25/VLOOKUP(FE25,Base!$A$3:$E$17,2,FALSE)/24,""),"")</f>
        <v/>
      </c>
      <c r="FO25" s="56" t="str">
        <f>IFERROR(IF($EV25="Présent",FH25/VLOOKUP(FG25,Base!$A$3:$E$17,2,FALSE)/24,""),"")</f>
        <v/>
      </c>
      <c r="FP25" s="56" t="str">
        <f>IFERROR(IF($EV25="Présent",FJ25/VLOOKUP(FI25,Base!$A$3:$E$17,2,FALSE)/24,""),"")</f>
        <v/>
      </c>
      <c r="FQ25" s="56" t="str">
        <f>IFERROR(IF($EV25="Présent",FL25/VLOOKUP(FK25,Base!$A$3:$E$17,2,FALSE)/24,""),"")</f>
        <v/>
      </c>
      <c r="FR25" s="293" t="str">
        <f t="shared" si="34"/>
        <v/>
      </c>
      <c r="FS25" s="52"/>
      <c r="FU25" s="262">
        <f>IF(EU25="",IF(DV25="",IF(CW25="",IF(BX25="",IF(AY25="",IF(Z25="",A25,Z25),AY25),BX25),CW25),DV25),EU25)</f>
        <v>0</v>
      </c>
      <c r="FV25" s="261" t="str">
        <f t="shared" si="36"/>
        <v/>
      </c>
      <c r="FW25" s="263">
        <f t="shared" si="37"/>
        <v>0</v>
      </c>
      <c r="FX25" s="23"/>
      <c r="FY25" s="88"/>
    </row>
    <row r="26" spans="1:186" s="25" customFormat="1" x14ac:dyDescent="0.2">
      <c r="A26" s="17"/>
      <c r="B26" s="18"/>
      <c r="C26" s="19">
        <v>0.22916666666666666</v>
      </c>
      <c r="D26" s="290">
        <f t="shared" si="0"/>
        <v>0</v>
      </c>
      <c r="E26" s="291">
        <f t="shared" si="1"/>
        <v>0</v>
      </c>
      <c r="F26" s="19">
        <f t="shared" si="2"/>
        <v>0</v>
      </c>
      <c r="G26" s="20">
        <v>0.53749999999999998</v>
      </c>
      <c r="H26" s="292">
        <f t="shared" si="3"/>
        <v>0</v>
      </c>
      <c r="I26" s="63"/>
      <c r="J26" s="64"/>
      <c r="K26" s="63"/>
      <c r="L26" s="65"/>
      <c r="M26" s="66"/>
      <c r="N26" s="64"/>
      <c r="O26" s="63"/>
      <c r="P26" s="65"/>
      <c r="Q26" s="66"/>
      <c r="R26" s="64"/>
      <c r="S26" s="56" t="str">
        <f>IFERROR(IF($B26="Présent",J26/VLOOKUP(I26,Base!$A$3:$E$17,2,FALSE)/24,""),"")</f>
        <v/>
      </c>
      <c r="T26" s="56" t="str">
        <f>IFERROR(IF($B26="Présent",L26/VLOOKUP(K26,Base!$A$3:$E$17,2,FALSE)/24,""),"")</f>
        <v/>
      </c>
      <c r="U26" s="56" t="str">
        <f>IFERROR(IF($B26="Présent",N26/VLOOKUP(M26,Base!$A$3:$E$17,2,FALSE)/24,""),"")</f>
        <v/>
      </c>
      <c r="V26" s="56" t="str">
        <f>IFERROR(IF($B26="Présent",P26/VLOOKUP(O26,Base!$A$3:$E$17,2,FALSE)/24,""),"")</f>
        <v/>
      </c>
      <c r="W26" s="56" t="str">
        <f>IFERROR(IF($B26="Présent",R26/VLOOKUP(Q26,Base!$A$3:$E$17,2,FALSE)/24,""),"")</f>
        <v/>
      </c>
      <c r="X26" s="293" t="str">
        <f t="shared" si="4"/>
        <v/>
      </c>
      <c r="Y26" s="51"/>
      <c r="Z26" s="17"/>
      <c r="AA26" s="18"/>
      <c r="AB26" s="19">
        <v>0.22916666666666666</v>
      </c>
      <c r="AC26" s="290">
        <f t="shared" si="5"/>
        <v>0</v>
      </c>
      <c r="AD26" s="291">
        <f t="shared" si="6"/>
        <v>0</v>
      </c>
      <c r="AE26" s="19">
        <f t="shared" si="7"/>
        <v>0</v>
      </c>
      <c r="AF26" s="20">
        <v>0.53749999999999998</v>
      </c>
      <c r="AG26" s="292">
        <f t="shared" si="8"/>
        <v>0</v>
      </c>
      <c r="AH26" s="63"/>
      <c r="AI26" s="64"/>
      <c r="AJ26" s="63"/>
      <c r="AK26" s="65"/>
      <c r="AL26" s="66"/>
      <c r="AM26" s="64"/>
      <c r="AN26" s="63"/>
      <c r="AO26" s="65"/>
      <c r="AP26" s="66"/>
      <c r="AQ26" s="64"/>
      <c r="AR26" s="56" t="str">
        <f>IFERROR(IF($AA26="Présent",AI26/VLOOKUP(AH26,Base!$A$3:$E$17,2,FALSE)/24,""),"")</f>
        <v/>
      </c>
      <c r="AS26" s="56" t="str">
        <f>IFERROR(IF($AA26="Présent",AK26/VLOOKUP(AJ26,Base!$A$3:$E$17,2,FALSE)/24,""),"")</f>
        <v/>
      </c>
      <c r="AT26" s="56" t="str">
        <f>IFERROR(IF($AA26="Présent",AM26/VLOOKUP(AL26,Base!$A$3:$E$17,2,FALSE)/24,""),"")</f>
        <v/>
      </c>
      <c r="AU26" s="56" t="str">
        <f>IFERROR(IF($AA26="Présent",AO26/VLOOKUP(AN26,Base!$A$3:$E$17,2,FALSE)/24,""),"")</f>
        <v/>
      </c>
      <c r="AV26" s="56" t="str">
        <f>IFERROR(IF($AA26="Présent",AQ26/VLOOKUP(AP26,Base!$A$3:$E$17,2,FALSE)/24,""),"")</f>
        <v/>
      </c>
      <c r="AW26" s="293" t="str">
        <f t="shared" si="9"/>
        <v/>
      </c>
      <c r="AX26" s="51"/>
      <c r="AY26" s="17"/>
      <c r="AZ26" s="18"/>
      <c r="BA26" s="19">
        <v>0.22916666666666666</v>
      </c>
      <c r="BB26" s="290">
        <f t="shared" si="10"/>
        <v>0</v>
      </c>
      <c r="BC26" s="291">
        <f t="shared" si="11"/>
        <v>0</v>
      </c>
      <c r="BD26" s="19">
        <f t="shared" si="12"/>
        <v>0</v>
      </c>
      <c r="BE26" s="20">
        <v>0.53749999999999998</v>
      </c>
      <c r="BF26" s="292">
        <f t="shared" si="13"/>
        <v>0</v>
      </c>
      <c r="BG26" s="63"/>
      <c r="BH26" s="64"/>
      <c r="BI26" s="63"/>
      <c r="BJ26" s="65"/>
      <c r="BK26" s="66"/>
      <c r="BL26" s="64"/>
      <c r="BM26" s="63"/>
      <c r="BN26" s="65"/>
      <c r="BO26" s="66"/>
      <c r="BP26" s="64"/>
      <c r="BQ26" s="56" t="str">
        <f>IFERROR(IF($AZ26="Présent",BH26/VLOOKUP(BG26,Base!$A$3:$E$17,2,FALSE)/24,""),"")</f>
        <v/>
      </c>
      <c r="BR26" s="56" t="str">
        <f>IFERROR(IF($AZ26="Présent",BJ26/VLOOKUP(BI26,Base!$A$3:$E$17,2,FALSE)/24,""),"")</f>
        <v/>
      </c>
      <c r="BS26" s="56" t="str">
        <f>IFERROR(IF($AZ26="Présent",BL26/VLOOKUP(BK26,Base!$A$3:$E$17,2,FALSE)/24,""),"")</f>
        <v/>
      </c>
      <c r="BT26" s="56" t="str">
        <f>IFERROR(IF($AZ26="Présent",BN26/VLOOKUP(BM26,Base!$A$3:$E$17,2,FALSE)/24,""),"")</f>
        <v/>
      </c>
      <c r="BU26" s="56" t="str">
        <f>IFERROR(IF($AZ26="Présent",BP26/VLOOKUP(BO26,Base!$A$3:$E$17,2,FALSE)/24,""),"")</f>
        <v/>
      </c>
      <c r="BV26" s="293" t="str">
        <f t="shared" si="14"/>
        <v/>
      </c>
      <c r="BW26" s="51"/>
      <c r="BX26" s="17"/>
      <c r="BY26" s="199"/>
      <c r="BZ26" s="19">
        <v>0.22916666666666666</v>
      </c>
      <c r="CA26" s="290">
        <f t="shared" si="15"/>
        <v>0</v>
      </c>
      <c r="CB26" s="291">
        <f t="shared" si="16"/>
        <v>0</v>
      </c>
      <c r="CC26" s="19">
        <f t="shared" si="17"/>
        <v>0</v>
      </c>
      <c r="CD26" s="20">
        <v>0.53749999999999998</v>
      </c>
      <c r="CE26" s="292">
        <f t="shared" si="18"/>
        <v>0</v>
      </c>
      <c r="CF26" s="63"/>
      <c r="CG26" s="64"/>
      <c r="CH26" s="63"/>
      <c r="CI26" s="65"/>
      <c r="CJ26" s="66"/>
      <c r="CK26" s="64"/>
      <c r="CL26" s="63"/>
      <c r="CM26" s="65"/>
      <c r="CN26" s="66"/>
      <c r="CO26" s="64"/>
      <c r="CP26" s="56" t="str">
        <f>IFERROR(IF($BY26="Présent",CG26/VLOOKUP(CF26,Base!$A$3:$E$17,2,FALSE)/24,""),"")</f>
        <v/>
      </c>
      <c r="CQ26" s="56" t="str">
        <f>IFERROR(IF($BY26="Présent",CI26/VLOOKUP(CH26,Base!$A$3:$E$17,2,FALSE)/24,""),"")</f>
        <v/>
      </c>
      <c r="CR26" s="56" t="str">
        <f>IFERROR(IF($BY26="Présent",CK26/VLOOKUP(CJ26,Base!$A$3:$E$17,2,FALSE)/24,""),"")</f>
        <v/>
      </c>
      <c r="CS26" s="56" t="str">
        <f>IFERROR(IF($BY26="Présent",CM26/VLOOKUP(CL26,Base!$A$3:$E$17,2,FALSE)/24,""),"")</f>
        <v/>
      </c>
      <c r="CT26" s="56" t="str">
        <f>IFERROR(IF($BY26="Présent",CO26/VLOOKUP(CN26,Base!$A$3:$E$17,2,FALSE)/24,""),"")</f>
        <v/>
      </c>
      <c r="CU26" s="293" t="str">
        <f t="shared" si="19"/>
        <v/>
      </c>
      <c r="CV26" s="51"/>
      <c r="CW26" s="17"/>
      <c r="CX26" s="199"/>
      <c r="CY26" s="19">
        <v>0.22916666666666666</v>
      </c>
      <c r="CZ26" s="290">
        <f t="shared" si="20"/>
        <v>0</v>
      </c>
      <c r="DA26" s="291">
        <f t="shared" si="21"/>
        <v>0</v>
      </c>
      <c r="DB26" s="19">
        <f t="shared" si="22"/>
        <v>0</v>
      </c>
      <c r="DC26" s="20">
        <v>0.53749999999999998</v>
      </c>
      <c r="DD26" s="292">
        <f t="shared" si="23"/>
        <v>0</v>
      </c>
      <c r="DE26" s="63"/>
      <c r="DF26" s="64"/>
      <c r="DG26" s="63"/>
      <c r="DH26" s="65"/>
      <c r="DI26" s="66"/>
      <c r="DJ26" s="64"/>
      <c r="DK26" s="63"/>
      <c r="DL26" s="65"/>
      <c r="DM26" s="66"/>
      <c r="DN26" s="64"/>
      <c r="DO26" s="56" t="str">
        <f>IFERROR(IF($CX26="Présent",DF26/VLOOKUP(DE26,Base!$A$3:$E$17,2,FALSE)/24,""),"")</f>
        <v/>
      </c>
      <c r="DP26" s="56" t="str">
        <f>IFERROR(IF($CX26="Présent",DH26/VLOOKUP(DG26,Base!$A$3:$E$17,2,FALSE)/24,""),"")</f>
        <v/>
      </c>
      <c r="DQ26" s="56" t="str">
        <f>IFERROR(IF($CX26="Présent",DJ26/VLOOKUP(DI26,Base!$A$3:$E$17,2,FALSE)/24,""),"")</f>
        <v/>
      </c>
      <c r="DR26" s="56" t="str">
        <f>IFERROR(IF($CX26="Présent",DL26/VLOOKUP(DK26,Base!$A$3:$E$17,2,FALSE)/24,""),"")</f>
        <v/>
      </c>
      <c r="DS26" s="56" t="str">
        <f>IFERROR(IF($CX26="Présent",DN26/VLOOKUP(DM26,Base!$A$3:$E$17,2,FALSE)/24,""),"")</f>
        <v/>
      </c>
      <c r="DT26" s="293" t="str">
        <f t="shared" si="24"/>
        <v/>
      </c>
      <c r="DU26" s="51"/>
      <c r="DV26" s="17"/>
      <c r="DW26" s="18"/>
      <c r="DX26" s="19">
        <v>0.22916666666666666</v>
      </c>
      <c r="DY26" s="290">
        <f t="shared" si="25"/>
        <v>0</v>
      </c>
      <c r="DZ26" s="291">
        <f t="shared" si="26"/>
        <v>0</v>
      </c>
      <c r="EA26" s="19">
        <f t="shared" si="27"/>
        <v>0</v>
      </c>
      <c r="EB26" s="20">
        <v>0.53749999999999998</v>
      </c>
      <c r="EC26" s="292">
        <f t="shared" si="28"/>
        <v>0</v>
      </c>
      <c r="ED26" s="63"/>
      <c r="EE26" s="64"/>
      <c r="EF26" s="63"/>
      <c r="EG26" s="65"/>
      <c r="EH26" s="66"/>
      <c r="EI26" s="64"/>
      <c r="EJ26" s="63"/>
      <c r="EK26" s="65"/>
      <c r="EL26" s="66"/>
      <c r="EM26" s="64"/>
      <c r="EN26" s="56" t="str">
        <f>IFERROR(IF($DW26="Présent",EE26/VLOOKUP(ED26,Base!$A$3:$E$17,2,FALSE)/24,""),"")</f>
        <v/>
      </c>
      <c r="EO26" s="56" t="str">
        <f>IFERROR(IF($DW26="Présent",EG26/VLOOKUP(EF26,Base!$A$3:$E$17,2,FALSE)/24,""),"")</f>
        <v/>
      </c>
      <c r="EP26" s="56" t="str">
        <f>IFERROR(IF($DW26="Présent",EI26/VLOOKUP(EH26,Base!$A$3:$E$17,2,FALSE)/24,""),"")</f>
        <v/>
      </c>
      <c r="EQ26" s="56" t="str">
        <f>IFERROR(IF($DW26="Présent",EK26/VLOOKUP(EJ26,Base!$A$3:$E$17,2,FALSE)/24,""),"")</f>
        <v/>
      </c>
      <c r="ER26" s="56" t="str">
        <f>IFERROR(IF($DW26="Présent",EM26/VLOOKUP(EL26,Base!$A$3:$E$17,2,FALSE)/24,""),"")</f>
        <v/>
      </c>
      <c r="ES26" s="293" t="str">
        <f t="shared" si="29"/>
        <v/>
      </c>
      <c r="ET26" s="51"/>
      <c r="EU26" s="17"/>
      <c r="EV26" s="18"/>
      <c r="EW26" s="19">
        <v>0.22916666666666666</v>
      </c>
      <c r="EX26" s="290">
        <f t="shared" si="30"/>
        <v>0</v>
      </c>
      <c r="EY26" s="291">
        <f t="shared" si="31"/>
        <v>0</v>
      </c>
      <c r="EZ26" s="19">
        <f t="shared" si="32"/>
        <v>0</v>
      </c>
      <c r="FA26" s="20">
        <v>0.53749999999999998</v>
      </c>
      <c r="FB26" s="292">
        <f t="shared" si="33"/>
        <v>0</v>
      </c>
      <c r="FC26" s="63"/>
      <c r="FD26" s="64"/>
      <c r="FE26" s="63"/>
      <c r="FF26" s="65"/>
      <c r="FG26" s="66"/>
      <c r="FH26" s="64"/>
      <c r="FI26" s="63"/>
      <c r="FJ26" s="65"/>
      <c r="FK26" s="66"/>
      <c r="FL26" s="64"/>
      <c r="FM26" s="56" t="str">
        <f>IFERROR(IF($EV26="Présent",FD26/VLOOKUP(FC26,Base!$A$3:$E$17,2,FALSE)/24,""),"")</f>
        <v/>
      </c>
      <c r="FN26" s="56" t="str">
        <f>IFERROR(IF($EV26="Présent",FF26/VLOOKUP(FE26,Base!$A$3:$E$17,2,FALSE)/24,""),"")</f>
        <v/>
      </c>
      <c r="FO26" s="56" t="str">
        <f>IFERROR(IF($EV26="Présent",FH26/VLOOKUP(FG26,Base!$A$3:$E$17,2,FALSE)/24,""),"")</f>
        <v/>
      </c>
      <c r="FP26" s="56" t="str">
        <f>IFERROR(IF($EV26="Présent",FJ26/VLOOKUP(FI26,Base!$A$3:$E$17,2,FALSE)/24,""),"")</f>
        <v/>
      </c>
      <c r="FQ26" s="56" t="str">
        <f>IFERROR(IF($EV26="Présent",FL26/VLOOKUP(FK26,Base!$A$3:$E$17,2,FALSE)/24,""),"")</f>
        <v/>
      </c>
      <c r="FR26" s="293" t="str">
        <f t="shared" si="34"/>
        <v/>
      </c>
      <c r="FS26" s="51"/>
      <c r="FU26" s="262">
        <f>IF(EU26="",IF(DV26="",IF(CW26="",IF(BX26="",IF(AY26="",IF(Z26="",A26,Z26),AY26),BX26),CW26),DV26),EU26)</f>
        <v>0</v>
      </c>
      <c r="FV26" s="261" t="str">
        <f t="shared" si="36"/>
        <v/>
      </c>
      <c r="FW26" s="263">
        <f t="shared" si="37"/>
        <v>0</v>
      </c>
      <c r="FX26" s="23"/>
      <c r="FY26" s="88"/>
    </row>
    <row r="27" spans="1:186" s="25" customFormat="1" x14ac:dyDescent="0.2">
      <c r="A27" s="17"/>
      <c r="B27" s="18"/>
      <c r="C27" s="19">
        <v>0.22916666666666666</v>
      </c>
      <c r="D27" s="290">
        <f t="shared" si="0"/>
        <v>0</v>
      </c>
      <c r="E27" s="291">
        <f t="shared" si="1"/>
        <v>0</v>
      </c>
      <c r="F27" s="19">
        <f t="shared" si="2"/>
        <v>0</v>
      </c>
      <c r="G27" s="20">
        <v>0.53749999999999998</v>
      </c>
      <c r="H27" s="292">
        <f t="shared" si="3"/>
        <v>0</v>
      </c>
      <c r="I27" s="63"/>
      <c r="J27" s="64"/>
      <c r="K27" s="63"/>
      <c r="L27" s="65"/>
      <c r="M27" s="66"/>
      <c r="N27" s="64"/>
      <c r="O27" s="63"/>
      <c r="P27" s="65"/>
      <c r="Q27" s="66"/>
      <c r="R27" s="64"/>
      <c r="S27" s="56" t="str">
        <f>IFERROR(IF($B27="Présent",J27/VLOOKUP(I27,Base!$A$3:$E$17,2,FALSE)/24,""),"")</f>
        <v/>
      </c>
      <c r="T27" s="56" t="str">
        <f>IFERROR(IF($B27="Présent",L27/VLOOKUP(K27,Base!$A$3:$E$17,2,FALSE)/24,""),"")</f>
        <v/>
      </c>
      <c r="U27" s="56" t="str">
        <f>IFERROR(IF($B27="Présent",N27/VLOOKUP(M27,Base!$A$3:$E$17,2,FALSE)/24,""),"")</f>
        <v/>
      </c>
      <c r="V27" s="56" t="str">
        <f>IFERROR(IF($B27="Présent",P27/VLOOKUP(O27,Base!$A$3:$E$17,2,FALSE)/24,""),"")</f>
        <v/>
      </c>
      <c r="W27" s="56" t="str">
        <f>IFERROR(IF($B27="Présent",R27/VLOOKUP(Q27,Base!$A$3:$E$17,2,FALSE)/24,""),"")</f>
        <v/>
      </c>
      <c r="X27" s="293" t="str">
        <f t="shared" si="4"/>
        <v/>
      </c>
      <c r="Y27" s="51"/>
      <c r="Z27" s="17"/>
      <c r="AA27" s="18" t="s">
        <v>10</v>
      </c>
      <c r="AB27" s="19">
        <v>0.22916666666666666</v>
      </c>
      <c r="AC27" s="290">
        <f t="shared" si="5"/>
        <v>0</v>
      </c>
      <c r="AD27" s="291">
        <f t="shared" si="6"/>
        <v>0</v>
      </c>
      <c r="AE27" s="19">
        <f t="shared" si="7"/>
        <v>0</v>
      </c>
      <c r="AF27" s="20">
        <v>0.53749999999999998</v>
      </c>
      <c r="AG27" s="292">
        <f t="shared" si="8"/>
        <v>0</v>
      </c>
      <c r="AH27" s="63"/>
      <c r="AI27" s="64"/>
      <c r="AJ27" s="63"/>
      <c r="AK27" s="65"/>
      <c r="AL27" s="66"/>
      <c r="AM27" s="64"/>
      <c r="AN27" s="63"/>
      <c r="AO27" s="65"/>
      <c r="AP27" s="66"/>
      <c r="AQ27" s="64"/>
      <c r="AR27" s="56" t="str">
        <f>IFERROR(IF($AA27="Présent",AI27/VLOOKUP(AH27,Base!$A$3:$E$17,2,FALSE)/24,""),"")</f>
        <v/>
      </c>
      <c r="AS27" s="56" t="str">
        <f>IFERROR(IF($AA27="Présent",AK27/VLOOKUP(AJ27,Base!$A$3:$E$17,2,FALSE)/24,""),"")</f>
        <v/>
      </c>
      <c r="AT27" s="56" t="str">
        <f>IFERROR(IF($AA27="Présent",AM27/VLOOKUP(AL27,Base!$A$3:$E$17,2,FALSE)/24,""),"")</f>
        <v/>
      </c>
      <c r="AU27" s="56" t="str">
        <f>IFERROR(IF($AA27="Présent",AO27/VLOOKUP(AN27,Base!$A$3:$E$17,2,FALSE)/24,""),"")</f>
        <v/>
      </c>
      <c r="AV27" s="56" t="str">
        <f>IFERROR(IF($AA27="Présent",AQ27/VLOOKUP(AP27,Base!$A$3:$E$17,2,FALSE)/24,""),"")</f>
        <v/>
      </c>
      <c r="AW27" s="293" t="str">
        <f t="shared" si="9"/>
        <v/>
      </c>
      <c r="AX27" s="51"/>
      <c r="AY27" s="17"/>
      <c r="AZ27" s="18" t="s">
        <v>10</v>
      </c>
      <c r="BA27" s="19">
        <v>0.22916666666666666</v>
      </c>
      <c r="BB27" s="290">
        <f t="shared" si="10"/>
        <v>0</v>
      </c>
      <c r="BC27" s="291">
        <f t="shared" si="11"/>
        <v>0</v>
      </c>
      <c r="BD27" s="19">
        <f t="shared" si="12"/>
        <v>0</v>
      </c>
      <c r="BE27" s="20">
        <v>0.53749999999999998</v>
      </c>
      <c r="BF27" s="292">
        <f t="shared" si="13"/>
        <v>0</v>
      </c>
      <c r="BG27" s="63"/>
      <c r="BH27" s="64"/>
      <c r="BI27" s="63"/>
      <c r="BJ27" s="65"/>
      <c r="BK27" s="66"/>
      <c r="BL27" s="64"/>
      <c r="BM27" s="63"/>
      <c r="BN27" s="65"/>
      <c r="BO27" s="66"/>
      <c r="BP27" s="64"/>
      <c r="BQ27" s="56" t="str">
        <f>IFERROR(IF($AZ27="Présent",BH27/VLOOKUP(BG27,Base!$A$3:$E$17,2,FALSE)/24,""),"")</f>
        <v/>
      </c>
      <c r="BR27" s="56" t="str">
        <f>IFERROR(IF($AZ27="Présent",BJ27/VLOOKUP(BI27,Base!$A$3:$E$17,2,FALSE)/24,""),"")</f>
        <v/>
      </c>
      <c r="BS27" s="56" t="str">
        <f>IFERROR(IF($AZ27="Présent",BL27/VLOOKUP(BK27,Base!$A$3:$E$17,2,FALSE)/24,""),"")</f>
        <v/>
      </c>
      <c r="BT27" s="56" t="str">
        <f>IFERROR(IF($AZ27="Présent",BN27/VLOOKUP(BM27,Base!$A$3:$E$17,2,FALSE)/24,""),"")</f>
        <v/>
      </c>
      <c r="BU27" s="56" t="str">
        <f>IFERROR(IF($AZ27="Présent",BP27/VLOOKUP(BO27,Base!$A$3:$E$17,2,FALSE)/24,""),"")</f>
        <v/>
      </c>
      <c r="BV27" s="293" t="str">
        <f t="shared" si="14"/>
        <v/>
      </c>
      <c r="BW27" s="51"/>
      <c r="BX27" s="17"/>
      <c r="BY27" s="199" t="s">
        <v>10</v>
      </c>
      <c r="BZ27" s="19">
        <v>0.22916666666666666</v>
      </c>
      <c r="CA27" s="290">
        <f t="shared" si="15"/>
        <v>0</v>
      </c>
      <c r="CB27" s="291">
        <f t="shared" si="16"/>
        <v>0</v>
      </c>
      <c r="CC27" s="19">
        <f t="shared" si="17"/>
        <v>0</v>
      </c>
      <c r="CD27" s="20">
        <v>0.53749999999999998</v>
      </c>
      <c r="CE27" s="292">
        <f t="shared" si="18"/>
        <v>0</v>
      </c>
      <c r="CF27" s="63"/>
      <c r="CG27" s="64"/>
      <c r="CH27" s="63"/>
      <c r="CI27" s="65"/>
      <c r="CJ27" s="66"/>
      <c r="CK27" s="64"/>
      <c r="CL27" s="63"/>
      <c r="CM27" s="65"/>
      <c r="CN27" s="66"/>
      <c r="CO27" s="64"/>
      <c r="CP27" s="56" t="str">
        <f>IFERROR(IF($BY27="Présent",CG27/VLOOKUP(CF27,Base!$A$3:$E$17,2,FALSE)/24,""),"")</f>
        <v/>
      </c>
      <c r="CQ27" s="56" t="str">
        <f>IFERROR(IF($BY27="Présent",CI27/VLOOKUP(CH27,Base!$A$3:$E$17,2,FALSE)/24,""),"")</f>
        <v/>
      </c>
      <c r="CR27" s="56" t="str">
        <f>IFERROR(IF($BY27="Présent",CK27/VLOOKUP(CJ27,Base!$A$3:$E$17,2,FALSE)/24,""),"")</f>
        <v/>
      </c>
      <c r="CS27" s="56" t="str">
        <f>IFERROR(IF($BY27="Présent",CM27/VLOOKUP(CL27,Base!$A$3:$E$17,2,FALSE)/24,""),"")</f>
        <v/>
      </c>
      <c r="CT27" s="56" t="str">
        <f>IFERROR(IF($BY27="Présent",CO27/VLOOKUP(CN27,Base!$A$3:$E$17,2,FALSE)/24,""),"")</f>
        <v/>
      </c>
      <c r="CU27" s="293" t="str">
        <f t="shared" si="19"/>
        <v/>
      </c>
      <c r="CV27" s="51"/>
      <c r="CW27" s="17"/>
      <c r="CX27" s="199"/>
      <c r="CY27" s="19">
        <v>0.22916666666666666</v>
      </c>
      <c r="CZ27" s="290">
        <f t="shared" si="20"/>
        <v>0</v>
      </c>
      <c r="DA27" s="291">
        <f t="shared" si="21"/>
        <v>0</v>
      </c>
      <c r="DB27" s="19">
        <f t="shared" si="22"/>
        <v>0</v>
      </c>
      <c r="DC27" s="20">
        <v>0.53749999999999998</v>
      </c>
      <c r="DD27" s="292">
        <f t="shared" si="23"/>
        <v>0</v>
      </c>
      <c r="DE27" s="63"/>
      <c r="DF27" s="64"/>
      <c r="DG27" s="63"/>
      <c r="DH27" s="65"/>
      <c r="DI27" s="66"/>
      <c r="DJ27" s="64"/>
      <c r="DK27" s="63"/>
      <c r="DL27" s="65"/>
      <c r="DM27" s="66"/>
      <c r="DN27" s="64"/>
      <c r="DO27" s="56" t="str">
        <f>IFERROR(IF($CX27="Présent",DF27/VLOOKUP(DE27,Base!$A$3:$E$17,2,FALSE)/24,""),"")</f>
        <v/>
      </c>
      <c r="DP27" s="56" t="str">
        <f>IFERROR(IF($CX27="Présent",DH27/VLOOKUP(DG27,Base!$A$3:$E$17,2,FALSE)/24,""),"")</f>
        <v/>
      </c>
      <c r="DQ27" s="56" t="str">
        <f>IFERROR(IF($CX27="Présent",DJ27/VLOOKUP(DI27,Base!$A$3:$E$17,2,FALSE)/24,""),"")</f>
        <v/>
      </c>
      <c r="DR27" s="56" t="str">
        <f>IFERROR(IF($CX27="Présent",DL27/VLOOKUP(DK27,Base!$A$3:$E$17,2,FALSE)/24,""),"")</f>
        <v/>
      </c>
      <c r="DS27" s="56" t="str">
        <f>IFERROR(IF($CX27="Présent",DN27/VLOOKUP(DM27,Base!$A$3:$E$17,2,FALSE)/24,""),"")</f>
        <v/>
      </c>
      <c r="DT27" s="293" t="str">
        <f t="shared" si="24"/>
        <v/>
      </c>
      <c r="DU27" s="51"/>
      <c r="DV27" s="17"/>
      <c r="DW27" s="18"/>
      <c r="DX27" s="19">
        <v>0.22916666666666666</v>
      </c>
      <c r="DY27" s="290">
        <f t="shared" si="25"/>
        <v>0</v>
      </c>
      <c r="DZ27" s="291">
        <f t="shared" si="26"/>
        <v>0</v>
      </c>
      <c r="EA27" s="19">
        <f t="shared" si="27"/>
        <v>0</v>
      </c>
      <c r="EB27" s="20">
        <v>0.53749999999999998</v>
      </c>
      <c r="EC27" s="292">
        <f t="shared" si="28"/>
        <v>0</v>
      </c>
      <c r="ED27" s="63"/>
      <c r="EE27" s="64"/>
      <c r="EF27" s="63"/>
      <c r="EG27" s="65"/>
      <c r="EH27" s="66"/>
      <c r="EI27" s="64"/>
      <c r="EJ27" s="63"/>
      <c r="EK27" s="65"/>
      <c r="EL27" s="66"/>
      <c r="EM27" s="64"/>
      <c r="EN27" s="56" t="str">
        <f>IFERROR(IF($DW27="Présent",EE27/VLOOKUP(ED27,Base!$A$3:$E$17,2,FALSE)/24,""),"")</f>
        <v/>
      </c>
      <c r="EO27" s="56" t="str">
        <f>IFERROR(IF($DW27="Présent",EG27/VLOOKUP(EF27,Base!$A$3:$E$17,2,FALSE)/24,""),"")</f>
        <v/>
      </c>
      <c r="EP27" s="56" t="str">
        <f>IFERROR(IF($DW27="Présent",EI27/VLOOKUP(EH27,Base!$A$3:$E$17,2,FALSE)/24,""),"")</f>
        <v/>
      </c>
      <c r="EQ27" s="56" t="str">
        <f>IFERROR(IF($DW27="Présent",EK27/VLOOKUP(EJ27,Base!$A$3:$E$17,2,FALSE)/24,""),"")</f>
        <v/>
      </c>
      <c r="ER27" s="56" t="str">
        <f>IFERROR(IF($DW27="Présent",EM27/VLOOKUP(EL27,Base!$A$3:$E$17,2,FALSE)/24,""),"")</f>
        <v/>
      </c>
      <c r="ES27" s="293" t="str">
        <f t="shared" si="29"/>
        <v/>
      </c>
      <c r="ET27" s="51"/>
      <c r="EU27" s="17"/>
      <c r="EV27" s="18"/>
      <c r="EW27" s="19">
        <v>0.22916666666666666</v>
      </c>
      <c r="EX27" s="290">
        <f t="shared" si="30"/>
        <v>0</v>
      </c>
      <c r="EY27" s="291">
        <f t="shared" si="31"/>
        <v>0</v>
      </c>
      <c r="EZ27" s="19">
        <f t="shared" si="32"/>
        <v>0</v>
      </c>
      <c r="FA27" s="20">
        <v>0.53749999999999998</v>
      </c>
      <c r="FB27" s="292">
        <f t="shared" si="33"/>
        <v>0</v>
      </c>
      <c r="FC27" s="63"/>
      <c r="FD27" s="64"/>
      <c r="FE27" s="63"/>
      <c r="FF27" s="65"/>
      <c r="FG27" s="66"/>
      <c r="FH27" s="64"/>
      <c r="FI27" s="63"/>
      <c r="FJ27" s="65"/>
      <c r="FK27" s="66"/>
      <c r="FL27" s="64"/>
      <c r="FM27" s="56" t="str">
        <f>IFERROR(IF($EV27="Présent",FD27/VLOOKUP(FC27,Base!$A$3:$E$17,2,FALSE)/24,""),"")</f>
        <v/>
      </c>
      <c r="FN27" s="56" t="str">
        <f>IFERROR(IF($EV27="Présent",FF27/VLOOKUP(FE27,Base!$A$3:$E$17,2,FALSE)/24,""),"")</f>
        <v/>
      </c>
      <c r="FO27" s="56" t="str">
        <f>IFERROR(IF($EV27="Présent",FH27/VLOOKUP(FG27,Base!$A$3:$E$17,2,FALSE)/24,""),"")</f>
        <v/>
      </c>
      <c r="FP27" s="56" t="str">
        <f>IFERROR(IF($EV27="Présent",FJ27/VLOOKUP(FI27,Base!$A$3:$E$17,2,FALSE)/24,""),"")</f>
        <v/>
      </c>
      <c r="FQ27" s="56" t="str">
        <f>IFERROR(IF($EV27="Présent",FL27/VLOOKUP(FK27,Base!$A$3:$E$17,2,FALSE)/24,""),"")</f>
        <v/>
      </c>
      <c r="FR27" s="293" t="str">
        <f t="shared" si="34"/>
        <v/>
      </c>
      <c r="FS27" s="51"/>
      <c r="FU27" s="262">
        <f t="shared" si="35"/>
        <v>0</v>
      </c>
      <c r="FV27" s="261" t="str">
        <f t="shared" si="36"/>
        <v/>
      </c>
      <c r="FW27" s="263">
        <f t="shared" si="37"/>
        <v>0</v>
      </c>
      <c r="FX27" s="23"/>
      <c r="FY27" s="88"/>
    </row>
    <row r="28" spans="1:186" s="25" customFormat="1" x14ac:dyDescent="0.2">
      <c r="A28" s="17"/>
      <c r="B28" s="18"/>
      <c r="C28" s="19">
        <v>0.22916666666666666</v>
      </c>
      <c r="D28" s="290">
        <f t="shared" si="0"/>
        <v>0</v>
      </c>
      <c r="E28" s="291">
        <f t="shared" si="1"/>
        <v>0</v>
      </c>
      <c r="F28" s="19">
        <f t="shared" si="2"/>
        <v>0</v>
      </c>
      <c r="G28" s="20">
        <v>0.53749999999999998</v>
      </c>
      <c r="H28" s="292">
        <f t="shared" si="3"/>
        <v>0</v>
      </c>
      <c r="I28" s="63"/>
      <c r="J28" s="64"/>
      <c r="K28" s="63"/>
      <c r="L28" s="65"/>
      <c r="M28" s="66"/>
      <c r="N28" s="64"/>
      <c r="O28" s="63"/>
      <c r="P28" s="65"/>
      <c r="Q28" s="66"/>
      <c r="R28" s="64"/>
      <c r="S28" s="56" t="str">
        <f>IFERROR(IF($B28="Présent",J28/VLOOKUP(I28,Base!$A$3:$E$17,2,FALSE)/24,""),"")</f>
        <v/>
      </c>
      <c r="T28" s="56" t="str">
        <f>IFERROR(IF($B28="Présent",L28/VLOOKUP(K28,Base!$A$3:$E$17,2,FALSE)/24,""),"")</f>
        <v/>
      </c>
      <c r="U28" s="56" t="str">
        <f>IFERROR(IF($B28="Présent",N28/VLOOKUP(M28,Base!$A$3:$E$17,2,FALSE)/24,""),"")</f>
        <v/>
      </c>
      <c r="V28" s="56" t="str">
        <f>IFERROR(IF($B28="Présent",P28/VLOOKUP(O28,Base!$A$3:$E$17,2,FALSE)/24,""),"")</f>
        <v/>
      </c>
      <c r="W28" s="56" t="str">
        <f>IFERROR(IF($B28="Présent",R28/VLOOKUP(Q28,Base!$A$3:$E$17,2,FALSE)/24,""),"")</f>
        <v/>
      </c>
      <c r="X28" s="293" t="str">
        <f t="shared" si="4"/>
        <v/>
      </c>
      <c r="Y28" s="51"/>
      <c r="Z28" s="17"/>
      <c r="AA28" s="18" t="s">
        <v>10</v>
      </c>
      <c r="AB28" s="19">
        <v>0.22916666666666666</v>
      </c>
      <c r="AC28" s="290">
        <f t="shared" si="5"/>
        <v>0</v>
      </c>
      <c r="AD28" s="291">
        <f t="shared" si="6"/>
        <v>0</v>
      </c>
      <c r="AE28" s="19">
        <f t="shared" si="7"/>
        <v>0</v>
      </c>
      <c r="AF28" s="20">
        <v>0.53749999999999998</v>
      </c>
      <c r="AG28" s="292">
        <f t="shared" si="8"/>
        <v>0</v>
      </c>
      <c r="AH28" s="63"/>
      <c r="AI28" s="64"/>
      <c r="AJ28" s="63"/>
      <c r="AK28" s="65"/>
      <c r="AL28" s="66"/>
      <c r="AM28" s="64"/>
      <c r="AN28" s="63"/>
      <c r="AO28" s="65"/>
      <c r="AP28" s="66"/>
      <c r="AQ28" s="64"/>
      <c r="AR28" s="56" t="str">
        <f>IFERROR(IF($AA28="Présent",AI28/VLOOKUP(AH28,Base!$A$3:$E$17,2,FALSE)/24,""),"")</f>
        <v/>
      </c>
      <c r="AS28" s="56" t="str">
        <f>IFERROR(IF($AA28="Présent",AK28/VLOOKUP(AJ28,Base!$A$3:$E$17,2,FALSE)/24,""),"")</f>
        <v/>
      </c>
      <c r="AT28" s="56" t="str">
        <f>IFERROR(IF($AA28="Présent",AM28/VLOOKUP(AL28,Base!$A$3:$E$17,2,FALSE)/24,""),"")</f>
        <v/>
      </c>
      <c r="AU28" s="56" t="str">
        <f>IFERROR(IF($AA28="Présent",AO28/VLOOKUP(AN28,Base!$A$3:$E$17,2,FALSE)/24,""),"")</f>
        <v/>
      </c>
      <c r="AV28" s="56" t="str">
        <f>IFERROR(IF($AA28="Présent",AQ28/VLOOKUP(AP28,Base!$A$3:$E$17,2,FALSE)/24,""),"")</f>
        <v/>
      </c>
      <c r="AW28" s="293" t="str">
        <f t="shared" si="9"/>
        <v/>
      </c>
      <c r="AX28" s="51"/>
      <c r="AY28" s="17"/>
      <c r="AZ28" s="18" t="s">
        <v>10</v>
      </c>
      <c r="BA28" s="19">
        <v>0.22916666666666666</v>
      </c>
      <c r="BB28" s="290">
        <f t="shared" si="10"/>
        <v>0</v>
      </c>
      <c r="BC28" s="291">
        <f t="shared" si="11"/>
        <v>0</v>
      </c>
      <c r="BD28" s="19">
        <f t="shared" si="12"/>
        <v>0</v>
      </c>
      <c r="BE28" s="20">
        <v>0.53749999999999998</v>
      </c>
      <c r="BF28" s="292">
        <f t="shared" si="13"/>
        <v>0</v>
      </c>
      <c r="BG28" s="63"/>
      <c r="BH28" s="64"/>
      <c r="BI28" s="63"/>
      <c r="BJ28" s="65"/>
      <c r="BK28" s="66"/>
      <c r="BL28" s="64"/>
      <c r="BM28" s="63"/>
      <c r="BN28" s="65"/>
      <c r="BO28" s="66"/>
      <c r="BP28" s="64"/>
      <c r="BQ28" s="56" t="str">
        <f>IFERROR(IF($AZ28="Présent",BH28/VLOOKUP(BG28,Base!$A$3:$E$17,2,FALSE)/24,""),"")</f>
        <v/>
      </c>
      <c r="BR28" s="56" t="str">
        <f>IFERROR(IF($AZ28="Présent",BJ28/VLOOKUP(BI28,Base!$A$3:$E$17,2,FALSE)/24,""),"")</f>
        <v/>
      </c>
      <c r="BS28" s="56" t="str">
        <f>IFERROR(IF($AZ28="Présent",BL28/VLOOKUP(BK28,Base!$A$3:$E$17,2,FALSE)/24,""),"")</f>
        <v/>
      </c>
      <c r="BT28" s="56" t="str">
        <f>IFERROR(IF($AZ28="Présent",BN28/VLOOKUP(BM28,Base!$A$3:$E$17,2,FALSE)/24,""),"")</f>
        <v/>
      </c>
      <c r="BU28" s="56" t="str">
        <f>IFERROR(IF($AZ28="Présent",BP28/VLOOKUP(BO28,Base!$A$3:$E$17,2,FALSE)/24,""),"")</f>
        <v/>
      </c>
      <c r="BV28" s="293" t="str">
        <f t="shared" si="14"/>
        <v/>
      </c>
      <c r="BW28" s="51"/>
      <c r="BX28" s="17"/>
      <c r="BY28" s="199" t="s">
        <v>10</v>
      </c>
      <c r="BZ28" s="19">
        <v>0.22916666666666666</v>
      </c>
      <c r="CA28" s="290">
        <f t="shared" si="15"/>
        <v>0</v>
      </c>
      <c r="CB28" s="291">
        <f t="shared" si="16"/>
        <v>0</v>
      </c>
      <c r="CC28" s="19">
        <f t="shared" si="17"/>
        <v>0</v>
      </c>
      <c r="CD28" s="20">
        <v>0.53749999999999998</v>
      </c>
      <c r="CE28" s="292">
        <f t="shared" si="18"/>
        <v>0</v>
      </c>
      <c r="CF28" s="63"/>
      <c r="CG28" s="64"/>
      <c r="CH28" s="63"/>
      <c r="CI28" s="65"/>
      <c r="CJ28" s="66"/>
      <c r="CK28" s="64"/>
      <c r="CL28" s="63"/>
      <c r="CM28" s="65"/>
      <c r="CN28" s="66"/>
      <c r="CO28" s="64"/>
      <c r="CP28" s="56" t="str">
        <f>IFERROR(IF($BY28="Présent",CG28/VLOOKUP(CF28,Base!$A$3:$E$17,2,FALSE)/24,""),"")</f>
        <v/>
      </c>
      <c r="CQ28" s="56" t="str">
        <f>IFERROR(IF($BY28="Présent",CI28/VLOOKUP(CH28,Base!$A$3:$E$17,2,FALSE)/24,""),"")</f>
        <v/>
      </c>
      <c r="CR28" s="56" t="str">
        <f>IFERROR(IF($BY28="Présent",CK28/VLOOKUP(CJ28,Base!$A$3:$E$17,2,FALSE)/24,""),"")</f>
        <v/>
      </c>
      <c r="CS28" s="56" t="str">
        <f>IFERROR(IF($BY28="Présent",CM28/VLOOKUP(CL28,Base!$A$3:$E$17,2,FALSE)/24,""),"")</f>
        <v/>
      </c>
      <c r="CT28" s="56" t="str">
        <f>IFERROR(IF($BY28="Présent",CO28/VLOOKUP(CN28,Base!$A$3:$E$17,2,FALSE)/24,""),"")</f>
        <v/>
      </c>
      <c r="CU28" s="293" t="str">
        <f t="shared" si="19"/>
        <v/>
      </c>
      <c r="CV28" s="51"/>
      <c r="CW28" s="17"/>
      <c r="CX28" s="199" t="s">
        <v>10</v>
      </c>
      <c r="CY28" s="19">
        <v>0.22916666666666666</v>
      </c>
      <c r="CZ28" s="290">
        <f t="shared" si="20"/>
        <v>0</v>
      </c>
      <c r="DA28" s="291">
        <f t="shared" si="21"/>
        <v>0</v>
      </c>
      <c r="DB28" s="19">
        <f t="shared" si="22"/>
        <v>0</v>
      </c>
      <c r="DC28" s="20">
        <v>0.53749999999999998</v>
      </c>
      <c r="DD28" s="292">
        <f t="shared" si="23"/>
        <v>0</v>
      </c>
      <c r="DE28" s="63"/>
      <c r="DF28" s="64"/>
      <c r="DG28" s="63"/>
      <c r="DH28" s="65"/>
      <c r="DI28" s="66"/>
      <c r="DJ28" s="64"/>
      <c r="DK28" s="63"/>
      <c r="DL28" s="65"/>
      <c r="DM28" s="66"/>
      <c r="DN28" s="64"/>
      <c r="DO28" s="56" t="str">
        <f>IFERROR(IF($CX28="Présent",DF28/VLOOKUP(DE28,Base!$A$3:$E$17,2,FALSE)/24,""),"")</f>
        <v/>
      </c>
      <c r="DP28" s="56" t="str">
        <f>IFERROR(IF($CX28="Présent",DH28/VLOOKUP(DG28,Base!$A$3:$E$17,2,FALSE)/24,""),"")</f>
        <v/>
      </c>
      <c r="DQ28" s="56" t="str">
        <f>IFERROR(IF($CX28="Présent",DJ28/VLOOKUP(DI28,Base!$A$3:$E$17,2,FALSE)/24,""),"")</f>
        <v/>
      </c>
      <c r="DR28" s="56" t="str">
        <f>IFERROR(IF($CX28="Présent",DL28/VLOOKUP(DK28,Base!$A$3:$E$17,2,FALSE)/24,""),"")</f>
        <v/>
      </c>
      <c r="DS28" s="56" t="str">
        <f>IFERROR(IF($CX28="Présent",DN28/VLOOKUP(DM28,Base!$A$3:$E$17,2,FALSE)/24,""),"")</f>
        <v/>
      </c>
      <c r="DT28" s="293" t="str">
        <f t="shared" si="24"/>
        <v/>
      </c>
      <c r="DU28" s="51"/>
      <c r="DV28" s="17"/>
      <c r="DW28" s="18"/>
      <c r="DX28" s="19">
        <v>0.22916666666666666</v>
      </c>
      <c r="DY28" s="290">
        <f t="shared" si="25"/>
        <v>0</v>
      </c>
      <c r="DZ28" s="291">
        <f t="shared" si="26"/>
        <v>0</v>
      </c>
      <c r="EA28" s="19">
        <f t="shared" si="27"/>
        <v>0</v>
      </c>
      <c r="EB28" s="20">
        <v>0.53749999999999998</v>
      </c>
      <c r="EC28" s="292">
        <f t="shared" si="28"/>
        <v>0</v>
      </c>
      <c r="ED28" s="63"/>
      <c r="EE28" s="64"/>
      <c r="EF28" s="63"/>
      <c r="EG28" s="65"/>
      <c r="EH28" s="66"/>
      <c r="EI28" s="64"/>
      <c r="EJ28" s="63"/>
      <c r="EK28" s="65"/>
      <c r="EL28" s="66"/>
      <c r="EM28" s="64"/>
      <c r="EN28" s="56" t="str">
        <f>IFERROR(IF($DW28="Présent",EE28/VLOOKUP(ED28,Base!$A$3:$E$17,2,FALSE)/24,""),"")</f>
        <v/>
      </c>
      <c r="EO28" s="56" t="str">
        <f>IFERROR(IF($DW28="Présent",EG28/VLOOKUP(EF28,Base!$A$3:$E$17,2,FALSE)/24,""),"")</f>
        <v/>
      </c>
      <c r="EP28" s="56" t="str">
        <f>IFERROR(IF($DW28="Présent",EI28/VLOOKUP(EH28,Base!$A$3:$E$17,2,FALSE)/24,""),"")</f>
        <v/>
      </c>
      <c r="EQ28" s="56" t="str">
        <f>IFERROR(IF($DW28="Présent",EK28/VLOOKUP(EJ28,Base!$A$3:$E$17,2,FALSE)/24,""),"")</f>
        <v/>
      </c>
      <c r="ER28" s="56" t="str">
        <f>IFERROR(IF($DW28="Présent",EM28/VLOOKUP(EL28,Base!$A$3:$E$17,2,FALSE)/24,""),"")</f>
        <v/>
      </c>
      <c r="ES28" s="293" t="str">
        <f t="shared" si="29"/>
        <v/>
      </c>
      <c r="ET28" s="51"/>
      <c r="EU28" s="17"/>
      <c r="EV28" s="18" t="s">
        <v>10</v>
      </c>
      <c r="EW28" s="19">
        <v>0.22916666666666666</v>
      </c>
      <c r="EX28" s="290">
        <f t="shared" si="30"/>
        <v>0</v>
      </c>
      <c r="EY28" s="291">
        <f t="shared" si="31"/>
        <v>0</v>
      </c>
      <c r="EZ28" s="19">
        <f t="shared" si="32"/>
        <v>0</v>
      </c>
      <c r="FA28" s="20">
        <v>0.53749999999999998</v>
      </c>
      <c r="FB28" s="292">
        <f t="shared" si="33"/>
        <v>0</v>
      </c>
      <c r="FC28" s="63"/>
      <c r="FD28" s="64"/>
      <c r="FE28" s="63"/>
      <c r="FF28" s="65"/>
      <c r="FG28" s="66"/>
      <c r="FH28" s="64"/>
      <c r="FI28" s="63"/>
      <c r="FJ28" s="65"/>
      <c r="FK28" s="66"/>
      <c r="FL28" s="64"/>
      <c r="FM28" s="56" t="str">
        <f>IFERROR(IF($EV28="Présent",FD28/VLOOKUP(FC28,Base!$A$3:$E$17,2,FALSE)/24,""),"")</f>
        <v/>
      </c>
      <c r="FN28" s="56" t="str">
        <f>IFERROR(IF($EV28="Présent",FF28/VLOOKUP(FE28,Base!$A$3:$E$17,2,FALSE)/24,""),"")</f>
        <v/>
      </c>
      <c r="FO28" s="56" t="str">
        <f>IFERROR(IF($EV28="Présent",FH28/VLOOKUP(FG28,Base!$A$3:$E$17,2,FALSE)/24,""),"")</f>
        <v/>
      </c>
      <c r="FP28" s="56" t="str">
        <f>IFERROR(IF($EV28="Présent",FJ28/VLOOKUP(FI28,Base!$A$3:$E$17,2,FALSE)/24,""),"")</f>
        <v/>
      </c>
      <c r="FQ28" s="56" t="str">
        <f>IFERROR(IF($EV28="Présent",FL28/VLOOKUP(FK28,Base!$A$3:$E$17,2,FALSE)/24,""),"")</f>
        <v/>
      </c>
      <c r="FR28" s="293" t="str">
        <f t="shared" si="34"/>
        <v/>
      </c>
      <c r="FS28" s="51"/>
      <c r="FU28" s="262">
        <f t="shared" si="35"/>
        <v>0</v>
      </c>
      <c r="FV28" s="261" t="str">
        <f t="shared" si="36"/>
        <v/>
      </c>
      <c r="FW28" s="263">
        <f t="shared" si="37"/>
        <v>0</v>
      </c>
      <c r="FX28" s="23"/>
      <c r="FY28" s="88"/>
    </row>
    <row r="29" spans="1:186" s="25" customFormat="1" x14ac:dyDescent="0.2">
      <c r="A29" s="17"/>
      <c r="B29" s="18"/>
      <c r="C29" s="19">
        <v>0.22916666666666666</v>
      </c>
      <c r="D29" s="290">
        <f t="shared" si="0"/>
        <v>0</v>
      </c>
      <c r="E29" s="291">
        <f t="shared" si="1"/>
        <v>0</v>
      </c>
      <c r="F29" s="19">
        <f t="shared" si="2"/>
        <v>0</v>
      </c>
      <c r="G29" s="20">
        <v>0.53749999999999998</v>
      </c>
      <c r="H29" s="292">
        <f t="shared" si="3"/>
        <v>0</v>
      </c>
      <c r="I29" s="63"/>
      <c r="J29" s="64"/>
      <c r="K29" s="63"/>
      <c r="L29" s="65"/>
      <c r="M29" s="66"/>
      <c r="N29" s="64"/>
      <c r="O29" s="63"/>
      <c r="P29" s="65"/>
      <c r="Q29" s="66"/>
      <c r="R29" s="64"/>
      <c r="S29" s="56" t="str">
        <f>IFERROR(IF($B29="Présent",J29/VLOOKUP(I29,Base!$A$3:$E$17,2,FALSE)/24,""),"")</f>
        <v/>
      </c>
      <c r="T29" s="56" t="str">
        <f>IFERROR(IF($B29="Présent",L29/VLOOKUP(K29,Base!$A$3:$E$17,2,FALSE)/24,""),"")</f>
        <v/>
      </c>
      <c r="U29" s="56" t="str">
        <f>IFERROR(IF($B29="Présent",N29/VLOOKUP(M29,Base!$A$3:$E$17,2,FALSE)/24,""),"")</f>
        <v/>
      </c>
      <c r="V29" s="56" t="str">
        <f>IFERROR(IF($B29="Présent",P29/VLOOKUP(O29,Base!$A$3:$E$17,2,FALSE)/24,""),"")</f>
        <v/>
      </c>
      <c r="W29" s="56" t="str">
        <f>IFERROR(IF($B29="Présent",R29/VLOOKUP(Q29,Base!$A$3:$E$17,2,FALSE)/24,""),"")</f>
        <v/>
      </c>
      <c r="X29" s="293" t="str">
        <f t="shared" si="4"/>
        <v/>
      </c>
      <c r="Y29" s="51"/>
      <c r="Z29" s="17"/>
      <c r="AA29" s="18" t="s">
        <v>10</v>
      </c>
      <c r="AB29" s="19">
        <v>0.22916666666666666</v>
      </c>
      <c r="AC29" s="290">
        <f t="shared" si="5"/>
        <v>0</v>
      </c>
      <c r="AD29" s="291">
        <f t="shared" si="6"/>
        <v>0</v>
      </c>
      <c r="AE29" s="19">
        <f t="shared" si="7"/>
        <v>0</v>
      </c>
      <c r="AF29" s="20">
        <v>0.53749999999999998</v>
      </c>
      <c r="AG29" s="292">
        <f t="shared" si="8"/>
        <v>0</v>
      </c>
      <c r="AH29" s="63"/>
      <c r="AI29" s="64"/>
      <c r="AJ29" s="63"/>
      <c r="AK29" s="65"/>
      <c r="AL29" s="66"/>
      <c r="AM29" s="64"/>
      <c r="AN29" s="63"/>
      <c r="AO29" s="65"/>
      <c r="AP29" s="66"/>
      <c r="AQ29" s="64"/>
      <c r="AR29" s="56" t="str">
        <f>IFERROR(IF($AA29="Présent",AI29/VLOOKUP(AH29,Base!$A$3:$E$17,2,FALSE)/24,""),"")</f>
        <v/>
      </c>
      <c r="AS29" s="56" t="str">
        <f>IFERROR(IF($AA29="Présent",AK29/VLOOKUP(AJ29,Base!$A$3:$E$17,2,FALSE)/24,""),"")</f>
        <v/>
      </c>
      <c r="AT29" s="56" t="str">
        <f>IFERROR(IF($AA29="Présent",AM29/VLOOKUP(AL29,Base!$A$3:$E$17,2,FALSE)/24,""),"")</f>
        <v/>
      </c>
      <c r="AU29" s="56" t="str">
        <f>IFERROR(IF($AA29="Présent",AO29/VLOOKUP(AN29,Base!$A$3:$E$17,2,FALSE)/24,""),"")</f>
        <v/>
      </c>
      <c r="AV29" s="56" t="str">
        <f>IFERROR(IF($AA29="Présent",AQ29/VLOOKUP(AP29,Base!$A$3:$E$17,2,FALSE)/24,""),"")</f>
        <v/>
      </c>
      <c r="AW29" s="293" t="str">
        <f t="shared" si="9"/>
        <v/>
      </c>
      <c r="AX29" s="51"/>
      <c r="AY29" s="17"/>
      <c r="AZ29" s="18" t="s">
        <v>10</v>
      </c>
      <c r="BA29" s="19">
        <v>0.22916666666666666</v>
      </c>
      <c r="BB29" s="290">
        <f t="shared" si="10"/>
        <v>0</v>
      </c>
      <c r="BC29" s="291">
        <f t="shared" si="11"/>
        <v>0</v>
      </c>
      <c r="BD29" s="19">
        <f t="shared" si="12"/>
        <v>0</v>
      </c>
      <c r="BE29" s="20">
        <v>0.53749999999999998</v>
      </c>
      <c r="BF29" s="292">
        <f t="shared" si="13"/>
        <v>0</v>
      </c>
      <c r="BG29" s="63"/>
      <c r="BH29" s="64"/>
      <c r="BI29" s="63"/>
      <c r="BJ29" s="65"/>
      <c r="BK29" s="66"/>
      <c r="BL29" s="64"/>
      <c r="BM29" s="63"/>
      <c r="BN29" s="65"/>
      <c r="BO29" s="66"/>
      <c r="BP29" s="64"/>
      <c r="BQ29" s="56" t="str">
        <f>IFERROR(IF($AZ29="Présent",BH29/VLOOKUP(BG29,Base!$A$3:$E$17,2,FALSE)/24,""),"")</f>
        <v/>
      </c>
      <c r="BR29" s="56" t="str">
        <f>IFERROR(IF($AZ29="Présent",BJ29/VLOOKUP(BI29,Base!$A$3:$E$17,2,FALSE)/24,""),"")</f>
        <v/>
      </c>
      <c r="BS29" s="56" t="str">
        <f>IFERROR(IF($AZ29="Présent",BL29/VLOOKUP(BK29,Base!$A$3:$E$17,2,FALSE)/24,""),"")</f>
        <v/>
      </c>
      <c r="BT29" s="56" t="str">
        <f>IFERROR(IF($AZ29="Présent",BN29/VLOOKUP(BM29,Base!$A$3:$E$17,2,FALSE)/24,""),"")</f>
        <v/>
      </c>
      <c r="BU29" s="56" t="str">
        <f>IFERROR(IF($AZ29="Présent",BP29/VLOOKUP(BO29,Base!$A$3:$E$17,2,FALSE)/24,""),"")</f>
        <v/>
      </c>
      <c r="BV29" s="293" t="str">
        <f t="shared" si="14"/>
        <v/>
      </c>
      <c r="BW29" s="51"/>
      <c r="BX29" s="17"/>
      <c r="BY29" s="199" t="s">
        <v>10</v>
      </c>
      <c r="BZ29" s="19">
        <v>0.22916666666666666</v>
      </c>
      <c r="CA29" s="290">
        <f t="shared" si="15"/>
        <v>0</v>
      </c>
      <c r="CB29" s="291">
        <f t="shared" si="16"/>
        <v>0</v>
      </c>
      <c r="CC29" s="19">
        <f t="shared" si="17"/>
        <v>0</v>
      </c>
      <c r="CD29" s="20">
        <v>0.53749999999999998</v>
      </c>
      <c r="CE29" s="292">
        <f t="shared" si="18"/>
        <v>0</v>
      </c>
      <c r="CF29" s="63"/>
      <c r="CG29" s="64"/>
      <c r="CH29" s="63"/>
      <c r="CI29" s="65"/>
      <c r="CJ29" s="66"/>
      <c r="CK29" s="64"/>
      <c r="CL29" s="63"/>
      <c r="CM29" s="65"/>
      <c r="CN29" s="66"/>
      <c r="CO29" s="64"/>
      <c r="CP29" s="56" t="str">
        <f>IFERROR(IF($BY29="Présent",CG29/VLOOKUP(CF29,Base!$A$3:$E$17,2,FALSE)/24,""),"")</f>
        <v/>
      </c>
      <c r="CQ29" s="56" t="str">
        <f>IFERROR(IF($BY29="Présent",CI29/VLOOKUP(CH29,Base!$A$3:$E$17,2,FALSE)/24,""),"")</f>
        <v/>
      </c>
      <c r="CR29" s="56" t="str">
        <f>IFERROR(IF($BY29="Présent",CK29/VLOOKUP(CJ29,Base!$A$3:$E$17,2,FALSE)/24,""),"")</f>
        <v/>
      </c>
      <c r="CS29" s="56" t="str">
        <f>IFERROR(IF($BY29="Présent",CM29/VLOOKUP(CL29,Base!$A$3:$E$17,2,FALSE)/24,""),"")</f>
        <v/>
      </c>
      <c r="CT29" s="56" t="str">
        <f>IFERROR(IF($BY29="Présent",CO29/VLOOKUP(CN29,Base!$A$3:$E$17,2,FALSE)/24,""),"")</f>
        <v/>
      </c>
      <c r="CU29" s="293" t="str">
        <f t="shared" si="19"/>
        <v/>
      </c>
      <c r="CV29" s="51"/>
      <c r="CW29" s="17"/>
      <c r="CX29" s="199" t="s">
        <v>10</v>
      </c>
      <c r="CY29" s="19">
        <v>0.22916666666666666</v>
      </c>
      <c r="CZ29" s="290">
        <f t="shared" si="20"/>
        <v>0</v>
      </c>
      <c r="DA29" s="291">
        <f t="shared" si="21"/>
        <v>0</v>
      </c>
      <c r="DB29" s="19">
        <f t="shared" si="22"/>
        <v>0</v>
      </c>
      <c r="DC29" s="20">
        <v>0.53749999999999998</v>
      </c>
      <c r="DD29" s="292">
        <f t="shared" si="23"/>
        <v>0</v>
      </c>
      <c r="DE29" s="63"/>
      <c r="DF29" s="64"/>
      <c r="DG29" s="63"/>
      <c r="DH29" s="65"/>
      <c r="DI29" s="66"/>
      <c r="DJ29" s="64"/>
      <c r="DK29" s="63"/>
      <c r="DL29" s="65"/>
      <c r="DM29" s="66"/>
      <c r="DN29" s="64"/>
      <c r="DO29" s="56" t="str">
        <f>IFERROR(IF($CX29="Présent",DF29/VLOOKUP(DE29,Base!$A$3:$E$17,2,FALSE)/24,""),"")</f>
        <v/>
      </c>
      <c r="DP29" s="56" t="str">
        <f>IFERROR(IF($CX29="Présent",DH29/VLOOKUP(DG29,Base!$A$3:$E$17,2,FALSE)/24,""),"")</f>
        <v/>
      </c>
      <c r="DQ29" s="56" t="str">
        <f>IFERROR(IF($CX29="Présent",DJ29/VLOOKUP(DI29,Base!$A$3:$E$17,2,FALSE)/24,""),"")</f>
        <v/>
      </c>
      <c r="DR29" s="56" t="str">
        <f>IFERROR(IF($CX29="Présent",DL29/VLOOKUP(DK29,Base!$A$3:$E$17,2,FALSE)/24,""),"")</f>
        <v/>
      </c>
      <c r="DS29" s="56" t="str">
        <f>IFERROR(IF($CX29="Présent",DN29/VLOOKUP(DM29,Base!$A$3:$E$17,2,FALSE)/24,""),"")</f>
        <v/>
      </c>
      <c r="DT29" s="293" t="str">
        <f t="shared" si="24"/>
        <v/>
      </c>
      <c r="DU29" s="51"/>
      <c r="DV29" s="17"/>
      <c r="DW29" s="18" t="s">
        <v>10</v>
      </c>
      <c r="DX29" s="19">
        <v>0.22916666666666666</v>
      </c>
      <c r="DY29" s="290">
        <f t="shared" si="25"/>
        <v>0</v>
      </c>
      <c r="DZ29" s="291">
        <f t="shared" si="26"/>
        <v>0</v>
      </c>
      <c r="EA29" s="19">
        <f t="shared" si="27"/>
        <v>0</v>
      </c>
      <c r="EB29" s="20">
        <v>0.53749999999999998</v>
      </c>
      <c r="EC29" s="292">
        <f t="shared" si="28"/>
        <v>0</v>
      </c>
      <c r="ED29" s="63"/>
      <c r="EE29" s="64"/>
      <c r="EF29" s="63"/>
      <c r="EG29" s="65"/>
      <c r="EH29" s="66"/>
      <c r="EI29" s="64"/>
      <c r="EJ29" s="63"/>
      <c r="EK29" s="65"/>
      <c r="EL29" s="66"/>
      <c r="EM29" s="64"/>
      <c r="EN29" s="56" t="str">
        <f>IFERROR(IF($DW29="Présent",EE29/VLOOKUP(ED29,Base!$A$3:$E$17,2,FALSE)/24,""),"")</f>
        <v/>
      </c>
      <c r="EO29" s="56" t="str">
        <f>IFERROR(IF($DW29="Présent",EG29/VLOOKUP(EF29,Base!$A$3:$E$17,2,FALSE)/24,""),"")</f>
        <v/>
      </c>
      <c r="EP29" s="56" t="str">
        <f>IFERROR(IF($DW29="Présent",EI29/VLOOKUP(EH29,Base!$A$3:$E$17,2,FALSE)/24,""),"")</f>
        <v/>
      </c>
      <c r="EQ29" s="56" t="str">
        <f>IFERROR(IF($DW29="Présent",EK29/VLOOKUP(EJ29,Base!$A$3:$E$17,2,FALSE)/24,""),"")</f>
        <v/>
      </c>
      <c r="ER29" s="56" t="str">
        <f>IFERROR(IF($DW29="Présent",EM29/VLOOKUP(EL29,Base!$A$3:$E$17,2,FALSE)/24,""),"")</f>
        <v/>
      </c>
      <c r="ES29" s="293" t="str">
        <f t="shared" si="29"/>
        <v/>
      </c>
      <c r="ET29" s="51"/>
      <c r="EU29" s="17"/>
      <c r="EV29" s="18" t="s">
        <v>10</v>
      </c>
      <c r="EW29" s="19">
        <v>0.22916666666666666</v>
      </c>
      <c r="EX29" s="290">
        <f t="shared" si="30"/>
        <v>0</v>
      </c>
      <c r="EY29" s="291">
        <f t="shared" si="31"/>
        <v>0</v>
      </c>
      <c r="EZ29" s="19">
        <f t="shared" si="32"/>
        <v>0</v>
      </c>
      <c r="FA29" s="20">
        <v>0.53749999999999998</v>
      </c>
      <c r="FB29" s="292">
        <f t="shared" si="33"/>
        <v>0</v>
      </c>
      <c r="FC29" s="63"/>
      <c r="FD29" s="64"/>
      <c r="FE29" s="63"/>
      <c r="FF29" s="65"/>
      <c r="FG29" s="66"/>
      <c r="FH29" s="64"/>
      <c r="FI29" s="63"/>
      <c r="FJ29" s="65"/>
      <c r="FK29" s="66"/>
      <c r="FL29" s="64"/>
      <c r="FM29" s="56" t="str">
        <f>IFERROR(IF($EV29="Présent",FD29/VLOOKUP(FC29,Base!$A$3:$E$17,2,FALSE)/24,""),"")</f>
        <v/>
      </c>
      <c r="FN29" s="56" t="str">
        <f>IFERROR(IF($EV29="Présent",FF29/VLOOKUP(FE29,Base!$A$3:$E$17,2,FALSE)/24,""),"")</f>
        <v/>
      </c>
      <c r="FO29" s="56" t="str">
        <f>IFERROR(IF($EV29="Présent",FH29/VLOOKUP(FG29,Base!$A$3:$E$17,2,FALSE)/24,""),"")</f>
        <v/>
      </c>
      <c r="FP29" s="56" t="str">
        <f>IFERROR(IF($EV29="Présent",FJ29/VLOOKUP(FI29,Base!$A$3:$E$17,2,FALSE)/24,""),"")</f>
        <v/>
      </c>
      <c r="FQ29" s="56" t="str">
        <f>IFERROR(IF($EV29="Présent",FL29/VLOOKUP(FK29,Base!$A$3:$E$17,2,FALSE)/24,""),"")</f>
        <v/>
      </c>
      <c r="FR29" s="293" t="str">
        <f t="shared" si="34"/>
        <v/>
      </c>
      <c r="FS29" s="51"/>
      <c r="FU29" s="262">
        <f t="shared" si="35"/>
        <v>0</v>
      </c>
      <c r="FV29" s="261" t="str">
        <f t="shared" si="36"/>
        <v/>
      </c>
      <c r="FW29" s="263">
        <f t="shared" si="37"/>
        <v>0</v>
      </c>
      <c r="FX29" s="23"/>
      <c r="FY29" s="88"/>
    </row>
    <row r="30" spans="1:186" s="25" customFormat="1" x14ac:dyDescent="0.2">
      <c r="A30" s="17"/>
      <c r="B30" s="18"/>
      <c r="C30" s="19">
        <v>0.22916666666666666</v>
      </c>
      <c r="D30" s="290">
        <f t="shared" si="0"/>
        <v>0</v>
      </c>
      <c r="E30" s="291">
        <f t="shared" si="1"/>
        <v>0</v>
      </c>
      <c r="F30" s="19">
        <f t="shared" si="2"/>
        <v>0</v>
      </c>
      <c r="G30" s="20">
        <v>0.53749999999999998</v>
      </c>
      <c r="H30" s="292">
        <f t="shared" si="3"/>
        <v>0</v>
      </c>
      <c r="I30" s="63"/>
      <c r="J30" s="64"/>
      <c r="K30" s="63"/>
      <c r="L30" s="65"/>
      <c r="M30" s="66" t="s">
        <v>10</v>
      </c>
      <c r="N30" s="64"/>
      <c r="O30" s="63" t="s">
        <v>10</v>
      </c>
      <c r="P30" s="65"/>
      <c r="Q30" s="66" t="s">
        <v>10</v>
      </c>
      <c r="R30" s="64"/>
      <c r="S30" s="56" t="str">
        <f>IFERROR(IF($B30="Présent",J30/VLOOKUP(I30,Base!$A$3:$E$17,2,FALSE)/24,""),"")</f>
        <v/>
      </c>
      <c r="T30" s="56" t="str">
        <f>IFERROR(IF($B30="Présent",L30/VLOOKUP(K30,Base!$A$3:$E$17,2,FALSE)/24,""),"")</f>
        <v/>
      </c>
      <c r="U30" s="56" t="str">
        <f>IFERROR(IF($B30="Présent",N30/VLOOKUP(M30,Base!$A$3:$E$17,2,FALSE)/24,""),"")</f>
        <v/>
      </c>
      <c r="V30" s="56" t="str">
        <f>IFERROR(IF($B30="Présent",P30/VLOOKUP(O30,Base!$A$3:$E$17,2,FALSE)/24,""),"")</f>
        <v/>
      </c>
      <c r="W30" s="56" t="str">
        <f>IFERROR(IF($B30="Présent",R30/VLOOKUP(Q30,Base!$A$3:$E$17,2,FALSE)/24,""),"")</f>
        <v/>
      </c>
      <c r="X30" s="293" t="str">
        <f t="shared" si="4"/>
        <v/>
      </c>
      <c r="Y30" s="51"/>
      <c r="Z30" s="17"/>
      <c r="AA30" s="18" t="s">
        <v>10</v>
      </c>
      <c r="AB30" s="19">
        <v>0.22916666666666666</v>
      </c>
      <c r="AC30" s="290">
        <f t="shared" si="5"/>
        <v>0</v>
      </c>
      <c r="AD30" s="291">
        <f t="shared" si="6"/>
        <v>0</v>
      </c>
      <c r="AE30" s="19">
        <f t="shared" si="7"/>
        <v>0</v>
      </c>
      <c r="AF30" s="20">
        <v>0.53749999999999998</v>
      </c>
      <c r="AG30" s="292">
        <f t="shared" si="8"/>
        <v>0</v>
      </c>
      <c r="AH30" s="63" t="s">
        <v>10</v>
      </c>
      <c r="AI30" s="64"/>
      <c r="AJ30" s="63" t="s">
        <v>10</v>
      </c>
      <c r="AK30" s="65"/>
      <c r="AL30" s="66" t="s">
        <v>10</v>
      </c>
      <c r="AM30" s="64"/>
      <c r="AN30" s="63" t="s">
        <v>10</v>
      </c>
      <c r="AO30" s="65"/>
      <c r="AP30" s="66" t="s">
        <v>10</v>
      </c>
      <c r="AQ30" s="64"/>
      <c r="AR30" s="56" t="str">
        <f>IFERROR(IF($AA30="Présent",AI30/VLOOKUP(AH30,Base!$A$3:$E$17,2,FALSE)/24,""),"")</f>
        <v/>
      </c>
      <c r="AS30" s="56" t="str">
        <f>IFERROR(IF($AA30="Présent",AK30/VLOOKUP(AJ30,Base!$A$3:$E$17,2,FALSE)/24,""),"")</f>
        <v/>
      </c>
      <c r="AT30" s="56" t="str">
        <f>IFERROR(IF($AA30="Présent",AM30/VLOOKUP(AL30,Base!$A$3:$E$17,2,FALSE)/24,""),"")</f>
        <v/>
      </c>
      <c r="AU30" s="56" t="str">
        <f>IFERROR(IF($AA30="Présent",AO30/VLOOKUP(AN30,Base!$A$3:$E$17,2,FALSE)/24,""),"")</f>
        <v/>
      </c>
      <c r="AV30" s="56" t="str">
        <f>IFERROR(IF($AA30="Présent",AQ30/VLOOKUP(AP30,Base!$A$3:$E$17,2,FALSE)/24,""),"")</f>
        <v/>
      </c>
      <c r="AW30" s="293" t="str">
        <f t="shared" si="9"/>
        <v/>
      </c>
      <c r="AX30" s="51"/>
      <c r="AY30" s="17"/>
      <c r="AZ30" s="18" t="s">
        <v>10</v>
      </c>
      <c r="BA30" s="19">
        <v>0.22916666666666666</v>
      </c>
      <c r="BB30" s="290">
        <f t="shared" si="10"/>
        <v>0</v>
      </c>
      <c r="BC30" s="291">
        <f t="shared" si="11"/>
        <v>0</v>
      </c>
      <c r="BD30" s="19">
        <f t="shared" si="12"/>
        <v>0</v>
      </c>
      <c r="BE30" s="20">
        <v>0.53749999999999998</v>
      </c>
      <c r="BF30" s="292">
        <f t="shared" si="13"/>
        <v>0</v>
      </c>
      <c r="BG30" s="63" t="s">
        <v>10</v>
      </c>
      <c r="BH30" s="64"/>
      <c r="BI30" s="63" t="s">
        <v>10</v>
      </c>
      <c r="BJ30" s="65"/>
      <c r="BK30" s="66" t="s">
        <v>10</v>
      </c>
      <c r="BL30" s="64"/>
      <c r="BM30" s="63" t="s">
        <v>10</v>
      </c>
      <c r="BN30" s="65"/>
      <c r="BO30" s="66" t="s">
        <v>10</v>
      </c>
      <c r="BP30" s="64"/>
      <c r="BQ30" s="56" t="str">
        <f>IFERROR(IF($AZ30="Présent",BH30/VLOOKUP(BG30,Base!$A$3:$E$17,2,FALSE)/24,""),"")</f>
        <v/>
      </c>
      <c r="BR30" s="56" t="str">
        <f>IFERROR(IF($AZ30="Présent",BJ30/VLOOKUP(BI30,Base!$A$3:$E$17,2,FALSE)/24,""),"")</f>
        <v/>
      </c>
      <c r="BS30" s="56" t="str">
        <f>IFERROR(IF($AZ30="Présent",BL30/VLOOKUP(BK30,Base!$A$3:$E$17,2,FALSE)/24,""),"")</f>
        <v/>
      </c>
      <c r="BT30" s="56" t="str">
        <f>IFERROR(IF($AZ30="Présent",BN30/VLOOKUP(BM30,Base!$A$3:$E$17,2,FALSE)/24,""),"")</f>
        <v/>
      </c>
      <c r="BU30" s="56" t="str">
        <f>IFERROR(IF($AZ30="Présent",BP30/VLOOKUP(BO30,Base!$A$3:$E$17,2,FALSE)/24,""),"")</f>
        <v/>
      </c>
      <c r="BV30" s="293" t="str">
        <f t="shared" si="14"/>
        <v/>
      </c>
      <c r="BW30" s="51"/>
      <c r="BX30" s="17"/>
      <c r="BY30" s="199" t="s">
        <v>10</v>
      </c>
      <c r="BZ30" s="19">
        <v>0.22916666666666666</v>
      </c>
      <c r="CA30" s="290">
        <f t="shared" si="15"/>
        <v>0</v>
      </c>
      <c r="CB30" s="291">
        <f t="shared" si="16"/>
        <v>0</v>
      </c>
      <c r="CC30" s="19">
        <f t="shared" si="17"/>
        <v>0</v>
      </c>
      <c r="CD30" s="20">
        <v>0.53749999999999998</v>
      </c>
      <c r="CE30" s="292">
        <f t="shared" si="18"/>
        <v>0</v>
      </c>
      <c r="CF30" s="63"/>
      <c r="CG30" s="64"/>
      <c r="CH30" s="63"/>
      <c r="CI30" s="65"/>
      <c r="CJ30" s="66" t="s">
        <v>10</v>
      </c>
      <c r="CK30" s="64"/>
      <c r="CL30" s="63" t="s">
        <v>10</v>
      </c>
      <c r="CM30" s="65"/>
      <c r="CN30" s="66" t="s">
        <v>10</v>
      </c>
      <c r="CO30" s="64"/>
      <c r="CP30" s="56" t="str">
        <f>IFERROR(IF($BY30="Présent",CG30/VLOOKUP(CF30,Base!$A$3:$E$17,2,FALSE)/24,""),"")</f>
        <v/>
      </c>
      <c r="CQ30" s="56" t="str">
        <f>IFERROR(IF($BY30="Présent",CI30/VLOOKUP(CH30,Base!$A$3:$E$17,2,FALSE)/24,""),"")</f>
        <v/>
      </c>
      <c r="CR30" s="56" t="str">
        <f>IFERROR(IF($BY30="Présent",CK30/VLOOKUP(CJ30,Base!$A$3:$E$17,2,FALSE)/24,""),"")</f>
        <v/>
      </c>
      <c r="CS30" s="56" t="str">
        <f>IFERROR(IF($BY30="Présent",CM30/VLOOKUP(CL30,Base!$A$3:$E$17,2,FALSE)/24,""),"")</f>
        <v/>
      </c>
      <c r="CT30" s="56" t="str">
        <f>IFERROR(IF($BY30="Présent",CO30/VLOOKUP(CN30,Base!$A$3:$E$17,2,FALSE)/24,""),"")</f>
        <v/>
      </c>
      <c r="CU30" s="293" t="str">
        <f t="shared" si="19"/>
        <v/>
      </c>
      <c r="CV30" s="51"/>
      <c r="CW30" s="17"/>
      <c r="CX30" s="199" t="s">
        <v>10</v>
      </c>
      <c r="CY30" s="19">
        <v>0.22916666666666666</v>
      </c>
      <c r="CZ30" s="290">
        <f t="shared" si="20"/>
        <v>0</v>
      </c>
      <c r="DA30" s="291">
        <f t="shared" si="21"/>
        <v>0</v>
      </c>
      <c r="DB30" s="19">
        <f t="shared" si="22"/>
        <v>0</v>
      </c>
      <c r="DC30" s="20">
        <v>0.53749999999999998</v>
      </c>
      <c r="DD30" s="292">
        <f t="shared" si="23"/>
        <v>0</v>
      </c>
      <c r="DE30" s="63"/>
      <c r="DF30" s="64"/>
      <c r="DG30" s="63" t="s">
        <v>10</v>
      </c>
      <c r="DH30" s="65"/>
      <c r="DI30" s="66" t="s">
        <v>10</v>
      </c>
      <c r="DJ30" s="64"/>
      <c r="DK30" s="63" t="s">
        <v>10</v>
      </c>
      <c r="DL30" s="65"/>
      <c r="DM30" s="66" t="s">
        <v>10</v>
      </c>
      <c r="DN30" s="64"/>
      <c r="DO30" s="56" t="str">
        <f>IFERROR(IF($CX30="Présent",DF30/VLOOKUP(DE30,Base!$A$3:$E$17,2,FALSE)/24,""),"")</f>
        <v/>
      </c>
      <c r="DP30" s="56" t="str">
        <f>IFERROR(IF($CX30="Présent",DH30/VLOOKUP(DG30,Base!$A$3:$E$17,2,FALSE)/24,""),"")</f>
        <v/>
      </c>
      <c r="DQ30" s="56" t="str">
        <f>IFERROR(IF($CX30="Présent",DJ30/VLOOKUP(DI30,Base!$A$3:$E$17,2,FALSE)/24,""),"")</f>
        <v/>
      </c>
      <c r="DR30" s="56" t="str">
        <f>IFERROR(IF($CX30="Présent",DL30/VLOOKUP(DK30,Base!$A$3:$E$17,2,FALSE)/24,""),"")</f>
        <v/>
      </c>
      <c r="DS30" s="56" t="str">
        <f>IFERROR(IF($CX30="Présent",DN30/VLOOKUP(DM30,Base!$A$3:$E$17,2,FALSE)/24,""),"")</f>
        <v/>
      </c>
      <c r="DT30" s="293" t="str">
        <f t="shared" si="24"/>
        <v/>
      </c>
      <c r="DU30" s="51"/>
      <c r="DV30" s="17"/>
      <c r="DW30" s="18" t="s">
        <v>10</v>
      </c>
      <c r="DX30" s="19">
        <v>0.22916666666666666</v>
      </c>
      <c r="DY30" s="290">
        <f t="shared" si="25"/>
        <v>0</v>
      </c>
      <c r="DZ30" s="291">
        <f t="shared" si="26"/>
        <v>0</v>
      </c>
      <c r="EA30" s="19">
        <f t="shared" si="27"/>
        <v>0</v>
      </c>
      <c r="EB30" s="20">
        <v>0.53749999999999998</v>
      </c>
      <c r="EC30" s="292">
        <f t="shared" si="28"/>
        <v>0</v>
      </c>
      <c r="ED30" s="63" t="s">
        <v>10</v>
      </c>
      <c r="EE30" s="64"/>
      <c r="EF30" s="63" t="s">
        <v>10</v>
      </c>
      <c r="EG30" s="65"/>
      <c r="EH30" s="66" t="s">
        <v>10</v>
      </c>
      <c r="EI30" s="64"/>
      <c r="EJ30" s="63" t="s">
        <v>10</v>
      </c>
      <c r="EK30" s="65"/>
      <c r="EL30" s="66" t="s">
        <v>10</v>
      </c>
      <c r="EM30" s="64"/>
      <c r="EN30" s="56" t="str">
        <f>IFERROR(IF($DW30="Présent",EE30/VLOOKUP(ED30,Base!$A$3:$E$17,2,FALSE)/24,""),"")</f>
        <v/>
      </c>
      <c r="EO30" s="56" t="str">
        <f>IFERROR(IF($DW30="Présent",EG30/VLOOKUP(EF30,Base!$A$3:$E$17,2,FALSE)/24,""),"")</f>
        <v/>
      </c>
      <c r="EP30" s="56" t="str">
        <f>IFERROR(IF($DW30="Présent",EI30/VLOOKUP(EH30,Base!$A$3:$E$17,2,FALSE)/24,""),"")</f>
        <v/>
      </c>
      <c r="EQ30" s="56" t="str">
        <f>IFERROR(IF($DW30="Présent",EK30/VLOOKUP(EJ30,Base!$A$3:$E$17,2,FALSE)/24,""),"")</f>
        <v/>
      </c>
      <c r="ER30" s="56" t="str">
        <f>IFERROR(IF($DW30="Présent",EM30/VLOOKUP(EL30,Base!$A$3:$E$17,2,FALSE)/24,""),"")</f>
        <v/>
      </c>
      <c r="ES30" s="293" t="str">
        <f t="shared" si="29"/>
        <v/>
      </c>
      <c r="ET30" s="51"/>
      <c r="EU30" s="17"/>
      <c r="EV30" s="18" t="s">
        <v>10</v>
      </c>
      <c r="EW30" s="19">
        <v>0.22916666666666666</v>
      </c>
      <c r="EX30" s="290">
        <f t="shared" si="30"/>
        <v>0</v>
      </c>
      <c r="EY30" s="291">
        <f t="shared" si="31"/>
        <v>0</v>
      </c>
      <c r="EZ30" s="19">
        <f t="shared" si="32"/>
        <v>0</v>
      </c>
      <c r="FA30" s="20">
        <v>0.53749999999999998</v>
      </c>
      <c r="FB30" s="292">
        <f t="shared" si="33"/>
        <v>0</v>
      </c>
      <c r="FC30" s="63" t="s">
        <v>10</v>
      </c>
      <c r="FD30" s="64"/>
      <c r="FE30" s="63" t="s">
        <v>10</v>
      </c>
      <c r="FF30" s="65"/>
      <c r="FG30" s="66" t="s">
        <v>10</v>
      </c>
      <c r="FH30" s="64"/>
      <c r="FI30" s="63" t="s">
        <v>10</v>
      </c>
      <c r="FJ30" s="65"/>
      <c r="FK30" s="66" t="s">
        <v>10</v>
      </c>
      <c r="FL30" s="64"/>
      <c r="FM30" s="56" t="str">
        <f>IFERROR(IF($EV30="Présent",FD30/VLOOKUP(FC30,Base!$A$3:$E$17,2,FALSE)/24,""),"")</f>
        <v/>
      </c>
      <c r="FN30" s="56" t="str">
        <f>IFERROR(IF($EV30="Présent",FF30/VLOOKUP(FE30,Base!$A$3:$E$17,2,FALSE)/24,""),"")</f>
        <v/>
      </c>
      <c r="FO30" s="56" t="str">
        <f>IFERROR(IF($EV30="Présent",FH30/VLOOKUP(FG30,Base!$A$3:$E$17,2,FALSE)/24,""),"")</f>
        <v/>
      </c>
      <c r="FP30" s="56" t="str">
        <f>IFERROR(IF($EV30="Présent",FJ30/VLOOKUP(FI30,Base!$A$3:$E$17,2,FALSE)/24,""),"")</f>
        <v/>
      </c>
      <c r="FQ30" s="56" t="str">
        <f>IFERROR(IF($EV30="Présent",FL30/VLOOKUP(FK30,Base!$A$3:$E$17,2,FALSE)/24,""),"")</f>
        <v/>
      </c>
      <c r="FR30" s="293" t="str">
        <f t="shared" si="34"/>
        <v/>
      </c>
      <c r="FS30" s="51"/>
      <c r="FU30" s="262">
        <f t="shared" si="35"/>
        <v>0</v>
      </c>
      <c r="FV30" s="261" t="str">
        <f t="shared" si="36"/>
        <v/>
      </c>
      <c r="FW30" s="263">
        <f t="shared" si="37"/>
        <v>0</v>
      </c>
      <c r="FX30" s="23"/>
      <c r="FY30" s="88"/>
    </row>
    <row r="31" spans="1:186" s="25" customFormat="1" x14ac:dyDescent="0.2">
      <c r="A31" s="17"/>
      <c r="B31" s="18"/>
      <c r="C31" s="19">
        <v>0.22916666666666666</v>
      </c>
      <c r="D31" s="290">
        <f t="shared" si="0"/>
        <v>0</v>
      </c>
      <c r="E31" s="291">
        <f t="shared" si="1"/>
        <v>0</v>
      </c>
      <c r="F31" s="19">
        <f t="shared" si="2"/>
        <v>0</v>
      </c>
      <c r="G31" s="20">
        <v>0.53749999999999998</v>
      </c>
      <c r="H31" s="292">
        <f t="shared" si="3"/>
        <v>0</v>
      </c>
      <c r="I31" s="63" t="s">
        <v>10</v>
      </c>
      <c r="J31" s="64"/>
      <c r="K31" s="63" t="s">
        <v>10</v>
      </c>
      <c r="L31" s="65"/>
      <c r="M31" s="66" t="s">
        <v>10</v>
      </c>
      <c r="N31" s="64"/>
      <c r="O31" s="63" t="s">
        <v>10</v>
      </c>
      <c r="P31" s="65"/>
      <c r="Q31" s="66" t="s">
        <v>10</v>
      </c>
      <c r="R31" s="64"/>
      <c r="S31" s="56" t="str">
        <f>IFERROR(IF($B31="Présent",J31/VLOOKUP(I31,Base!$A$3:$E$17,2,FALSE)/24,""),"")</f>
        <v/>
      </c>
      <c r="T31" s="56" t="str">
        <f>IFERROR(IF($B31="Présent",L31/VLOOKUP(K31,Base!$A$3:$E$17,2,FALSE)/24,""),"")</f>
        <v/>
      </c>
      <c r="U31" s="56" t="str">
        <f>IFERROR(IF($B31="Présent",N31/VLOOKUP(M31,Base!$A$3:$E$17,2,FALSE)/24,""),"")</f>
        <v/>
      </c>
      <c r="V31" s="56" t="str">
        <f>IFERROR(IF($B31="Présent",P31/VLOOKUP(O31,Base!$A$3:$E$17,2,FALSE)/24,""),"")</f>
        <v/>
      </c>
      <c r="W31" s="56" t="str">
        <f>IFERROR(IF($B31="Présent",R31/VLOOKUP(Q31,Base!$A$3:$E$17,2,FALSE)/24,""),"")</f>
        <v/>
      </c>
      <c r="X31" s="293" t="str">
        <f t="shared" si="4"/>
        <v/>
      </c>
      <c r="Y31" s="51"/>
      <c r="Z31" s="17"/>
      <c r="AA31" s="18" t="s">
        <v>10</v>
      </c>
      <c r="AB31" s="19">
        <v>0.22916666666666666</v>
      </c>
      <c r="AC31" s="290">
        <f t="shared" si="5"/>
        <v>0</v>
      </c>
      <c r="AD31" s="291">
        <f t="shared" si="6"/>
        <v>0</v>
      </c>
      <c r="AE31" s="19">
        <f t="shared" si="7"/>
        <v>0</v>
      </c>
      <c r="AF31" s="20">
        <v>0.53749999999999998</v>
      </c>
      <c r="AG31" s="292">
        <f t="shared" si="8"/>
        <v>0</v>
      </c>
      <c r="AH31" s="63" t="s">
        <v>10</v>
      </c>
      <c r="AI31" s="64"/>
      <c r="AJ31" s="63" t="s">
        <v>10</v>
      </c>
      <c r="AK31" s="65"/>
      <c r="AL31" s="66" t="s">
        <v>10</v>
      </c>
      <c r="AM31" s="64"/>
      <c r="AN31" s="63" t="s">
        <v>10</v>
      </c>
      <c r="AO31" s="65"/>
      <c r="AP31" s="66" t="s">
        <v>10</v>
      </c>
      <c r="AQ31" s="64"/>
      <c r="AR31" s="56" t="str">
        <f>IFERROR(IF($AA31="Présent",AI31/VLOOKUP(AH31,Base!$A$3:$E$17,2,FALSE)/24,""),"")</f>
        <v/>
      </c>
      <c r="AS31" s="56" t="str">
        <f>IFERROR(IF($AA31="Présent",AK31/VLOOKUP(AJ31,Base!$A$3:$E$17,2,FALSE)/24,""),"")</f>
        <v/>
      </c>
      <c r="AT31" s="56" t="str">
        <f>IFERROR(IF($AA31="Présent",AM31/VLOOKUP(AL31,Base!$A$3:$E$17,2,FALSE)/24,""),"")</f>
        <v/>
      </c>
      <c r="AU31" s="56" t="str">
        <f>IFERROR(IF($AA31="Présent",AO31/VLOOKUP(AN31,Base!$A$3:$E$17,2,FALSE)/24,""),"")</f>
        <v/>
      </c>
      <c r="AV31" s="56" t="str">
        <f>IFERROR(IF($AA31="Présent",AQ31/VLOOKUP(AP31,Base!$A$3:$E$17,2,FALSE)/24,""),"")</f>
        <v/>
      </c>
      <c r="AW31" s="293" t="str">
        <f t="shared" si="9"/>
        <v/>
      </c>
      <c r="AX31" s="51"/>
      <c r="AY31" s="17"/>
      <c r="AZ31" s="18" t="s">
        <v>10</v>
      </c>
      <c r="BA31" s="19">
        <v>0.22916666666666666</v>
      </c>
      <c r="BB31" s="290">
        <f t="shared" si="10"/>
        <v>0</v>
      </c>
      <c r="BC31" s="291">
        <f t="shared" si="11"/>
        <v>0</v>
      </c>
      <c r="BD31" s="19">
        <f t="shared" si="12"/>
        <v>0</v>
      </c>
      <c r="BE31" s="20">
        <v>0.53749999999999998</v>
      </c>
      <c r="BF31" s="292">
        <f t="shared" si="13"/>
        <v>0</v>
      </c>
      <c r="BG31" s="63" t="s">
        <v>10</v>
      </c>
      <c r="BH31" s="64"/>
      <c r="BI31" s="63" t="s">
        <v>10</v>
      </c>
      <c r="BJ31" s="65"/>
      <c r="BK31" s="66" t="s">
        <v>10</v>
      </c>
      <c r="BL31" s="64"/>
      <c r="BM31" s="63" t="s">
        <v>10</v>
      </c>
      <c r="BN31" s="65"/>
      <c r="BO31" s="66" t="s">
        <v>10</v>
      </c>
      <c r="BP31" s="64"/>
      <c r="BQ31" s="56" t="str">
        <f>IFERROR(IF($AZ31="Présent",BH31/VLOOKUP(BG31,Base!$A$3:$E$17,2,FALSE)/24,""),"")</f>
        <v/>
      </c>
      <c r="BR31" s="56" t="str">
        <f>IFERROR(IF($AZ31="Présent",BJ31/VLOOKUP(BI31,Base!$A$3:$E$17,2,FALSE)/24,""),"")</f>
        <v/>
      </c>
      <c r="BS31" s="56" t="str">
        <f>IFERROR(IF($AZ31="Présent",BL31/VLOOKUP(BK31,Base!$A$3:$E$17,2,FALSE)/24,""),"")</f>
        <v/>
      </c>
      <c r="BT31" s="56" t="str">
        <f>IFERROR(IF($AZ31="Présent",BN31/VLOOKUP(BM31,Base!$A$3:$E$17,2,FALSE)/24,""),"")</f>
        <v/>
      </c>
      <c r="BU31" s="56" t="str">
        <f>IFERROR(IF($AZ31="Présent",BP31/VLOOKUP(BO31,Base!$A$3:$E$17,2,FALSE)/24,""),"")</f>
        <v/>
      </c>
      <c r="BV31" s="293" t="str">
        <f t="shared" si="14"/>
        <v/>
      </c>
      <c r="BW31" s="51"/>
      <c r="BX31" s="17"/>
      <c r="BY31" s="199" t="s">
        <v>10</v>
      </c>
      <c r="BZ31" s="19">
        <v>0.22916666666666666</v>
      </c>
      <c r="CA31" s="290">
        <f t="shared" si="15"/>
        <v>0</v>
      </c>
      <c r="CB31" s="291">
        <f t="shared" si="16"/>
        <v>0</v>
      </c>
      <c r="CC31" s="19">
        <f t="shared" si="17"/>
        <v>0</v>
      </c>
      <c r="CD31" s="20">
        <v>0.53749999999999998</v>
      </c>
      <c r="CE31" s="292">
        <f t="shared" si="18"/>
        <v>0</v>
      </c>
      <c r="CF31" s="63" t="s">
        <v>10</v>
      </c>
      <c r="CG31" s="64"/>
      <c r="CH31" s="63" t="s">
        <v>10</v>
      </c>
      <c r="CI31" s="65"/>
      <c r="CJ31" s="66" t="s">
        <v>10</v>
      </c>
      <c r="CK31" s="64"/>
      <c r="CL31" s="63" t="s">
        <v>10</v>
      </c>
      <c r="CM31" s="65"/>
      <c r="CN31" s="66" t="s">
        <v>10</v>
      </c>
      <c r="CO31" s="64"/>
      <c r="CP31" s="56" t="str">
        <f>IFERROR(IF($BY31="Présent",CG31/VLOOKUP(CF31,Base!$A$3:$E$17,2,FALSE)/24,""),"")</f>
        <v/>
      </c>
      <c r="CQ31" s="56" t="str">
        <f>IFERROR(IF($BY31="Présent",CI31/VLOOKUP(CH31,Base!$A$3:$E$17,2,FALSE)/24,""),"")</f>
        <v/>
      </c>
      <c r="CR31" s="56" t="str">
        <f>IFERROR(IF($BY31="Présent",CK31/VLOOKUP(CJ31,Base!$A$3:$E$17,2,FALSE)/24,""),"")</f>
        <v/>
      </c>
      <c r="CS31" s="56" t="str">
        <f>IFERROR(IF($BY31="Présent",CM31/VLOOKUP(CL31,Base!$A$3:$E$17,2,FALSE)/24,""),"")</f>
        <v/>
      </c>
      <c r="CT31" s="56" t="str">
        <f>IFERROR(IF($BY31="Présent",CO31/VLOOKUP(CN31,Base!$A$3:$E$17,2,FALSE)/24,""),"")</f>
        <v/>
      </c>
      <c r="CU31" s="293" t="str">
        <f t="shared" si="19"/>
        <v/>
      </c>
      <c r="CV31" s="51"/>
      <c r="CW31" s="17"/>
      <c r="CX31" s="199" t="s">
        <v>10</v>
      </c>
      <c r="CY31" s="19">
        <v>0.22916666666666666</v>
      </c>
      <c r="CZ31" s="290">
        <f t="shared" si="20"/>
        <v>0</v>
      </c>
      <c r="DA31" s="291">
        <f t="shared" si="21"/>
        <v>0</v>
      </c>
      <c r="DB31" s="19">
        <f t="shared" si="22"/>
        <v>0</v>
      </c>
      <c r="DC31" s="20">
        <v>0.53749999999999998</v>
      </c>
      <c r="DD31" s="292">
        <f t="shared" si="23"/>
        <v>0</v>
      </c>
      <c r="DE31" s="63"/>
      <c r="DF31" s="64"/>
      <c r="DG31" s="63" t="s">
        <v>10</v>
      </c>
      <c r="DH31" s="65"/>
      <c r="DI31" s="66" t="s">
        <v>10</v>
      </c>
      <c r="DJ31" s="64"/>
      <c r="DK31" s="63" t="s">
        <v>10</v>
      </c>
      <c r="DL31" s="65"/>
      <c r="DM31" s="66" t="s">
        <v>10</v>
      </c>
      <c r="DN31" s="64"/>
      <c r="DO31" s="56" t="str">
        <f>IFERROR(IF($CX31="Présent",DF31/VLOOKUP(DE31,Base!$A$3:$E$17,2,FALSE)/24,""),"")</f>
        <v/>
      </c>
      <c r="DP31" s="56" t="str">
        <f>IFERROR(IF($CX31="Présent",DH31/VLOOKUP(DG31,Base!$A$3:$E$17,2,FALSE)/24,""),"")</f>
        <v/>
      </c>
      <c r="DQ31" s="56" t="str">
        <f>IFERROR(IF($CX31="Présent",DJ31/VLOOKUP(DI31,Base!$A$3:$E$17,2,FALSE)/24,""),"")</f>
        <v/>
      </c>
      <c r="DR31" s="56" t="str">
        <f>IFERROR(IF($CX31="Présent",DL31/VLOOKUP(DK31,Base!$A$3:$E$17,2,FALSE)/24,""),"")</f>
        <v/>
      </c>
      <c r="DS31" s="56" t="str">
        <f>IFERROR(IF($CX31="Présent",DN31/VLOOKUP(DM31,Base!$A$3:$E$17,2,FALSE)/24,""),"")</f>
        <v/>
      </c>
      <c r="DT31" s="293" t="str">
        <f t="shared" si="24"/>
        <v/>
      </c>
      <c r="DU31" s="51"/>
      <c r="DV31" s="17"/>
      <c r="DW31" s="18" t="s">
        <v>10</v>
      </c>
      <c r="DX31" s="19">
        <v>0.22916666666666666</v>
      </c>
      <c r="DY31" s="290">
        <f t="shared" si="25"/>
        <v>0</v>
      </c>
      <c r="DZ31" s="291">
        <f t="shared" si="26"/>
        <v>0</v>
      </c>
      <c r="EA31" s="19">
        <f t="shared" si="27"/>
        <v>0</v>
      </c>
      <c r="EB31" s="20">
        <v>0.53749999999999998</v>
      </c>
      <c r="EC31" s="292">
        <f t="shared" si="28"/>
        <v>0</v>
      </c>
      <c r="ED31" s="63" t="s">
        <v>10</v>
      </c>
      <c r="EE31" s="64"/>
      <c r="EF31" s="63" t="s">
        <v>10</v>
      </c>
      <c r="EG31" s="65"/>
      <c r="EH31" s="66" t="s">
        <v>10</v>
      </c>
      <c r="EI31" s="64"/>
      <c r="EJ31" s="63" t="s">
        <v>10</v>
      </c>
      <c r="EK31" s="65"/>
      <c r="EL31" s="66" t="s">
        <v>10</v>
      </c>
      <c r="EM31" s="64"/>
      <c r="EN31" s="56" t="str">
        <f>IFERROR(IF($DW31="Présent",EE31/VLOOKUP(ED31,Base!$A$3:$E$17,2,FALSE)/24,""),"")</f>
        <v/>
      </c>
      <c r="EO31" s="56" t="str">
        <f>IFERROR(IF($DW31="Présent",EG31/VLOOKUP(EF31,Base!$A$3:$E$17,2,FALSE)/24,""),"")</f>
        <v/>
      </c>
      <c r="EP31" s="56" t="str">
        <f>IFERROR(IF($DW31="Présent",EI31/VLOOKUP(EH31,Base!$A$3:$E$17,2,FALSE)/24,""),"")</f>
        <v/>
      </c>
      <c r="EQ31" s="56" t="str">
        <f>IFERROR(IF($DW31="Présent",EK31/VLOOKUP(EJ31,Base!$A$3:$E$17,2,FALSE)/24,""),"")</f>
        <v/>
      </c>
      <c r="ER31" s="56" t="str">
        <f>IFERROR(IF($DW31="Présent",EM31/VLOOKUP(EL31,Base!$A$3:$E$17,2,FALSE)/24,""),"")</f>
        <v/>
      </c>
      <c r="ES31" s="293" t="str">
        <f t="shared" si="29"/>
        <v/>
      </c>
      <c r="ET31" s="51"/>
      <c r="EU31" s="17"/>
      <c r="EV31" s="18" t="s">
        <v>10</v>
      </c>
      <c r="EW31" s="19">
        <v>0.22916666666666666</v>
      </c>
      <c r="EX31" s="290">
        <f t="shared" si="30"/>
        <v>0</v>
      </c>
      <c r="EY31" s="291">
        <f t="shared" si="31"/>
        <v>0</v>
      </c>
      <c r="EZ31" s="19">
        <f t="shared" si="32"/>
        <v>0</v>
      </c>
      <c r="FA31" s="20">
        <v>0.53749999999999998</v>
      </c>
      <c r="FB31" s="292">
        <f t="shared" si="33"/>
        <v>0</v>
      </c>
      <c r="FC31" s="63" t="s">
        <v>10</v>
      </c>
      <c r="FD31" s="64"/>
      <c r="FE31" s="63" t="s">
        <v>10</v>
      </c>
      <c r="FF31" s="65"/>
      <c r="FG31" s="66" t="s">
        <v>10</v>
      </c>
      <c r="FH31" s="64"/>
      <c r="FI31" s="63" t="s">
        <v>10</v>
      </c>
      <c r="FJ31" s="65"/>
      <c r="FK31" s="66" t="s">
        <v>10</v>
      </c>
      <c r="FL31" s="64"/>
      <c r="FM31" s="56" t="str">
        <f>IFERROR(IF($EV31="Présent",FD31/VLOOKUP(FC31,Base!$A$3:$E$17,2,FALSE)/24,""),"")</f>
        <v/>
      </c>
      <c r="FN31" s="56" t="str">
        <f>IFERROR(IF($EV31="Présent",FF31/VLOOKUP(FE31,Base!$A$3:$E$17,2,FALSE)/24,""),"")</f>
        <v/>
      </c>
      <c r="FO31" s="56" t="str">
        <f>IFERROR(IF($EV31="Présent",FH31/VLOOKUP(FG31,Base!$A$3:$E$17,2,FALSE)/24,""),"")</f>
        <v/>
      </c>
      <c r="FP31" s="56" t="str">
        <f>IFERROR(IF($EV31="Présent",FJ31/VLOOKUP(FI31,Base!$A$3:$E$17,2,FALSE)/24,""),"")</f>
        <v/>
      </c>
      <c r="FQ31" s="56" t="str">
        <f>IFERROR(IF($EV31="Présent",FL31/VLOOKUP(FK31,Base!$A$3:$E$17,2,FALSE)/24,""),"")</f>
        <v/>
      </c>
      <c r="FR31" s="293" t="str">
        <f t="shared" si="34"/>
        <v/>
      </c>
      <c r="FS31" s="51"/>
      <c r="FU31" s="262">
        <f t="shared" si="35"/>
        <v>0</v>
      </c>
      <c r="FV31" s="261" t="str">
        <f t="shared" si="36"/>
        <v/>
      </c>
      <c r="FW31" s="263">
        <f t="shared" si="37"/>
        <v>0</v>
      </c>
      <c r="FX31" s="23"/>
      <c r="FY31" s="88"/>
    </row>
    <row r="32" spans="1:186" s="25" customFormat="1" ht="12.75" thickBot="1" x14ac:dyDescent="0.25">
      <c r="A32" s="17"/>
      <c r="B32" s="18"/>
      <c r="C32" s="19">
        <v>0.22916666666666666</v>
      </c>
      <c r="D32" s="290">
        <f t="shared" si="0"/>
        <v>0</v>
      </c>
      <c r="E32" s="291">
        <f t="shared" si="1"/>
        <v>0</v>
      </c>
      <c r="F32" s="19">
        <f t="shared" si="2"/>
        <v>0</v>
      </c>
      <c r="G32" s="20">
        <v>0.53749999999999998</v>
      </c>
      <c r="H32" s="292">
        <f t="shared" ref="H32" si="38">IF(F32="","",IF(B32&lt;&gt;"Présent",0,G32-F32+IF(F32&gt;G32,1)-0.4/24))</f>
        <v>0</v>
      </c>
      <c r="I32" s="63" t="s">
        <v>10</v>
      </c>
      <c r="J32" s="64"/>
      <c r="K32" s="63" t="s">
        <v>10</v>
      </c>
      <c r="L32" s="65"/>
      <c r="M32" s="66" t="s">
        <v>10</v>
      </c>
      <c r="N32" s="64"/>
      <c r="O32" s="63" t="s">
        <v>10</v>
      </c>
      <c r="P32" s="65"/>
      <c r="Q32" s="66" t="s">
        <v>10</v>
      </c>
      <c r="R32" s="64"/>
      <c r="S32" s="56" t="str">
        <f>IFERROR(IF($B32="Présent",J32/VLOOKUP(I32,Base!$A$3:$E$17,2,FALSE)/24,""),"")</f>
        <v/>
      </c>
      <c r="T32" s="56" t="str">
        <f>IFERROR(IF($B32="Présent",L32/VLOOKUP(K32,Base!$A$3:$E$17,2,FALSE)/24,""),"")</f>
        <v/>
      </c>
      <c r="U32" s="56" t="str">
        <f>IFERROR(IF($B32="Présent",N32/VLOOKUP(M32,Base!$A$3:$E$17,2,FALSE)/24,""),"")</f>
        <v/>
      </c>
      <c r="V32" s="56" t="str">
        <f>IFERROR(IF($B32="Présent",P32/VLOOKUP(O32,Base!$A$3:$E$17,2,FALSE)/24,""),"")</f>
        <v/>
      </c>
      <c r="W32" s="56" t="str">
        <f>IFERROR(IF($B32="Présent",R32/VLOOKUP(Q32,Base!$A$3:$E$17,2,FALSE)/24,""),"")</f>
        <v/>
      </c>
      <c r="X32" s="293" t="str">
        <f t="shared" si="4"/>
        <v/>
      </c>
      <c r="Y32" s="51"/>
      <c r="Z32" s="17"/>
      <c r="AA32" s="18" t="s">
        <v>10</v>
      </c>
      <c r="AB32" s="19">
        <v>0.22916666666666666</v>
      </c>
      <c r="AC32" s="290">
        <f t="shared" si="5"/>
        <v>0</v>
      </c>
      <c r="AD32" s="291">
        <f t="shared" si="6"/>
        <v>0</v>
      </c>
      <c r="AE32" s="19">
        <f t="shared" si="7"/>
        <v>0</v>
      </c>
      <c r="AF32" s="20">
        <v>0.53749999999999998</v>
      </c>
      <c r="AG32" s="292">
        <f t="shared" ref="AG32" si="39">IF(AE32="","",IF(AA32&lt;&gt;"Présent",0,AF32-AE32+IF(AE32&gt;AF32,1)-0.4/24))</f>
        <v>0</v>
      </c>
      <c r="AH32" s="63" t="s">
        <v>10</v>
      </c>
      <c r="AI32" s="64"/>
      <c r="AJ32" s="63" t="s">
        <v>10</v>
      </c>
      <c r="AK32" s="65"/>
      <c r="AL32" s="66" t="s">
        <v>10</v>
      </c>
      <c r="AM32" s="64"/>
      <c r="AN32" s="63" t="s">
        <v>10</v>
      </c>
      <c r="AO32" s="65"/>
      <c r="AP32" s="66" t="s">
        <v>10</v>
      </c>
      <c r="AQ32" s="64"/>
      <c r="AR32" s="56" t="str">
        <f>IFERROR(IF($AA32="Présent",AI32/VLOOKUP(AH32,Base!$A$3:$E$17,2,FALSE)/24,""),"")</f>
        <v/>
      </c>
      <c r="AS32" s="56" t="str">
        <f>IFERROR(IF($AA32="Présent",AK32/VLOOKUP(AJ32,Base!$A$3:$E$17,2,FALSE)/24,""),"")</f>
        <v/>
      </c>
      <c r="AT32" s="56" t="str">
        <f>IFERROR(IF($AA32="Présent",AM32/VLOOKUP(AL32,Base!$A$3:$E$17,2,FALSE)/24,""),"")</f>
        <v/>
      </c>
      <c r="AU32" s="56" t="str">
        <f>IFERROR(IF($AA32="Présent",AO32/VLOOKUP(AN32,Base!$A$3:$E$17,2,FALSE)/24,""),"")</f>
        <v/>
      </c>
      <c r="AV32" s="56" t="str">
        <f>IFERROR(IF($AA32="Présent",AQ32/VLOOKUP(AP32,Base!$A$3:$E$17,2,FALSE)/24,""),"")</f>
        <v/>
      </c>
      <c r="AW32" s="293" t="str">
        <f t="shared" si="9"/>
        <v/>
      </c>
      <c r="AX32" s="51"/>
      <c r="AY32" s="17"/>
      <c r="AZ32" s="18" t="s">
        <v>10</v>
      </c>
      <c r="BA32" s="19">
        <v>0.22916666666666666</v>
      </c>
      <c r="BB32" s="290">
        <f t="shared" si="10"/>
        <v>0</v>
      </c>
      <c r="BC32" s="291">
        <f t="shared" si="11"/>
        <v>0</v>
      </c>
      <c r="BD32" s="19">
        <f t="shared" si="12"/>
        <v>0</v>
      </c>
      <c r="BE32" s="20">
        <v>0.53749999999999998</v>
      </c>
      <c r="BF32" s="292">
        <f t="shared" ref="BF32" si="40">IF(BD32="","",IF(AZ32&lt;&gt;"Présent",0,BE32-BD32+IF(BD32&gt;BE32,1)-0.4/24))</f>
        <v>0</v>
      </c>
      <c r="BG32" s="63" t="s">
        <v>10</v>
      </c>
      <c r="BH32" s="64"/>
      <c r="BI32" s="63" t="s">
        <v>10</v>
      </c>
      <c r="BJ32" s="65"/>
      <c r="BK32" s="66" t="s">
        <v>10</v>
      </c>
      <c r="BL32" s="64"/>
      <c r="BM32" s="63" t="s">
        <v>10</v>
      </c>
      <c r="BN32" s="65"/>
      <c r="BO32" s="66" t="s">
        <v>10</v>
      </c>
      <c r="BP32" s="64"/>
      <c r="BQ32" s="56" t="str">
        <f>IFERROR(IF($AZ32="Présent",BH32/VLOOKUP(BG32,Base!$A$3:$E$17,2,FALSE)/24,""),"")</f>
        <v/>
      </c>
      <c r="BR32" s="56" t="str">
        <f>IFERROR(IF($AZ32="Présent",BJ32/VLOOKUP(BI32,Base!$A$3:$E$17,2,FALSE)/24,""),"")</f>
        <v/>
      </c>
      <c r="BS32" s="56" t="str">
        <f>IFERROR(IF($AZ32="Présent",BL32/VLOOKUP(BK32,Base!$A$3:$E$17,2,FALSE)/24,""),"")</f>
        <v/>
      </c>
      <c r="BT32" s="56" t="str">
        <f>IFERROR(IF($AZ32="Présent",BN32/VLOOKUP(BM32,Base!$A$3:$E$17,2,FALSE)/24,""),"")</f>
        <v/>
      </c>
      <c r="BU32" s="56" t="str">
        <f>IFERROR(IF($AZ32="Présent",BP32/VLOOKUP(BO32,Base!$A$3:$E$17,2,FALSE)/24,""),"")</f>
        <v/>
      </c>
      <c r="BV32" s="293" t="str">
        <f t="shared" si="14"/>
        <v/>
      </c>
      <c r="BW32" s="51"/>
      <c r="BX32" s="17"/>
      <c r="BY32" s="199" t="s">
        <v>10</v>
      </c>
      <c r="BZ32" s="19">
        <v>0.22916666666666666</v>
      </c>
      <c r="CA32" s="290">
        <f t="shared" si="15"/>
        <v>0</v>
      </c>
      <c r="CB32" s="291">
        <f t="shared" si="16"/>
        <v>0</v>
      </c>
      <c r="CC32" s="19">
        <f t="shared" si="17"/>
        <v>0</v>
      </c>
      <c r="CD32" s="20">
        <v>0.53749999999999998</v>
      </c>
      <c r="CE32" s="292">
        <f t="shared" ref="CE32" si="41">IF(CC32="","",IF(BY32&lt;&gt;"Présent",0,CD32-CC32+IF(CC32&gt;CD32,1)-0.4/24))</f>
        <v>0</v>
      </c>
      <c r="CF32" s="63" t="s">
        <v>10</v>
      </c>
      <c r="CG32" s="64"/>
      <c r="CH32" s="63" t="s">
        <v>10</v>
      </c>
      <c r="CI32" s="65"/>
      <c r="CJ32" s="66" t="s">
        <v>10</v>
      </c>
      <c r="CK32" s="64"/>
      <c r="CL32" s="63" t="s">
        <v>10</v>
      </c>
      <c r="CM32" s="65"/>
      <c r="CN32" s="66" t="s">
        <v>10</v>
      </c>
      <c r="CO32" s="64"/>
      <c r="CP32" s="56" t="str">
        <f>IFERROR(IF($BY32="Présent",CG32/VLOOKUP(CF32,Base!$A$3:$E$17,2,FALSE)/24,""),"")</f>
        <v/>
      </c>
      <c r="CQ32" s="56" t="str">
        <f>IFERROR(IF($BY32="Présent",CI32/VLOOKUP(CH32,Base!$A$3:$E$17,2,FALSE)/24,""),"")</f>
        <v/>
      </c>
      <c r="CR32" s="56" t="str">
        <f>IFERROR(IF($BY32="Présent",CK32/VLOOKUP(CJ32,Base!$A$3:$E$17,2,FALSE)/24,""),"")</f>
        <v/>
      </c>
      <c r="CS32" s="56" t="str">
        <f>IFERROR(IF($BY32="Présent",CM32/VLOOKUP(CL32,Base!$A$3:$E$17,2,FALSE)/24,""),"")</f>
        <v/>
      </c>
      <c r="CT32" s="56" t="str">
        <f>IFERROR(IF($BY32="Présent",CO32/VLOOKUP(CN32,Base!$A$3:$E$17,2,FALSE)/24,""),"")</f>
        <v/>
      </c>
      <c r="CU32" s="293" t="str">
        <f t="shared" si="19"/>
        <v/>
      </c>
      <c r="CV32" s="51"/>
      <c r="CW32" s="17"/>
      <c r="CX32" s="199" t="s">
        <v>10</v>
      </c>
      <c r="CY32" s="19">
        <v>0.22916666666666666</v>
      </c>
      <c r="CZ32" s="290">
        <f t="shared" si="20"/>
        <v>0</v>
      </c>
      <c r="DA32" s="291">
        <f t="shared" si="21"/>
        <v>0</v>
      </c>
      <c r="DB32" s="19">
        <f t="shared" si="22"/>
        <v>0</v>
      </c>
      <c r="DC32" s="20">
        <v>0.53749999999999998</v>
      </c>
      <c r="DD32" s="292">
        <f t="shared" ref="DD32" si="42">IF(DB32="","",IF(CX32&lt;&gt;"Présent",0,DC32-DB32+IF(DB32&gt;DC32,1)-0.4/24))</f>
        <v>0</v>
      </c>
      <c r="DE32" s="63"/>
      <c r="DF32" s="64"/>
      <c r="DG32" s="63" t="s">
        <v>10</v>
      </c>
      <c r="DH32" s="65"/>
      <c r="DI32" s="66" t="s">
        <v>10</v>
      </c>
      <c r="DJ32" s="64"/>
      <c r="DK32" s="63" t="s">
        <v>10</v>
      </c>
      <c r="DL32" s="65"/>
      <c r="DM32" s="66" t="s">
        <v>10</v>
      </c>
      <c r="DN32" s="64"/>
      <c r="DO32" s="56" t="str">
        <f>IFERROR(IF($CX32="Présent",DF32/VLOOKUP(DE32,Base!$A$3:$E$17,2,FALSE)/24,""),"")</f>
        <v/>
      </c>
      <c r="DP32" s="56" t="str">
        <f>IFERROR(IF($CX32="Présent",DH32/VLOOKUP(DG32,Base!$A$3:$E$17,2,FALSE)/24,""),"")</f>
        <v/>
      </c>
      <c r="DQ32" s="56" t="str">
        <f>IFERROR(IF($CX32="Présent",DJ32/VLOOKUP(DI32,Base!$A$3:$E$17,2,FALSE)/24,""),"")</f>
        <v/>
      </c>
      <c r="DR32" s="56" t="str">
        <f>IFERROR(IF($CX32="Présent",DL32/VLOOKUP(DK32,Base!$A$3:$E$17,2,FALSE)/24,""),"")</f>
        <v/>
      </c>
      <c r="DS32" s="56" t="str">
        <f>IFERROR(IF($CX32="Présent",DN32/VLOOKUP(DM32,Base!$A$3:$E$17,2,FALSE)/24,""),"")</f>
        <v/>
      </c>
      <c r="DT32" s="293" t="str">
        <f t="shared" si="24"/>
        <v/>
      </c>
      <c r="DU32" s="51"/>
      <c r="DV32" s="17"/>
      <c r="DW32" s="18" t="s">
        <v>10</v>
      </c>
      <c r="DX32" s="19">
        <v>0.22916666666666666</v>
      </c>
      <c r="DY32" s="290">
        <f t="shared" si="25"/>
        <v>0</v>
      </c>
      <c r="DZ32" s="291">
        <f t="shared" si="26"/>
        <v>0</v>
      </c>
      <c r="EA32" s="19">
        <f t="shared" si="27"/>
        <v>0</v>
      </c>
      <c r="EB32" s="20">
        <v>0.53749999999999998</v>
      </c>
      <c r="EC32" s="292">
        <f t="shared" ref="EC32" si="43">IF(EA32="","",IF(DW32&lt;&gt;"Présent",0,EB32-EA32+IF(EA32&gt;EB32,1)-0.4/24))</f>
        <v>0</v>
      </c>
      <c r="ED32" s="63" t="s">
        <v>10</v>
      </c>
      <c r="EE32" s="64"/>
      <c r="EF32" s="63" t="s">
        <v>10</v>
      </c>
      <c r="EG32" s="65"/>
      <c r="EH32" s="66" t="s">
        <v>10</v>
      </c>
      <c r="EI32" s="64"/>
      <c r="EJ32" s="63" t="s">
        <v>10</v>
      </c>
      <c r="EK32" s="65"/>
      <c r="EL32" s="66" t="s">
        <v>10</v>
      </c>
      <c r="EM32" s="64"/>
      <c r="EN32" s="56" t="str">
        <f>IFERROR(IF($DW32="Présent",EE32/VLOOKUP(ED32,Base!$A$3:$E$17,2,FALSE)/24,""),"")</f>
        <v/>
      </c>
      <c r="EO32" s="56" t="str">
        <f>IFERROR(IF($DW32="Présent",EG32/VLOOKUP(EF32,Base!$A$3:$E$17,2,FALSE)/24,""),"")</f>
        <v/>
      </c>
      <c r="EP32" s="56" t="str">
        <f>IFERROR(IF($DW32="Présent",EI32/VLOOKUP(EH32,Base!$A$3:$E$17,2,FALSE)/24,""),"")</f>
        <v/>
      </c>
      <c r="EQ32" s="56" t="str">
        <f>IFERROR(IF($DW32="Présent",EK32/VLOOKUP(EJ32,Base!$A$3:$E$17,2,FALSE)/24,""),"")</f>
        <v/>
      </c>
      <c r="ER32" s="56" t="str">
        <f>IFERROR(IF($DW32="Présent",EM32/VLOOKUP(EL32,Base!$A$3:$E$17,2,FALSE)/24,""),"")</f>
        <v/>
      </c>
      <c r="ES32" s="293" t="str">
        <f t="shared" si="29"/>
        <v/>
      </c>
      <c r="ET32" s="51"/>
      <c r="EU32" s="17"/>
      <c r="EV32" s="18" t="s">
        <v>10</v>
      </c>
      <c r="EW32" s="19">
        <v>0.22916666666666666</v>
      </c>
      <c r="EX32" s="290">
        <f t="shared" si="30"/>
        <v>0</v>
      </c>
      <c r="EY32" s="291">
        <f t="shared" si="31"/>
        <v>0</v>
      </c>
      <c r="EZ32" s="19">
        <f t="shared" si="32"/>
        <v>0</v>
      </c>
      <c r="FA32" s="20">
        <v>0.53749999999999998</v>
      </c>
      <c r="FB32" s="292">
        <f t="shared" ref="FB32" si="44">IF(EZ32="","",IF(EV32&lt;&gt;"Présent",0,FA32-EZ32+IF(EZ32&gt;FA32,1)-0.4/24))</f>
        <v>0</v>
      </c>
      <c r="FC32" s="63" t="s">
        <v>10</v>
      </c>
      <c r="FD32" s="64"/>
      <c r="FE32" s="63" t="s">
        <v>10</v>
      </c>
      <c r="FF32" s="65"/>
      <c r="FG32" s="66" t="s">
        <v>10</v>
      </c>
      <c r="FH32" s="64"/>
      <c r="FI32" s="63" t="s">
        <v>10</v>
      </c>
      <c r="FJ32" s="65"/>
      <c r="FK32" s="66" t="s">
        <v>10</v>
      </c>
      <c r="FL32" s="64"/>
      <c r="FM32" s="56" t="str">
        <f>IFERROR(IF($EV32="Présent",FD32/VLOOKUP(FC32,Base!$A$3:$E$17,2,FALSE)/24,""),"")</f>
        <v/>
      </c>
      <c r="FN32" s="56" t="str">
        <f>IFERROR(IF($EV32="Présent",FF32/VLOOKUP(FE32,Base!$A$3:$E$17,2,FALSE)/24,""),"")</f>
        <v/>
      </c>
      <c r="FO32" s="56" t="str">
        <f>IFERROR(IF($EV32="Présent",FH32/VLOOKUP(FG32,Base!$A$3:$E$17,2,FALSE)/24,""),"")</f>
        <v/>
      </c>
      <c r="FP32" s="56" t="str">
        <f>IFERROR(IF($EV32="Présent",FJ32/VLOOKUP(FI32,Base!$A$3:$E$17,2,FALSE)/24,""),"")</f>
        <v/>
      </c>
      <c r="FQ32" s="56" t="str">
        <f>IFERROR(IF($EV32="Présent",FL32/VLOOKUP(FK32,Base!$A$3:$E$17,2,FALSE)/24,""),"")</f>
        <v/>
      </c>
      <c r="FR32" s="293" t="str">
        <f t="shared" si="34"/>
        <v/>
      </c>
      <c r="FS32" s="51"/>
      <c r="FU32" s="264">
        <f t="shared" si="35"/>
        <v>0</v>
      </c>
      <c r="FV32" s="265" t="str">
        <f t="shared" si="36"/>
        <v/>
      </c>
      <c r="FW32" s="266">
        <f t="shared" si="37"/>
        <v>0</v>
      </c>
      <c r="FX32" s="23"/>
      <c r="FY32" s="88"/>
    </row>
    <row r="33" spans="1:181" s="25" customFormat="1" ht="12.75" thickBot="1" x14ac:dyDescent="0.25">
      <c r="A33" s="294" t="s">
        <v>103</v>
      </c>
      <c r="B33" s="295"/>
      <c r="C33" s="296">
        <f>SUM(E4:E32)</f>
        <v>0</v>
      </c>
      <c r="D33" s="297"/>
      <c r="E33" s="298"/>
      <c r="F33" s="411">
        <f>SUM(H4:H32)</f>
        <v>0</v>
      </c>
      <c r="G33" s="412"/>
      <c r="H33" s="299"/>
      <c r="I33" s="300" t="s">
        <v>10</v>
      </c>
      <c r="J33" s="301"/>
      <c r="K33" s="300" t="s">
        <v>10</v>
      </c>
      <c r="L33" s="302"/>
      <c r="M33" s="303" t="s">
        <v>10</v>
      </c>
      <c r="N33" s="301"/>
      <c r="O33" s="300" t="s">
        <v>10</v>
      </c>
      <c r="P33" s="302"/>
      <c r="Q33" s="303" t="s">
        <v>10</v>
      </c>
      <c r="R33" s="301"/>
      <c r="S33" s="304"/>
      <c r="T33" s="304"/>
      <c r="U33" s="305"/>
      <c r="V33" s="306"/>
      <c r="W33" s="306"/>
      <c r="X33" s="306" t="str">
        <f>IFERROR(IF(OR(E33="",S33+T33+U33+V33+W33=0),"",S33+T33+U33+V33+W33),"")</f>
        <v/>
      </c>
      <c r="Y33" s="51"/>
      <c r="Z33" s="294" t="s">
        <v>103</v>
      </c>
      <c r="AA33" s="295"/>
      <c r="AB33" s="296">
        <f>SUM(AD4:AD32)</f>
        <v>0</v>
      </c>
      <c r="AC33" s="297"/>
      <c r="AD33" s="328"/>
      <c r="AE33" s="464">
        <f>SUM(AG4:AG32)</f>
        <v>0</v>
      </c>
      <c r="AF33" s="465"/>
      <c r="AG33" s="299"/>
      <c r="AH33" s="300" t="s">
        <v>10</v>
      </c>
      <c r="AI33" s="301"/>
      <c r="AJ33" s="300" t="s">
        <v>10</v>
      </c>
      <c r="AK33" s="302"/>
      <c r="AL33" s="303" t="s">
        <v>10</v>
      </c>
      <c r="AM33" s="301"/>
      <c r="AN33" s="300" t="s">
        <v>10</v>
      </c>
      <c r="AO33" s="302"/>
      <c r="AP33" s="303" t="s">
        <v>10</v>
      </c>
      <c r="AQ33" s="301"/>
      <c r="AR33" s="304"/>
      <c r="AS33" s="304"/>
      <c r="AT33" s="305"/>
      <c r="AU33" s="306"/>
      <c r="AV33" s="306"/>
      <c r="AW33" s="306" t="str">
        <f>IFERROR(IF(OR(AD33="",AR33+AS33+AT33+AU33+AV33=0),"",AR33+AS33+AT33+AU33+AV33),"")</f>
        <v/>
      </c>
      <c r="AX33" s="51"/>
      <c r="AY33" s="294" t="s">
        <v>103</v>
      </c>
      <c r="AZ33" s="295"/>
      <c r="BA33" s="296">
        <f>SUM(BC4:BC32)</f>
        <v>0</v>
      </c>
      <c r="BB33" s="297"/>
      <c r="BC33" s="328"/>
      <c r="BD33" s="411">
        <f>SUM(BF4:BF32)</f>
        <v>0</v>
      </c>
      <c r="BE33" s="412"/>
      <c r="BF33" s="299"/>
      <c r="BG33" s="300" t="s">
        <v>10</v>
      </c>
      <c r="BH33" s="301"/>
      <c r="BI33" s="300" t="s">
        <v>10</v>
      </c>
      <c r="BJ33" s="302"/>
      <c r="BK33" s="303" t="s">
        <v>10</v>
      </c>
      <c r="BL33" s="301"/>
      <c r="BM33" s="300" t="s">
        <v>10</v>
      </c>
      <c r="BN33" s="302"/>
      <c r="BO33" s="303" t="s">
        <v>10</v>
      </c>
      <c r="BP33" s="301"/>
      <c r="BQ33" s="304"/>
      <c r="BR33" s="304"/>
      <c r="BS33" s="305"/>
      <c r="BT33" s="306"/>
      <c r="BU33" s="306"/>
      <c r="BV33" s="306" t="str">
        <f>IFERROR(IF(OR(BC33="",BQ33+BR33+BS33+BT33+BU33=0),"",BQ33+BR33+BS33+BT33+BU33),"")</f>
        <v/>
      </c>
      <c r="BW33" s="51"/>
      <c r="BX33" s="294" t="s">
        <v>103</v>
      </c>
      <c r="BY33" s="352"/>
      <c r="BZ33" s="296">
        <f>SUM(CB4:CB32)</f>
        <v>0</v>
      </c>
      <c r="CA33" s="297"/>
      <c r="CB33" s="298"/>
      <c r="CC33" s="411">
        <f>SUM(CE4:CE32)</f>
        <v>0</v>
      </c>
      <c r="CD33" s="412"/>
      <c r="CE33" s="299"/>
      <c r="CF33" s="300" t="s">
        <v>10</v>
      </c>
      <c r="CG33" s="301"/>
      <c r="CH33" s="300" t="s">
        <v>10</v>
      </c>
      <c r="CI33" s="302"/>
      <c r="CJ33" s="303" t="s">
        <v>10</v>
      </c>
      <c r="CK33" s="301"/>
      <c r="CL33" s="300" t="s">
        <v>10</v>
      </c>
      <c r="CM33" s="302"/>
      <c r="CN33" s="303" t="s">
        <v>10</v>
      </c>
      <c r="CO33" s="301"/>
      <c r="CP33" s="304"/>
      <c r="CQ33" s="304"/>
      <c r="CR33" s="305"/>
      <c r="CS33" s="306"/>
      <c r="CT33" s="306"/>
      <c r="CU33" s="306" t="str">
        <f>IFERROR(IF(OR(CB33="",CP33+CQ33+CR33+CS33+CT33=0),"",CP33+CQ33+CR33+CS33+CT33),"")</f>
        <v/>
      </c>
      <c r="CV33" s="51"/>
      <c r="CW33" s="351" t="s">
        <v>103</v>
      </c>
      <c r="CX33" s="295"/>
      <c r="CY33" s="296">
        <f>SUM(DA4:DA32)</f>
        <v>0</v>
      </c>
      <c r="CZ33" s="297"/>
      <c r="DA33" s="298"/>
      <c r="DB33" s="411">
        <f>SUM(DD4:DD32)</f>
        <v>0</v>
      </c>
      <c r="DC33" s="412"/>
      <c r="DD33" s="299"/>
      <c r="DE33" s="300" t="s">
        <v>10</v>
      </c>
      <c r="DF33" s="301"/>
      <c r="DG33" s="300" t="s">
        <v>10</v>
      </c>
      <c r="DH33" s="302"/>
      <c r="DI33" s="303" t="s">
        <v>10</v>
      </c>
      <c r="DJ33" s="301"/>
      <c r="DK33" s="300" t="s">
        <v>10</v>
      </c>
      <c r="DL33" s="302"/>
      <c r="DM33" s="303" t="s">
        <v>10</v>
      </c>
      <c r="DN33" s="301"/>
      <c r="DO33" s="304"/>
      <c r="DP33" s="304"/>
      <c r="DQ33" s="305"/>
      <c r="DR33" s="306"/>
      <c r="DS33" s="306"/>
      <c r="DT33" s="306" t="str">
        <f>IFERROR(IF(OR(DA33="",DO33+DP33+DQ33+DR33+DS33=0),"",DO33+DP33+DQ33+DR33+DS33),"")</f>
        <v/>
      </c>
      <c r="DU33" s="51"/>
      <c r="DV33" s="294" t="s">
        <v>103</v>
      </c>
      <c r="DW33" s="295"/>
      <c r="DX33" s="296">
        <f>SUM(DZ4:DZ32)</f>
        <v>0</v>
      </c>
      <c r="DY33" s="297"/>
      <c r="DZ33" s="298"/>
      <c r="EA33" s="411">
        <f>SUM(EC4:EC32)</f>
        <v>0</v>
      </c>
      <c r="EB33" s="412"/>
      <c r="EC33" s="299"/>
      <c r="ED33" s="300" t="s">
        <v>10</v>
      </c>
      <c r="EE33" s="301"/>
      <c r="EF33" s="300" t="s">
        <v>10</v>
      </c>
      <c r="EG33" s="302"/>
      <c r="EH33" s="303" t="s">
        <v>10</v>
      </c>
      <c r="EI33" s="301"/>
      <c r="EJ33" s="300" t="s">
        <v>10</v>
      </c>
      <c r="EK33" s="302"/>
      <c r="EL33" s="303" t="s">
        <v>10</v>
      </c>
      <c r="EM33" s="301"/>
      <c r="EN33" s="304"/>
      <c r="EO33" s="304"/>
      <c r="EP33" s="305"/>
      <c r="EQ33" s="306"/>
      <c r="ER33" s="306"/>
      <c r="ES33" s="306" t="str">
        <f>IFERROR(IF(OR(DZ33="",EN33+EO33+EP33+EQ33+ER33=0),"",EN33+EO33+EP33+EQ33+ER33),"")</f>
        <v/>
      </c>
      <c r="ET33" s="51"/>
      <c r="EU33" s="294" t="s">
        <v>103</v>
      </c>
      <c r="EV33" s="295"/>
      <c r="EW33" s="296">
        <f>SUM(EY4:EY32)</f>
        <v>0</v>
      </c>
      <c r="EX33" s="297"/>
      <c r="EY33" s="298"/>
      <c r="EZ33" s="411">
        <f>SUM(FB4:FB32)</f>
        <v>0</v>
      </c>
      <c r="FA33" s="412"/>
      <c r="FB33" s="299"/>
      <c r="FC33" s="300" t="s">
        <v>10</v>
      </c>
      <c r="FD33" s="301"/>
      <c r="FE33" s="300" t="s">
        <v>10</v>
      </c>
      <c r="FF33" s="302"/>
      <c r="FG33" s="303" t="s">
        <v>10</v>
      </c>
      <c r="FH33" s="301"/>
      <c r="FI33" s="300" t="s">
        <v>10</v>
      </c>
      <c r="FJ33" s="302"/>
      <c r="FK33" s="303" t="s">
        <v>10</v>
      </c>
      <c r="FL33" s="301"/>
      <c r="FM33" s="304"/>
      <c r="FN33" s="304"/>
      <c r="FO33" s="305"/>
      <c r="FP33" s="306"/>
      <c r="FQ33" s="306"/>
      <c r="FR33" s="306" t="str">
        <f>IFERROR(IF(OR(EY33="",FM33+FN33+FO33+FP33+FQ33=0),"",FM33+FN33+FO33+FP33+FQ33),"")</f>
        <v/>
      </c>
      <c r="FS33" s="51"/>
      <c r="FU33" s="237"/>
      <c r="FV33" s="23"/>
      <c r="FW33" s="88"/>
      <c r="FX33" s="23"/>
      <c r="FY33" s="126"/>
    </row>
    <row r="34" spans="1:181" s="25" customFormat="1" ht="12.75" customHeight="1" thickBot="1" x14ac:dyDescent="0.25">
      <c r="A34" s="278" t="s">
        <v>178</v>
      </c>
      <c r="B34" s="279"/>
      <c r="C34" s="280"/>
      <c r="D34" s="281"/>
      <c r="E34" s="127"/>
      <c r="F34" s="127"/>
      <c r="G34" s="127"/>
      <c r="H34" s="127"/>
      <c r="I34" s="67"/>
      <c r="J34" s="74"/>
      <c r="K34" s="74"/>
      <c r="L34" s="74"/>
      <c r="M34" s="74"/>
      <c r="N34" s="74"/>
      <c r="O34" s="413" t="s">
        <v>115</v>
      </c>
      <c r="P34" s="414"/>
      <c r="Q34" s="417" t="s">
        <v>166</v>
      </c>
      <c r="R34" s="417"/>
      <c r="S34" s="177"/>
      <c r="T34" s="177"/>
      <c r="U34" s="177"/>
      <c r="V34" s="177"/>
      <c r="W34" s="178"/>
      <c r="X34" s="307" t="e">
        <f>SUM(S4:W32,H47:H51)/C33</f>
        <v>#DIV/0!</v>
      </c>
      <c r="Y34" s="51"/>
      <c r="Z34" s="278" t="s">
        <v>178</v>
      </c>
      <c r="AA34" s="279"/>
      <c r="AB34" s="280"/>
      <c r="AC34" s="281"/>
      <c r="AD34" s="127"/>
      <c r="AE34" s="127"/>
      <c r="AF34" s="127"/>
      <c r="AG34" s="127"/>
      <c r="AH34" s="67"/>
      <c r="AI34" s="74"/>
      <c r="AJ34" s="74"/>
      <c r="AK34" s="74"/>
      <c r="AL34" s="74"/>
      <c r="AM34" s="74"/>
      <c r="AN34" s="413" t="s">
        <v>115</v>
      </c>
      <c r="AO34" s="414"/>
      <c r="AP34" s="417" t="s">
        <v>166</v>
      </c>
      <c r="AQ34" s="417"/>
      <c r="AR34" s="177"/>
      <c r="AS34" s="177"/>
      <c r="AT34" s="177"/>
      <c r="AU34" s="177"/>
      <c r="AV34" s="178"/>
      <c r="AW34" s="307" t="e">
        <f>SUM(AR4:AV32,AG47:AG51)/AB33</f>
        <v>#DIV/0!</v>
      </c>
      <c r="AX34" s="51"/>
      <c r="AY34" s="278" t="s">
        <v>178</v>
      </c>
      <c r="AZ34" s="279"/>
      <c r="BA34" s="280"/>
      <c r="BB34" s="281"/>
      <c r="BC34" s="127"/>
      <c r="BD34" s="127"/>
      <c r="BE34" s="127"/>
      <c r="BF34" s="127"/>
      <c r="BG34" s="67"/>
      <c r="BH34" s="74"/>
      <c r="BI34" s="74"/>
      <c r="BJ34" s="74"/>
      <c r="BK34" s="74"/>
      <c r="BL34" s="74"/>
      <c r="BM34" s="413" t="s">
        <v>115</v>
      </c>
      <c r="BN34" s="414"/>
      <c r="BO34" s="417" t="s">
        <v>166</v>
      </c>
      <c r="BP34" s="417"/>
      <c r="BQ34" s="177"/>
      <c r="BR34" s="177"/>
      <c r="BS34" s="177"/>
      <c r="BT34" s="177"/>
      <c r="BU34" s="178"/>
      <c r="BV34" s="307" t="e">
        <f>SUM(BQ4:BU32,BF47:BF51)/BA33</f>
        <v>#DIV/0!</v>
      </c>
      <c r="BW34" s="51"/>
      <c r="BX34" s="278" t="s">
        <v>178</v>
      </c>
      <c r="BY34" s="279"/>
      <c r="BZ34" s="280"/>
      <c r="CA34" s="281"/>
      <c r="CB34" s="127"/>
      <c r="CC34" s="127"/>
      <c r="CD34" s="127"/>
      <c r="CE34" s="127"/>
      <c r="CF34" s="67"/>
      <c r="CG34" s="74"/>
      <c r="CH34" s="74"/>
      <c r="CI34" s="74"/>
      <c r="CJ34" s="74"/>
      <c r="CK34" s="74"/>
      <c r="CL34" s="413" t="s">
        <v>115</v>
      </c>
      <c r="CM34" s="414"/>
      <c r="CN34" s="417" t="s">
        <v>166</v>
      </c>
      <c r="CO34" s="417"/>
      <c r="CP34" s="177"/>
      <c r="CQ34" s="177"/>
      <c r="CR34" s="177"/>
      <c r="CS34" s="177"/>
      <c r="CT34" s="178"/>
      <c r="CU34" s="307" t="e">
        <f>SUM(CP4:CT32,CE47:CE51)/BZ33</f>
        <v>#DIV/0!</v>
      </c>
      <c r="CV34" s="51"/>
      <c r="CW34" s="278" t="s">
        <v>178</v>
      </c>
      <c r="CX34" s="279"/>
      <c r="CY34" s="280"/>
      <c r="CZ34" s="281"/>
      <c r="DA34" s="127"/>
      <c r="DB34" s="127"/>
      <c r="DC34" s="127"/>
      <c r="DD34" s="127"/>
      <c r="DE34" s="67"/>
      <c r="DF34" s="74"/>
      <c r="DG34" s="74"/>
      <c r="DH34" s="74"/>
      <c r="DI34" s="74"/>
      <c r="DJ34" s="74"/>
      <c r="DK34" s="413" t="s">
        <v>115</v>
      </c>
      <c r="DL34" s="414"/>
      <c r="DM34" s="417" t="s">
        <v>166</v>
      </c>
      <c r="DN34" s="417"/>
      <c r="DO34" s="177"/>
      <c r="DP34" s="177"/>
      <c r="DQ34" s="177"/>
      <c r="DR34" s="177"/>
      <c r="DS34" s="178"/>
      <c r="DT34" s="307" t="e">
        <f>SUM(DO4:DS32,DD47:DD51)/CY33</f>
        <v>#DIV/0!</v>
      </c>
      <c r="DU34" s="51"/>
      <c r="DV34" s="278" t="s">
        <v>178</v>
      </c>
      <c r="DW34" s="279"/>
      <c r="DX34" s="280"/>
      <c r="DY34" s="281"/>
      <c r="DZ34" s="127"/>
      <c r="EA34" s="127"/>
      <c r="EB34" s="127"/>
      <c r="EC34" s="127"/>
      <c r="ED34" s="67"/>
      <c r="EE34" s="74"/>
      <c r="EF34" s="74"/>
      <c r="EG34" s="74"/>
      <c r="EH34" s="74"/>
      <c r="EI34" s="74"/>
      <c r="EJ34" s="413" t="s">
        <v>115</v>
      </c>
      <c r="EK34" s="414"/>
      <c r="EL34" s="417" t="s">
        <v>166</v>
      </c>
      <c r="EM34" s="417"/>
      <c r="EN34" s="177"/>
      <c r="EO34" s="177"/>
      <c r="EP34" s="177"/>
      <c r="EQ34" s="177"/>
      <c r="ER34" s="178"/>
      <c r="ES34" s="307" t="e">
        <f>SUM(EN4:ER32,EC47:EC51)/DX33</f>
        <v>#DIV/0!</v>
      </c>
      <c r="ET34" s="51"/>
      <c r="EU34" s="278" t="s">
        <v>178</v>
      </c>
      <c r="EV34" s="279"/>
      <c r="EW34" s="280"/>
      <c r="EX34" s="281"/>
      <c r="EY34" s="127"/>
      <c r="EZ34" s="127"/>
      <c r="FA34" s="127"/>
      <c r="FB34" s="127"/>
      <c r="FC34" s="67"/>
      <c r="FD34" s="74"/>
      <c r="FE34" s="74"/>
      <c r="FF34" s="74"/>
      <c r="FG34" s="74"/>
      <c r="FH34" s="74"/>
      <c r="FI34" s="413" t="s">
        <v>115</v>
      </c>
      <c r="FJ34" s="414"/>
      <c r="FK34" s="417" t="s">
        <v>166</v>
      </c>
      <c r="FL34" s="417"/>
      <c r="FM34" s="177"/>
      <c r="FN34" s="177"/>
      <c r="FO34" s="177"/>
      <c r="FP34" s="177"/>
      <c r="FQ34" s="178"/>
      <c r="FR34" s="307" t="e">
        <f>SUM(FM4:FQ32,FB47:FB51)/EW33</f>
        <v>#DIV/0!</v>
      </c>
      <c r="FS34" s="51"/>
      <c r="FU34" s="237"/>
      <c r="FV34" s="23"/>
      <c r="FW34" s="88"/>
      <c r="FX34" s="23"/>
      <c r="FY34" s="126"/>
    </row>
    <row r="35" spans="1:181" s="27" customFormat="1" ht="24.75" thickBot="1" x14ac:dyDescent="0.25">
      <c r="A35" s="69" t="s">
        <v>73</v>
      </c>
      <c r="B35" s="70" t="s">
        <v>104</v>
      </c>
      <c r="C35" s="71" t="s">
        <v>116</v>
      </c>
      <c r="D35" s="394" t="s">
        <v>119</v>
      </c>
      <c r="E35" s="86" t="s">
        <v>207</v>
      </c>
      <c r="F35" s="473" t="s">
        <v>105</v>
      </c>
      <c r="G35" s="474"/>
      <c r="H35" s="86" t="s">
        <v>162</v>
      </c>
      <c r="I35" s="418" t="s">
        <v>168</v>
      </c>
      <c r="J35" s="419"/>
      <c r="K35" s="103" t="s">
        <v>170</v>
      </c>
      <c r="M35" s="108" t="s">
        <v>178</v>
      </c>
      <c r="O35" s="415"/>
      <c r="P35" s="416"/>
      <c r="Q35" s="420" t="s">
        <v>2</v>
      </c>
      <c r="R35" s="420"/>
      <c r="S35" s="179"/>
      <c r="T35" s="179"/>
      <c r="U35" s="179"/>
      <c r="V35" s="179"/>
      <c r="W35" s="180"/>
      <c r="X35" s="308" t="e">
        <f>SUM(S4:W32,H47:H51)/F33</f>
        <v>#DIV/0!</v>
      </c>
      <c r="Y35" s="53"/>
      <c r="Z35" s="69" t="s">
        <v>73</v>
      </c>
      <c r="AA35" s="70" t="s">
        <v>104</v>
      </c>
      <c r="AB35" s="71" t="s">
        <v>116</v>
      </c>
      <c r="AC35" s="394" t="s">
        <v>119</v>
      </c>
      <c r="AD35" s="397" t="s">
        <v>207</v>
      </c>
      <c r="AE35" s="418" t="s">
        <v>105</v>
      </c>
      <c r="AF35" s="419"/>
      <c r="AG35" s="397" t="s">
        <v>162</v>
      </c>
      <c r="AH35" s="418" t="s">
        <v>168</v>
      </c>
      <c r="AI35" s="419"/>
      <c r="AJ35" s="103" t="s">
        <v>170</v>
      </c>
      <c r="AL35" s="108" t="s">
        <v>178</v>
      </c>
      <c r="AN35" s="415"/>
      <c r="AO35" s="416"/>
      <c r="AP35" s="420" t="s">
        <v>2</v>
      </c>
      <c r="AQ35" s="420"/>
      <c r="AR35" s="179"/>
      <c r="AS35" s="179"/>
      <c r="AT35" s="179"/>
      <c r="AU35" s="179"/>
      <c r="AV35" s="180"/>
      <c r="AW35" s="308" t="e">
        <f>SUM(AR4:AV32,AG47:AG51)/AE33</f>
        <v>#DIV/0!</v>
      </c>
      <c r="AX35" s="53"/>
      <c r="AY35" s="69" t="s">
        <v>73</v>
      </c>
      <c r="AZ35" s="70" t="s">
        <v>104</v>
      </c>
      <c r="BA35" s="71" t="s">
        <v>116</v>
      </c>
      <c r="BB35" s="394" t="s">
        <v>119</v>
      </c>
      <c r="BC35" s="397" t="s">
        <v>207</v>
      </c>
      <c r="BD35" s="418" t="s">
        <v>105</v>
      </c>
      <c r="BE35" s="419"/>
      <c r="BF35" s="397" t="s">
        <v>162</v>
      </c>
      <c r="BG35" s="418" t="s">
        <v>168</v>
      </c>
      <c r="BH35" s="419"/>
      <c r="BI35" s="103" t="s">
        <v>169</v>
      </c>
      <c r="BK35" s="108" t="s">
        <v>178</v>
      </c>
      <c r="BM35" s="415"/>
      <c r="BN35" s="416"/>
      <c r="BO35" s="420" t="s">
        <v>2</v>
      </c>
      <c r="BP35" s="420"/>
      <c r="BQ35" s="179"/>
      <c r="BR35" s="179"/>
      <c r="BS35" s="179"/>
      <c r="BT35" s="179"/>
      <c r="BU35" s="180"/>
      <c r="BV35" s="308" t="e">
        <f>SUM(BQ4:BU32,BF47:BF51)/BD33</f>
        <v>#DIV/0!</v>
      </c>
      <c r="BW35" s="53"/>
      <c r="BX35" s="69" t="s">
        <v>73</v>
      </c>
      <c r="BY35" s="70" t="s">
        <v>104</v>
      </c>
      <c r="BZ35" s="71" t="s">
        <v>116</v>
      </c>
      <c r="CA35" s="394" t="s">
        <v>119</v>
      </c>
      <c r="CB35" s="86" t="s">
        <v>207</v>
      </c>
      <c r="CC35" s="418" t="s">
        <v>105</v>
      </c>
      <c r="CD35" s="419"/>
      <c r="CE35" s="86" t="s">
        <v>162</v>
      </c>
      <c r="CF35" s="473" t="s">
        <v>168</v>
      </c>
      <c r="CG35" s="474"/>
      <c r="CH35" s="397" t="s">
        <v>170</v>
      </c>
      <c r="CJ35" s="108" t="s">
        <v>178</v>
      </c>
      <c r="CL35" s="415"/>
      <c r="CM35" s="416"/>
      <c r="CN35" s="420" t="s">
        <v>2</v>
      </c>
      <c r="CO35" s="420"/>
      <c r="CP35" s="179"/>
      <c r="CQ35" s="179"/>
      <c r="CR35" s="179"/>
      <c r="CS35" s="179"/>
      <c r="CT35" s="180"/>
      <c r="CU35" s="308" t="e">
        <f>SUM(CP4:CT32,CE47:CE51)/CC33</f>
        <v>#DIV/0!</v>
      </c>
      <c r="CV35" s="53"/>
      <c r="CW35" s="69" t="s">
        <v>73</v>
      </c>
      <c r="CX35" s="70" t="s">
        <v>104</v>
      </c>
      <c r="CY35" s="71" t="s">
        <v>116</v>
      </c>
      <c r="CZ35" s="394" t="s">
        <v>119</v>
      </c>
      <c r="DA35" s="86" t="s">
        <v>207</v>
      </c>
      <c r="DB35" s="418" t="s">
        <v>105</v>
      </c>
      <c r="DC35" s="419"/>
      <c r="DD35" s="86" t="s">
        <v>162</v>
      </c>
      <c r="DE35" s="418" t="s">
        <v>168</v>
      </c>
      <c r="DF35" s="419"/>
      <c r="DG35" s="103" t="s">
        <v>169</v>
      </c>
      <c r="DI35" s="108" t="s">
        <v>178</v>
      </c>
      <c r="DK35" s="415"/>
      <c r="DL35" s="416"/>
      <c r="DM35" s="420" t="s">
        <v>2</v>
      </c>
      <c r="DN35" s="420"/>
      <c r="DO35" s="179"/>
      <c r="DP35" s="179"/>
      <c r="DQ35" s="179"/>
      <c r="DR35" s="179"/>
      <c r="DS35" s="180"/>
      <c r="DT35" s="308" t="e">
        <f>SUM(DO4:DS32,DD47:DD51)/DB33</f>
        <v>#DIV/0!</v>
      </c>
      <c r="DU35" s="53"/>
      <c r="DV35" s="69" t="s">
        <v>73</v>
      </c>
      <c r="DW35" s="70" t="s">
        <v>104</v>
      </c>
      <c r="DX35" s="71" t="s">
        <v>116</v>
      </c>
      <c r="DY35" s="394" t="s">
        <v>119</v>
      </c>
      <c r="DZ35" s="86" t="s">
        <v>207</v>
      </c>
      <c r="EA35" s="418" t="s">
        <v>105</v>
      </c>
      <c r="EB35" s="419"/>
      <c r="EC35" s="86" t="s">
        <v>162</v>
      </c>
      <c r="ED35" s="418" t="s">
        <v>168</v>
      </c>
      <c r="EE35" s="419"/>
      <c r="EF35" s="103" t="s">
        <v>169</v>
      </c>
      <c r="EH35" s="108" t="s">
        <v>178</v>
      </c>
      <c r="EJ35" s="415"/>
      <c r="EK35" s="416"/>
      <c r="EL35" s="420" t="s">
        <v>2</v>
      </c>
      <c r="EM35" s="420"/>
      <c r="EN35" s="179"/>
      <c r="EO35" s="179"/>
      <c r="EP35" s="179"/>
      <c r="EQ35" s="179"/>
      <c r="ER35" s="180"/>
      <c r="ES35" s="308" t="e">
        <f>SUM(EN4:ER32,EC47:EC51)/EA33</f>
        <v>#DIV/0!</v>
      </c>
      <c r="ET35" s="53"/>
      <c r="EU35" s="69" t="s">
        <v>73</v>
      </c>
      <c r="EV35" s="70" t="s">
        <v>104</v>
      </c>
      <c r="EW35" s="71" t="s">
        <v>116</v>
      </c>
      <c r="EX35" s="394" t="s">
        <v>119</v>
      </c>
      <c r="EY35" s="86" t="s">
        <v>207</v>
      </c>
      <c r="EZ35" s="418" t="s">
        <v>105</v>
      </c>
      <c r="FA35" s="419"/>
      <c r="FB35" s="86" t="s">
        <v>162</v>
      </c>
      <c r="FC35" s="418" t="s">
        <v>168</v>
      </c>
      <c r="FD35" s="419"/>
      <c r="FE35" s="103" t="s">
        <v>169</v>
      </c>
      <c r="FG35" s="108" t="s">
        <v>178</v>
      </c>
      <c r="FI35" s="415"/>
      <c r="FJ35" s="416"/>
      <c r="FK35" s="420" t="s">
        <v>2</v>
      </c>
      <c r="FL35" s="420"/>
      <c r="FM35" s="179"/>
      <c r="FN35" s="179"/>
      <c r="FO35" s="179"/>
      <c r="FP35" s="179"/>
      <c r="FQ35" s="180"/>
      <c r="FR35" s="308" t="e">
        <f>SUM(FM4:FQ32,FB47:FB51)/EZ33</f>
        <v>#DIV/0!</v>
      </c>
      <c r="FS35" s="53"/>
      <c r="FU35" s="237"/>
      <c r="FV35" s="23"/>
      <c r="FW35" s="88"/>
      <c r="FX35" s="23"/>
      <c r="FY35" s="126"/>
    </row>
    <row r="36" spans="1:181" s="25" customFormat="1" ht="12.75" customHeight="1" thickBot="1" x14ac:dyDescent="0.25">
      <c r="A36" s="349" t="str">
        <f>Base!$A$3</f>
        <v>Sec</v>
      </c>
      <c r="B36" s="72">
        <v>1900</v>
      </c>
      <c r="C36" s="309">
        <f>IFERROR($B36/VLOOKUP($A36,Base!$A$3:$D$17,4,FALSE)/24,"")</f>
        <v>0.52083333333333337</v>
      </c>
      <c r="D36" s="109">
        <f>HE$299</f>
        <v>0</v>
      </c>
      <c r="E36" s="332">
        <f>IFERROR($D36/VLOOKUP($A36,Base!$A$3:$D$17,4,FALSE)/24,"")</f>
        <v>0</v>
      </c>
      <c r="F36" s="311">
        <f>SUMIF($I$4:$I$32,A36,$J$4:$J$32)+SUMIF($K$4:$K$32,A36,$L$4:$L$32)+SUMIF($M$4:$M$32,A36,$N$4:$N$32)+SUMIF($O$4:$O$32,A36,$P$4:$P$32)+SUMIF($Q$5:$Q$33,A36,$R$5:$R$33)</f>
        <v>0</v>
      </c>
      <c r="G36" s="457">
        <f>SUM(F36:F37)</f>
        <v>0</v>
      </c>
      <c r="H36" s="68"/>
      <c r="I36" s="459">
        <v>0</v>
      </c>
      <c r="J36" s="460"/>
      <c r="K36" s="109">
        <f>$GM$336+I36</f>
        <v>197.6362202575001</v>
      </c>
      <c r="M36" s="425" t="s">
        <v>172</v>
      </c>
      <c r="N36" s="426"/>
      <c r="O36" s="427"/>
      <c r="P36" s="427"/>
      <c r="Q36" s="427"/>
      <c r="R36" s="428"/>
      <c r="S36" s="102"/>
      <c r="T36" s="102"/>
      <c r="U36" s="102"/>
      <c r="V36" s="102"/>
      <c r="W36" s="102"/>
      <c r="X36" s="101"/>
      <c r="Y36" s="51"/>
      <c r="Z36" s="349" t="str">
        <f>Base!$A$3</f>
        <v>Sec</v>
      </c>
      <c r="AA36" s="72">
        <v>1850</v>
      </c>
      <c r="AB36" s="309">
        <f>IFERROR(AA36/VLOOKUP($A36,Base!$A$3:$D$17,4,FALSE)/24,"")</f>
        <v>0.50712719298245612</v>
      </c>
      <c r="AC36" s="109">
        <f>HE$303</f>
        <v>0</v>
      </c>
      <c r="AD36" s="347">
        <f>IFERROR($AC36/VLOOKUP($A36,Base!$A$3:$D$17,4,FALSE)/24,"")</f>
        <v>0</v>
      </c>
      <c r="AE36" s="322">
        <f>SUMIF($AH$4:$AH$32,Z36,$AI$4:$AI$32)+SUMIF($AJ$4:$AJ$32,Z36,$AK$4:$AK$32)+SUMIF($AL$4:$AL$32,Z36,$AM$4:$AM$32)+SUMIF($AN$4:$AN$32,Z36,$AO$4:$AO$32)+SUMIF($AP$4:$AP$32,Z36,$AQ$4:$AQ$32)</f>
        <v>0</v>
      </c>
      <c r="AF36" s="421">
        <f>SUM(AE36:AE37)</f>
        <v>0</v>
      </c>
      <c r="AG36" s="344"/>
      <c r="AH36" s="423">
        <f>K195</f>
        <v>486.19168637000018</v>
      </c>
      <c r="AI36" s="424"/>
      <c r="AJ36" s="109">
        <f>$GM$340+AH36</f>
        <v>622.24207246000003</v>
      </c>
      <c r="AL36" s="425" t="s">
        <v>172</v>
      </c>
      <c r="AM36" s="426"/>
      <c r="AN36" s="427"/>
      <c r="AO36" s="427"/>
      <c r="AP36" s="427"/>
      <c r="AQ36" s="428"/>
      <c r="AR36" s="102"/>
      <c r="AS36" s="102"/>
      <c r="AT36" s="102"/>
      <c r="AU36" s="102"/>
      <c r="AV36" s="102"/>
      <c r="AW36" s="101"/>
      <c r="AX36" s="51"/>
      <c r="AY36" s="349" t="str">
        <f>Base!$A$3</f>
        <v>Sec</v>
      </c>
      <c r="AZ36" s="72">
        <v>3150</v>
      </c>
      <c r="BA36" s="309">
        <f>IFERROR(AZ36/VLOOKUP($A36,Base!$A$3:$D$17,4,FALSE)/24,"")</f>
        <v>0.86348684210526316</v>
      </c>
      <c r="BB36" s="109">
        <f>HE$307</f>
        <v>0</v>
      </c>
      <c r="BC36" s="347">
        <f>IFERROR(BB36/VLOOKUP($A36,Base!$A$3:$D$17,4,FALSE)/24,"")</f>
        <v>0</v>
      </c>
      <c r="BD36" s="322">
        <f>SUMIF($BG$4:$BG$32,AY36,$BH$4:$BH$32)+SUMIF($BI$4:$BI$32,AY36,$BJ$4:$BJ$32)+SUMIF($BK$4:$BK$32,AY36,$BL$4:$BL$32)+SUMIF($BM$4:$BM$32,AY36,$BN$4:$BN$32)+SUMIF($BO$4:$BO$32,AY36,$BP$4:$BP$32)</f>
        <v>0</v>
      </c>
      <c r="BE36" s="421">
        <f>SUM(BD36:BD37)</f>
        <v>0</v>
      </c>
      <c r="BF36" s="344"/>
      <c r="BG36" s="423">
        <f>AJ195</f>
        <v>-224.01919072500016</v>
      </c>
      <c r="BH36" s="424"/>
      <c r="BI36" s="109">
        <f>$GM$344+BG36</f>
        <v>986.28217043499978</v>
      </c>
      <c r="BK36" s="425" t="s">
        <v>172</v>
      </c>
      <c r="BL36" s="426"/>
      <c r="BM36" s="427"/>
      <c r="BN36" s="427"/>
      <c r="BO36" s="427"/>
      <c r="BP36" s="428"/>
      <c r="BQ36" s="102"/>
      <c r="BR36" s="102"/>
      <c r="BS36" s="102"/>
      <c r="BT36" s="102"/>
      <c r="BU36" s="102"/>
      <c r="BV36" s="101"/>
      <c r="BW36" s="51"/>
      <c r="BX36" s="349" t="str">
        <f>Base!$A$3</f>
        <v>Sec</v>
      </c>
      <c r="BY36" s="72">
        <v>2750</v>
      </c>
      <c r="BZ36" s="309">
        <f>IFERROR($BY36/VLOOKUP($A36,Base!$A$3:$D$17,4,FALSE)/24,"")</f>
        <v>0.75383771929824561</v>
      </c>
      <c r="CA36" s="109">
        <f>HE$311</f>
        <v>0</v>
      </c>
      <c r="CB36" s="326">
        <f>IFERROR($CA36/VLOOKUP($A36,Base!$A$3:$D$17,4,FALSE)/24,"")</f>
        <v>0</v>
      </c>
      <c r="CC36" s="322">
        <f>SUMIF($CF$4:$CF$32,BX36,$CG$4:$CG$32)+SUMIF($CH$4:$CH$32,BX36,$CI$4:$CI$32)+SUMIF($CJ$4:$CJ$32,BX36,$CK$4:$CK$32)+SUMIF($CL$4:$CL$32,BX36,$CM$4:$CM$32)+SUMIF($CN$4:$CN$32,BX36,$CO$4:$CO$32)</f>
        <v>0</v>
      </c>
      <c r="CD36" s="421">
        <f>SUM(CC36:CC37)</f>
        <v>0</v>
      </c>
      <c r="CE36" s="68"/>
      <c r="CF36" s="429">
        <f>BI195</f>
        <v>54.272193774999664</v>
      </c>
      <c r="CG36" s="430"/>
      <c r="CH36" s="109">
        <f>$GM$348+CF36</f>
        <v>1068.6343254949993</v>
      </c>
      <c r="CJ36" s="425" t="s">
        <v>172</v>
      </c>
      <c r="CK36" s="426"/>
      <c r="CL36" s="427"/>
      <c r="CM36" s="427"/>
      <c r="CN36" s="427"/>
      <c r="CO36" s="428"/>
      <c r="CP36" s="102"/>
      <c r="CQ36" s="102"/>
      <c r="CR36" s="102"/>
      <c r="CS36" s="102"/>
      <c r="CT36" s="102"/>
      <c r="CU36" s="101"/>
      <c r="CV36" s="51"/>
      <c r="CW36" s="349" t="str">
        <f>Base!$A$3</f>
        <v>Sec</v>
      </c>
      <c r="CX36" s="72">
        <v>3400</v>
      </c>
      <c r="CY36" s="309">
        <f>IFERROR(CX36/VLOOKUP($A36,Base!$A$3:$D$17,4,FALSE)/24,"")</f>
        <v>0.93201754385964908</v>
      </c>
      <c r="CZ36" s="109">
        <f>HE$315</f>
        <v>0</v>
      </c>
      <c r="DA36" s="326">
        <f>IFERROR($CZ36/VLOOKUP($A36,Base!$A$3:$D$17,4,FALSE)/24,"")</f>
        <v>0</v>
      </c>
      <c r="DB36" s="322">
        <f>SUMIF($DE$4:$DE$32,CW36,$DF$4:$DF$32)+SUMIF($DG$4:$DG$32,CW36,$DH$4:$DH$32)+SUMIF($DI$4:$DI$32,CW36,$DJ$4:$DJ$32)+SUMIF($DK$4:$DK$32,CW36,$DL$4:$DL$32)+SUMIF($DM$4:$DM$32,CW36,$DN$4:$DN$32)</f>
        <v>0</v>
      </c>
      <c r="DC36" s="421">
        <f>SUM(DB36:DB37)</f>
        <v>0</v>
      </c>
      <c r="DD36" s="68"/>
      <c r="DE36" s="429">
        <f>CH195</f>
        <v>919.21028704999935</v>
      </c>
      <c r="DF36" s="430"/>
      <c r="DG36" s="109">
        <f>$GM$352+DE36</f>
        <v>2734.1637055749998</v>
      </c>
      <c r="DI36" s="425" t="s">
        <v>172</v>
      </c>
      <c r="DJ36" s="426"/>
      <c r="DK36" s="427"/>
      <c r="DL36" s="427"/>
      <c r="DM36" s="427"/>
      <c r="DN36" s="428"/>
      <c r="DO36" s="102"/>
      <c r="DP36" s="102"/>
      <c r="DQ36" s="102"/>
      <c r="DR36" s="102"/>
      <c r="DS36" s="102"/>
      <c r="DT36" s="101"/>
      <c r="DU36" s="51"/>
      <c r="DV36" s="349" t="str">
        <f>Base!$A$3</f>
        <v>Sec</v>
      </c>
      <c r="DW36" s="72">
        <v>1200</v>
      </c>
      <c r="DX36" s="309">
        <f>IFERROR(DW36/VLOOKUP($A36,Base!$A$3:$D$17,4,FALSE)/24,"")</f>
        <v>0.3289473684210526</v>
      </c>
      <c r="DY36" s="109">
        <f>$HE$319</f>
        <v>0</v>
      </c>
      <c r="DZ36" s="326">
        <f>IFERROR(DY36/VLOOKUP($A36,Base!$A$3:$D$17,4,FALSE)/24,"")</f>
        <v>0</v>
      </c>
      <c r="EA36" s="322">
        <f>SUMIF($ED$4:$ED$32,DV36,$EE$4:$EE$32)+SUMIF($EF$4:$EF$32,DV36,$EG$4:$EG$32)+SUMIF($EH$4:$EH$32,DV36,$EI$4:$EI$32)+SUMIF($EJ$4:$EJ$32,DV36,$EK$4:$EK$32)+SUMIF($EL$4:$EL$32,DV36,$EM$4:$EM$32)</f>
        <v>0</v>
      </c>
      <c r="EB36" s="421">
        <f>SUM(EA36:EA37)</f>
        <v>0</v>
      </c>
      <c r="EC36" s="68"/>
      <c r="ED36" s="429">
        <f>DG195</f>
        <v>3496.2466722500003</v>
      </c>
      <c r="EE36" s="430"/>
      <c r="EF36" s="109">
        <f>$GM$356+ED36</f>
        <v>2786.9948614700006</v>
      </c>
      <c r="EH36" s="425" t="s">
        <v>172</v>
      </c>
      <c r="EI36" s="426"/>
      <c r="EJ36" s="427"/>
      <c r="EK36" s="427"/>
      <c r="EL36" s="427"/>
      <c r="EM36" s="428"/>
      <c r="EN36" s="102"/>
      <c r="EO36" s="102"/>
      <c r="EP36" s="102"/>
      <c r="EQ36" s="102"/>
      <c r="ER36" s="102"/>
      <c r="ES36" s="101"/>
      <c r="ET36" s="51"/>
      <c r="EU36" s="349" t="str">
        <f>Base!$A$3</f>
        <v>Sec</v>
      </c>
      <c r="EV36" s="72"/>
      <c r="EW36" s="309">
        <f>IFERROR(EV36/VLOOKUP($A36,Base!$A$3:$D$17,4,FALSE)/24,"")</f>
        <v>0</v>
      </c>
      <c r="EX36" s="109">
        <f>$HE$323</f>
        <v>0</v>
      </c>
      <c r="EY36" s="326">
        <f>IFERROR(EX36/VLOOKUP($A36,Base!$A$3:$D$17,4,FALSE)/24,"")</f>
        <v>0</v>
      </c>
      <c r="EZ36" s="322">
        <f>SUMIF($FC$4:$FC$32,EU36,$FD$4:$FD$32)+SUMIF($FE$4:$FE$32,EU36,$FF$4:$FF$32)+SUMIF($FG$4:$FG$32,EU36,$FH$4:$FH$32)+SUMIF($FI$4:$FI$32,EU36,$FJ$4:$FJ$32)+SUMIF($FK$4:$FK$32,EU36,$FL$4:$FL$32)</f>
        <v>0</v>
      </c>
      <c r="FA36" s="421">
        <f>SUM(EZ36:EZ37)</f>
        <v>0</v>
      </c>
      <c r="FB36" s="68"/>
      <c r="FC36" s="429">
        <f>EF195</f>
        <v>3693.7124797325005</v>
      </c>
      <c r="FD36" s="430"/>
      <c r="FE36" s="109">
        <f>$GM$360+FC36</f>
        <v>3693.7124797325005</v>
      </c>
      <c r="FG36" s="425" t="s">
        <v>172</v>
      </c>
      <c r="FH36" s="426"/>
      <c r="FI36" s="427"/>
      <c r="FJ36" s="427"/>
      <c r="FK36" s="427"/>
      <c r="FL36" s="428"/>
      <c r="FM36" s="102"/>
      <c r="FN36" s="102"/>
      <c r="FO36" s="102"/>
      <c r="FP36" s="102"/>
      <c r="FQ36" s="102"/>
      <c r="FR36" s="101"/>
      <c r="FS36" s="51"/>
      <c r="FU36" s="237"/>
      <c r="FV36" s="23"/>
      <c r="FW36" s="88"/>
      <c r="FX36" s="23"/>
      <c r="FY36" s="126"/>
    </row>
    <row r="37" spans="1:181" ht="12.75" customHeight="1" x14ac:dyDescent="0.2">
      <c r="A37" s="350" t="str">
        <f>Base!$A$4</f>
        <v>Sec L2D</v>
      </c>
      <c r="B37" s="75">
        <v>1500</v>
      </c>
      <c r="C37" s="312">
        <f>IFERROR(B37/VLOOKUP($A37,Base!$A$3:$D$17,4,FALSE)/24,"")</f>
        <v>0.54824561403508765</v>
      </c>
      <c r="D37" s="110">
        <f>HF$299</f>
        <v>0</v>
      </c>
      <c r="E37" s="310">
        <f>IFERROR($D37/VLOOKUP($A37,Base!$A$3:$D$17,4,FALSE)/24,"")</f>
        <v>0</v>
      </c>
      <c r="F37" s="313">
        <f t="shared" ref="F37:F44" si="45">SUMIF($I$5:$I$33,A37,$J$5:$J$33)+SUMIF($K$5:$K$33,A37,$L$5:$L$33)+SUMIF($M$5:$M$33,A37,$N$5:$N$33)+SUMIF($O$5:$O$33,A37,$P$5:$P$33)+SUMIF($Q$5:$Q$33,A37,$R$5:$R$33)</f>
        <v>0</v>
      </c>
      <c r="G37" s="458"/>
      <c r="H37" s="68"/>
      <c r="I37" s="462">
        <v>0</v>
      </c>
      <c r="J37" s="463"/>
      <c r="K37" s="110">
        <f>$GN$336+I37</f>
        <v>-202.3637797424999</v>
      </c>
      <c r="M37" s="431"/>
      <c r="N37" s="432"/>
      <c r="O37" s="432"/>
      <c r="P37" s="432"/>
      <c r="Q37" s="432"/>
      <c r="R37" s="433"/>
      <c r="S37" s="97"/>
      <c r="T37" s="97"/>
      <c r="U37" s="97"/>
      <c r="V37" s="97"/>
      <c r="W37" s="97"/>
      <c r="X37" s="98"/>
      <c r="Y37" s="51"/>
      <c r="Z37" s="350" t="str">
        <f>Base!$A$4</f>
        <v>Sec L2D</v>
      </c>
      <c r="AA37" s="323">
        <v>1450</v>
      </c>
      <c r="AB37" s="312">
        <f>IFERROR(AA37/VLOOKUP($A37,Base!$A$3:$D$17,4,FALSE)/24,"")</f>
        <v>0.52997076023391809</v>
      </c>
      <c r="AC37" s="110">
        <f>HF$303</f>
        <v>0</v>
      </c>
      <c r="AD37" s="326">
        <f>IFERROR($AC37/VLOOKUP($A37,Base!$A$3:$D$17,4,FALSE)/24,"")</f>
        <v>0</v>
      </c>
      <c r="AE37" s="315">
        <f>SUMIF($AH$4:$AH$32,Z37,$AI$4:$AI$32)+SUMIF($AJ$4:$AJ$32,Z37,$AK$4:$AK$32)+SUMIF($AL$4:$AL$32,Z37,$AM$4:$AM$32)+SUMIF($AN$4:$AN$32,Z37,$AO$4:$AO$32)+SUMIF($AP$4:$AP$32,Z37,$AQ$4:$AQ$32)</f>
        <v>0</v>
      </c>
      <c r="AF37" s="422"/>
      <c r="AG37" s="68"/>
      <c r="AH37" s="429">
        <f t="shared" ref="AH37:AH45" si="46">K196</f>
        <v>-513.80831362999982</v>
      </c>
      <c r="AI37" s="430"/>
      <c r="AJ37" s="110">
        <f>$GN$340+AH37</f>
        <v>-777.75792753999997</v>
      </c>
      <c r="AL37" s="431"/>
      <c r="AM37" s="432"/>
      <c r="AN37" s="432"/>
      <c r="AO37" s="432"/>
      <c r="AP37" s="432"/>
      <c r="AQ37" s="433"/>
      <c r="AR37" s="97"/>
      <c r="AS37" s="97"/>
      <c r="AT37" s="97"/>
      <c r="AU37" s="97"/>
      <c r="AV37" s="97"/>
      <c r="AW37" s="98"/>
      <c r="AX37" s="51"/>
      <c r="AY37" s="350" t="str">
        <f>Base!$A$4</f>
        <v>Sec L2D</v>
      </c>
      <c r="AZ37" s="75">
        <v>2450</v>
      </c>
      <c r="BA37" s="312">
        <f>IFERROR(AZ37/VLOOKUP($A37,Base!$A$3:$D$17,4,FALSE)/24,"")</f>
        <v>0.89546783625730997</v>
      </c>
      <c r="BB37" s="110">
        <f>HF$307</f>
        <v>0</v>
      </c>
      <c r="BC37" s="326">
        <f>IFERROR(BB37/VLOOKUP($A37,Base!$A$3:$D$17,4,FALSE)/24,"")</f>
        <v>0</v>
      </c>
      <c r="BD37" s="315">
        <f t="shared" ref="BD37:BD45" si="47">SUMIF($BG$4:$BG$32,AY37,$BH$4:$BH$32)+SUMIF($BI$4:$BI$32,AY37,$BJ$4:$BJ$32)+SUMIF($BK$4:$BK$32,AY37,$BL$4:$BL$32)+SUMIF($BM$4:$BM$32,AY37,$BN$4:$BN$32)+SUMIF($BO$4:$BO$32,AY37,$BP$4:$BP$32)</f>
        <v>0</v>
      </c>
      <c r="BE37" s="422"/>
      <c r="BF37" s="68"/>
      <c r="BG37" s="429">
        <f t="shared" ref="BG37:BG45" si="48">AJ196</f>
        <v>-2054.019190725</v>
      </c>
      <c r="BH37" s="430"/>
      <c r="BI37" s="110">
        <f>$GN$344+BG37</f>
        <v>-1543.7178295650001</v>
      </c>
      <c r="BK37" s="431"/>
      <c r="BL37" s="432"/>
      <c r="BM37" s="432"/>
      <c r="BN37" s="432"/>
      <c r="BO37" s="432"/>
      <c r="BP37" s="433"/>
      <c r="BQ37" s="97"/>
      <c r="BR37" s="97"/>
      <c r="BS37" s="97"/>
      <c r="BT37" s="97"/>
      <c r="BU37" s="97"/>
      <c r="BV37" s="98"/>
      <c r="BW37" s="51"/>
      <c r="BX37" s="350" t="str">
        <f>Base!$A$4</f>
        <v>Sec L2D</v>
      </c>
      <c r="BY37" s="75">
        <v>2200</v>
      </c>
      <c r="BZ37" s="312">
        <f>IFERROR(BY37/VLOOKUP($A37,Base!$A$3:$D$17,4,FALSE)/24,"")</f>
        <v>0.80409356725146208</v>
      </c>
      <c r="CA37" s="110">
        <f>HF$311</f>
        <v>0</v>
      </c>
      <c r="CB37" s="326">
        <f>IFERROR($CA37/VLOOKUP($A37,Base!$A$3:$D$17,4,FALSE)/24,"")</f>
        <v>0</v>
      </c>
      <c r="CC37" s="315">
        <f>SUMIF($CF$4:$CF$32,BX37,$CG$4:$CG$32)+SUMIF($CH$4:$CH$32,BX37,$CI$4:$CI$32)+SUMIF($CJ$4:$CJ$32,BX37,$CK$4:$CK$32)+SUMIF($CL$4:$CL$32,BX37,$CM$4:$CM$32)+SUMIF($CN$4:$CN$32,BX37,$CO$4:$CO$32)</f>
        <v>0</v>
      </c>
      <c r="CD37" s="422"/>
      <c r="CE37" s="68"/>
      <c r="CF37" s="429">
        <f t="shared" ref="CF37:CF45" si="49">BI196</f>
        <v>-2875.7278062250002</v>
      </c>
      <c r="CG37" s="430"/>
      <c r="CH37" s="110">
        <f>$GN$348+CF37</f>
        <v>-2411.3656745050002</v>
      </c>
      <c r="CJ37" s="431"/>
      <c r="CK37" s="432"/>
      <c r="CL37" s="432"/>
      <c r="CM37" s="432"/>
      <c r="CN37" s="432"/>
      <c r="CO37" s="433"/>
      <c r="CP37" s="97"/>
      <c r="CQ37" s="97"/>
      <c r="CR37" s="97"/>
      <c r="CS37" s="97"/>
      <c r="CT37" s="97"/>
      <c r="CU37" s="98"/>
      <c r="CV37" s="51"/>
      <c r="CW37" s="350" t="str">
        <f>Base!$A$4</f>
        <v>Sec L2D</v>
      </c>
      <c r="CX37" s="75">
        <v>2675</v>
      </c>
      <c r="CY37" s="312">
        <f>IFERROR(CX37/VLOOKUP($A37,Base!$A$3:$D$17,4,FALSE)/24,"")</f>
        <v>0.97770467836257302</v>
      </c>
      <c r="CZ37" s="110">
        <f>HF$315</f>
        <v>0</v>
      </c>
      <c r="DA37" s="326">
        <f>IFERROR($CZ37/VLOOKUP($A37,Base!$A$3:$D$17,4,FALSE)/24,"")</f>
        <v>0</v>
      </c>
      <c r="DB37" s="315">
        <f t="shared" ref="DB37:DB45" si="50">SUMIF($DE$4:$DE$32,CW37,$DF$4:$DF$32)+SUMIF($DG$4:$DG$32,CW37,$DH$4:$DH$32)+SUMIF($DI$4:$DI$32,CW37,$DJ$4:$DJ$32)+SUMIF($DK$4:$DK$32,CW37,$DL$4:$DL$32)+SUMIF($DM$4:$DM$32,CW37,$DN$4:$DN$32)</f>
        <v>0</v>
      </c>
      <c r="DC37" s="422"/>
      <c r="DD37" s="68"/>
      <c r="DE37" s="429">
        <f t="shared" ref="DE37:DE45" si="51">CH196</f>
        <v>-3035.7897129499997</v>
      </c>
      <c r="DF37" s="430"/>
      <c r="DG37" s="110">
        <f>$GN$352+DE37</f>
        <v>-1945.8362944249996</v>
      </c>
      <c r="DI37" s="431"/>
      <c r="DJ37" s="432"/>
      <c r="DK37" s="432"/>
      <c r="DL37" s="432"/>
      <c r="DM37" s="432"/>
      <c r="DN37" s="433"/>
      <c r="DO37" s="97"/>
      <c r="DP37" s="97"/>
      <c r="DQ37" s="97"/>
      <c r="DR37" s="97"/>
      <c r="DS37" s="97"/>
      <c r="DT37" s="98"/>
      <c r="DU37" s="51"/>
      <c r="DV37" s="350" t="str">
        <f>Base!$A$4</f>
        <v>Sec L2D</v>
      </c>
      <c r="DW37" s="323">
        <v>1900</v>
      </c>
      <c r="DX37" s="312">
        <f>IFERROR(DW37/VLOOKUP($A37,Base!$A$3:$D$17,4,FALSE)/24,"")</f>
        <v>0.69444444444444453</v>
      </c>
      <c r="DY37" s="110">
        <f>$HF$319</f>
        <v>0</v>
      </c>
      <c r="DZ37" s="326">
        <f>IFERROR(DY37/VLOOKUP($A37,Base!$A$3:$D$17,4,FALSE)/24,"")</f>
        <v>0</v>
      </c>
      <c r="EA37" s="315">
        <f t="shared" ref="EA37:EA45" si="52">SUMIF($ED$4:$ED$32,DV37,$EE$4:$EE$32)+SUMIF($EF$4:$EF$32,DV37,$EG$4:$EG$32)+SUMIF($EH$4:$EH$32,DV37,$EI$4:$EI$32)+SUMIF($EJ$4:$EJ$32,DV37,$EK$4:$EK$32)+SUMIF($EL$4:$EL$32,DV37,$EM$4:$EM$32)</f>
        <v>0</v>
      </c>
      <c r="EB37" s="422"/>
      <c r="EC37" s="68"/>
      <c r="ED37" s="429">
        <f t="shared" ref="ED37:ED45" si="53">DG196</f>
        <v>-1783.7533277499992</v>
      </c>
      <c r="EE37" s="430"/>
      <c r="EF37" s="110">
        <f>$GN$356+ED37</f>
        <v>-1793.0051385299992</v>
      </c>
      <c r="EH37" s="431"/>
      <c r="EI37" s="432"/>
      <c r="EJ37" s="432"/>
      <c r="EK37" s="432"/>
      <c r="EL37" s="432"/>
      <c r="EM37" s="433"/>
      <c r="EN37" s="97"/>
      <c r="EO37" s="97"/>
      <c r="EP37" s="97"/>
      <c r="EQ37" s="97"/>
      <c r="ER37" s="97"/>
      <c r="ES37" s="98"/>
      <c r="ET37" s="51"/>
      <c r="EU37" s="350" t="str">
        <f>Base!$A$4</f>
        <v>Sec L2D</v>
      </c>
      <c r="EV37" s="323"/>
      <c r="EW37" s="312">
        <f>IFERROR(EV37/VLOOKUP($A37,Base!$A$3:$D$17,4,FALSE)/24,"")</f>
        <v>0</v>
      </c>
      <c r="EX37" s="110">
        <f>$HF$323</f>
        <v>0</v>
      </c>
      <c r="EY37" s="326">
        <f>IFERROR(EX37/VLOOKUP($A37,Base!$A$3:$D$17,4,FALSE)/24,"")</f>
        <v>0</v>
      </c>
      <c r="EZ37" s="315">
        <f t="shared" ref="EZ37:EZ45" si="54">SUMIF($FC$4:$FC$32,EU37,$FD$4:$FD$32)+SUMIF($FE$4:$FE$32,EU37,$FF$4:$FF$32)+SUMIF($FG$4:$FG$32,EU37,$FH$4:$FH$32)+SUMIF($FI$4:$FI$32,EU37,$FJ$4:$FJ$32)+SUMIF($FK$4:$FK$32,EU37,$FL$4:$FL$32)</f>
        <v>0</v>
      </c>
      <c r="FA37" s="422"/>
      <c r="FB37" s="68"/>
      <c r="FC37" s="429">
        <f t="shared" ref="FC37:FC45" si="55">EF196</f>
        <v>-1336.2875202674991</v>
      </c>
      <c r="FD37" s="430"/>
      <c r="FE37" s="110">
        <f>$GN$360+FC37</f>
        <v>-1336.2875202674991</v>
      </c>
      <c r="FG37" s="431"/>
      <c r="FH37" s="432"/>
      <c r="FI37" s="432"/>
      <c r="FJ37" s="432"/>
      <c r="FK37" s="432"/>
      <c r="FL37" s="433"/>
      <c r="FM37" s="97"/>
      <c r="FN37" s="97"/>
      <c r="FO37" s="97"/>
      <c r="FP37" s="97"/>
      <c r="FQ37" s="97"/>
      <c r="FR37" s="98"/>
      <c r="FS37" s="51"/>
      <c r="FU37" s="237"/>
      <c r="FW37" s="88"/>
      <c r="FY37" s="126"/>
    </row>
    <row r="38" spans="1:181" ht="12.75" customHeight="1" x14ac:dyDescent="0.2">
      <c r="A38" s="350" t="str">
        <f>Base!$A$5</f>
        <v>Frais</v>
      </c>
      <c r="B38" s="75">
        <v>1650</v>
      </c>
      <c r="C38" s="312">
        <f>IFERROR(B38/VLOOKUP($A38,Base!$A$3:$D$17,4,FALSE)/24,"")</f>
        <v>0.29761904761904762</v>
      </c>
      <c r="D38" s="110">
        <f>HG$299</f>
        <v>0</v>
      </c>
      <c r="E38" s="310">
        <f>IFERROR($D38/VLOOKUP($A38,Base!$A$3:$D$17,4,FALSE)/24,"")</f>
        <v>0</v>
      </c>
      <c r="F38" s="313">
        <f t="shared" si="45"/>
        <v>0</v>
      </c>
      <c r="G38" s="461">
        <f>SUM(F38:F39)</f>
        <v>0</v>
      </c>
      <c r="H38" s="68"/>
      <c r="I38" s="462">
        <v>0</v>
      </c>
      <c r="J38" s="463"/>
      <c r="K38" s="110">
        <f>$GO$336+I38+0.1</f>
        <v>136.6711202425</v>
      </c>
      <c r="M38" s="434"/>
      <c r="N38" s="435"/>
      <c r="O38" s="435"/>
      <c r="P38" s="435"/>
      <c r="Q38" s="435"/>
      <c r="R38" s="436"/>
      <c r="S38" s="97"/>
      <c r="T38" s="97"/>
      <c r="U38" s="97"/>
      <c r="V38" s="97"/>
      <c r="W38" s="97"/>
      <c r="X38" s="98"/>
      <c r="Y38" s="51"/>
      <c r="Z38" s="350" t="str">
        <f>Base!$A$5</f>
        <v>Frais</v>
      </c>
      <c r="AA38" s="323">
        <v>1800</v>
      </c>
      <c r="AB38" s="312">
        <f>IFERROR(AA38/VLOOKUP($A38,Base!$A$3:$D$17,4,FALSE)/24,"")</f>
        <v>0.32467532467532467</v>
      </c>
      <c r="AC38" s="110">
        <f>HG$303</f>
        <v>0</v>
      </c>
      <c r="AD38" s="326">
        <f>IFERROR($AC38/VLOOKUP($A38,Base!$A$3:$D$17,4,FALSE)/24,"")</f>
        <v>0</v>
      </c>
      <c r="AE38" s="315">
        <f t="shared" ref="AE38:AE45" si="56">SUMIF($AH$4:$AH$32,Z38,$AI$4:$AI$32)+SUMIF($AJ$4:$AJ$32,Z38,$AK$4:$AK$32)+SUMIF($AL$4:$AL$32,Z38,$AM$4:$AM$32)+SUMIF($AN$4:$AN$32,Z38,$AO$4:$AO$32)+SUMIF($AP$4:$AP$32,Z38,$AQ$4:$AQ$32)</f>
        <v>0</v>
      </c>
      <c r="AF38" s="422">
        <f>SUM(AE38:AE39)</f>
        <v>0</v>
      </c>
      <c r="AG38" s="68"/>
      <c r="AH38" s="429">
        <f t="shared" si="46"/>
        <v>313.77143611999992</v>
      </c>
      <c r="AI38" s="430"/>
      <c r="AJ38" s="110">
        <f>$GO$340+AH38</f>
        <v>433.68169623499972</v>
      </c>
      <c r="AL38" s="434"/>
      <c r="AM38" s="435"/>
      <c r="AN38" s="435"/>
      <c r="AO38" s="435"/>
      <c r="AP38" s="435"/>
      <c r="AQ38" s="436"/>
      <c r="AR38" s="97"/>
      <c r="AS38" s="97"/>
      <c r="AT38" s="97"/>
      <c r="AU38" s="97"/>
      <c r="AV38" s="97"/>
      <c r="AW38" s="98"/>
      <c r="AX38" s="51"/>
      <c r="AY38" s="350" t="str">
        <f>Base!$A$5</f>
        <v>Frais</v>
      </c>
      <c r="AZ38" s="75">
        <v>3200</v>
      </c>
      <c r="BA38" s="312">
        <f>IFERROR(AZ38/VLOOKUP($A38,Base!$A$3:$D$17,4,FALSE)/24,"")</f>
        <v>0.57720057720057716</v>
      </c>
      <c r="BB38" s="110">
        <f>HG$307</f>
        <v>0</v>
      </c>
      <c r="BC38" s="326">
        <f>IFERROR(BB38/VLOOKUP($A38,Base!$A$3:$D$17,4,FALSE)/24,"")</f>
        <v>0</v>
      </c>
      <c r="BD38" s="315">
        <f t="shared" si="47"/>
        <v>0</v>
      </c>
      <c r="BE38" s="422">
        <f>SUM(BD38:BD39)</f>
        <v>0</v>
      </c>
      <c r="BF38" s="68"/>
      <c r="BG38" s="429">
        <f t="shared" si="48"/>
        <v>-340.74204896250052</v>
      </c>
      <c r="BH38" s="430"/>
      <c r="BI38" s="110">
        <f>$GO$344+BG38</f>
        <v>884.32354253749918</v>
      </c>
      <c r="BK38" s="434"/>
      <c r="BL38" s="435"/>
      <c r="BM38" s="435"/>
      <c r="BN38" s="435"/>
      <c r="BO38" s="435"/>
      <c r="BP38" s="436"/>
      <c r="BQ38" s="97"/>
      <c r="BR38" s="97"/>
      <c r="BS38" s="97"/>
      <c r="BT38" s="97"/>
      <c r="BU38" s="97"/>
      <c r="BV38" s="98"/>
      <c r="BW38" s="51"/>
      <c r="BX38" s="350" t="str">
        <f>Base!$A$5</f>
        <v>Frais</v>
      </c>
      <c r="BY38" s="75">
        <v>2850</v>
      </c>
      <c r="BZ38" s="312">
        <f>IFERROR(BY38/VLOOKUP($A38,Base!$A$3:$D$17,4,FALSE)/24,"")</f>
        <v>0.51406926406926401</v>
      </c>
      <c r="CA38" s="110">
        <f>HG$311</f>
        <v>0</v>
      </c>
      <c r="CB38" s="326">
        <f>IFERROR($CA38/VLOOKUP($A38,Base!$A$3:$D$17,4,FALSE)/24,"")</f>
        <v>0</v>
      </c>
      <c r="CC38" s="315">
        <f t="shared" ref="CC38:CC45" si="57">SUMIF($CF$4:$CF$32,BX38,$CG$4:$CG$32)+SUMIF($CH$4:$CH$32,BX38,$CI$4:$CI$32)+SUMIF($CJ$4:$CJ$32,BX38,$CK$4:$CK$32)+SUMIF($CL$4:$CL$32,BX38,$CM$4:$CM$32)+SUMIF($CN$4:$CN$32,BX38,$CO$4:$CO$32)</f>
        <v>0</v>
      </c>
      <c r="CD38" s="422">
        <f>SUM(CC38:CC39)</f>
        <v>0</v>
      </c>
      <c r="CE38" s="68"/>
      <c r="CF38" s="429">
        <f t="shared" si="49"/>
        <v>-13.413190037500726</v>
      </c>
      <c r="CG38" s="430"/>
      <c r="CH38" s="110">
        <f>$GO$348+CF38</f>
        <v>1085.1162097424992</v>
      </c>
      <c r="CJ38" s="434"/>
      <c r="CK38" s="435"/>
      <c r="CL38" s="435"/>
      <c r="CM38" s="435"/>
      <c r="CN38" s="435"/>
      <c r="CO38" s="436"/>
      <c r="CP38" s="97"/>
      <c r="CQ38" s="97"/>
      <c r="CR38" s="97"/>
      <c r="CS38" s="97"/>
      <c r="CT38" s="97"/>
      <c r="CU38" s="98"/>
      <c r="CV38" s="51"/>
      <c r="CW38" s="350" t="str">
        <f>Base!$A$5</f>
        <v>Frais</v>
      </c>
      <c r="CX38" s="75">
        <v>1000</v>
      </c>
      <c r="CY38" s="312">
        <f>IFERROR(CX38/VLOOKUP($A38,Base!$A$3:$D$17,4,FALSE)/24,"")</f>
        <v>0.18037518037518038</v>
      </c>
      <c r="CZ38" s="110">
        <f>HG$315</f>
        <v>0</v>
      </c>
      <c r="DA38" s="326">
        <f>IFERROR($CZ38/VLOOKUP($A38,Base!$A$3:$D$17,4,FALSE)/24,"")</f>
        <v>0</v>
      </c>
      <c r="DB38" s="315">
        <f t="shared" si="50"/>
        <v>0</v>
      </c>
      <c r="DC38" s="422">
        <f>SUM(DB38:DB39)</f>
        <v>0</v>
      </c>
      <c r="DD38" s="68"/>
      <c r="DE38" s="429">
        <f t="shared" si="51"/>
        <v>-356.48557525000081</v>
      </c>
      <c r="DF38" s="430"/>
      <c r="DG38" s="110">
        <f>$GO$352+DE38</f>
        <v>-422.34934240000086</v>
      </c>
      <c r="DI38" s="434"/>
      <c r="DJ38" s="435"/>
      <c r="DK38" s="435"/>
      <c r="DL38" s="435"/>
      <c r="DM38" s="435"/>
      <c r="DN38" s="436"/>
      <c r="DO38" s="97"/>
      <c r="DP38" s="97"/>
      <c r="DQ38" s="97"/>
      <c r="DR38" s="97"/>
      <c r="DS38" s="97"/>
      <c r="DT38" s="98"/>
      <c r="DU38" s="51"/>
      <c r="DV38" s="350" t="str">
        <f>Base!$A$5</f>
        <v>Frais</v>
      </c>
      <c r="DW38" s="323">
        <v>2050</v>
      </c>
      <c r="DX38" s="312">
        <f>IFERROR(DW38/VLOOKUP($A38,Base!$A$3:$D$17,4,FALSE)/24,"")</f>
        <v>0.36976911976911975</v>
      </c>
      <c r="DY38" s="110">
        <f>$HG$319</f>
        <v>0</v>
      </c>
      <c r="DZ38" s="326">
        <f>IFERROR(DY38/VLOOKUP($A38,Base!$A$3:$D$17,4,FALSE)/24,"")</f>
        <v>0</v>
      </c>
      <c r="EA38" s="315">
        <f t="shared" si="52"/>
        <v>0</v>
      </c>
      <c r="EB38" s="422">
        <f>SUM(EA38:EA39)</f>
        <v>0</v>
      </c>
      <c r="EC38" s="68"/>
      <c r="ED38" s="429">
        <f t="shared" si="53"/>
        <v>-392.74561445000091</v>
      </c>
      <c r="EE38" s="430"/>
      <c r="EF38" s="110">
        <f>$GO$356+ED38</f>
        <v>384.56314990999903</v>
      </c>
      <c r="EH38" s="434"/>
      <c r="EI38" s="435"/>
      <c r="EJ38" s="435"/>
      <c r="EK38" s="435"/>
      <c r="EL38" s="435"/>
      <c r="EM38" s="436"/>
      <c r="EN38" s="97"/>
      <c r="EO38" s="97"/>
      <c r="EP38" s="97"/>
      <c r="EQ38" s="97"/>
      <c r="ER38" s="97"/>
      <c r="ES38" s="98"/>
      <c r="ET38" s="51"/>
      <c r="EU38" s="350" t="str">
        <f>Base!$A$5</f>
        <v>Frais</v>
      </c>
      <c r="EV38" s="323"/>
      <c r="EW38" s="312">
        <f>IFERROR(EV38/VLOOKUP($A38,Base!$A$3:$D$17,4,FALSE)/24,"")</f>
        <v>0</v>
      </c>
      <c r="EX38" s="110">
        <f>$HG$323</f>
        <v>0</v>
      </c>
      <c r="EY38" s="326">
        <f>IFERROR(EX38/VLOOKUP($A38,Base!$A$3:$D$17,4,FALSE)/24,"")</f>
        <v>0</v>
      </c>
      <c r="EZ38" s="315">
        <f t="shared" si="54"/>
        <v>0</v>
      </c>
      <c r="FA38" s="422">
        <f>SUM(EZ38:EZ39)</f>
        <v>0</v>
      </c>
      <c r="FB38" s="68"/>
      <c r="FC38" s="429">
        <f t="shared" si="55"/>
        <v>589.13112763499907</v>
      </c>
      <c r="FD38" s="430"/>
      <c r="FE38" s="110">
        <f>$GO$360+FC38</f>
        <v>589.13112763499907</v>
      </c>
      <c r="FG38" s="434"/>
      <c r="FH38" s="435"/>
      <c r="FI38" s="435"/>
      <c r="FJ38" s="435"/>
      <c r="FK38" s="435"/>
      <c r="FL38" s="436"/>
      <c r="FM38" s="97"/>
      <c r="FN38" s="97"/>
      <c r="FO38" s="97"/>
      <c r="FP38" s="97"/>
      <c r="FQ38" s="97"/>
      <c r="FR38" s="98"/>
      <c r="FS38" s="51"/>
      <c r="FU38" s="237"/>
      <c r="FW38" s="88"/>
      <c r="FY38" s="126"/>
    </row>
    <row r="39" spans="1:181" ht="12.75" customHeight="1" x14ac:dyDescent="0.2">
      <c r="A39" s="350" t="str">
        <f>Base!$A$6</f>
        <v>Frais L2D</v>
      </c>
      <c r="B39" s="75">
        <v>1300</v>
      </c>
      <c r="C39" s="312">
        <f>IFERROR(B39/VLOOKUP($A39,Base!$A$3:$D$17,4,FALSE)/24,"")</f>
        <v>0.31265031265031268</v>
      </c>
      <c r="D39" s="110">
        <f>HH$299</f>
        <v>0</v>
      </c>
      <c r="E39" s="310">
        <f>IFERROR($D39/VLOOKUP($A39,Base!$A$3:$D$17,4,FALSE)/24,"")</f>
        <v>0</v>
      </c>
      <c r="F39" s="313">
        <f t="shared" si="45"/>
        <v>0</v>
      </c>
      <c r="G39" s="458"/>
      <c r="H39" s="68"/>
      <c r="I39" s="468">
        <v>0</v>
      </c>
      <c r="J39" s="469"/>
      <c r="K39" s="110">
        <f>$GP$336+I39+0.1</f>
        <v>-213.3288797575</v>
      </c>
      <c r="M39" s="434"/>
      <c r="N39" s="435"/>
      <c r="O39" s="435"/>
      <c r="P39" s="435"/>
      <c r="Q39" s="435"/>
      <c r="R39" s="436"/>
      <c r="S39" s="97"/>
      <c r="T39" s="97"/>
      <c r="U39" s="97"/>
      <c r="V39" s="97"/>
      <c r="W39" s="97"/>
      <c r="X39" s="98"/>
      <c r="Y39" s="51"/>
      <c r="Z39" s="350" t="str">
        <f>Base!$A$6</f>
        <v>Frais L2D</v>
      </c>
      <c r="AA39" s="323">
        <v>1400</v>
      </c>
      <c r="AB39" s="312">
        <f>IFERROR(AA39/VLOOKUP($A39,Base!$A$3:$D$17,4,FALSE)/24,"")</f>
        <v>0.33670033670033672</v>
      </c>
      <c r="AC39" s="110">
        <f>HH$303</f>
        <v>0</v>
      </c>
      <c r="AD39" s="326">
        <f>IFERROR($AC39/VLOOKUP($A39,Base!$A$3:$D$17,4,FALSE)/24,"")</f>
        <v>0</v>
      </c>
      <c r="AE39" s="315">
        <f t="shared" si="56"/>
        <v>0</v>
      </c>
      <c r="AF39" s="422"/>
      <c r="AG39" s="68"/>
      <c r="AH39" s="429">
        <f t="shared" si="46"/>
        <v>-536.22856388000014</v>
      </c>
      <c r="AI39" s="430"/>
      <c r="AJ39" s="110">
        <f>$GP$340+AH39</f>
        <v>-816.31830376500034</v>
      </c>
      <c r="AL39" s="434"/>
      <c r="AM39" s="435"/>
      <c r="AN39" s="435"/>
      <c r="AO39" s="435"/>
      <c r="AP39" s="435"/>
      <c r="AQ39" s="436"/>
      <c r="AR39" s="97"/>
      <c r="AS39" s="97"/>
      <c r="AT39" s="97"/>
      <c r="AU39" s="97"/>
      <c r="AV39" s="97"/>
      <c r="AW39" s="98"/>
      <c r="AX39" s="51"/>
      <c r="AY39" s="350" t="str">
        <f>Base!$A$6</f>
        <v>Frais L2D</v>
      </c>
      <c r="AZ39" s="75">
        <v>2520</v>
      </c>
      <c r="BA39" s="312">
        <f>IFERROR(AZ39/VLOOKUP($A39,Base!$A$3:$D$17,4,FALSE)/24,"")</f>
        <v>0.60606060606060608</v>
      </c>
      <c r="BB39" s="110">
        <f>HH$307</f>
        <v>0</v>
      </c>
      <c r="BC39" s="326">
        <f>IFERROR(BB39/VLOOKUP($A39,Base!$A$3:$D$17,4,FALSE)/24,"")</f>
        <v>0</v>
      </c>
      <c r="BD39" s="315">
        <f t="shared" si="47"/>
        <v>0</v>
      </c>
      <c r="BE39" s="422"/>
      <c r="BF39" s="68"/>
      <c r="BG39" s="429">
        <f t="shared" si="48"/>
        <v>-2050.7420489625006</v>
      </c>
      <c r="BH39" s="430"/>
      <c r="BI39" s="110">
        <f>$GP$344+BG39</f>
        <v>-1505.6764574625008</v>
      </c>
      <c r="BK39" s="434"/>
      <c r="BL39" s="435"/>
      <c r="BM39" s="435"/>
      <c r="BN39" s="435"/>
      <c r="BO39" s="435"/>
      <c r="BP39" s="436"/>
      <c r="BQ39" s="97"/>
      <c r="BR39" s="97"/>
      <c r="BS39" s="97"/>
      <c r="BT39" s="97"/>
      <c r="BU39" s="97"/>
      <c r="BV39" s="98"/>
      <c r="BW39" s="51"/>
      <c r="BX39" s="350" t="str">
        <f>Base!$A$6</f>
        <v>Frais L2D</v>
      </c>
      <c r="BY39" s="75">
        <v>2250</v>
      </c>
      <c r="BZ39" s="312">
        <f>IFERROR(BY39/VLOOKUP($A39,Base!$A$3:$D$17,4,FALSE)/24,"")</f>
        <v>0.54112554112554112</v>
      </c>
      <c r="CA39" s="110">
        <f>HH$311</f>
        <v>0</v>
      </c>
      <c r="CB39" s="326">
        <f>IFERROR($CA39/VLOOKUP($A39,Base!$A$3:$D$17,4,FALSE)/24,"")</f>
        <v>0</v>
      </c>
      <c r="CC39" s="315">
        <f t="shared" si="57"/>
        <v>0</v>
      </c>
      <c r="CD39" s="422"/>
      <c r="CE39" s="68"/>
      <c r="CF39" s="429">
        <f t="shared" si="49"/>
        <v>-2803.413190037501</v>
      </c>
      <c r="CG39" s="430"/>
      <c r="CH39" s="110">
        <f>$GP$348+CF39</f>
        <v>-2304.883790257501</v>
      </c>
      <c r="CJ39" s="434"/>
      <c r="CK39" s="435"/>
      <c r="CL39" s="435"/>
      <c r="CM39" s="435"/>
      <c r="CN39" s="435"/>
      <c r="CO39" s="436"/>
      <c r="CP39" s="97"/>
      <c r="CQ39" s="97"/>
      <c r="CR39" s="97"/>
      <c r="CS39" s="97"/>
      <c r="CT39" s="97"/>
      <c r="CU39" s="98"/>
      <c r="CV39" s="51"/>
      <c r="CW39" s="350" t="str">
        <f>Base!$A$6</f>
        <v>Frais L2D</v>
      </c>
      <c r="CX39" s="75">
        <v>750</v>
      </c>
      <c r="CY39" s="312">
        <f>IFERROR(CX39/VLOOKUP($A39,Base!$A$3:$D$17,4,FALSE)/24,"")</f>
        <v>0.18037518037518038</v>
      </c>
      <c r="CZ39" s="110">
        <f>HH$315</f>
        <v>0</v>
      </c>
      <c r="DA39" s="326">
        <f>IFERROR($CZ39/VLOOKUP($A39,Base!$A$3:$D$17,4,FALSE)/24,"")</f>
        <v>0</v>
      </c>
      <c r="DB39" s="315">
        <f t="shared" si="50"/>
        <v>0</v>
      </c>
      <c r="DC39" s="422"/>
      <c r="DD39" s="68"/>
      <c r="DE39" s="429">
        <f t="shared" si="51"/>
        <v>-3896.4855752500011</v>
      </c>
      <c r="DF39" s="430"/>
      <c r="DG39" s="110">
        <f>$GP$352+DE39</f>
        <v>-4212.3493424000008</v>
      </c>
      <c r="DI39" s="434"/>
      <c r="DJ39" s="435"/>
      <c r="DK39" s="435"/>
      <c r="DL39" s="435"/>
      <c r="DM39" s="435"/>
      <c r="DN39" s="436"/>
      <c r="DO39" s="97"/>
      <c r="DP39" s="97"/>
      <c r="DQ39" s="97"/>
      <c r="DR39" s="97"/>
      <c r="DS39" s="97"/>
      <c r="DT39" s="98"/>
      <c r="DU39" s="51"/>
      <c r="DV39" s="350" t="str">
        <f>Base!$A$6</f>
        <v>Frais L2D</v>
      </c>
      <c r="DW39" s="323">
        <v>1600</v>
      </c>
      <c r="DX39" s="312">
        <f>IFERROR(DW39/VLOOKUP($A39,Base!$A$3:$D$17,4,FALSE)/24,"")</f>
        <v>0.38480038480038475</v>
      </c>
      <c r="DY39" s="110">
        <f>$HH$319</f>
        <v>0</v>
      </c>
      <c r="DZ39" s="326">
        <f>IFERROR(DY39/VLOOKUP($A39,Base!$A$3:$D$17,4,FALSE)/24,"")</f>
        <v>0</v>
      </c>
      <c r="EA39" s="315">
        <f t="shared" si="52"/>
        <v>0</v>
      </c>
      <c r="EB39" s="422"/>
      <c r="EC39" s="68"/>
      <c r="ED39" s="429">
        <f t="shared" si="53"/>
        <v>-4512.7456144500011</v>
      </c>
      <c r="EE39" s="430"/>
      <c r="EF39" s="110">
        <f>$GP$356+ED39</f>
        <v>-4185.4368500900009</v>
      </c>
      <c r="EH39" s="434"/>
      <c r="EI39" s="435"/>
      <c r="EJ39" s="435"/>
      <c r="EK39" s="435"/>
      <c r="EL39" s="435"/>
      <c r="EM39" s="436"/>
      <c r="EN39" s="97"/>
      <c r="EO39" s="97"/>
      <c r="EP39" s="97"/>
      <c r="EQ39" s="97"/>
      <c r="ER39" s="97"/>
      <c r="ES39" s="98"/>
      <c r="ET39" s="51"/>
      <c r="EU39" s="350" t="str">
        <f>Base!$A$6</f>
        <v>Frais L2D</v>
      </c>
      <c r="EV39" s="323"/>
      <c r="EW39" s="312">
        <f>IFERROR(EV39/VLOOKUP($A39,Base!$A$3:$D$17,4,FALSE)/24,"")</f>
        <v>0</v>
      </c>
      <c r="EX39" s="110">
        <f>$HH$323</f>
        <v>0</v>
      </c>
      <c r="EY39" s="326">
        <f>IFERROR(EX39/VLOOKUP($A39,Base!$A$3:$D$17,4,FALSE)/24,"")</f>
        <v>0</v>
      </c>
      <c r="EZ39" s="315">
        <f t="shared" si="54"/>
        <v>0</v>
      </c>
      <c r="FA39" s="422"/>
      <c r="FB39" s="68"/>
      <c r="FC39" s="429">
        <f t="shared" si="55"/>
        <v>-4180.8688723650012</v>
      </c>
      <c r="FD39" s="430"/>
      <c r="FE39" s="110">
        <f>$GP$360+FC39</f>
        <v>-4180.8688723650012</v>
      </c>
      <c r="FG39" s="434"/>
      <c r="FH39" s="435"/>
      <c r="FI39" s="435"/>
      <c r="FJ39" s="435"/>
      <c r="FK39" s="435"/>
      <c r="FL39" s="436"/>
      <c r="FM39" s="97"/>
      <c r="FN39" s="97"/>
      <c r="FO39" s="97"/>
      <c r="FP39" s="97"/>
      <c r="FQ39" s="97"/>
      <c r="FR39" s="98"/>
      <c r="FS39" s="51"/>
      <c r="FU39" s="237"/>
      <c r="FW39" s="88"/>
      <c r="FY39" s="126"/>
    </row>
    <row r="40" spans="1:181" ht="12.75" customHeight="1" x14ac:dyDescent="0.2">
      <c r="A40" s="350" t="str">
        <f>Base!$A$7</f>
        <v>Surgelé</v>
      </c>
      <c r="B40" s="75">
        <v>2000</v>
      </c>
      <c r="C40" s="312">
        <f>IFERROR(B40/VLOOKUP($A40,Base!$A$3:$D$17,4,FALSE)/24,"")</f>
        <v>0.38051750380517507</v>
      </c>
      <c r="D40" s="110">
        <f>HI$299</f>
        <v>0</v>
      </c>
      <c r="E40" s="310">
        <f>IFERROR($D40/VLOOKUP($A40,Base!$A$3:$D$17,4,FALSE)/24,"")</f>
        <v>0</v>
      </c>
      <c r="F40" s="313">
        <f t="shared" si="45"/>
        <v>0</v>
      </c>
      <c r="G40" s="461">
        <f>SUM(F40:F41)</f>
        <v>0</v>
      </c>
      <c r="H40" s="68"/>
      <c r="I40" s="462">
        <v>0</v>
      </c>
      <c r="J40" s="463"/>
      <c r="K40" s="110">
        <f>$GQ$336+I40</f>
        <v>9.3608290774998295</v>
      </c>
      <c r="M40" s="434"/>
      <c r="N40" s="435"/>
      <c r="O40" s="435"/>
      <c r="P40" s="435"/>
      <c r="Q40" s="435"/>
      <c r="R40" s="436"/>
      <c r="S40" s="97"/>
      <c r="T40" s="97"/>
      <c r="U40" s="97"/>
      <c r="V40" s="97"/>
      <c r="W40" s="97"/>
      <c r="X40" s="98"/>
      <c r="Y40" s="51"/>
      <c r="Z40" s="350" t="str">
        <f>Base!$A$7</f>
        <v>Surgelé</v>
      </c>
      <c r="AA40" s="323">
        <v>2100</v>
      </c>
      <c r="AB40" s="312">
        <f>IFERROR(AA40/VLOOKUP($A40,Base!$A$3:$D$17,4,FALSE)/24,"")</f>
        <v>0.39954337899543374</v>
      </c>
      <c r="AC40" s="110">
        <f>HI$303</f>
        <v>0</v>
      </c>
      <c r="AD40" s="326">
        <f>IFERROR($AC40/VLOOKUP($A40,Base!$A$3:$D$17,4,FALSE)/24,"")</f>
        <v>0</v>
      </c>
      <c r="AE40" s="315">
        <f t="shared" si="56"/>
        <v>0</v>
      </c>
      <c r="AF40" s="422">
        <f>SUM(AE40:AE41)</f>
        <v>0</v>
      </c>
      <c r="AG40" s="68"/>
      <c r="AH40" s="429">
        <f t="shared" si="46"/>
        <v>33.244568964999736</v>
      </c>
      <c r="AI40" s="430"/>
      <c r="AJ40" s="110">
        <f>$GQ$340+AH40</f>
        <v>140.69611828749984</v>
      </c>
      <c r="AL40" s="434"/>
      <c r="AM40" s="435"/>
      <c r="AN40" s="435"/>
      <c r="AO40" s="435"/>
      <c r="AP40" s="435"/>
      <c r="AQ40" s="436"/>
      <c r="AR40" s="97"/>
      <c r="AS40" s="97"/>
      <c r="AT40" s="97"/>
      <c r="AU40" s="97"/>
      <c r="AV40" s="97"/>
      <c r="AW40" s="98"/>
      <c r="AX40" s="51"/>
      <c r="AY40" s="350" t="str">
        <f>Base!$A$7</f>
        <v>Surgelé</v>
      </c>
      <c r="AZ40" s="75">
        <v>2450</v>
      </c>
      <c r="BA40" s="312">
        <f>IFERROR(AZ40/VLOOKUP($A40,Base!$A$3:$D$17,4,FALSE)/24,"")</f>
        <v>0.46613394216133947</v>
      </c>
      <c r="BB40" s="110">
        <f>HI$307</f>
        <v>0</v>
      </c>
      <c r="BC40" s="326">
        <f>IFERROR(BB40/VLOOKUP($A40,Base!$A$3:$D$17,4,FALSE)/24,"")</f>
        <v>0</v>
      </c>
      <c r="BD40" s="315">
        <f t="shared" si="47"/>
        <v>0</v>
      </c>
      <c r="BE40" s="422">
        <f>SUM(BD40:BD41)</f>
        <v>0</v>
      </c>
      <c r="BF40" s="68"/>
      <c r="BG40" s="429">
        <f t="shared" si="48"/>
        <v>386.24104104750006</v>
      </c>
      <c r="BH40" s="430"/>
      <c r="BI40" s="110">
        <f>$GQ$344+BG40</f>
        <v>545.19043854750009</v>
      </c>
      <c r="BK40" s="434"/>
      <c r="BL40" s="435"/>
      <c r="BM40" s="435"/>
      <c r="BN40" s="435"/>
      <c r="BO40" s="435"/>
      <c r="BP40" s="436"/>
      <c r="BQ40" s="97"/>
      <c r="BR40" s="97"/>
      <c r="BS40" s="97"/>
      <c r="BT40" s="97"/>
      <c r="BU40" s="97"/>
      <c r="BV40" s="98"/>
      <c r="BW40" s="51"/>
      <c r="BX40" s="350" t="str">
        <f>Base!$A$7</f>
        <v>Surgelé</v>
      </c>
      <c r="BY40" s="75">
        <v>2350</v>
      </c>
      <c r="BZ40" s="312">
        <f>IFERROR(BY40/VLOOKUP($A40,Base!$A$3:$D$17,4,FALSE)/24,"")</f>
        <v>0.44710806697108069</v>
      </c>
      <c r="CA40" s="110">
        <f>HI$311</f>
        <v>0</v>
      </c>
      <c r="CB40" s="326">
        <f>IFERROR($CA40/VLOOKUP($A40,Base!$A$3:$D$17,4,FALSE)/24,"")</f>
        <v>0</v>
      </c>
      <c r="CC40" s="315">
        <f t="shared" si="57"/>
        <v>0</v>
      </c>
      <c r="CD40" s="422">
        <f>SUM(CC40:CC41)</f>
        <v>0</v>
      </c>
      <c r="CE40" s="68"/>
      <c r="CF40" s="429">
        <f t="shared" si="49"/>
        <v>759.64021252250029</v>
      </c>
      <c r="CG40" s="430"/>
      <c r="CH40" s="110">
        <f>$GQ$348+CF40</f>
        <v>980.23069438250002</v>
      </c>
      <c r="CJ40" s="434"/>
      <c r="CK40" s="435"/>
      <c r="CL40" s="435"/>
      <c r="CM40" s="435"/>
      <c r="CN40" s="435"/>
      <c r="CO40" s="436"/>
      <c r="CP40" s="97"/>
      <c r="CQ40" s="97"/>
      <c r="CR40" s="97"/>
      <c r="CS40" s="97"/>
      <c r="CT40" s="97"/>
      <c r="CU40" s="98"/>
      <c r="CV40" s="51"/>
      <c r="CW40" s="350" t="str">
        <f>Base!$A$7</f>
        <v>Surgelé</v>
      </c>
      <c r="CX40" s="75">
        <v>1700</v>
      </c>
      <c r="CY40" s="312">
        <f>IFERROR(CX40/VLOOKUP($A40,Base!$A$3:$D$17,4,FALSE)/24,"")</f>
        <v>0.32343987823439879</v>
      </c>
      <c r="CZ40" s="110">
        <f>HI$315</f>
        <v>0</v>
      </c>
      <c r="DA40" s="326">
        <f>IFERROR($CZ40/VLOOKUP($A40,Base!$A$3:$D$17,4,FALSE)/24,"")</f>
        <v>0</v>
      </c>
      <c r="DB40" s="315">
        <f t="shared" si="50"/>
        <v>0</v>
      </c>
      <c r="DC40" s="422">
        <f>SUM(DB40:DB41)</f>
        <v>0</v>
      </c>
      <c r="DD40" s="68"/>
      <c r="DE40" s="429">
        <f t="shared" si="51"/>
        <v>924.83840448000001</v>
      </c>
      <c r="DF40" s="430"/>
      <c r="DG40" s="110">
        <f>$GQ$352+DE40</f>
        <v>1326.0602218025001</v>
      </c>
      <c r="DI40" s="434"/>
      <c r="DJ40" s="435"/>
      <c r="DK40" s="435"/>
      <c r="DL40" s="435"/>
      <c r="DM40" s="435"/>
      <c r="DN40" s="436"/>
      <c r="DO40" s="97"/>
      <c r="DP40" s="97"/>
      <c r="DQ40" s="97"/>
      <c r="DR40" s="97"/>
      <c r="DS40" s="97"/>
      <c r="DT40" s="98"/>
      <c r="DU40" s="51"/>
      <c r="DV40" s="350" t="str">
        <f>Base!$A$7</f>
        <v>Surgelé</v>
      </c>
      <c r="DW40" s="323">
        <v>1820</v>
      </c>
      <c r="DX40" s="312">
        <f>IFERROR(DW40/VLOOKUP($A40,Base!$A$3:$D$17,4,FALSE)/24,"")</f>
        <v>0.34627092846270929</v>
      </c>
      <c r="DY40" s="110">
        <f>$HI$319</f>
        <v>0</v>
      </c>
      <c r="DZ40" s="326">
        <f>IFERROR(DY40/VLOOKUP($A40,Base!$A$3:$D$17,4,FALSE)/24,"")</f>
        <v>0</v>
      </c>
      <c r="EA40" s="315">
        <f t="shared" si="52"/>
        <v>0</v>
      </c>
      <c r="EB40" s="422">
        <f>SUM(EA40:EA41)</f>
        <v>0</v>
      </c>
      <c r="EC40" s="68"/>
      <c r="ED40" s="429">
        <f t="shared" si="53"/>
        <v>2406.2025583600002</v>
      </c>
      <c r="EE40" s="430"/>
      <c r="EF40" s="110">
        <f>$GQ$356+ED40</f>
        <v>2706.47722028</v>
      </c>
      <c r="EH40" s="434"/>
      <c r="EI40" s="435"/>
      <c r="EJ40" s="435"/>
      <c r="EK40" s="435"/>
      <c r="EL40" s="435"/>
      <c r="EM40" s="436"/>
      <c r="EN40" s="97"/>
      <c r="EO40" s="97"/>
      <c r="EP40" s="97"/>
      <c r="EQ40" s="97"/>
      <c r="ER40" s="97"/>
      <c r="ES40" s="98"/>
      <c r="ET40" s="51"/>
      <c r="EU40" s="350" t="str">
        <f>Base!$A$7</f>
        <v>Surgelé</v>
      </c>
      <c r="EV40" s="323"/>
      <c r="EW40" s="312">
        <f>IFERROR(EV40/VLOOKUP($A40,Base!$A$3:$D$17,4,FALSE)/24,"")</f>
        <v>0</v>
      </c>
      <c r="EX40" s="110">
        <f>$HI$323</f>
        <v>0</v>
      </c>
      <c r="EY40" s="326">
        <f>IFERROR(EX40/VLOOKUP($A40,Base!$A$3:$D$17,4,FALSE)/24,"")</f>
        <v>0</v>
      </c>
      <c r="EZ40" s="315">
        <f t="shared" si="54"/>
        <v>0</v>
      </c>
      <c r="FA40" s="422">
        <f>SUM(EZ40:EZ41)</f>
        <v>0</v>
      </c>
      <c r="FB40" s="68"/>
      <c r="FC40" s="429">
        <f t="shared" si="55"/>
        <v>3606.6488839799999</v>
      </c>
      <c r="FD40" s="430"/>
      <c r="FE40" s="110">
        <f>$GQ$360+FC40</f>
        <v>3606.6488839799999</v>
      </c>
      <c r="FG40" s="434"/>
      <c r="FH40" s="435"/>
      <c r="FI40" s="435"/>
      <c r="FJ40" s="435"/>
      <c r="FK40" s="435"/>
      <c r="FL40" s="436"/>
      <c r="FM40" s="97"/>
      <c r="FN40" s="97"/>
      <c r="FO40" s="97"/>
      <c r="FP40" s="97"/>
      <c r="FQ40" s="97"/>
      <c r="FR40" s="98"/>
      <c r="FS40" s="51"/>
      <c r="FU40" s="237"/>
      <c r="FW40" s="88"/>
      <c r="FY40" s="126"/>
    </row>
    <row r="41" spans="1:181" ht="12.75" customHeight="1" x14ac:dyDescent="0.2">
      <c r="A41" s="350" t="str">
        <f>Base!$A$8</f>
        <v>Surgelé L2D</v>
      </c>
      <c r="B41" s="75">
        <v>1600</v>
      </c>
      <c r="C41" s="312">
        <f>IFERROR(B41/VLOOKUP($A41,Base!$A$3:$D$17,4,FALSE)/24,"")</f>
        <v>0.40588533739218668</v>
      </c>
      <c r="D41" s="110">
        <f>HJ$299</f>
        <v>0</v>
      </c>
      <c r="E41" s="310">
        <f>IFERROR($D41/VLOOKUP($A41,Base!$A$3:$D$17,4,FALSE)/24,"")</f>
        <v>0</v>
      </c>
      <c r="F41" s="313">
        <f t="shared" si="45"/>
        <v>0</v>
      </c>
      <c r="G41" s="458"/>
      <c r="H41" s="68"/>
      <c r="I41" s="462">
        <v>0</v>
      </c>
      <c r="J41" s="463"/>
      <c r="K41" s="110">
        <f>$GR$336+I41</f>
        <v>-390.63917092250017</v>
      </c>
      <c r="M41" s="434"/>
      <c r="N41" s="435"/>
      <c r="O41" s="435"/>
      <c r="P41" s="435"/>
      <c r="Q41" s="435"/>
      <c r="R41" s="436"/>
      <c r="S41" s="97"/>
      <c r="T41" s="97"/>
      <c r="U41" s="97"/>
      <c r="V41" s="97"/>
      <c r="W41" s="97"/>
      <c r="X41" s="98"/>
      <c r="Y41" s="51"/>
      <c r="Z41" s="350" t="str">
        <f>Base!$A$8</f>
        <v>Surgelé L2D</v>
      </c>
      <c r="AA41" s="323">
        <v>1650</v>
      </c>
      <c r="AB41" s="312">
        <f>IFERROR(AA41/VLOOKUP($A41,Base!$A$3:$D$17,4,FALSE)/24,"")</f>
        <v>0.41856925418569252</v>
      </c>
      <c r="AC41" s="110">
        <f>HJ$303</f>
        <v>0</v>
      </c>
      <c r="AD41" s="326">
        <f>IFERROR($AC41/VLOOKUP($A41,Base!$A$3:$D$17,4,FALSE)/24,"")</f>
        <v>0</v>
      </c>
      <c r="AE41" s="315">
        <f t="shared" si="56"/>
        <v>0</v>
      </c>
      <c r="AF41" s="422"/>
      <c r="AG41" s="68"/>
      <c r="AH41" s="429">
        <f t="shared" si="46"/>
        <v>-915.90686225500042</v>
      </c>
      <c r="AI41" s="430"/>
      <c r="AJ41" s="110">
        <f>$GR$340+AH41</f>
        <v>-1258.4553129325004</v>
      </c>
      <c r="AL41" s="434"/>
      <c r="AM41" s="435"/>
      <c r="AN41" s="435"/>
      <c r="AO41" s="435"/>
      <c r="AP41" s="435"/>
      <c r="AQ41" s="436"/>
      <c r="AR41" s="97"/>
      <c r="AS41" s="97"/>
      <c r="AT41" s="97"/>
      <c r="AU41" s="97"/>
      <c r="AV41" s="97"/>
      <c r="AW41" s="98"/>
      <c r="AX41" s="51"/>
      <c r="AY41" s="350" t="str">
        <f>Base!$A$8</f>
        <v>Surgelé L2D</v>
      </c>
      <c r="AZ41" s="75">
        <v>1950</v>
      </c>
      <c r="BA41" s="312">
        <f>IFERROR(AZ41/VLOOKUP($A41,Base!$A$3:$D$17,4,FALSE)/24,"")</f>
        <v>0.49467275494672758</v>
      </c>
      <c r="BB41" s="110">
        <f>HJ$307</f>
        <v>0</v>
      </c>
      <c r="BC41" s="326">
        <f>IFERROR(BB41/VLOOKUP($A41,Base!$A$3:$D$17,4,FALSE)/24,"")</f>
        <v>0</v>
      </c>
      <c r="BD41" s="315">
        <f t="shared" si="47"/>
        <v>0</v>
      </c>
      <c r="BE41" s="422"/>
      <c r="BF41" s="68"/>
      <c r="BG41" s="429">
        <f t="shared" si="48"/>
        <v>-1822.9103901725002</v>
      </c>
      <c r="BH41" s="430"/>
      <c r="BI41" s="110">
        <f>$GR$344+BG41</f>
        <v>-2163.9609926725002</v>
      </c>
      <c r="BK41" s="434"/>
      <c r="BL41" s="435"/>
      <c r="BM41" s="435"/>
      <c r="BN41" s="435"/>
      <c r="BO41" s="435"/>
      <c r="BP41" s="436"/>
      <c r="BQ41" s="97"/>
      <c r="BR41" s="97"/>
      <c r="BS41" s="97"/>
      <c r="BT41" s="97"/>
      <c r="BU41" s="97"/>
      <c r="BV41" s="98"/>
      <c r="BW41" s="51"/>
      <c r="BX41" s="350" t="str">
        <f>Base!$A$8</f>
        <v>Surgelé L2D</v>
      </c>
      <c r="BY41" s="75">
        <v>1850</v>
      </c>
      <c r="BZ41" s="312">
        <f>IFERROR(BY41/VLOOKUP($A41,Base!$A$3:$D$17,4,FALSE)/24,"")</f>
        <v>0.46930492135971585</v>
      </c>
      <c r="CA41" s="110">
        <f>HJ$311</f>
        <v>0</v>
      </c>
      <c r="CB41" s="326">
        <f>IFERROR($CA41/VLOOKUP($A41,Base!$A$3:$D$17,4,FALSE)/24,"")</f>
        <v>0</v>
      </c>
      <c r="CC41" s="315">
        <f t="shared" si="57"/>
        <v>0</v>
      </c>
      <c r="CD41" s="422"/>
      <c r="CE41" s="68"/>
      <c r="CF41" s="429">
        <f t="shared" si="49"/>
        <v>-2724.5112186975002</v>
      </c>
      <c r="CG41" s="430"/>
      <c r="CH41" s="110">
        <f>$GR$348+CF41</f>
        <v>-3003.9207368375005</v>
      </c>
      <c r="CJ41" s="434"/>
      <c r="CK41" s="435"/>
      <c r="CL41" s="435"/>
      <c r="CM41" s="435"/>
      <c r="CN41" s="435"/>
      <c r="CO41" s="436"/>
      <c r="CP41" s="97"/>
      <c r="CQ41" s="97"/>
      <c r="CR41" s="97"/>
      <c r="CS41" s="97"/>
      <c r="CT41" s="97"/>
      <c r="CU41" s="98"/>
      <c r="CV41" s="51"/>
      <c r="CW41" s="350" t="str">
        <f>Base!$A$8</f>
        <v>Surgelé L2D</v>
      </c>
      <c r="CX41" s="75">
        <v>1325</v>
      </c>
      <c r="CY41" s="312">
        <f>IFERROR(CX41/VLOOKUP($A41,Base!$A$3:$D$17,4,FALSE)/24,"")</f>
        <v>0.33612379502790463</v>
      </c>
      <c r="CZ41" s="110">
        <f>HJ$315</f>
        <v>0</v>
      </c>
      <c r="DA41" s="326">
        <f>IFERROR($CZ41/VLOOKUP($A41,Base!$A$3:$D$17,4,FALSE)/24,"")</f>
        <v>0</v>
      </c>
      <c r="DB41" s="315">
        <f t="shared" si="50"/>
        <v>0</v>
      </c>
      <c r="DC41" s="422"/>
      <c r="DD41" s="68"/>
      <c r="DE41" s="429">
        <f t="shared" si="51"/>
        <v>-3609.3130267400002</v>
      </c>
      <c r="DF41" s="430"/>
      <c r="DG41" s="110">
        <f>$GR$352+DE41</f>
        <v>-3583.0912094175001</v>
      </c>
      <c r="DI41" s="434"/>
      <c r="DJ41" s="435"/>
      <c r="DK41" s="435"/>
      <c r="DL41" s="435"/>
      <c r="DM41" s="435"/>
      <c r="DN41" s="436"/>
      <c r="DO41" s="97"/>
      <c r="DP41" s="97"/>
      <c r="DQ41" s="97"/>
      <c r="DR41" s="97"/>
      <c r="DS41" s="97"/>
      <c r="DT41" s="98"/>
      <c r="DU41" s="51"/>
      <c r="DV41" s="350" t="str">
        <f>Base!$A$8</f>
        <v>Surgelé L2D</v>
      </c>
      <c r="DW41" s="323">
        <v>1450</v>
      </c>
      <c r="DX41" s="312">
        <f>IFERROR(DW41/VLOOKUP($A41,Base!$A$3:$D$17,4,FALSE)/24,"")</f>
        <v>0.36783358701166918</v>
      </c>
      <c r="DY41" s="110">
        <f>$HJ$319</f>
        <v>0</v>
      </c>
      <c r="DZ41" s="326">
        <f>IFERROR(DY41/VLOOKUP($A41,Base!$A$3:$D$17,4,FALSE)/24,"")</f>
        <v>0</v>
      </c>
      <c r="EA41" s="315">
        <f t="shared" si="52"/>
        <v>0</v>
      </c>
      <c r="EB41" s="422"/>
      <c r="EC41" s="68"/>
      <c r="ED41" s="429">
        <f t="shared" si="53"/>
        <v>-3102.9488728599999</v>
      </c>
      <c r="EE41" s="430"/>
      <c r="EF41" s="110">
        <f>$GR$356+ED41</f>
        <v>-3172.6742109400002</v>
      </c>
      <c r="EH41" s="434"/>
      <c r="EI41" s="435"/>
      <c r="EJ41" s="435"/>
      <c r="EK41" s="435"/>
      <c r="EL41" s="435"/>
      <c r="EM41" s="436"/>
      <c r="EN41" s="97"/>
      <c r="EO41" s="97"/>
      <c r="EP41" s="97"/>
      <c r="EQ41" s="97"/>
      <c r="ER41" s="97"/>
      <c r="ES41" s="98"/>
      <c r="ET41" s="51"/>
      <c r="EU41" s="350" t="str">
        <f>Base!$A$8</f>
        <v>Surgelé L2D</v>
      </c>
      <c r="EV41" s="323"/>
      <c r="EW41" s="312">
        <f>IFERROR(EV41/VLOOKUP($A41,Base!$A$3:$D$17,4,FALSE)/24,"")</f>
        <v>0</v>
      </c>
      <c r="EX41" s="110">
        <f>$HJ$323</f>
        <v>0</v>
      </c>
      <c r="EY41" s="326">
        <f>IFERROR(EX41/VLOOKUP($A41,Base!$A$3:$D$17,4,FALSE)/24,"")</f>
        <v>0</v>
      </c>
      <c r="EZ41" s="315">
        <f t="shared" si="54"/>
        <v>0</v>
      </c>
      <c r="FA41" s="422"/>
      <c r="FB41" s="68"/>
      <c r="FC41" s="429">
        <f t="shared" si="55"/>
        <v>-2692.5025472400002</v>
      </c>
      <c r="FD41" s="430"/>
      <c r="FE41" s="110">
        <f>$GR$360+FC61</f>
        <v>0</v>
      </c>
      <c r="FG41" s="434"/>
      <c r="FH41" s="435"/>
      <c r="FI41" s="435"/>
      <c r="FJ41" s="435"/>
      <c r="FK41" s="435"/>
      <c r="FL41" s="436"/>
      <c r="FM41" s="97"/>
      <c r="FN41" s="97"/>
      <c r="FO41" s="97"/>
      <c r="FP41" s="97"/>
      <c r="FQ41" s="97"/>
      <c r="FR41" s="98"/>
      <c r="FS41" s="51"/>
      <c r="FU41" s="237"/>
      <c r="FW41" s="88"/>
      <c r="FY41" s="126"/>
    </row>
    <row r="42" spans="1:181" ht="12.75" customHeight="1" x14ac:dyDescent="0.2">
      <c r="A42" s="350" t="str">
        <f>Base!$A$9</f>
        <v>FPFrais</v>
      </c>
      <c r="B42" s="75">
        <v>0</v>
      </c>
      <c r="C42" s="312">
        <f>IFERROR(B42/VLOOKUP($A42,Base!$A$3:$D$17,4,FALSE)/24,"")</f>
        <v>0</v>
      </c>
      <c r="D42" s="110">
        <f>HK$299</f>
        <v>0</v>
      </c>
      <c r="E42" s="310">
        <f>IFERROR($D42/VLOOKUP($A42,Base!$A$3:$D$17,4,FALSE)/24,"")</f>
        <v>0</v>
      </c>
      <c r="F42" s="313">
        <f>SUMIF($I$5:$I$33,A42,$J$5:$J$33)+SUMIF($K$5:$K$33,A42,$L$5:$L$33)+SUMIF($M$5:$M$33,A42,$N$5:$N$33)+SUMIF($O$5:$O$33,A42,$P$5:$P$33)+SUMIF($Q$5:$Q$33,A42,$R$5:$R$33)+0.1</f>
        <v>0.1</v>
      </c>
      <c r="G42" s="393"/>
      <c r="H42" s="68"/>
      <c r="I42" s="462">
        <v>0</v>
      </c>
      <c r="J42" s="463"/>
      <c r="K42" s="110">
        <f>$GS$336+I42+0.1</f>
        <v>0.2</v>
      </c>
      <c r="L42" s="236"/>
      <c r="M42" s="434"/>
      <c r="N42" s="435"/>
      <c r="O42" s="435"/>
      <c r="P42" s="435"/>
      <c r="Q42" s="435"/>
      <c r="R42" s="436"/>
      <c r="S42" s="97"/>
      <c r="T42" s="97"/>
      <c r="U42" s="97"/>
      <c r="V42" s="97"/>
      <c r="W42" s="97"/>
      <c r="X42" s="98"/>
      <c r="Y42" s="51"/>
      <c r="Z42" s="350" t="str">
        <f>Base!$A$9</f>
        <v>FPFrais</v>
      </c>
      <c r="AA42" s="323">
        <v>0</v>
      </c>
      <c r="AB42" s="312">
        <f>IFERROR(AA42/VLOOKUP($A42,Base!$A$3:$D$17,4,FALSE)/24,"")</f>
        <v>0</v>
      </c>
      <c r="AC42" s="110">
        <f>HK$303</f>
        <v>0</v>
      </c>
      <c r="AD42" s="326">
        <f>IFERROR($AC42/VLOOKUP($A42,Base!$A$3:$D$17,4,FALSE)/24,"")</f>
        <v>0</v>
      </c>
      <c r="AE42" s="315">
        <f t="shared" si="56"/>
        <v>0</v>
      </c>
      <c r="AF42" s="393"/>
      <c r="AG42" s="68"/>
      <c r="AH42" s="429">
        <f t="shared" si="46"/>
        <v>0.4</v>
      </c>
      <c r="AI42" s="430"/>
      <c r="AJ42" s="110">
        <f>$GS$340+AH42</f>
        <v>0.4</v>
      </c>
      <c r="AL42" s="434"/>
      <c r="AM42" s="435"/>
      <c r="AN42" s="435"/>
      <c r="AO42" s="435"/>
      <c r="AP42" s="435"/>
      <c r="AQ42" s="436"/>
      <c r="AR42" s="97"/>
      <c r="AS42" s="97"/>
      <c r="AT42" s="97"/>
      <c r="AU42" s="97"/>
      <c r="AV42" s="97"/>
      <c r="AW42" s="98"/>
      <c r="AX42" s="51"/>
      <c r="AY42" s="350" t="str">
        <f>Base!$A$9</f>
        <v>FPFrais</v>
      </c>
      <c r="AZ42" s="75">
        <v>0</v>
      </c>
      <c r="BA42" s="312">
        <f>IFERROR(AZ42/VLOOKUP($A42,Base!$A$3:$D$17,4,FALSE)/24,"")</f>
        <v>0</v>
      </c>
      <c r="BB42" s="110">
        <f>HK$307</f>
        <v>0</v>
      </c>
      <c r="BC42" s="326">
        <f>IFERROR(BB42/VLOOKUP($A42,Base!$A$3:$D$17,4,FALSE)/24,"")</f>
        <v>0</v>
      </c>
      <c r="BD42" s="315">
        <f t="shared" si="47"/>
        <v>0</v>
      </c>
      <c r="BE42" s="393"/>
      <c r="BF42" s="68"/>
      <c r="BG42" s="429">
        <f t="shared" si="48"/>
        <v>-279.52793080000004</v>
      </c>
      <c r="BH42" s="430"/>
      <c r="BI42" s="110">
        <f>$GS$344+BG42</f>
        <v>-279.52793080000004</v>
      </c>
      <c r="BK42" s="434"/>
      <c r="BL42" s="435"/>
      <c r="BM42" s="435"/>
      <c r="BN42" s="435"/>
      <c r="BO42" s="435"/>
      <c r="BP42" s="436"/>
      <c r="BQ42" s="97"/>
      <c r="BR42" s="97"/>
      <c r="BS42" s="97"/>
      <c r="BT42" s="97"/>
      <c r="BU42" s="97"/>
      <c r="BV42" s="98"/>
      <c r="BW42" s="51"/>
      <c r="BX42" s="350" t="str">
        <f>Base!$A$9</f>
        <v>FPFrais</v>
      </c>
      <c r="BY42" s="75">
        <v>0</v>
      </c>
      <c r="BZ42" s="312">
        <f>IFERROR(BY42/VLOOKUP($A42,Base!$A$3:$D$17,4,FALSE)/24,"")</f>
        <v>0</v>
      </c>
      <c r="CA42" s="110">
        <f>HK$311</f>
        <v>0</v>
      </c>
      <c r="CB42" s="326">
        <f>IFERROR($CA42/VLOOKUP($A42,Base!$A$3:$D$17,4,FALSE)/24,"")</f>
        <v>0</v>
      </c>
      <c r="CC42" s="315">
        <f t="shared" si="57"/>
        <v>0</v>
      </c>
      <c r="CD42" s="393"/>
      <c r="CE42" s="68"/>
      <c r="CF42" s="429">
        <f t="shared" si="49"/>
        <v>-781.04777289999959</v>
      </c>
      <c r="CG42" s="430"/>
      <c r="CH42" s="110">
        <f>$GS$348+CF42</f>
        <v>-781.04777289999959</v>
      </c>
      <c r="CJ42" s="434"/>
      <c r="CK42" s="435"/>
      <c r="CL42" s="435"/>
      <c r="CM42" s="435"/>
      <c r="CN42" s="435"/>
      <c r="CO42" s="436"/>
      <c r="CP42" s="97"/>
      <c r="CQ42" s="97"/>
      <c r="CR42" s="97"/>
      <c r="CS42" s="97"/>
      <c r="CT42" s="97"/>
      <c r="CU42" s="98"/>
      <c r="CV42" s="51"/>
      <c r="CW42" s="350" t="str">
        <f>Base!$A$9</f>
        <v>FPFrais</v>
      </c>
      <c r="CX42" s="75">
        <v>0</v>
      </c>
      <c r="CY42" s="312">
        <f>IFERROR(CX42/VLOOKUP($A42,Base!$A$3:$D$17,4,FALSE)/24,"")</f>
        <v>0</v>
      </c>
      <c r="CZ42" s="110">
        <f>HK$315</f>
        <v>0</v>
      </c>
      <c r="DA42" s="326">
        <f>IFERROR($CZ42/VLOOKUP($A42,Base!$A$3:$D$17,4,FALSE)/24,"")</f>
        <v>0</v>
      </c>
      <c r="DB42" s="315">
        <f t="shared" si="50"/>
        <v>0</v>
      </c>
      <c r="DC42" s="393"/>
      <c r="DD42" s="68"/>
      <c r="DE42" s="429">
        <f t="shared" si="51"/>
        <v>-1191.5700065999995</v>
      </c>
      <c r="DF42" s="430"/>
      <c r="DG42" s="110">
        <f>$GS$352+DE42</f>
        <v>-1191.5700065999995</v>
      </c>
      <c r="DI42" s="434"/>
      <c r="DJ42" s="435"/>
      <c r="DK42" s="435"/>
      <c r="DL42" s="435"/>
      <c r="DM42" s="435"/>
      <c r="DN42" s="436"/>
      <c r="DO42" s="97"/>
      <c r="DP42" s="97"/>
      <c r="DQ42" s="97"/>
      <c r="DR42" s="97"/>
      <c r="DS42" s="97"/>
      <c r="DT42" s="98"/>
      <c r="DU42" s="51"/>
      <c r="DV42" s="350" t="str">
        <f>Base!$A$9</f>
        <v>FPFrais</v>
      </c>
      <c r="DW42" s="323">
        <v>0</v>
      </c>
      <c r="DX42" s="312">
        <f>IFERROR(DW42/VLOOKUP($A42,Base!$A$3:$D$17,4,FALSE)/24,"")</f>
        <v>0</v>
      </c>
      <c r="DY42" s="110">
        <f>$HK$319</f>
        <v>0</v>
      </c>
      <c r="DZ42" s="326">
        <f>IFERROR(DY42/VLOOKUP($A42,Base!$A$3:$D$17,4,FALSE)/24,"")</f>
        <v>0</v>
      </c>
      <c r="EA42" s="315">
        <f t="shared" si="52"/>
        <v>0</v>
      </c>
      <c r="EB42" s="393"/>
      <c r="EC42" s="68"/>
      <c r="ED42" s="429">
        <f t="shared" si="53"/>
        <v>-1374.3481104999996</v>
      </c>
      <c r="EE42" s="430"/>
      <c r="EF42" s="110">
        <f>$GS$356+ED42</f>
        <v>-1374.3481104999996</v>
      </c>
      <c r="EH42" s="434"/>
      <c r="EI42" s="435"/>
      <c r="EJ42" s="435"/>
      <c r="EK42" s="435"/>
      <c r="EL42" s="435"/>
      <c r="EM42" s="436"/>
      <c r="EN42" s="97"/>
      <c r="EO42" s="97"/>
      <c r="EP42" s="97"/>
      <c r="EQ42" s="97"/>
      <c r="ER42" s="97"/>
      <c r="ES42" s="98"/>
      <c r="ET42" s="51"/>
      <c r="EU42" s="350" t="str">
        <f>Base!$A$9</f>
        <v>FPFrais</v>
      </c>
      <c r="EV42" s="323"/>
      <c r="EW42" s="312">
        <f>IFERROR(EV42/VLOOKUP($A42,Base!$A$3:$D$17,4,FALSE)/24,"")</f>
        <v>0</v>
      </c>
      <c r="EX42" s="110">
        <f>$HK$323</f>
        <v>0</v>
      </c>
      <c r="EY42" s="326">
        <f>IFERROR(EX42/VLOOKUP($A42,Base!$A$3:$D$17,4,FALSE)/24,"")</f>
        <v>0</v>
      </c>
      <c r="EZ42" s="315">
        <f t="shared" si="54"/>
        <v>0</v>
      </c>
      <c r="FA42" s="393"/>
      <c r="FB42" s="68"/>
      <c r="FC42" s="429">
        <f t="shared" si="55"/>
        <v>1121.6518895000004</v>
      </c>
      <c r="FD42" s="430"/>
      <c r="FE42" s="110">
        <f>$GS$360+FC42</f>
        <v>1121.6518895000004</v>
      </c>
      <c r="FG42" s="434"/>
      <c r="FH42" s="435"/>
      <c r="FI42" s="435"/>
      <c r="FJ42" s="435"/>
      <c r="FK42" s="435"/>
      <c r="FL42" s="436"/>
      <c r="FM42" s="97"/>
      <c r="FN42" s="97"/>
      <c r="FO42" s="97"/>
      <c r="FP42" s="97"/>
      <c r="FQ42" s="97"/>
      <c r="FR42" s="98"/>
      <c r="FS42" s="51"/>
      <c r="FU42" s="237"/>
      <c r="FW42" s="88"/>
      <c r="FY42" s="126"/>
    </row>
    <row r="43" spans="1:181" ht="12.75" customHeight="1" x14ac:dyDescent="0.2">
      <c r="A43" s="350" t="str">
        <f>Base!$A$10</f>
        <v>Buns</v>
      </c>
      <c r="B43" s="75">
        <v>900</v>
      </c>
      <c r="C43" s="312">
        <f>IFERROR(B43/VLOOKUP($A43,Base!$A$3:$D$17,4,FALSE)/24,"")</f>
        <v>0.12417218543046359</v>
      </c>
      <c r="D43" s="110">
        <f>HL$299</f>
        <v>0</v>
      </c>
      <c r="E43" s="310">
        <f>IFERROR($D43/VLOOKUP($A43,Base!$A$3:$D$17,4,FALSE)/24,"")</f>
        <v>0</v>
      </c>
      <c r="F43" s="313">
        <f>SUMIF($I$5:$I$33,A43,$J$5:$J$33)+SUMIF($K$5:$K$33,A43,$L$5:$L$33)+SUMIF($M$5:$M$33,A43,$N$5:$N$33)+SUMIF($O$5:$O$33,A43,$P$5:$P$33)+SUMIF($Q$5:$Q$33,A43,$R$5:$R$33)+0.1</f>
        <v>0.1</v>
      </c>
      <c r="G43" s="393"/>
      <c r="H43" s="68"/>
      <c r="I43" s="462">
        <v>0</v>
      </c>
      <c r="J43" s="463"/>
      <c r="K43" s="110">
        <f>$GT$336+I43</f>
        <v>0.1</v>
      </c>
      <c r="M43" s="434"/>
      <c r="N43" s="435"/>
      <c r="O43" s="435"/>
      <c r="P43" s="435"/>
      <c r="Q43" s="435"/>
      <c r="R43" s="436"/>
      <c r="S43" s="97"/>
      <c r="T43" s="97"/>
      <c r="U43" s="97"/>
      <c r="V43" s="97"/>
      <c r="W43" s="97"/>
      <c r="X43" s="98"/>
      <c r="Y43" s="51"/>
      <c r="Z43" s="350" t="str">
        <f>Base!$A$10</f>
        <v>Buns</v>
      </c>
      <c r="AA43" s="323">
        <v>900</v>
      </c>
      <c r="AB43" s="312">
        <f>IFERROR(AA43/VLOOKUP($A43,Base!$A$3:$D$17,4,FALSE)/24,"")</f>
        <v>0.12417218543046359</v>
      </c>
      <c r="AC43" s="110">
        <f>HL$303</f>
        <v>0</v>
      </c>
      <c r="AD43" s="326">
        <f>IFERROR($AC43/VLOOKUP($A43,Base!$A$3:$D$17,4,FALSE)/24,"")</f>
        <v>0</v>
      </c>
      <c r="AE43" s="315">
        <f>SUMIF($AH$4:$AH$32,Z43,$AI$4:$AI$32)+SUMIF($AJ$4:$AJ$32,Z43,$AK$4:$AK$32)+SUMIF($AL$4:$AL$32,Z43,$AM$4:$AM$32)+SUMIF($AN$4:$AN$32,Z43,$AO$4:$AO$32)+SUMIF($AP$4:$AP$32,Z43,$AQ$4:$AQ$32)</f>
        <v>0</v>
      </c>
      <c r="AF43" s="393"/>
      <c r="AG43" s="68"/>
      <c r="AH43" s="429">
        <f t="shared" si="46"/>
        <v>2200.1</v>
      </c>
      <c r="AI43" s="430"/>
      <c r="AJ43" s="110">
        <f>$GT$340+AH43</f>
        <v>3100.1</v>
      </c>
      <c r="AL43" s="434"/>
      <c r="AM43" s="435"/>
      <c r="AN43" s="435"/>
      <c r="AO43" s="435"/>
      <c r="AP43" s="435"/>
      <c r="AQ43" s="436"/>
      <c r="AR43" s="97"/>
      <c r="AS43" s="97"/>
      <c r="AT43" s="97"/>
      <c r="AU43" s="97"/>
      <c r="AV43" s="97"/>
      <c r="AW43" s="98"/>
      <c r="AX43" s="51"/>
      <c r="AY43" s="350" t="str">
        <f>Base!$A$10</f>
        <v>Buns</v>
      </c>
      <c r="AZ43" s="75">
        <v>2850</v>
      </c>
      <c r="BA43" s="312">
        <f>IFERROR(AZ43/VLOOKUP($A43,Base!$A$3:$D$17,4,FALSE)/24,"")</f>
        <v>0.39321192052980131</v>
      </c>
      <c r="BB43" s="110">
        <f>HL$307</f>
        <v>0</v>
      </c>
      <c r="BC43" s="326">
        <f>IFERROR(BB43/VLOOKUP($A43,Base!$A$3:$D$17,4,FALSE)/24,"")</f>
        <v>0</v>
      </c>
      <c r="BD43" s="315">
        <f t="shared" si="47"/>
        <v>0</v>
      </c>
      <c r="BE43" s="393"/>
      <c r="BF43" s="68"/>
      <c r="BG43" s="429">
        <f t="shared" si="48"/>
        <v>3100.1</v>
      </c>
      <c r="BH43" s="430"/>
      <c r="BI43" s="110">
        <f>$GT$344+BG43</f>
        <v>5950.1</v>
      </c>
      <c r="BK43" s="434"/>
      <c r="BL43" s="435"/>
      <c r="BM43" s="435"/>
      <c r="BN43" s="435"/>
      <c r="BO43" s="435"/>
      <c r="BP43" s="436"/>
      <c r="BQ43" s="97"/>
      <c r="BR43" s="97"/>
      <c r="BS43" s="97"/>
      <c r="BT43" s="97"/>
      <c r="BU43" s="97"/>
      <c r="BV43" s="98"/>
      <c r="BW43" s="51"/>
      <c r="BX43" s="350" t="str">
        <f>Base!$A$10</f>
        <v>Buns</v>
      </c>
      <c r="BY43" s="75">
        <v>2650</v>
      </c>
      <c r="BZ43" s="312">
        <f>IFERROR(BY43/VLOOKUP($A43,Base!$A$3:$D$17,4,FALSE)/24,"")</f>
        <v>0.36561810154525382</v>
      </c>
      <c r="CA43" s="110">
        <f>HL$311</f>
        <v>0</v>
      </c>
      <c r="CB43" s="326">
        <f>IFERROR($CA43/VLOOKUP($A43,Base!$A$3:$D$17,4,FALSE)/24,"")</f>
        <v>0</v>
      </c>
      <c r="CC43" s="315">
        <f t="shared" si="57"/>
        <v>0</v>
      </c>
      <c r="CD43" s="393"/>
      <c r="CE43" s="68"/>
      <c r="CF43" s="429">
        <f t="shared" si="49"/>
        <v>7650.1</v>
      </c>
      <c r="CG43" s="430"/>
      <c r="CH43" s="110">
        <f>$GT$348+CF43</f>
        <v>10300.1</v>
      </c>
      <c r="CJ43" s="434"/>
      <c r="CK43" s="435"/>
      <c r="CL43" s="435"/>
      <c r="CM43" s="435"/>
      <c r="CN43" s="435"/>
      <c r="CO43" s="436"/>
      <c r="CP43" s="97"/>
      <c r="CQ43" s="97"/>
      <c r="CR43" s="97"/>
      <c r="CS43" s="97"/>
      <c r="CT43" s="97"/>
      <c r="CU43" s="98"/>
      <c r="CV43" s="51"/>
      <c r="CW43" s="350" t="str">
        <f>Base!$A$10</f>
        <v>Buns</v>
      </c>
      <c r="CX43" s="75">
        <v>1200</v>
      </c>
      <c r="CY43" s="312">
        <f>IFERROR(CX43/VLOOKUP($A43,Base!$A$3:$D$17,4,FALSE)/24,"")</f>
        <v>0.16556291390728475</v>
      </c>
      <c r="CZ43" s="110">
        <f>HL$315</f>
        <v>0</v>
      </c>
      <c r="DA43" s="326">
        <f>IFERROR($CZ43/VLOOKUP($A43,Base!$A$3:$D$17,4,FALSE)/24,"")</f>
        <v>0</v>
      </c>
      <c r="DB43" s="315">
        <f t="shared" si="50"/>
        <v>0</v>
      </c>
      <c r="DC43" s="393"/>
      <c r="DD43" s="68"/>
      <c r="DE43" s="429">
        <f t="shared" si="51"/>
        <v>10300.1</v>
      </c>
      <c r="DF43" s="430"/>
      <c r="DG43" s="110">
        <f>$GT$352+DE43</f>
        <v>11500.1</v>
      </c>
      <c r="DI43" s="434"/>
      <c r="DJ43" s="435"/>
      <c r="DK43" s="435"/>
      <c r="DL43" s="435"/>
      <c r="DM43" s="435"/>
      <c r="DN43" s="436"/>
      <c r="DO43" s="97"/>
      <c r="DP43" s="97"/>
      <c r="DQ43" s="97"/>
      <c r="DR43" s="97"/>
      <c r="DS43" s="97"/>
      <c r="DT43" s="98"/>
      <c r="DU43" s="51"/>
      <c r="DV43" s="350" t="str">
        <f>Base!$A$10</f>
        <v>Buns</v>
      </c>
      <c r="DW43" s="323">
        <v>600</v>
      </c>
      <c r="DX43" s="312">
        <f>IFERROR(DW43/VLOOKUP($A43,Base!$A$3:$D$17,4,FALSE)/24,"")</f>
        <v>8.2781456953642377E-2</v>
      </c>
      <c r="DY43" s="110">
        <f>$HL$319</f>
        <v>0</v>
      </c>
      <c r="DZ43" s="326">
        <f>IFERROR(DY43/VLOOKUP($A43,Base!$A$3:$D$17,4,FALSE)/24,"")</f>
        <v>0</v>
      </c>
      <c r="EA43" s="315">
        <f t="shared" si="52"/>
        <v>0</v>
      </c>
      <c r="EB43" s="393"/>
      <c r="EC43" s="68"/>
      <c r="ED43" s="429">
        <f t="shared" si="53"/>
        <v>11500.1</v>
      </c>
      <c r="EE43" s="430"/>
      <c r="EF43" s="110">
        <f>$GT$356+ED43</f>
        <v>12100.1</v>
      </c>
      <c r="EH43" s="434"/>
      <c r="EI43" s="435"/>
      <c r="EJ43" s="435"/>
      <c r="EK43" s="435"/>
      <c r="EL43" s="435"/>
      <c r="EM43" s="436"/>
      <c r="EN43" s="97"/>
      <c r="EO43" s="97"/>
      <c r="EP43" s="97"/>
      <c r="EQ43" s="97"/>
      <c r="ER43" s="97"/>
      <c r="ES43" s="98"/>
      <c r="ET43" s="51"/>
      <c r="EU43" s="350" t="str">
        <f>Base!$A$10</f>
        <v>Buns</v>
      </c>
      <c r="EV43" s="323"/>
      <c r="EW43" s="312">
        <f>IFERROR(EV43/VLOOKUP($A43,Base!$A$3:$D$17,4,FALSE)/24,"")</f>
        <v>0</v>
      </c>
      <c r="EX43" s="110">
        <f>$HL$323</f>
        <v>0</v>
      </c>
      <c r="EY43" s="326">
        <f>IFERROR(EX43/VLOOKUP($A43,Base!$A$3:$D$17,4,FALSE)/24,"")</f>
        <v>0</v>
      </c>
      <c r="EZ43" s="315">
        <f t="shared" si="54"/>
        <v>0</v>
      </c>
      <c r="FA43" s="393"/>
      <c r="FB43" s="68"/>
      <c r="FC43" s="429">
        <f t="shared" si="55"/>
        <v>12100.1</v>
      </c>
      <c r="FD43" s="430"/>
      <c r="FE43" s="110">
        <f>$GT$360+FC43</f>
        <v>12100.1</v>
      </c>
      <c r="FG43" s="434"/>
      <c r="FH43" s="435"/>
      <c r="FI43" s="435"/>
      <c r="FJ43" s="435"/>
      <c r="FK43" s="435"/>
      <c r="FL43" s="436"/>
      <c r="FM43" s="97"/>
      <c r="FN43" s="97"/>
      <c r="FO43" s="97"/>
      <c r="FP43" s="97"/>
      <c r="FQ43" s="97"/>
      <c r="FR43" s="98"/>
      <c r="FS43" s="51"/>
      <c r="FU43" s="237"/>
      <c r="FW43" s="88"/>
      <c r="FY43" s="126"/>
    </row>
    <row r="44" spans="1:181" ht="12.75" customHeight="1" x14ac:dyDescent="0.2">
      <c r="A44" s="350" t="str">
        <f>Base!$A$11</f>
        <v>Réception</v>
      </c>
      <c r="B44" s="75"/>
      <c r="C44" s="312">
        <f>IFERROR(B44/VLOOKUP($A44,Base!$A$3:$D$17,4,FALSE)/24,"")</f>
        <v>0</v>
      </c>
      <c r="D44" s="110">
        <f>HM$299</f>
        <v>0</v>
      </c>
      <c r="E44" s="310">
        <f>IFERROR($B44/VLOOKUP($A44,Base!$A$3:$D$17,4,FALSE)/24,"")</f>
        <v>0</v>
      </c>
      <c r="F44" s="313">
        <f t="shared" si="45"/>
        <v>0</v>
      </c>
      <c r="G44" s="393"/>
      <c r="H44" s="68"/>
      <c r="I44" s="462">
        <v>0</v>
      </c>
      <c r="J44" s="463"/>
      <c r="K44" s="110">
        <f>$GU$340</f>
        <v>0</v>
      </c>
      <c r="M44" s="434"/>
      <c r="N44" s="435"/>
      <c r="O44" s="435"/>
      <c r="P44" s="435"/>
      <c r="Q44" s="435"/>
      <c r="R44" s="436"/>
      <c r="S44" s="97"/>
      <c r="T44" s="97"/>
      <c r="U44" s="97"/>
      <c r="V44" s="97"/>
      <c r="W44" s="97"/>
      <c r="X44" s="98"/>
      <c r="Y44" s="51"/>
      <c r="Z44" s="350" t="str">
        <f>Base!$A$11</f>
        <v>Réception</v>
      </c>
      <c r="AA44" s="323">
        <v>0</v>
      </c>
      <c r="AB44" s="312">
        <f>IFERROR(AA44/VLOOKUP($A44,Base!$A$3:$D$17,4,FALSE)/24,"")</f>
        <v>0</v>
      </c>
      <c r="AC44" s="110">
        <f>HM$303</f>
        <v>0</v>
      </c>
      <c r="AD44" s="326">
        <f>IFERROR($AA44/VLOOKUP($A44,Base!$A$3:$D$17,4,FALSE)/24,"")</f>
        <v>0</v>
      </c>
      <c r="AE44" s="315">
        <f t="shared" si="56"/>
        <v>0</v>
      </c>
      <c r="AF44" s="393"/>
      <c r="AG44" s="68"/>
      <c r="AH44" s="429">
        <f t="shared" si="46"/>
        <v>0</v>
      </c>
      <c r="AI44" s="430"/>
      <c r="AJ44" s="110">
        <f>$GU$345+AH44</f>
        <v>0</v>
      </c>
      <c r="AL44" s="434"/>
      <c r="AM44" s="435"/>
      <c r="AN44" s="435"/>
      <c r="AO44" s="435"/>
      <c r="AP44" s="435"/>
      <c r="AQ44" s="436"/>
      <c r="AR44" s="97"/>
      <c r="AS44" s="97"/>
      <c r="AT44" s="97"/>
      <c r="AU44" s="97"/>
      <c r="AV44" s="97"/>
      <c r="AW44" s="98"/>
      <c r="AX44" s="51"/>
      <c r="AY44" s="350" t="str">
        <f>Base!$A$11</f>
        <v>Réception</v>
      </c>
      <c r="AZ44" s="75"/>
      <c r="BA44" s="312">
        <f>IFERROR(AZ44/VLOOKUP($A44,Base!$A$3:$D$17,4,FALSE)/24,"")</f>
        <v>0</v>
      </c>
      <c r="BB44" s="110">
        <f>HM$307</f>
        <v>0</v>
      </c>
      <c r="BC44" s="326">
        <f>IFERROR(AZ44/VLOOKUP($A44,Base!$A$3:$D$17,4,FALSE)/24,"")</f>
        <v>0</v>
      </c>
      <c r="BD44" s="315">
        <f t="shared" si="47"/>
        <v>0</v>
      </c>
      <c r="BE44" s="393"/>
      <c r="BF44" s="68"/>
      <c r="BG44" s="429">
        <f t="shared" si="48"/>
        <v>0</v>
      </c>
      <c r="BH44" s="430"/>
      <c r="BI44" s="110">
        <f>$GU$344+BG44</f>
        <v>0</v>
      </c>
      <c r="BK44" s="434"/>
      <c r="BL44" s="435"/>
      <c r="BM44" s="435"/>
      <c r="BN44" s="435"/>
      <c r="BO44" s="435"/>
      <c r="BP44" s="436"/>
      <c r="BQ44" s="97"/>
      <c r="BR44" s="97"/>
      <c r="BS44" s="97"/>
      <c r="BT44" s="97"/>
      <c r="BU44" s="97"/>
      <c r="BV44" s="98"/>
      <c r="BW44" s="51"/>
      <c r="BX44" s="350" t="str">
        <f>Base!$A$11</f>
        <v>Réception</v>
      </c>
      <c r="BY44" s="75">
        <v>0</v>
      </c>
      <c r="BZ44" s="312">
        <f>IFERROR(BY44/VLOOKUP($A44,Base!$A$3:$D$17,4,FALSE)/24,"")</f>
        <v>0</v>
      </c>
      <c r="CA44" s="110">
        <f>HM$311</f>
        <v>0</v>
      </c>
      <c r="CB44" s="326">
        <f>IFERROR($BY44/VLOOKUP($A44,Base!$A$3:$D$17,4,FALSE)/24,"")</f>
        <v>0</v>
      </c>
      <c r="CC44" s="315">
        <f t="shared" si="57"/>
        <v>0</v>
      </c>
      <c r="CD44" s="393"/>
      <c r="CE44" s="68"/>
      <c r="CF44" s="429">
        <f t="shared" si="49"/>
        <v>0</v>
      </c>
      <c r="CG44" s="430"/>
      <c r="CH44" s="110">
        <f>$GU$348+CF44</f>
        <v>0</v>
      </c>
      <c r="CJ44" s="434"/>
      <c r="CK44" s="435"/>
      <c r="CL44" s="435"/>
      <c r="CM44" s="435"/>
      <c r="CN44" s="435"/>
      <c r="CO44" s="436"/>
      <c r="CP44" s="97"/>
      <c r="CQ44" s="97"/>
      <c r="CR44" s="97"/>
      <c r="CS44" s="97"/>
      <c r="CT44" s="97"/>
      <c r="CU44" s="98"/>
      <c r="CV44" s="51"/>
      <c r="CW44" s="350" t="str">
        <f>Base!$A$11</f>
        <v>Réception</v>
      </c>
      <c r="CX44" s="75"/>
      <c r="CY44" s="312">
        <f>IFERROR(CX44/VLOOKUP($A44,Base!$A$3:$D$17,4,FALSE)/24,"")</f>
        <v>0</v>
      </c>
      <c r="CZ44" s="110">
        <f>HM$315</f>
        <v>0</v>
      </c>
      <c r="DA44" s="326">
        <f>IFERROR($CX44/VLOOKUP($A44,Base!$A$3:$D$17,4,FALSE)/24,"")</f>
        <v>0</v>
      </c>
      <c r="DB44" s="315">
        <f t="shared" si="50"/>
        <v>0</v>
      </c>
      <c r="DC44" s="393"/>
      <c r="DD44" s="68"/>
      <c r="DE44" s="429">
        <f t="shared" si="51"/>
        <v>0</v>
      </c>
      <c r="DF44" s="430"/>
      <c r="DG44" s="110">
        <f>$GU$352+DE44</f>
        <v>0</v>
      </c>
      <c r="DI44" s="434"/>
      <c r="DJ44" s="435"/>
      <c r="DK44" s="435"/>
      <c r="DL44" s="435"/>
      <c r="DM44" s="435"/>
      <c r="DN44" s="436"/>
      <c r="DO44" s="97"/>
      <c r="DP44" s="97"/>
      <c r="DQ44" s="97"/>
      <c r="DR44" s="97"/>
      <c r="DS44" s="97"/>
      <c r="DT44" s="98"/>
      <c r="DU44" s="51"/>
      <c r="DV44" s="350" t="str">
        <f>Base!$A$11</f>
        <v>Réception</v>
      </c>
      <c r="DW44" s="323">
        <v>0</v>
      </c>
      <c r="DX44" s="312">
        <f>IFERROR(DW44/VLOOKUP($A44,Base!$A$3:$D$17,4,FALSE)/24,"")</f>
        <v>0</v>
      </c>
      <c r="DY44" s="110">
        <f>$HM$319</f>
        <v>0</v>
      </c>
      <c r="DZ44" s="326">
        <f>IFERROR(DW44/VLOOKUP($A44,Base!$A$3:$D$17,4,FALSE)/24,"")</f>
        <v>0</v>
      </c>
      <c r="EA44" s="315">
        <f t="shared" si="52"/>
        <v>0</v>
      </c>
      <c r="EB44" s="393"/>
      <c r="EC44" s="68"/>
      <c r="ED44" s="429">
        <f t="shared" si="53"/>
        <v>0</v>
      </c>
      <c r="EE44" s="430"/>
      <c r="EF44" s="110">
        <f>$GU$356+ED44</f>
        <v>0</v>
      </c>
      <c r="EH44" s="434"/>
      <c r="EI44" s="435"/>
      <c r="EJ44" s="435"/>
      <c r="EK44" s="435"/>
      <c r="EL44" s="435"/>
      <c r="EM44" s="436"/>
      <c r="EN44" s="97"/>
      <c r="EO44" s="97"/>
      <c r="EP44" s="97"/>
      <c r="EQ44" s="97"/>
      <c r="ER44" s="97"/>
      <c r="ES44" s="98"/>
      <c r="ET44" s="51"/>
      <c r="EU44" s="350" t="str">
        <f>Base!$A$11</f>
        <v>Réception</v>
      </c>
      <c r="EV44" s="323"/>
      <c r="EW44" s="312">
        <f>IFERROR(EV44/VLOOKUP($A44,Base!$A$3:$D$17,4,FALSE)/24,"")</f>
        <v>0</v>
      </c>
      <c r="EX44" s="110">
        <f>$HM$323</f>
        <v>0</v>
      </c>
      <c r="EY44" s="326">
        <f>IFERROR(EV44/VLOOKUP($A44,Base!$A$3:$D$17,4,FALSE)/24,"")</f>
        <v>0</v>
      </c>
      <c r="EZ44" s="315">
        <f t="shared" si="54"/>
        <v>0</v>
      </c>
      <c r="FA44" s="393"/>
      <c r="FB44" s="68"/>
      <c r="FC44" s="429">
        <f t="shared" si="55"/>
        <v>0</v>
      </c>
      <c r="FD44" s="430"/>
      <c r="FE44" s="110">
        <f>$GU$360+FC44</f>
        <v>0</v>
      </c>
      <c r="FG44" s="434"/>
      <c r="FH44" s="435"/>
      <c r="FI44" s="435"/>
      <c r="FJ44" s="435"/>
      <c r="FK44" s="435"/>
      <c r="FL44" s="436"/>
      <c r="FM44" s="97"/>
      <c r="FN44" s="97"/>
      <c r="FO44" s="97"/>
      <c r="FP44" s="97"/>
      <c r="FQ44" s="97"/>
      <c r="FR44" s="98"/>
      <c r="FS44" s="51"/>
      <c r="FU44" s="237"/>
      <c r="FW44" s="88"/>
      <c r="FY44" s="126"/>
    </row>
    <row r="45" spans="1:181" ht="12.75" customHeight="1" x14ac:dyDescent="0.2">
      <c r="A45" s="350" t="str">
        <f>Base!$A$12</f>
        <v>Chargement</v>
      </c>
      <c r="B45" s="75">
        <v>75</v>
      </c>
      <c r="C45" s="312">
        <f>IFERROR(B45/VLOOKUP($A45,Base!$A$3:$D$17,4,FALSE)/24,"")</f>
        <v>0.125</v>
      </c>
      <c r="D45" s="110">
        <f>HN$299</f>
        <v>0</v>
      </c>
      <c r="E45" s="310">
        <f>IFERROR($B45/VLOOKUP($A45,Base!$A$3:$D$17,4,FALSE)/24,"")</f>
        <v>0.125</v>
      </c>
      <c r="F45" s="313">
        <f>SUMIF($I$5:$I$33,A45,$J$5:$J$33)+SUMIF($K$5:$K$33,A45,$L$5:$L$33)+SUMIF($M$5:$M$33,A45,$N$5:$N$33)+SUMIF($O$5:$O$33,A45,$P$5:$P$33)+SUMIF($Q$5:$Q$33,A45,$R$5:$R$33)</f>
        <v>0</v>
      </c>
      <c r="G45" s="393"/>
      <c r="H45" s="68"/>
      <c r="I45" s="462">
        <v>0</v>
      </c>
      <c r="J45" s="463"/>
      <c r="K45" s="110">
        <f>$GV$340</f>
        <v>0</v>
      </c>
      <c r="M45" s="434"/>
      <c r="N45" s="435"/>
      <c r="O45" s="435"/>
      <c r="P45" s="435"/>
      <c r="Q45" s="435"/>
      <c r="R45" s="436"/>
      <c r="S45" s="97"/>
      <c r="T45" s="97"/>
      <c r="U45" s="97"/>
      <c r="V45" s="97"/>
      <c r="W45" s="97"/>
      <c r="X45" s="98"/>
      <c r="Y45" s="51"/>
      <c r="Z45" s="350" t="str">
        <f>Base!$A$12</f>
        <v>Chargement</v>
      </c>
      <c r="AA45" s="323">
        <v>0</v>
      </c>
      <c r="AB45" s="312">
        <f>IFERROR(AA45/VLOOKUP($A45,Base!$A$3:$D$17,4,FALSE)/24,"")</f>
        <v>0</v>
      </c>
      <c r="AC45" s="110">
        <f>HN$303</f>
        <v>0</v>
      </c>
      <c r="AD45" s="326">
        <f>IFERROR($AA45/VLOOKUP($A45,Base!$A$3:$D$17,4,FALSE)/24,"")</f>
        <v>0</v>
      </c>
      <c r="AE45" s="315">
        <f t="shared" si="56"/>
        <v>0</v>
      </c>
      <c r="AF45" s="393"/>
      <c r="AG45" s="68"/>
      <c r="AH45" s="429">
        <f t="shared" si="46"/>
        <v>0</v>
      </c>
      <c r="AI45" s="430"/>
      <c r="AJ45" s="110">
        <f>$GV$345+AH45</f>
        <v>0</v>
      </c>
      <c r="AL45" s="434"/>
      <c r="AM45" s="435"/>
      <c r="AN45" s="435"/>
      <c r="AO45" s="435"/>
      <c r="AP45" s="435"/>
      <c r="AQ45" s="436"/>
      <c r="AR45" s="97"/>
      <c r="AS45" s="97"/>
      <c r="AT45" s="97"/>
      <c r="AU45" s="97"/>
      <c r="AV45" s="97"/>
      <c r="AW45" s="98"/>
      <c r="AX45" s="51"/>
      <c r="AY45" s="350" t="str">
        <f>Base!$A$12</f>
        <v>Chargement</v>
      </c>
      <c r="AZ45" s="75"/>
      <c r="BA45" s="312">
        <f>IFERROR(AZ45/VLOOKUP($A45,Base!$A$3:$D$17,4,FALSE)/24,"")</f>
        <v>0</v>
      </c>
      <c r="BB45" s="110">
        <f>HN$307</f>
        <v>0</v>
      </c>
      <c r="BC45" s="326">
        <f>IFERROR(AZ45/VLOOKUP($A45,Base!$A$3:$D$17,4,FALSE)/24,"")</f>
        <v>0</v>
      </c>
      <c r="BD45" s="315">
        <f t="shared" si="47"/>
        <v>0</v>
      </c>
      <c r="BE45" s="393"/>
      <c r="BF45" s="68"/>
      <c r="BG45" s="429">
        <f t="shared" si="48"/>
        <v>0</v>
      </c>
      <c r="BH45" s="430"/>
      <c r="BI45" s="110">
        <f>$GV$344+BG45</f>
        <v>0</v>
      </c>
      <c r="BK45" s="434"/>
      <c r="BL45" s="435"/>
      <c r="BM45" s="435"/>
      <c r="BN45" s="435"/>
      <c r="BO45" s="435"/>
      <c r="BP45" s="436"/>
      <c r="BQ45" s="97"/>
      <c r="BR45" s="97"/>
      <c r="BS45" s="97"/>
      <c r="BT45" s="97"/>
      <c r="BU45" s="97"/>
      <c r="BV45" s="98"/>
      <c r="BW45" s="51"/>
      <c r="BX45" s="350" t="str">
        <f>Base!$A$12</f>
        <v>Chargement</v>
      </c>
      <c r="BY45" s="75">
        <v>0</v>
      </c>
      <c r="BZ45" s="312">
        <f>IFERROR(BY45/VLOOKUP($A45,Base!$A$3:$D$17,4,FALSE)/24,"")</f>
        <v>0</v>
      </c>
      <c r="CA45" s="110">
        <f>HN$311</f>
        <v>0</v>
      </c>
      <c r="CB45" s="326">
        <f>IFERROR($BY45/VLOOKUP($A45,Base!$A$3:$D$17,4,FALSE)/24,"")</f>
        <v>0</v>
      </c>
      <c r="CC45" s="315">
        <f t="shared" si="57"/>
        <v>0</v>
      </c>
      <c r="CD45" s="393"/>
      <c r="CE45" s="68"/>
      <c r="CF45" s="429">
        <f t="shared" si="49"/>
        <v>0</v>
      </c>
      <c r="CG45" s="430"/>
      <c r="CH45" s="110">
        <f>$GV$348+CF45</f>
        <v>0</v>
      </c>
      <c r="CJ45" s="434"/>
      <c r="CK45" s="435"/>
      <c r="CL45" s="435"/>
      <c r="CM45" s="435"/>
      <c r="CN45" s="435"/>
      <c r="CO45" s="436"/>
      <c r="CP45" s="97"/>
      <c r="CQ45" s="97"/>
      <c r="CR45" s="97"/>
      <c r="CS45" s="97"/>
      <c r="CT45" s="97"/>
      <c r="CU45" s="98"/>
      <c r="CV45" s="51"/>
      <c r="CW45" s="350" t="str">
        <f>Base!$A$12</f>
        <v>Chargement</v>
      </c>
      <c r="CX45" s="75"/>
      <c r="CY45" s="312">
        <f>IFERROR(CX45/VLOOKUP($A45,Base!$A$3:$D$17,4,FALSE)/24,"")</f>
        <v>0</v>
      </c>
      <c r="CZ45" s="110">
        <f>HN$315</f>
        <v>0</v>
      </c>
      <c r="DA45" s="326">
        <f>IFERROR($CX45/VLOOKUP($A45,Base!$A$3:$D$17,4,FALSE)/24,"")</f>
        <v>0</v>
      </c>
      <c r="DB45" s="315">
        <f t="shared" si="50"/>
        <v>0</v>
      </c>
      <c r="DC45" s="393"/>
      <c r="DD45" s="68"/>
      <c r="DE45" s="429">
        <f t="shared" si="51"/>
        <v>0</v>
      </c>
      <c r="DF45" s="430"/>
      <c r="DG45" s="110">
        <f>$GV$352+DE45</f>
        <v>0</v>
      </c>
      <c r="DI45" s="434"/>
      <c r="DJ45" s="435"/>
      <c r="DK45" s="435"/>
      <c r="DL45" s="435"/>
      <c r="DM45" s="435"/>
      <c r="DN45" s="436"/>
      <c r="DO45" s="97"/>
      <c r="DP45" s="97"/>
      <c r="DQ45" s="97"/>
      <c r="DR45" s="97"/>
      <c r="DS45" s="97"/>
      <c r="DT45" s="98"/>
      <c r="DU45" s="51"/>
      <c r="DV45" s="350" t="str">
        <f>Base!$A$12</f>
        <v>Chargement</v>
      </c>
      <c r="DW45" s="323">
        <v>0</v>
      </c>
      <c r="DX45" s="312">
        <f>IFERROR(DW45/VLOOKUP($A45,Base!$A$3:$D$17,4,FALSE)/24,"")</f>
        <v>0</v>
      </c>
      <c r="DY45" s="110">
        <f>$HN$319</f>
        <v>0</v>
      </c>
      <c r="DZ45" s="326">
        <f>IFERROR(DW45/VLOOKUP($A45,Base!$A$3:$D$17,4,FALSE)/24,"")</f>
        <v>0</v>
      </c>
      <c r="EA45" s="315">
        <f t="shared" si="52"/>
        <v>0</v>
      </c>
      <c r="EB45" s="393"/>
      <c r="EC45" s="68"/>
      <c r="ED45" s="429">
        <f t="shared" si="53"/>
        <v>0</v>
      </c>
      <c r="EE45" s="430"/>
      <c r="EF45" s="110">
        <f>$GV$356+ED45</f>
        <v>0</v>
      </c>
      <c r="EH45" s="434"/>
      <c r="EI45" s="435"/>
      <c r="EJ45" s="435"/>
      <c r="EK45" s="435"/>
      <c r="EL45" s="435"/>
      <c r="EM45" s="436"/>
      <c r="EN45" s="97"/>
      <c r="EO45" s="97"/>
      <c r="EP45" s="97"/>
      <c r="EQ45" s="97"/>
      <c r="ER45" s="97"/>
      <c r="ES45" s="98"/>
      <c r="ET45" s="51"/>
      <c r="EU45" s="350" t="str">
        <f>Base!$A$12</f>
        <v>Chargement</v>
      </c>
      <c r="EV45" s="323"/>
      <c r="EW45" s="312">
        <f>IFERROR(EV45/VLOOKUP($A45,Base!$A$3:$D$17,4,FALSE)/24,"")</f>
        <v>0</v>
      </c>
      <c r="EX45" s="110">
        <f>$HN$323</f>
        <v>0</v>
      </c>
      <c r="EY45" s="326">
        <f>IFERROR(EV45/VLOOKUP($A45,Base!$A$3:$D$17,4,FALSE)/24,"")</f>
        <v>0</v>
      </c>
      <c r="EZ45" s="315">
        <f t="shared" si="54"/>
        <v>0</v>
      </c>
      <c r="FA45" s="393"/>
      <c r="FB45" s="68"/>
      <c r="FC45" s="429">
        <f t="shared" si="55"/>
        <v>0</v>
      </c>
      <c r="FD45" s="430"/>
      <c r="FE45" s="110">
        <f>$GV$360+FC45</f>
        <v>0</v>
      </c>
      <c r="FG45" s="434"/>
      <c r="FH45" s="435"/>
      <c r="FI45" s="435"/>
      <c r="FJ45" s="435"/>
      <c r="FK45" s="435"/>
      <c r="FL45" s="436"/>
      <c r="FM45" s="97"/>
      <c r="FN45" s="97"/>
      <c r="FO45" s="97"/>
      <c r="FP45" s="97"/>
      <c r="FQ45" s="97"/>
      <c r="FR45" s="98"/>
      <c r="FS45" s="51"/>
      <c r="FU45" s="237"/>
      <c r="FW45" s="88"/>
      <c r="FY45" s="126"/>
    </row>
    <row r="46" spans="1:181" ht="12.75" customHeight="1" x14ac:dyDescent="0.2">
      <c r="A46" s="350"/>
      <c r="B46" s="75"/>
      <c r="C46" s="312" t="str">
        <f>IFERROR(B46/VLOOKUP($A46,Base!$A$3:$D$17,4,FALSE)/24,"")</f>
        <v/>
      </c>
      <c r="D46" s="110">
        <f>HO$299</f>
        <v>0</v>
      </c>
      <c r="E46" s="310" t="str">
        <f>IFERROR($D46/VLOOKUP($A46,Base!$A$3:$D$17,4,FALSE)/24,"")</f>
        <v/>
      </c>
      <c r="F46" s="315"/>
      <c r="G46" s="393"/>
      <c r="H46" s="68"/>
      <c r="I46" s="462"/>
      <c r="J46" s="463"/>
      <c r="K46" s="110"/>
      <c r="M46" s="434"/>
      <c r="N46" s="435"/>
      <c r="O46" s="435"/>
      <c r="P46" s="435"/>
      <c r="Q46" s="435"/>
      <c r="R46" s="436"/>
      <c r="S46" s="97"/>
      <c r="T46" s="97"/>
      <c r="U46" s="97"/>
      <c r="V46" s="97"/>
      <c r="W46" s="97"/>
      <c r="X46" s="98"/>
      <c r="Y46" s="51"/>
      <c r="Z46" s="350"/>
      <c r="AA46" s="323"/>
      <c r="AB46" s="312" t="str">
        <f>IFERROR(AA46/VLOOKUP($A46,Base!$A$3:$D$17,4,FALSE)/24,"")</f>
        <v/>
      </c>
      <c r="AC46" s="110">
        <f>HO$303</f>
        <v>0</v>
      </c>
      <c r="AD46" s="326" t="str">
        <f>IFERROR($AC46/VLOOKUP($A46,Base!$A$3:$D$17,4,FALSE)/24,"")</f>
        <v/>
      </c>
      <c r="AE46" s="315"/>
      <c r="AF46" s="393"/>
      <c r="AG46" s="68"/>
      <c r="AH46" s="440"/>
      <c r="AI46" s="441"/>
      <c r="AJ46" s="110"/>
      <c r="AL46" s="434"/>
      <c r="AM46" s="435"/>
      <c r="AN46" s="435"/>
      <c r="AO46" s="435"/>
      <c r="AP46" s="435"/>
      <c r="AQ46" s="436"/>
      <c r="AR46" s="97"/>
      <c r="AS46" s="97"/>
      <c r="AT46" s="97"/>
      <c r="AU46" s="97"/>
      <c r="AV46" s="97"/>
      <c r="AW46" s="98"/>
      <c r="AX46" s="51"/>
      <c r="AY46" s="350"/>
      <c r="AZ46" s="75"/>
      <c r="BA46" s="312" t="str">
        <f>IFERROR(AZ46/VLOOKUP($A46,Base!$A$3:$D$17,4,FALSE)/24,"")</f>
        <v/>
      </c>
      <c r="BB46" s="110">
        <f>HO$307</f>
        <v>0</v>
      </c>
      <c r="BC46" s="326" t="str">
        <f>IFERROR(BB46/VLOOKUP($A46,Base!$A$3:$D$17,4,FALSE)/24,"")</f>
        <v/>
      </c>
      <c r="BD46" s="315"/>
      <c r="BE46" s="393"/>
      <c r="BF46" s="68"/>
      <c r="BG46" s="440"/>
      <c r="BH46" s="441"/>
      <c r="BI46" s="110"/>
      <c r="BK46" s="434"/>
      <c r="BL46" s="435"/>
      <c r="BM46" s="435"/>
      <c r="BN46" s="435"/>
      <c r="BO46" s="435"/>
      <c r="BP46" s="436"/>
      <c r="BQ46" s="97"/>
      <c r="BR46" s="97"/>
      <c r="BS46" s="97"/>
      <c r="BT46" s="97"/>
      <c r="BU46" s="97"/>
      <c r="BV46" s="98"/>
      <c r="BW46" s="51"/>
      <c r="BX46" s="350"/>
      <c r="BY46" s="75"/>
      <c r="BZ46" s="312" t="str">
        <f>IFERROR(BY46/VLOOKUP($A46,Base!$A$3:$D$17,4,FALSE)/24,"")</f>
        <v/>
      </c>
      <c r="CA46" s="110">
        <f>HO$311</f>
        <v>0</v>
      </c>
      <c r="CB46" s="326" t="str">
        <f>IFERROR($AC46/VLOOKUP($A46,Base!$A$3:$D$17,4,FALSE)/24,"")</f>
        <v/>
      </c>
      <c r="CC46" s="315"/>
      <c r="CD46" s="393"/>
      <c r="CE46" s="68"/>
      <c r="CF46" s="440"/>
      <c r="CG46" s="441"/>
      <c r="CH46" s="110"/>
      <c r="CJ46" s="434"/>
      <c r="CK46" s="435"/>
      <c r="CL46" s="435"/>
      <c r="CM46" s="435"/>
      <c r="CN46" s="435"/>
      <c r="CO46" s="436"/>
      <c r="CP46" s="97"/>
      <c r="CQ46" s="97"/>
      <c r="CR46" s="97"/>
      <c r="CS46" s="97"/>
      <c r="CT46" s="97"/>
      <c r="CU46" s="98"/>
      <c r="CV46" s="51"/>
      <c r="CW46" s="350"/>
      <c r="CX46" s="75"/>
      <c r="CY46" s="312" t="str">
        <f>IFERROR(CX46/VLOOKUP($A46,Base!$A$3:$D$17,4,FALSE)/24,"")</f>
        <v/>
      </c>
      <c r="CZ46" s="110">
        <f>HO$315</f>
        <v>0</v>
      </c>
      <c r="DA46" s="326" t="str">
        <f>IFERROR($CZ46/VLOOKUP($A46,Base!$A$3:$D$17,4,FALSE)/24,"")</f>
        <v/>
      </c>
      <c r="DB46" s="315"/>
      <c r="DC46" s="393"/>
      <c r="DD46" s="68"/>
      <c r="DE46" s="440"/>
      <c r="DF46" s="441"/>
      <c r="DG46" s="110"/>
      <c r="DI46" s="434"/>
      <c r="DJ46" s="435"/>
      <c r="DK46" s="435"/>
      <c r="DL46" s="435"/>
      <c r="DM46" s="435"/>
      <c r="DN46" s="436"/>
      <c r="DO46" s="97"/>
      <c r="DP46" s="97"/>
      <c r="DQ46" s="97"/>
      <c r="DR46" s="97"/>
      <c r="DS46" s="97"/>
      <c r="DT46" s="98"/>
      <c r="DU46" s="51"/>
      <c r="DV46" s="350"/>
      <c r="DW46" s="323"/>
      <c r="DX46" s="312" t="str">
        <f>IFERROR(DW46/VLOOKUP($A46,Base!$A$3:$D$17,4,FALSE)/24,"")</f>
        <v/>
      </c>
      <c r="DY46" s="110">
        <f>$HO$319</f>
        <v>0</v>
      </c>
      <c r="DZ46" s="326" t="str">
        <f>IFERROR(DY46/VLOOKUP($A46,Base!$A$3:$D$17,4,FALSE)/24,"")</f>
        <v/>
      </c>
      <c r="EA46" s="315"/>
      <c r="EB46" s="393"/>
      <c r="EC46" s="68"/>
      <c r="ED46" s="440"/>
      <c r="EE46" s="441"/>
      <c r="EF46" s="110"/>
      <c r="EH46" s="434"/>
      <c r="EI46" s="435"/>
      <c r="EJ46" s="435"/>
      <c r="EK46" s="435"/>
      <c r="EL46" s="435"/>
      <c r="EM46" s="436"/>
      <c r="EN46" s="97"/>
      <c r="EO46" s="97"/>
      <c r="EP46" s="97"/>
      <c r="EQ46" s="97"/>
      <c r="ER46" s="97"/>
      <c r="ES46" s="98"/>
      <c r="ET46" s="51"/>
      <c r="EU46" s="350"/>
      <c r="EV46" s="323"/>
      <c r="EW46" s="312" t="str">
        <f>IFERROR(EV46/VLOOKUP($A46,Base!$A$3:$D$17,4,FALSE)/24,"")</f>
        <v/>
      </c>
      <c r="EX46" s="110">
        <f>$HO$323</f>
        <v>0</v>
      </c>
      <c r="EY46" s="326" t="str">
        <f>IFERROR(EX46/VLOOKUP($A46,Base!$A$3:$D$17,4,FALSE)/24,"")</f>
        <v/>
      </c>
      <c r="EZ46" s="315"/>
      <c r="FA46" s="393"/>
      <c r="FB46" s="68"/>
      <c r="FC46" s="440"/>
      <c r="FD46" s="441"/>
      <c r="FE46" s="110"/>
      <c r="FG46" s="434"/>
      <c r="FH46" s="435"/>
      <c r="FI46" s="435"/>
      <c r="FJ46" s="435"/>
      <c r="FK46" s="435"/>
      <c r="FL46" s="436"/>
      <c r="FM46" s="97"/>
      <c r="FN46" s="97"/>
      <c r="FO46" s="97"/>
      <c r="FP46" s="97"/>
      <c r="FQ46" s="97"/>
      <c r="FR46" s="98"/>
      <c r="FS46" s="51"/>
      <c r="FU46" s="237"/>
      <c r="FW46" s="88"/>
      <c r="FY46" s="126"/>
    </row>
    <row r="47" spans="1:181" ht="12.75" customHeight="1" x14ac:dyDescent="0.2">
      <c r="A47" s="350" t="str">
        <f>Base!$A$13</f>
        <v>Cariste M</v>
      </c>
      <c r="B47" s="77">
        <f>B97+B44</f>
        <v>560</v>
      </c>
      <c r="C47" s="312">
        <f>IFERROR(B47/VLOOKUP($A47,Base!$A$3:$D$17,4,FALSE)/24,"")</f>
        <v>0.70707070707070707</v>
      </c>
      <c r="D47" s="110"/>
      <c r="E47" s="310">
        <f>IFERROR($B47/VLOOKUP($A47,Base!$A$3:$D$17,4,FALSE)/24,"")</f>
        <v>0.70707070707070707</v>
      </c>
      <c r="F47" s="315">
        <f>F97+F44</f>
        <v>0</v>
      </c>
      <c r="G47" s="393" t="s">
        <v>10</v>
      </c>
      <c r="H47" s="84">
        <f>F47/VLOOKUP($A47,Base!$A$3:$D$17,4,FALSE)/24</f>
        <v>0</v>
      </c>
      <c r="I47" s="462"/>
      <c r="J47" s="463"/>
      <c r="K47" s="110" t="s">
        <v>10</v>
      </c>
      <c r="M47" s="434"/>
      <c r="N47" s="435"/>
      <c r="O47" s="435"/>
      <c r="P47" s="435"/>
      <c r="Q47" s="435"/>
      <c r="R47" s="436"/>
      <c r="S47" s="97"/>
      <c r="T47" s="97"/>
      <c r="U47" s="97"/>
      <c r="V47" s="97"/>
      <c r="W47" s="97"/>
      <c r="X47" s="98"/>
      <c r="Y47" s="51"/>
      <c r="Z47" s="350" t="str">
        <f>Base!$A$13</f>
        <v>Cariste M</v>
      </c>
      <c r="AA47" s="324">
        <f>AA97+AA44</f>
        <v>350</v>
      </c>
      <c r="AB47" s="312">
        <f>IFERROR(AA47/VLOOKUP($A47,Base!$A$3:$D$17,4,FALSE)/24,"")</f>
        <v>0.44191919191919188</v>
      </c>
      <c r="AC47" s="110"/>
      <c r="AD47" s="326">
        <f>IFERROR($AA47/VLOOKUP($A47,Base!$A$3:$D$17,4,FALSE)/24,"")</f>
        <v>0.44191919191919188</v>
      </c>
      <c r="AE47" s="315">
        <f>AE97+AE44</f>
        <v>0</v>
      </c>
      <c r="AF47" s="393" t="s">
        <v>10</v>
      </c>
      <c r="AG47" s="84">
        <f>AE47/VLOOKUP($A47,Base!$A$3:$D$17,4,FALSE)/24</f>
        <v>0</v>
      </c>
      <c r="AH47" s="440"/>
      <c r="AI47" s="441"/>
      <c r="AJ47" s="110" t="s">
        <v>10</v>
      </c>
      <c r="AL47" s="434"/>
      <c r="AM47" s="435"/>
      <c r="AN47" s="435"/>
      <c r="AO47" s="435"/>
      <c r="AP47" s="435"/>
      <c r="AQ47" s="436"/>
      <c r="AR47" s="97"/>
      <c r="AS47" s="97"/>
      <c r="AT47" s="97"/>
      <c r="AU47" s="97"/>
      <c r="AV47" s="97"/>
      <c r="AW47" s="98"/>
      <c r="AX47" s="51"/>
      <c r="AY47" s="350" t="str">
        <f>Base!$A$13</f>
        <v>Cariste M</v>
      </c>
      <c r="AZ47" s="77">
        <f>AZ97+AZ44</f>
        <v>550</v>
      </c>
      <c r="BA47" s="312">
        <f>IFERROR(AZ47/VLOOKUP($A47,Base!$A$3:$D$17,4,FALSE)/24,"")</f>
        <v>0.69444444444444453</v>
      </c>
      <c r="BB47" s="110"/>
      <c r="BC47" s="326">
        <f>IFERROR(AZ47/VLOOKUP($A47,Base!$A$3:$D$17,4,FALSE)/24,"")</f>
        <v>0.69444444444444453</v>
      </c>
      <c r="BD47" s="315">
        <f>BD97+BD44</f>
        <v>0</v>
      </c>
      <c r="BE47" s="393" t="s">
        <v>10</v>
      </c>
      <c r="BF47" s="84">
        <f>BD47/VLOOKUP($A47,Base!$A$3:$D$17,4,FALSE)/24</f>
        <v>0</v>
      </c>
      <c r="BG47" s="440"/>
      <c r="BH47" s="441"/>
      <c r="BI47" s="110" t="s">
        <v>10</v>
      </c>
      <c r="BK47" s="434"/>
      <c r="BL47" s="435"/>
      <c r="BM47" s="435"/>
      <c r="BN47" s="435"/>
      <c r="BO47" s="435"/>
      <c r="BP47" s="436"/>
      <c r="BQ47" s="97"/>
      <c r="BR47" s="97"/>
      <c r="BS47" s="97"/>
      <c r="BT47" s="97"/>
      <c r="BU47" s="97"/>
      <c r="BV47" s="98"/>
      <c r="BW47" s="51"/>
      <c r="BX47" s="350" t="str">
        <f>Base!$A$13</f>
        <v>Cariste M</v>
      </c>
      <c r="BY47" s="77">
        <f>BY97+BY44</f>
        <v>650</v>
      </c>
      <c r="BZ47" s="312">
        <f>IFERROR(BY47/VLOOKUP($A47,Base!$A$3:$D$17,4,FALSE)/24,"")</f>
        <v>0.82070707070707061</v>
      </c>
      <c r="CA47" s="110"/>
      <c r="CB47" s="326">
        <f>IFERROR($BY47/VLOOKUP($A47,Base!$A$3:$D$17,4,FALSE)/24,"")</f>
        <v>0.82070707070707061</v>
      </c>
      <c r="CC47" s="315">
        <f>CC97+CC44</f>
        <v>0</v>
      </c>
      <c r="CD47" s="393" t="s">
        <v>10</v>
      </c>
      <c r="CE47" s="84">
        <f>CC47/VLOOKUP($A47,Base!$A$3:$D$17,4,FALSE)/24</f>
        <v>0</v>
      </c>
      <c r="CF47" s="440"/>
      <c r="CG47" s="441"/>
      <c r="CH47" s="110" t="s">
        <v>10</v>
      </c>
      <c r="CJ47" s="434"/>
      <c r="CK47" s="435"/>
      <c r="CL47" s="435"/>
      <c r="CM47" s="435"/>
      <c r="CN47" s="435"/>
      <c r="CO47" s="436"/>
      <c r="CP47" s="97"/>
      <c r="CQ47" s="97"/>
      <c r="CR47" s="97"/>
      <c r="CS47" s="97"/>
      <c r="CT47" s="97"/>
      <c r="CU47" s="98"/>
      <c r="CV47" s="51"/>
      <c r="CW47" s="350" t="str">
        <f>Base!$A$13</f>
        <v>Cariste M</v>
      </c>
      <c r="CX47" s="77">
        <f>CX97+CX44</f>
        <v>500</v>
      </c>
      <c r="CY47" s="312">
        <f>IFERROR(CX47/VLOOKUP($A47,Base!$A$3:$D$17,4,FALSE)/24,"")</f>
        <v>0.63131313131313138</v>
      </c>
      <c r="CZ47" s="110"/>
      <c r="DA47" s="326">
        <f>IFERROR($CX47/VLOOKUP($A47,Base!$A$3:$D$17,4,FALSE)/24,"")</f>
        <v>0.63131313131313138</v>
      </c>
      <c r="DB47" s="315">
        <f>DB97+DB44</f>
        <v>0</v>
      </c>
      <c r="DC47" s="393" t="s">
        <v>10</v>
      </c>
      <c r="DD47" s="84">
        <f>DB47/VLOOKUP($A47,Base!$A$3:$D$17,4,FALSE)/24</f>
        <v>0</v>
      </c>
      <c r="DE47" s="440"/>
      <c r="DF47" s="441"/>
      <c r="DG47" s="110" t="s">
        <v>10</v>
      </c>
      <c r="DI47" s="434"/>
      <c r="DJ47" s="435"/>
      <c r="DK47" s="435"/>
      <c r="DL47" s="435"/>
      <c r="DM47" s="435"/>
      <c r="DN47" s="436"/>
      <c r="DO47" s="97"/>
      <c r="DP47" s="97"/>
      <c r="DQ47" s="97"/>
      <c r="DR47" s="97"/>
      <c r="DS47" s="97"/>
      <c r="DT47" s="98"/>
      <c r="DU47" s="51"/>
      <c r="DV47" s="350" t="str">
        <f>Base!$A$13</f>
        <v>Cariste M</v>
      </c>
      <c r="DW47" s="324">
        <f>DW44+DX100</f>
        <v>0</v>
      </c>
      <c r="DX47" s="312">
        <f>IFERROR(DW47/VLOOKUP($A47,Base!$A$3:$D$17,4,FALSE)/24,"")</f>
        <v>0</v>
      </c>
      <c r="DY47" s="110"/>
      <c r="DZ47" s="326">
        <f>IFERROR(DW47/VLOOKUP($A47,Base!$A$3:$D$17,4,FALSE)/24,"")</f>
        <v>0</v>
      </c>
      <c r="EA47" s="315">
        <f>EA100+EA44</f>
        <v>0</v>
      </c>
      <c r="EB47" s="393" t="s">
        <v>10</v>
      </c>
      <c r="EC47" s="84">
        <f>EA47/VLOOKUP($A47,Base!$A$3:$D$17,4,FALSE)/24</f>
        <v>0</v>
      </c>
      <c r="ED47" s="440"/>
      <c r="EE47" s="441"/>
      <c r="EF47" s="110" t="s">
        <v>10</v>
      </c>
      <c r="EH47" s="434"/>
      <c r="EI47" s="435"/>
      <c r="EJ47" s="435"/>
      <c r="EK47" s="435"/>
      <c r="EL47" s="435"/>
      <c r="EM47" s="436"/>
      <c r="EN47" s="97"/>
      <c r="EO47" s="97"/>
      <c r="EP47" s="97"/>
      <c r="EQ47" s="97"/>
      <c r="ER47" s="97"/>
      <c r="ES47" s="98"/>
      <c r="ET47" s="51"/>
      <c r="EU47" s="350" t="str">
        <f>Base!$A$13</f>
        <v>Cariste M</v>
      </c>
      <c r="EV47" s="324">
        <f>EV100+EV44</f>
        <v>0</v>
      </c>
      <c r="EW47" s="312">
        <f>IFERROR(EV47/VLOOKUP($A47,Base!$A$3:$D$17,4,FALSE)/24,"")</f>
        <v>0</v>
      </c>
      <c r="EX47" s="110"/>
      <c r="EY47" s="326">
        <f>IFERROR(EV47/VLOOKUP($A47,Base!$A$3:$D$17,4,FALSE)/24,"")</f>
        <v>0</v>
      </c>
      <c r="EZ47" s="315">
        <f>EZ44+EZ100</f>
        <v>0</v>
      </c>
      <c r="FA47" s="393" t="s">
        <v>10</v>
      </c>
      <c r="FB47" s="84">
        <f>EZ47/VLOOKUP($A47,Base!$A$3:$D$17,4,FALSE)/24</f>
        <v>0</v>
      </c>
      <c r="FC47" s="440"/>
      <c r="FD47" s="441"/>
      <c r="FE47" s="110" t="s">
        <v>10</v>
      </c>
      <c r="FG47" s="434"/>
      <c r="FH47" s="435"/>
      <c r="FI47" s="435"/>
      <c r="FJ47" s="435"/>
      <c r="FK47" s="435"/>
      <c r="FL47" s="436"/>
      <c r="FM47" s="97"/>
      <c r="FN47" s="97"/>
      <c r="FO47" s="97"/>
      <c r="FP47" s="97"/>
      <c r="FQ47" s="97"/>
      <c r="FR47" s="98"/>
      <c r="FS47" s="51"/>
      <c r="FU47" s="237"/>
      <c r="FW47" s="88"/>
      <c r="FY47" s="126"/>
    </row>
    <row r="48" spans="1:181" ht="12.75" customHeight="1" x14ac:dyDescent="0.2">
      <c r="A48" s="350" t="str">
        <f>Base!$A$14</f>
        <v>Cariste D</v>
      </c>
      <c r="B48" s="77">
        <f>(B36+B37)/Base!$I$5+(B38+B39)/Base!$I$7+(B40+B41)/Base!$I$6+B101</f>
        <v>307.08333333333331</v>
      </c>
      <c r="C48" s="312">
        <f>IFERROR(B48/VLOOKUP($A48,Base!$A$3:$D$17,4,FALSE)/24,"")</f>
        <v>0.52073239664082682</v>
      </c>
      <c r="D48" s="316">
        <f>(D36+D37)/Base!$I$5+(D38+D39)/Base!$I$7+(D40+D41)/Base!$I$6</f>
        <v>0</v>
      </c>
      <c r="E48" s="310">
        <f>IFERROR($D48/VLOOKUP($A48,Base!$A$3:$D$17,4,FALSE)/24,"")</f>
        <v>0</v>
      </c>
      <c r="F48" s="317">
        <f>G36/Base!$I$5+G38/Base!$I$7+G40/Base!$I$6+F101</f>
        <v>0</v>
      </c>
      <c r="G48" s="393" t="s">
        <v>10</v>
      </c>
      <c r="H48" s="84">
        <f>F48/VLOOKUP($A48,Base!$A$3:$D$17,4,FALSE)/24</f>
        <v>0</v>
      </c>
      <c r="I48" s="462"/>
      <c r="J48" s="463"/>
      <c r="K48" s="110" t="s">
        <v>10</v>
      </c>
      <c r="M48" s="434"/>
      <c r="N48" s="435"/>
      <c r="O48" s="435"/>
      <c r="P48" s="435"/>
      <c r="Q48" s="435"/>
      <c r="R48" s="436"/>
      <c r="S48" s="97"/>
      <c r="T48" s="97"/>
      <c r="U48" s="97"/>
      <c r="V48" s="97"/>
      <c r="W48" s="97"/>
      <c r="X48" s="98"/>
      <c r="Y48" s="51"/>
      <c r="Z48" s="350" t="str">
        <f>Base!$A$14</f>
        <v>Cariste D</v>
      </c>
      <c r="AA48" s="324">
        <f>(AA36+AA37)/Base!$I$5+(AA38+AA39)/Base!$I$7+(AA40+AA41)/Base!$I$6+AA101</f>
        <v>315</v>
      </c>
      <c r="AB48" s="312">
        <f>IFERROR(AA48/VLOOKUP($A48,Base!$A$3:$D$17,4,FALSE)/24,"")</f>
        <v>0.53415697674418594</v>
      </c>
      <c r="AC48" s="316">
        <f>(AC36+AC37)/Base!$I$5+(AC38+AC39)/Base!$I$7+(AC40+AC41)/Base!$I$6</f>
        <v>0</v>
      </c>
      <c r="AD48" s="326">
        <f>IFERROR($AC48/VLOOKUP($A48,Base!$A$3:$D$17,4,FALSE)/24,"")</f>
        <v>0</v>
      </c>
      <c r="AE48" s="317">
        <f>AF36/Base!$I$5+AF38/Base!$I$7+AF40/Base!$I$6+AE101</f>
        <v>0</v>
      </c>
      <c r="AF48" s="393" t="s">
        <v>10</v>
      </c>
      <c r="AG48" s="84">
        <f>AE48/VLOOKUP($A48,Base!$A$3:$D$17,4,FALSE)/24</f>
        <v>0</v>
      </c>
      <c r="AH48" s="440"/>
      <c r="AI48" s="441"/>
      <c r="AJ48" s="110" t="s">
        <v>10</v>
      </c>
      <c r="AL48" s="434"/>
      <c r="AM48" s="435"/>
      <c r="AN48" s="435"/>
      <c r="AO48" s="435"/>
      <c r="AP48" s="435"/>
      <c r="AQ48" s="436"/>
      <c r="AR48" s="97"/>
      <c r="AS48" s="97"/>
      <c r="AT48" s="97"/>
      <c r="AU48" s="97"/>
      <c r="AV48" s="97"/>
      <c r="AW48" s="98"/>
      <c r="AX48" s="51"/>
      <c r="AY48" s="350" t="str">
        <f>Base!$A$14</f>
        <v>Cariste D</v>
      </c>
      <c r="AZ48" s="77">
        <f>(AZ36+AZ37)/Base!$I$5+(AZ38+AZ39)/Base!$I$7+(AZ40+AZ41)/Base!$I$6+AZ101</f>
        <v>476.33333333333326</v>
      </c>
      <c r="BA48" s="312">
        <f>IFERROR(AZ48/VLOOKUP($A48,Base!$A$3:$D$17,4,FALSE)/24,"")</f>
        <v>0.80773578811369484</v>
      </c>
      <c r="BB48" s="316">
        <f>(BB36+BB37)/Base!$I$5+(BB38+BB39)/Base!$I$7+(BB40+BB41)/Base!$I$6</f>
        <v>0</v>
      </c>
      <c r="BC48" s="326">
        <f>IFERROR(BB48/VLOOKUP($A48,Base!$A$3:$D$17,4,FALSE)/24,"")</f>
        <v>0</v>
      </c>
      <c r="BD48" s="317">
        <f>BE36/Base!$I$5+BE38/Base!$I$7+BE40/Base!$I$6+BD101</f>
        <v>0</v>
      </c>
      <c r="BE48" s="393" t="s">
        <v>10</v>
      </c>
      <c r="BF48" s="84">
        <f>BD48/VLOOKUP($A48,Base!$A$3:$D$17,4,FALSE)/24</f>
        <v>0</v>
      </c>
      <c r="BG48" s="440"/>
      <c r="BH48" s="441"/>
      <c r="BI48" s="110" t="s">
        <v>10</v>
      </c>
      <c r="BK48" s="434"/>
      <c r="BL48" s="435"/>
      <c r="BM48" s="435"/>
      <c r="BN48" s="435"/>
      <c r="BO48" s="435"/>
      <c r="BP48" s="436"/>
      <c r="BQ48" s="97"/>
      <c r="BR48" s="97"/>
      <c r="BS48" s="97"/>
      <c r="BT48" s="97"/>
      <c r="BU48" s="97"/>
      <c r="BV48" s="98"/>
      <c r="BW48" s="51"/>
      <c r="BX48" s="350" t="str">
        <f>Base!$A$14</f>
        <v>Cariste D</v>
      </c>
      <c r="BY48" s="77">
        <f>(BY36+BY37)/Base!$I$5+(BY38+BY39)/Base!$I$7+(BY40+BY41)/Base!$I$6+BY101</f>
        <v>432.5</v>
      </c>
      <c r="BZ48" s="312">
        <f>IFERROR(BY48/VLOOKUP($A48,Base!$A$3:$D$17,4,FALSE)/24,"")</f>
        <v>0.73340600775193787</v>
      </c>
      <c r="CA48" s="316">
        <f>(CA36+CA37)/Base!$I$5+(CA38+CA39)/Base!$I$7+(CA40+CA41)/Base!$I$6</f>
        <v>0</v>
      </c>
      <c r="CB48" s="326">
        <f>IFERROR($CA48/VLOOKUP($A48,Base!$A$3:$D$17,4,FALSE)/24,"")</f>
        <v>0</v>
      </c>
      <c r="CC48" s="317">
        <f>CD36/Base!$I$5+CD38/Base!$I$7+CD40/Base!$I$6+CC101</f>
        <v>0</v>
      </c>
      <c r="CD48" s="393" t="s">
        <v>10</v>
      </c>
      <c r="CE48" s="84">
        <f>CC48/VLOOKUP($A48,Base!$A$3:$D$17,4,FALSE)/24</f>
        <v>0</v>
      </c>
      <c r="CF48" s="440"/>
      <c r="CG48" s="441"/>
      <c r="CH48" s="110" t="s">
        <v>10</v>
      </c>
      <c r="CJ48" s="434"/>
      <c r="CK48" s="435"/>
      <c r="CL48" s="435"/>
      <c r="CM48" s="435"/>
      <c r="CN48" s="435"/>
      <c r="CO48" s="436"/>
      <c r="CP48" s="97"/>
      <c r="CQ48" s="97"/>
      <c r="CR48" s="97"/>
      <c r="CS48" s="97"/>
      <c r="CT48" s="97"/>
      <c r="CU48" s="98"/>
      <c r="CV48" s="51"/>
      <c r="CW48" s="350" t="str">
        <f>Base!$A$14</f>
        <v>Cariste D</v>
      </c>
      <c r="CX48" s="77">
        <f>(CX36+CX37)/Base!$I$5+(CX38+CX39)/Base!$I$7+(CX40+CX41)/Base!$I$6+CX101</f>
        <v>347.08333333333331</v>
      </c>
      <c r="CY48" s="312">
        <f>IFERROR(CX48/VLOOKUP($A48,Base!$A$3:$D$17,4,FALSE)/24,"")</f>
        <v>0.58856185400516792</v>
      </c>
      <c r="CZ48" s="316">
        <f>(CZ36+CZ37)/Base!$I$5+(CZ38+CZ39)/Base!$I$7+(CZ40+CZ41)/Base!$I$6</f>
        <v>0</v>
      </c>
      <c r="DA48" s="326">
        <f>IFERROR($CZ48/VLOOKUP($A48,Base!$A$3:$D$17,4,FALSE)/24,"")</f>
        <v>0</v>
      </c>
      <c r="DB48" s="317">
        <f>DC36/Base!$I$5+DC38/Base!$I$7+DC40/Base!$I$6+DB101</f>
        <v>0</v>
      </c>
      <c r="DC48" s="393" t="s">
        <v>10</v>
      </c>
      <c r="DD48" s="84">
        <f>DB48/VLOOKUP($A48,Base!$A$3:$D$17,4,FALSE)/24</f>
        <v>0</v>
      </c>
      <c r="DE48" s="440"/>
      <c r="DF48" s="441"/>
      <c r="DG48" s="110" t="s">
        <v>10</v>
      </c>
      <c r="DI48" s="434"/>
      <c r="DJ48" s="435"/>
      <c r="DK48" s="435"/>
      <c r="DL48" s="435"/>
      <c r="DM48" s="435"/>
      <c r="DN48" s="436"/>
      <c r="DO48" s="97"/>
      <c r="DP48" s="97"/>
      <c r="DQ48" s="97"/>
      <c r="DR48" s="97"/>
      <c r="DS48" s="97"/>
      <c r="DT48" s="98"/>
      <c r="DU48" s="51"/>
      <c r="DV48" s="350" t="str">
        <f>Base!$A$14</f>
        <v>Cariste D</v>
      </c>
      <c r="DW48" s="324">
        <f>(DW36+DW37)/Base!$I$5+(DW38+DW39)/Base!$I$7+(DW40+DW41)/Base!$I$6+DW101</f>
        <v>303.58333333333331</v>
      </c>
      <c r="DX48" s="312">
        <f>IFERROR(DW48/VLOOKUP($A48,Base!$A$3:$D$17,4,FALSE)/24,"")</f>
        <v>0.51479731912144699</v>
      </c>
      <c r="DY48" s="316">
        <f>(DY36+DY37)/Base!$I$5+(DY38+DY39)/Base!$I$7+(DY40+DY41)/Base!$I$6</f>
        <v>0</v>
      </c>
      <c r="DZ48" s="326">
        <f>IFERROR(DY48/VLOOKUP($A48,Base!$A$3:$D$17,4,FALSE)/24,"")</f>
        <v>0</v>
      </c>
      <c r="EA48" s="317">
        <f>EB36/Base!$I$5+EB38/Base!$I$7+EB40/Base!$I$6+EA101</f>
        <v>0</v>
      </c>
      <c r="EB48" s="393" t="s">
        <v>10</v>
      </c>
      <c r="EC48" s="84">
        <f>EA48/VLOOKUP($A48,Base!$A$3:$D$17,4,FALSE)/24</f>
        <v>0</v>
      </c>
      <c r="ED48" s="440"/>
      <c r="EE48" s="441"/>
      <c r="EF48" s="110" t="s">
        <v>10</v>
      </c>
      <c r="EH48" s="434"/>
      <c r="EI48" s="435"/>
      <c r="EJ48" s="435"/>
      <c r="EK48" s="435"/>
      <c r="EL48" s="435"/>
      <c r="EM48" s="436"/>
      <c r="EN48" s="97"/>
      <c r="EO48" s="97"/>
      <c r="EP48" s="97"/>
      <c r="EQ48" s="97"/>
      <c r="ER48" s="97"/>
      <c r="ES48" s="98"/>
      <c r="ET48" s="51"/>
      <c r="EU48" s="350" t="str">
        <f>Base!$A$14</f>
        <v>Cariste D</v>
      </c>
      <c r="EV48" s="324">
        <f>(EV36+EV37)/Base!$I$5+(EV38+EV39)/Base!$I$7+(EV40+EV41)/Base!$I$6+EV101</f>
        <v>0</v>
      </c>
      <c r="EW48" s="312">
        <f>IFERROR(EV48/VLOOKUP($A48,Base!$A$3:$D$17,4,FALSE)/24,"")</f>
        <v>0</v>
      </c>
      <c r="EX48" s="316">
        <f>(EX36+EX37)/Base!$I$5+(EX38+EX39)/Base!$I$7+(EX40+EX41)/Base!$I$6</f>
        <v>0</v>
      </c>
      <c r="EY48" s="326">
        <f>IFERROR(EX48/VLOOKUP($A48,Base!$A$3:$D$17,4,FALSE)/24,"")</f>
        <v>0</v>
      </c>
      <c r="EZ48" s="317">
        <f>FA36/Base!$I$5+FA38/Base!$I$7+FA40/Base!$I$6+EZ101</f>
        <v>0</v>
      </c>
      <c r="FA48" s="393" t="s">
        <v>10</v>
      </c>
      <c r="FB48" s="84">
        <f>EZ48/VLOOKUP($A48,Base!$A$3:$D$17,4,FALSE)/24</f>
        <v>0</v>
      </c>
      <c r="FC48" s="440"/>
      <c r="FD48" s="441"/>
      <c r="FE48" s="110" t="s">
        <v>10</v>
      </c>
      <c r="FG48" s="434"/>
      <c r="FH48" s="435"/>
      <c r="FI48" s="435"/>
      <c r="FJ48" s="435"/>
      <c r="FK48" s="435"/>
      <c r="FL48" s="436"/>
      <c r="FM48" s="97"/>
      <c r="FN48" s="97"/>
      <c r="FO48" s="97"/>
      <c r="FP48" s="97"/>
      <c r="FQ48" s="97"/>
      <c r="FR48" s="98"/>
      <c r="FS48" s="51"/>
      <c r="FU48" s="237"/>
      <c r="FW48" s="88"/>
      <c r="FY48" s="126"/>
    </row>
    <row r="49" spans="1:181" ht="12.75" customHeight="1" x14ac:dyDescent="0.2">
      <c r="A49" s="350" t="str">
        <f>Base!$A$15</f>
        <v>Hors production</v>
      </c>
      <c r="B49" s="75">
        <v>7</v>
      </c>
      <c r="C49" s="312">
        <f>IFERROR(B49/VLOOKUP($A49,Base!$A$3:$D$17,4,FALSE)/24,"")</f>
        <v>0.29166666666666669</v>
      </c>
      <c r="D49" s="110"/>
      <c r="E49" s="310">
        <f>IFERROR($D49/VLOOKUP($A49,Base!$A$3:$D$17,4,FALSE)/24,"")</f>
        <v>0</v>
      </c>
      <c r="F49" s="313">
        <f>SUMIF($I$4:$I$33,A49,$J$4:$J$33)+SUMIF($K$4:$K$33,A49,$L$4:$L$33)+SUMIF($M$4:$M$33,A49,$N$4:$N$33)+SUMIF($O$4:$O$33,A49,$P$4:$P$33)+SUMIF($Q$4:$Q$33,A49,$R$4:$R$33)</f>
        <v>0</v>
      </c>
      <c r="G49" s="393"/>
      <c r="H49" s="84"/>
      <c r="I49" s="462"/>
      <c r="J49" s="463"/>
      <c r="K49" s="110"/>
      <c r="M49" s="434"/>
      <c r="N49" s="435"/>
      <c r="O49" s="435"/>
      <c r="P49" s="435"/>
      <c r="Q49" s="435"/>
      <c r="R49" s="436"/>
      <c r="S49" s="97"/>
      <c r="T49" s="97"/>
      <c r="U49" s="97"/>
      <c r="V49" s="97"/>
      <c r="W49" s="97"/>
      <c r="X49" s="98"/>
      <c r="Y49" s="51"/>
      <c r="Z49" s="350" t="str">
        <f>Base!$A$15</f>
        <v>Hors production</v>
      </c>
      <c r="AA49" s="323">
        <v>7</v>
      </c>
      <c r="AB49" s="312">
        <f>IFERROR(AA49/VLOOKUP($A49,Base!$A$3:$D$17,4,FALSE)/24,"")</f>
        <v>0.29166666666666669</v>
      </c>
      <c r="AC49" s="110"/>
      <c r="AD49" s="326">
        <f>IFERROR($AC49/VLOOKUP($A49,Base!$A$3:$D$17,4,FALSE)/24,"")</f>
        <v>0</v>
      </c>
      <c r="AE49" s="315">
        <f>SUMIF($AH$4:$AH$32,Z49,$AI$4:$AI$32)+SUMIF($AJ$4:$AJ$32,Z49,$AK$4:$AK$32)+SUMIF($AL$4:$AL$32,Z49,$AM$4:$AM$32)+SUMIF($AN$4:$AN$32,Z49,$AO$4:$AO$32)+SUMIF($AP$4:$AP$32,Z49,$AQ$4:$AQ$32)</f>
        <v>0</v>
      </c>
      <c r="AF49" s="393"/>
      <c r="AG49" s="84"/>
      <c r="AH49" s="440"/>
      <c r="AI49" s="441"/>
      <c r="AJ49" s="110"/>
      <c r="AL49" s="434"/>
      <c r="AM49" s="435"/>
      <c r="AN49" s="435"/>
      <c r="AO49" s="435"/>
      <c r="AP49" s="435"/>
      <c r="AQ49" s="436"/>
      <c r="AR49" s="97"/>
      <c r="AS49" s="97"/>
      <c r="AT49" s="97"/>
      <c r="AU49" s="97"/>
      <c r="AV49" s="97"/>
      <c r="AW49" s="98"/>
      <c r="AX49" s="51"/>
      <c r="AY49" s="350" t="str">
        <f>Base!$A$15</f>
        <v>Hors production</v>
      </c>
      <c r="AZ49" s="75">
        <v>7</v>
      </c>
      <c r="BA49" s="312">
        <f>IFERROR(AZ49/VLOOKUP($A49,Base!$A$3:$D$17,4,FALSE)/24,"")</f>
        <v>0.29166666666666669</v>
      </c>
      <c r="BB49" s="110"/>
      <c r="BC49" s="326">
        <f>IFERROR(BB49/VLOOKUP($A49,Base!$A$3:$D$17,4,FALSE)/24,"")</f>
        <v>0</v>
      </c>
      <c r="BD49" s="315">
        <f>AZ49</f>
        <v>7</v>
      </c>
      <c r="BE49" s="393"/>
      <c r="BF49" s="84"/>
      <c r="BG49" s="440"/>
      <c r="BH49" s="441"/>
      <c r="BI49" s="110"/>
      <c r="BK49" s="434"/>
      <c r="BL49" s="435"/>
      <c r="BM49" s="435"/>
      <c r="BN49" s="435"/>
      <c r="BO49" s="435"/>
      <c r="BP49" s="436"/>
      <c r="BQ49" s="97"/>
      <c r="BR49" s="97"/>
      <c r="BS49" s="97"/>
      <c r="BT49" s="97"/>
      <c r="BU49" s="97"/>
      <c r="BV49" s="98"/>
      <c r="BW49" s="51"/>
      <c r="BX49" s="350" t="str">
        <f>Base!$A$15</f>
        <v>Hors production</v>
      </c>
      <c r="BY49" s="75">
        <v>7</v>
      </c>
      <c r="BZ49" s="312">
        <f>IFERROR(BY49/VLOOKUP($A49,Base!$A$3:$D$17,4,FALSE)/24,"")</f>
        <v>0.29166666666666669</v>
      </c>
      <c r="CA49" s="110"/>
      <c r="CB49" s="326">
        <f>IFERROR($CA49/VLOOKUP($A49,Base!$A$3:$D$17,4,FALSE)/24,"")</f>
        <v>0</v>
      </c>
      <c r="CC49" s="315">
        <f>SUMIF($CF$4:$CF$32,BX49,$CG$4:$CG$32)+SUMIF($CH$4:$CH$32,BX49,$CI$4:$CI$32)+SUMIF($CJ$4:$CJ$32,BX49,$CK$4:$CK$32)+SUMIF($CL$4:$CL$32,BX49,$CM$4:$CM$32)+SUMIF($CN$4:$CN$32,BX49,$CO$4:$CO$32)</f>
        <v>0</v>
      </c>
      <c r="CD49" s="393"/>
      <c r="CE49" s="84"/>
      <c r="CF49" s="440"/>
      <c r="CG49" s="441"/>
      <c r="CH49" s="110"/>
      <c r="CJ49" s="434"/>
      <c r="CK49" s="435"/>
      <c r="CL49" s="435"/>
      <c r="CM49" s="435"/>
      <c r="CN49" s="435"/>
      <c r="CO49" s="436"/>
      <c r="CP49" s="97"/>
      <c r="CQ49" s="97"/>
      <c r="CR49" s="97"/>
      <c r="CS49" s="97"/>
      <c r="CT49" s="97"/>
      <c r="CU49" s="98"/>
      <c r="CV49" s="51"/>
      <c r="CW49" s="350" t="str">
        <f>Base!$A$15</f>
        <v>Hors production</v>
      </c>
      <c r="CX49" s="75">
        <v>7</v>
      </c>
      <c r="CY49" s="312">
        <f>IFERROR(CX49/VLOOKUP($A49,Base!$A$3:$D$17,4,FALSE)/24,"")</f>
        <v>0.29166666666666669</v>
      </c>
      <c r="CZ49" s="110"/>
      <c r="DA49" s="326">
        <f>IFERROR($CZ49/VLOOKUP($A49,Base!$A$3:$D$17,4,FALSE)/24,"")</f>
        <v>0</v>
      </c>
      <c r="DB49" s="315">
        <f>CX49</f>
        <v>7</v>
      </c>
      <c r="DC49" s="393"/>
      <c r="DD49" s="84"/>
      <c r="DE49" s="440"/>
      <c r="DF49" s="441"/>
      <c r="DG49" s="110"/>
      <c r="DI49" s="434"/>
      <c r="DJ49" s="435"/>
      <c r="DK49" s="435"/>
      <c r="DL49" s="435"/>
      <c r="DM49" s="435"/>
      <c r="DN49" s="436"/>
      <c r="DO49" s="97"/>
      <c r="DP49" s="97"/>
      <c r="DQ49" s="97"/>
      <c r="DR49" s="97"/>
      <c r="DS49" s="97"/>
      <c r="DT49" s="98"/>
      <c r="DU49" s="51"/>
      <c r="DV49" s="350" t="str">
        <f>Base!$A$15</f>
        <v>Hors production</v>
      </c>
      <c r="DW49" s="323">
        <v>7</v>
      </c>
      <c r="DX49" s="312">
        <f>IFERROR(DW49/VLOOKUP($A49,Base!$A$3:$D$17,4,FALSE)/24,"")</f>
        <v>0.29166666666666669</v>
      </c>
      <c r="DY49" s="110"/>
      <c r="DZ49" s="326">
        <f>IFERROR(DY49/VLOOKUP($A49,Base!$A$3:$D$17,4,FALSE)/24,"")</f>
        <v>0</v>
      </c>
      <c r="EA49" s="315">
        <f>DW49</f>
        <v>7</v>
      </c>
      <c r="EB49" s="393"/>
      <c r="EC49" s="84"/>
      <c r="ED49" s="440"/>
      <c r="EE49" s="441"/>
      <c r="EF49" s="110"/>
      <c r="EH49" s="434"/>
      <c r="EI49" s="435"/>
      <c r="EJ49" s="435"/>
      <c r="EK49" s="435"/>
      <c r="EL49" s="435"/>
      <c r="EM49" s="436"/>
      <c r="EN49" s="97"/>
      <c r="EO49" s="97"/>
      <c r="EP49" s="97"/>
      <c r="EQ49" s="97"/>
      <c r="ER49" s="97"/>
      <c r="ES49" s="98"/>
      <c r="ET49" s="51"/>
      <c r="EU49" s="350" t="str">
        <f>Base!$A$15</f>
        <v>Hors production</v>
      </c>
      <c r="EV49" s="323"/>
      <c r="EW49" s="312">
        <f>IFERROR(EV49/VLOOKUP($A49,Base!$A$3:$D$17,4,FALSE)/24,"")</f>
        <v>0</v>
      </c>
      <c r="EX49" s="110"/>
      <c r="EY49" s="326">
        <f>IFERROR(EX49/VLOOKUP($A49,Base!$A$3:$D$17,4,FALSE)/24,"")</f>
        <v>0</v>
      </c>
      <c r="EZ49" s="315">
        <f>EV49</f>
        <v>0</v>
      </c>
      <c r="FA49" s="393"/>
      <c r="FB49" s="84"/>
      <c r="FC49" s="440"/>
      <c r="FD49" s="441"/>
      <c r="FE49" s="110"/>
      <c r="FG49" s="434"/>
      <c r="FH49" s="435"/>
      <c r="FI49" s="435"/>
      <c r="FJ49" s="435"/>
      <c r="FK49" s="435"/>
      <c r="FL49" s="436"/>
      <c r="FM49" s="97"/>
      <c r="FN49" s="97"/>
      <c r="FO49" s="97"/>
      <c r="FP49" s="97"/>
      <c r="FQ49" s="97"/>
      <c r="FR49" s="98"/>
      <c r="FS49" s="51"/>
      <c r="FU49" s="237"/>
      <c r="FW49" s="88"/>
      <c r="FY49" s="126"/>
    </row>
    <row r="50" spans="1:181" ht="12.75" customHeight="1" x14ac:dyDescent="0.2">
      <c r="A50" s="350" t="str">
        <f>Base!$A$16</f>
        <v>Encadrement</v>
      </c>
      <c r="B50" s="75">
        <v>7</v>
      </c>
      <c r="C50" s="312">
        <f>IFERROR(B50/VLOOKUP($A50,Base!$A$3:$D$17,4,FALSE)/24,"")</f>
        <v>0.29166666666666669</v>
      </c>
      <c r="D50" s="110"/>
      <c r="E50" s="310">
        <f>IFERROR($D50/VLOOKUP($A50,Base!$A$3:$D$17,4,FALSE)/24,"")</f>
        <v>0</v>
      </c>
      <c r="F50" s="315">
        <f>B50</f>
        <v>7</v>
      </c>
      <c r="G50" s="401"/>
      <c r="H50" s="84">
        <f>F50/VLOOKUP($A50,Base!$A$3:$D$17,4,FALSE)/24</f>
        <v>0.29166666666666669</v>
      </c>
      <c r="I50" s="462"/>
      <c r="J50" s="463"/>
      <c r="K50" s="110"/>
      <c r="M50" s="434"/>
      <c r="N50" s="435"/>
      <c r="O50" s="435"/>
      <c r="P50" s="435"/>
      <c r="Q50" s="435"/>
      <c r="R50" s="436"/>
      <c r="S50" s="97"/>
      <c r="T50" s="97"/>
      <c r="U50" s="97"/>
      <c r="V50" s="97"/>
      <c r="W50" s="97"/>
      <c r="X50" s="98"/>
      <c r="Y50" s="51"/>
      <c r="Z50" s="350" t="str">
        <f>Base!$A$16</f>
        <v>Encadrement</v>
      </c>
      <c r="AA50" s="323">
        <v>7</v>
      </c>
      <c r="AB50" s="312">
        <f>IFERROR(AA50/VLOOKUP($A50,Base!$A$3:$D$17,4,FALSE)/24,"")</f>
        <v>0.29166666666666669</v>
      </c>
      <c r="AC50" s="110"/>
      <c r="AD50" s="326">
        <f>IFERROR($AC50/VLOOKUP($A50,Base!$A$3:$D$17,4,FALSE)/24,"")</f>
        <v>0</v>
      </c>
      <c r="AE50" s="315">
        <f>AA50</f>
        <v>7</v>
      </c>
      <c r="AF50" s="393"/>
      <c r="AG50" s="84">
        <f>AE50/VLOOKUP($A50,Base!$A$3:$D$17,4,FALSE)/24</f>
        <v>0.29166666666666669</v>
      </c>
      <c r="AH50" s="440"/>
      <c r="AI50" s="441"/>
      <c r="AJ50" s="110"/>
      <c r="AL50" s="434"/>
      <c r="AM50" s="435"/>
      <c r="AN50" s="435"/>
      <c r="AO50" s="435"/>
      <c r="AP50" s="435"/>
      <c r="AQ50" s="436"/>
      <c r="AR50" s="97"/>
      <c r="AS50" s="97"/>
      <c r="AT50" s="97"/>
      <c r="AU50" s="97"/>
      <c r="AV50" s="97"/>
      <c r="AW50" s="98"/>
      <c r="AX50" s="51"/>
      <c r="AY50" s="350" t="str">
        <f>Base!$A$16</f>
        <v>Encadrement</v>
      </c>
      <c r="AZ50" s="75">
        <v>7</v>
      </c>
      <c r="BA50" s="312">
        <f>IFERROR(AZ50/VLOOKUP($A50,Base!$A$3:$D$17,4,FALSE)/24,"")</f>
        <v>0.29166666666666669</v>
      </c>
      <c r="BB50" s="110"/>
      <c r="BC50" s="326">
        <f>IFERROR(BB50/VLOOKUP($A50,Base!$A$3:$D$17,4,FALSE)/24,"")</f>
        <v>0</v>
      </c>
      <c r="BD50" s="315">
        <f>AZ50</f>
        <v>7</v>
      </c>
      <c r="BE50" s="393"/>
      <c r="BF50" s="84">
        <f>BD50/VLOOKUP($A50,Base!$A$3:$D$17,4,FALSE)/24</f>
        <v>0.29166666666666669</v>
      </c>
      <c r="BG50" s="440"/>
      <c r="BH50" s="441"/>
      <c r="BI50" s="110"/>
      <c r="BK50" s="434"/>
      <c r="BL50" s="435"/>
      <c r="BM50" s="435"/>
      <c r="BN50" s="435"/>
      <c r="BO50" s="435"/>
      <c r="BP50" s="436"/>
      <c r="BQ50" s="97"/>
      <c r="BR50" s="97"/>
      <c r="BS50" s="97"/>
      <c r="BT50" s="97"/>
      <c r="BU50" s="97"/>
      <c r="BV50" s="98"/>
      <c r="BW50" s="51"/>
      <c r="BX50" s="350" t="str">
        <f>Base!$A$16</f>
        <v>Encadrement</v>
      </c>
      <c r="BY50" s="75">
        <v>7</v>
      </c>
      <c r="BZ50" s="312">
        <f>IFERROR(BY50/VLOOKUP($A50,Base!$A$3:$D$17,4,FALSE)/24,"")</f>
        <v>0.29166666666666669</v>
      </c>
      <c r="CA50" s="110"/>
      <c r="CB50" s="326">
        <f>IFERROR($CA50/VLOOKUP($A50,Base!$A$3:$D$17,4,FALSE)/24,"")</f>
        <v>0</v>
      </c>
      <c r="CC50" s="315">
        <f>BY50</f>
        <v>7</v>
      </c>
      <c r="CD50" s="393"/>
      <c r="CE50" s="84">
        <f>CC50/VLOOKUP($A50,Base!$A$3:$D$17,4,FALSE)/24</f>
        <v>0.29166666666666669</v>
      </c>
      <c r="CF50" s="440"/>
      <c r="CG50" s="441"/>
      <c r="CH50" s="110"/>
      <c r="CJ50" s="434"/>
      <c r="CK50" s="435"/>
      <c r="CL50" s="435"/>
      <c r="CM50" s="435"/>
      <c r="CN50" s="435"/>
      <c r="CO50" s="436"/>
      <c r="CP50" s="97"/>
      <c r="CQ50" s="97"/>
      <c r="CR50" s="97"/>
      <c r="CS50" s="97"/>
      <c r="CT50" s="97"/>
      <c r="CU50" s="98"/>
      <c r="CV50" s="51"/>
      <c r="CW50" s="350" t="str">
        <f>Base!$A$16</f>
        <v>Encadrement</v>
      </c>
      <c r="CX50" s="75">
        <v>7</v>
      </c>
      <c r="CY50" s="312">
        <f>IFERROR(CX50/VLOOKUP($A50,Base!$A$3:$D$17,4,FALSE)/24,"")</f>
        <v>0.29166666666666669</v>
      </c>
      <c r="CZ50" s="110"/>
      <c r="DA50" s="326">
        <f>IFERROR($CZ50/VLOOKUP($A50,Base!$A$3:$D$17,4,FALSE)/24,"")</f>
        <v>0</v>
      </c>
      <c r="DB50" s="315">
        <f>CX50</f>
        <v>7</v>
      </c>
      <c r="DC50" s="393"/>
      <c r="DD50" s="84">
        <f>DB50/VLOOKUP($A50,Base!$A$3:$D$17,4,FALSE)/24</f>
        <v>0.29166666666666669</v>
      </c>
      <c r="DE50" s="440"/>
      <c r="DF50" s="441"/>
      <c r="DG50" s="110"/>
      <c r="DI50" s="434"/>
      <c r="DJ50" s="435"/>
      <c r="DK50" s="435"/>
      <c r="DL50" s="435"/>
      <c r="DM50" s="435"/>
      <c r="DN50" s="436"/>
      <c r="DO50" s="97"/>
      <c r="DP50" s="97"/>
      <c r="DQ50" s="97"/>
      <c r="DR50" s="97"/>
      <c r="DS50" s="97"/>
      <c r="DT50" s="98"/>
      <c r="DU50" s="51"/>
      <c r="DV50" s="350" t="str">
        <f>Base!$A$16</f>
        <v>Encadrement</v>
      </c>
      <c r="DW50" s="323">
        <v>7</v>
      </c>
      <c r="DX50" s="312">
        <f>IFERROR(DW50/VLOOKUP($A50,Base!$A$3:$D$17,4,FALSE)/24,"")</f>
        <v>0.29166666666666669</v>
      </c>
      <c r="DY50" s="110"/>
      <c r="DZ50" s="326">
        <f>IFERROR(DY50/VLOOKUP($A50,Base!$A$3:$D$17,4,FALSE)/24,"")</f>
        <v>0</v>
      </c>
      <c r="EA50" s="315">
        <f>DW50</f>
        <v>7</v>
      </c>
      <c r="EB50" s="393"/>
      <c r="EC50" s="84">
        <f>EA50/VLOOKUP($A50,Base!$A$3:$D$17,4,FALSE)/24</f>
        <v>0.29166666666666669</v>
      </c>
      <c r="ED50" s="440"/>
      <c r="EE50" s="441"/>
      <c r="EF50" s="110"/>
      <c r="EH50" s="434"/>
      <c r="EI50" s="435"/>
      <c r="EJ50" s="435"/>
      <c r="EK50" s="435"/>
      <c r="EL50" s="435"/>
      <c r="EM50" s="436"/>
      <c r="EN50" s="97"/>
      <c r="EO50" s="97"/>
      <c r="EP50" s="97"/>
      <c r="EQ50" s="97"/>
      <c r="ER50" s="97"/>
      <c r="ES50" s="98"/>
      <c r="ET50" s="51"/>
      <c r="EU50" s="350" t="str">
        <f>Base!$A$16</f>
        <v>Encadrement</v>
      </c>
      <c r="EV50" s="323"/>
      <c r="EW50" s="312">
        <f>IFERROR(EV50/VLOOKUP($A50,Base!$A$3:$D$17,4,FALSE)/24,"")</f>
        <v>0</v>
      </c>
      <c r="EX50" s="110"/>
      <c r="EY50" s="326">
        <f>IFERROR(EX50/VLOOKUP($A50,Base!$A$3:$D$17,4,FALSE)/24,"")</f>
        <v>0</v>
      </c>
      <c r="EZ50" s="315">
        <f>EV50</f>
        <v>0</v>
      </c>
      <c r="FA50" s="393"/>
      <c r="FB50" s="84">
        <f>EZ50/VLOOKUP($A50,Base!$A$3:$D$17,4,FALSE)/24</f>
        <v>0</v>
      </c>
      <c r="FC50" s="440"/>
      <c r="FD50" s="441"/>
      <c r="FE50" s="110"/>
      <c r="FG50" s="434"/>
      <c r="FH50" s="435"/>
      <c r="FI50" s="435"/>
      <c r="FJ50" s="435"/>
      <c r="FK50" s="435"/>
      <c r="FL50" s="436"/>
      <c r="FM50" s="97"/>
      <c r="FN50" s="97"/>
      <c r="FO50" s="97"/>
      <c r="FP50" s="97"/>
      <c r="FQ50" s="97"/>
      <c r="FR50" s="98"/>
      <c r="FS50" s="51"/>
      <c r="FU50" s="237"/>
      <c r="FW50" s="88"/>
      <c r="FY50" s="126"/>
    </row>
    <row r="51" spans="1:181" ht="13.5" customHeight="1" thickBot="1" x14ac:dyDescent="0.25">
      <c r="A51" s="350" t="str">
        <f>Base!$A$17</f>
        <v>Inventaire</v>
      </c>
      <c r="B51" s="75">
        <v>3</v>
      </c>
      <c r="C51" s="312">
        <f>IFERROR(B51/VLOOKUP($A51,Base!$A$3:$D$17,4,FALSE)/24,"")</f>
        <v>0.125</v>
      </c>
      <c r="D51" s="110"/>
      <c r="E51" s="310">
        <f>IFERROR($D51/VLOOKUP($A51,Base!$A$3:$D$17,4,FALSE)/24,"")</f>
        <v>0</v>
      </c>
      <c r="F51" s="315">
        <f>B51</f>
        <v>3</v>
      </c>
      <c r="G51" s="401"/>
      <c r="H51" s="84">
        <f>F51/VLOOKUP($A51,Base!$A$3:$D$17,4,FALSE)/24</f>
        <v>0.125</v>
      </c>
      <c r="I51" s="462"/>
      <c r="J51" s="463"/>
      <c r="K51" s="110"/>
      <c r="M51" s="437"/>
      <c r="N51" s="438"/>
      <c r="O51" s="438"/>
      <c r="P51" s="438"/>
      <c r="Q51" s="438"/>
      <c r="R51" s="439"/>
      <c r="S51" s="99"/>
      <c r="T51" s="99"/>
      <c r="U51" s="99"/>
      <c r="V51" s="99"/>
      <c r="W51" s="99"/>
      <c r="X51" s="100"/>
      <c r="Y51" s="51"/>
      <c r="Z51" s="350" t="str">
        <f>Base!$A$17</f>
        <v>Inventaire</v>
      </c>
      <c r="AA51" s="323">
        <v>3</v>
      </c>
      <c r="AB51" s="312">
        <f>IFERROR(AA51/VLOOKUP($A51,Base!$A$3:$D$17,4,FALSE)/24,"")</f>
        <v>0.125</v>
      </c>
      <c r="AC51" s="110"/>
      <c r="AD51" s="326">
        <f>IFERROR($AC51/VLOOKUP($A51,Base!$A$3:$D$17,4,FALSE)/24,"")</f>
        <v>0</v>
      </c>
      <c r="AE51" s="315">
        <f>AA51</f>
        <v>3</v>
      </c>
      <c r="AF51" s="393"/>
      <c r="AG51" s="84">
        <f>AE51/VLOOKUP($A51,Base!$A$3:$D$17,4,FALSE)/24</f>
        <v>0.125</v>
      </c>
      <c r="AH51" s="440"/>
      <c r="AI51" s="441"/>
      <c r="AJ51" s="110"/>
      <c r="AL51" s="437"/>
      <c r="AM51" s="438"/>
      <c r="AN51" s="438"/>
      <c r="AO51" s="438"/>
      <c r="AP51" s="438"/>
      <c r="AQ51" s="439"/>
      <c r="AR51" s="99"/>
      <c r="AS51" s="99"/>
      <c r="AT51" s="99"/>
      <c r="AU51" s="99"/>
      <c r="AV51" s="99"/>
      <c r="AW51" s="100"/>
      <c r="AX51" s="51"/>
      <c r="AY51" s="129" t="str">
        <f>Base!$A$17</f>
        <v>Inventaire</v>
      </c>
      <c r="AZ51" s="75">
        <v>3</v>
      </c>
      <c r="BA51" s="312">
        <f>IFERROR(AZ51/VLOOKUP($A51,Base!$A$3:$D$17,4,FALSE)/24,"")</f>
        <v>0.125</v>
      </c>
      <c r="BB51" s="110"/>
      <c r="BC51" s="326">
        <f>IFERROR(BB51/VLOOKUP($A51,Base!$A$3:$D$17,4,FALSE)/24,"")</f>
        <v>0</v>
      </c>
      <c r="BD51" s="315">
        <f>AZ51</f>
        <v>3</v>
      </c>
      <c r="BE51" s="393"/>
      <c r="BF51" s="84">
        <f>BD51/VLOOKUP($A51,Base!$A$3:$D$17,4,FALSE)/24</f>
        <v>0.125</v>
      </c>
      <c r="BG51" s="440"/>
      <c r="BH51" s="441"/>
      <c r="BI51" s="110"/>
      <c r="BK51" s="437"/>
      <c r="BL51" s="438"/>
      <c r="BM51" s="438"/>
      <c r="BN51" s="438"/>
      <c r="BO51" s="438"/>
      <c r="BP51" s="439"/>
      <c r="BQ51" s="99"/>
      <c r="BR51" s="99"/>
      <c r="BS51" s="99"/>
      <c r="BT51" s="99"/>
      <c r="BU51" s="99"/>
      <c r="BV51" s="100"/>
      <c r="BW51" s="51"/>
      <c r="BX51" s="350" t="str">
        <f>Base!$A$17</f>
        <v>Inventaire</v>
      </c>
      <c r="BY51" s="75">
        <v>3</v>
      </c>
      <c r="BZ51" s="312">
        <f>IFERROR(BY51/VLOOKUP($A51,Base!$A$3:$D$17,4,FALSE)/24,"")</f>
        <v>0.125</v>
      </c>
      <c r="CA51" s="110"/>
      <c r="CB51" s="326">
        <f>IFERROR($CA51/VLOOKUP($A51,Base!$A$3:$D$17,4,FALSE)/24,"")</f>
        <v>0</v>
      </c>
      <c r="CC51" s="315">
        <f>BY51</f>
        <v>3</v>
      </c>
      <c r="CD51" s="393"/>
      <c r="CE51" s="84">
        <f>CC51/VLOOKUP($A51,Base!$A$3:$D$17,4,FALSE)/24</f>
        <v>0.125</v>
      </c>
      <c r="CF51" s="440"/>
      <c r="CG51" s="441"/>
      <c r="CH51" s="110"/>
      <c r="CJ51" s="437"/>
      <c r="CK51" s="438"/>
      <c r="CL51" s="438"/>
      <c r="CM51" s="438"/>
      <c r="CN51" s="438"/>
      <c r="CO51" s="439"/>
      <c r="CP51" s="99"/>
      <c r="CQ51" s="99"/>
      <c r="CR51" s="99"/>
      <c r="CS51" s="99"/>
      <c r="CT51" s="99"/>
      <c r="CU51" s="100"/>
      <c r="CV51" s="51"/>
      <c r="CW51" s="350" t="str">
        <f>Base!$A$17</f>
        <v>Inventaire</v>
      </c>
      <c r="CX51" s="75">
        <v>3</v>
      </c>
      <c r="CY51" s="312">
        <f>IFERROR(CX51/VLOOKUP($A51,Base!$A$3:$D$17,4,FALSE)/24,"")</f>
        <v>0.125</v>
      </c>
      <c r="CZ51" s="110"/>
      <c r="DA51" s="326">
        <f>IFERROR($CZ51/VLOOKUP($A51,Base!$A$3:$D$17,4,FALSE)/24,"")</f>
        <v>0</v>
      </c>
      <c r="DB51" s="315">
        <f>CX51</f>
        <v>3</v>
      </c>
      <c r="DC51" s="393"/>
      <c r="DD51" s="84">
        <f>DB51/VLOOKUP($A51,Base!$A$3:$D$17,4,FALSE)/24</f>
        <v>0.125</v>
      </c>
      <c r="DE51" s="440"/>
      <c r="DF51" s="441"/>
      <c r="DG51" s="110"/>
      <c r="DI51" s="437"/>
      <c r="DJ51" s="438"/>
      <c r="DK51" s="438"/>
      <c r="DL51" s="438"/>
      <c r="DM51" s="438"/>
      <c r="DN51" s="439"/>
      <c r="DO51" s="99"/>
      <c r="DP51" s="99"/>
      <c r="DQ51" s="99"/>
      <c r="DR51" s="99"/>
      <c r="DS51" s="99"/>
      <c r="DT51" s="100"/>
      <c r="DU51" s="51"/>
      <c r="DV51" s="350" t="str">
        <f>Base!$A$17</f>
        <v>Inventaire</v>
      </c>
      <c r="DW51" s="323">
        <v>3</v>
      </c>
      <c r="DX51" s="312">
        <f>IFERROR(DW51/VLOOKUP($A51,Base!$A$3:$D$17,4,FALSE)/24,"")</f>
        <v>0.125</v>
      </c>
      <c r="DY51" s="110"/>
      <c r="DZ51" s="326">
        <f>IFERROR(DY51/VLOOKUP($A51,Base!$A$3:$D$17,4,FALSE)/24,"")</f>
        <v>0</v>
      </c>
      <c r="EA51" s="315">
        <f>DW51</f>
        <v>3</v>
      </c>
      <c r="EB51" s="393"/>
      <c r="EC51" s="84">
        <f>EA51/VLOOKUP($A51,Base!$A$3:$D$17,4,FALSE)/24</f>
        <v>0.125</v>
      </c>
      <c r="ED51" s="440"/>
      <c r="EE51" s="441"/>
      <c r="EF51" s="110"/>
      <c r="EH51" s="437"/>
      <c r="EI51" s="438"/>
      <c r="EJ51" s="438"/>
      <c r="EK51" s="438"/>
      <c r="EL51" s="438"/>
      <c r="EM51" s="439"/>
      <c r="EN51" s="99"/>
      <c r="EO51" s="99"/>
      <c r="EP51" s="99"/>
      <c r="EQ51" s="99"/>
      <c r="ER51" s="99"/>
      <c r="ES51" s="100"/>
      <c r="ET51" s="51"/>
      <c r="EU51" s="350" t="str">
        <f>Base!$A$17</f>
        <v>Inventaire</v>
      </c>
      <c r="EV51" s="323"/>
      <c r="EW51" s="312">
        <f>IFERROR(EV51/VLOOKUP($A51,Base!$A$3:$D$17,4,FALSE)/24,"")</f>
        <v>0</v>
      </c>
      <c r="EX51" s="110"/>
      <c r="EY51" s="326">
        <f>IFERROR(EX51/VLOOKUP($A51,Base!$A$3:$D$17,4,FALSE)/24,"")</f>
        <v>0</v>
      </c>
      <c r="EZ51" s="315">
        <f>EV51</f>
        <v>0</v>
      </c>
      <c r="FA51" s="393"/>
      <c r="FB51" s="84">
        <f>EZ51/VLOOKUP($A51,Base!$A$3:$D$17,4,FALSE)/24</f>
        <v>0</v>
      </c>
      <c r="FC51" s="440"/>
      <c r="FD51" s="441"/>
      <c r="FE51" s="110"/>
      <c r="FG51" s="437"/>
      <c r="FH51" s="438"/>
      <c r="FI51" s="438"/>
      <c r="FJ51" s="438"/>
      <c r="FK51" s="438"/>
      <c r="FL51" s="439"/>
      <c r="FM51" s="99"/>
      <c r="FN51" s="99"/>
      <c r="FO51" s="99"/>
      <c r="FP51" s="99"/>
      <c r="FQ51" s="99"/>
      <c r="FR51" s="100"/>
      <c r="FS51" s="51"/>
      <c r="FU51" s="237"/>
      <c r="FW51" s="88"/>
      <c r="FY51" s="126"/>
    </row>
    <row r="52" spans="1:181" ht="12.75" thickBot="1" x14ac:dyDescent="0.25">
      <c r="A52" s="333" t="s">
        <v>103</v>
      </c>
      <c r="B52" s="334"/>
      <c r="C52" s="335">
        <f>SUM(C36:C51)</f>
        <v>4.6510597713104742</v>
      </c>
      <c r="D52" s="336"/>
      <c r="E52" s="337">
        <f>SUM(E36:E51,H49:H51)</f>
        <v>1.2487373737373737</v>
      </c>
      <c r="F52" s="338"/>
      <c r="G52" s="339"/>
      <c r="H52" s="340"/>
      <c r="I52" s="470"/>
      <c r="J52" s="471"/>
      <c r="K52" s="341"/>
      <c r="W52" s="25"/>
      <c r="X52" s="24"/>
      <c r="Y52" s="51"/>
      <c r="Z52" s="333" t="s">
        <v>103</v>
      </c>
      <c r="AA52" s="334"/>
      <c r="AB52" s="335">
        <f>SUM(AB36:AB51)</f>
        <v>4.3251679352003372</v>
      </c>
      <c r="AC52" s="336"/>
      <c r="AD52" s="345">
        <f>SUM(AD36:AD51,AG49:AG51)</f>
        <v>0.85858585858585856</v>
      </c>
      <c r="AE52" s="338"/>
      <c r="AF52" s="339"/>
      <c r="AG52" s="402"/>
      <c r="AH52" s="442"/>
      <c r="AI52" s="443"/>
      <c r="AJ52" s="341"/>
      <c r="AV52" s="25"/>
      <c r="AW52" s="24"/>
      <c r="AX52" s="51"/>
      <c r="AY52" s="333" t="s">
        <v>103</v>
      </c>
      <c r="AZ52" s="334"/>
      <c r="BA52" s="335">
        <f>SUM(BA36:BA51)</f>
        <v>6.506748045153099</v>
      </c>
      <c r="BB52" s="336"/>
      <c r="BC52" s="345">
        <f>SUM(BC36:BC51,BF49:BF51)</f>
        <v>1.1111111111111112</v>
      </c>
      <c r="BD52" s="338"/>
      <c r="BE52" s="339"/>
      <c r="BF52" s="402"/>
      <c r="BG52" s="442"/>
      <c r="BH52" s="443"/>
      <c r="BI52" s="341"/>
      <c r="BU52" s="25"/>
      <c r="BV52" s="24"/>
      <c r="BW52" s="51"/>
      <c r="BX52" s="333" t="s">
        <v>103</v>
      </c>
      <c r="BY52" s="334"/>
      <c r="BZ52" s="335">
        <f>SUM(BZ36:BZ51)</f>
        <v>6.1576035934129063</v>
      </c>
      <c r="CA52" s="336"/>
      <c r="CB52" s="337">
        <f>SUM(CB36:CB51,CE49:CE51)</f>
        <v>1.2373737373737372</v>
      </c>
      <c r="CC52" s="338"/>
      <c r="CD52" s="339"/>
      <c r="CE52" s="340"/>
      <c r="CF52" s="442"/>
      <c r="CG52" s="443"/>
      <c r="CH52" s="341"/>
      <c r="CT52" s="25"/>
      <c r="CU52" s="24"/>
      <c r="CV52" s="51"/>
      <c r="CW52" s="333" t="s">
        <v>103</v>
      </c>
      <c r="CX52" s="334"/>
      <c r="CY52" s="335">
        <f>SUM(CY36:CY51)</f>
        <v>5.0238074887938042</v>
      </c>
      <c r="CZ52" s="336"/>
      <c r="DA52" s="337">
        <f>SUM(DA36:DA51,DD49:DD51)</f>
        <v>1.047979797979798</v>
      </c>
      <c r="DB52" s="338"/>
      <c r="DC52" s="339"/>
      <c r="DD52" s="340"/>
      <c r="DE52" s="442"/>
      <c r="DF52" s="443"/>
      <c r="DG52" s="341"/>
      <c r="DS52" s="25"/>
      <c r="DT52" s="24"/>
      <c r="DU52" s="51"/>
      <c r="DV52" s="333" t="s">
        <v>103</v>
      </c>
      <c r="DW52" s="334"/>
      <c r="DX52" s="335">
        <f>SUM(DX36:DX51)</f>
        <v>3.7979779423178019</v>
      </c>
      <c r="DY52" s="336"/>
      <c r="DZ52" s="337">
        <f>SUM(DZ36:DZ51,EC49:EC51)</f>
        <v>0.41666666666666669</v>
      </c>
      <c r="EA52" s="338"/>
      <c r="EB52" s="339"/>
      <c r="EC52" s="340"/>
      <c r="ED52" s="442"/>
      <c r="EE52" s="443"/>
      <c r="EF52" s="341"/>
      <c r="ER52" s="25"/>
      <c r="ES52" s="24"/>
      <c r="ET52" s="51"/>
      <c r="EU52" s="333" t="s">
        <v>103</v>
      </c>
      <c r="EV52" s="334"/>
      <c r="EW52" s="335">
        <f>SUM(EW36:EW51)</f>
        <v>0</v>
      </c>
      <c r="EX52" s="336"/>
      <c r="EY52" s="337">
        <f>SUM(EY36:EY51,FB49:FB51)</f>
        <v>0</v>
      </c>
      <c r="EZ52" s="338"/>
      <c r="FA52" s="339"/>
      <c r="FB52" s="340"/>
      <c r="FC52" s="442"/>
      <c r="FD52" s="443"/>
      <c r="FE52" s="341"/>
      <c r="FQ52" s="25"/>
      <c r="FR52" s="24"/>
      <c r="FS52" s="51"/>
      <c r="FU52" s="237"/>
      <c r="FW52" s="88"/>
      <c r="FY52" s="126"/>
    </row>
    <row r="53" spans="1:181" s="25" customFormat="1" ht="6" customHeight="1" thickBot="1" x14ac:dyDescent="0.25">
      <c r="A53" s="183"/>
      <c r="B53" s="184"/>
      <c r="C53" s="92"/>
      <c r="D53" s="92"/>
      <c r="E53" s="92"/>
      <c r="F53" s="92"/>
      <c r="G53" s="92"/>
      <c r="H53" s="92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4"/>
      <c r="Y53" s="95"/>
      <c r="Z53" s="91"/>
      <c r="AA53" s="92"/>
      <c r="AB53" s="92"/>
      <c r="AC53" s="92"/>
      <c r="AD53" s="92"/>
      <c r="AE53" s="92"/>
      <c r="AF53" s="92"/>
      <c r="AG53" s="92"/>
      <c r="AH53" s="93"/>
      <c r="AI53" s="93"/>
      <c r="AJ53" s="93"/>
      <c r="AK53" s="93"/>
      <c r="AL53" s="93"/>
      <c r="AM53" s="93"/>
      <c r="AN53" s="93"/>
      <c r="AO53" s="93"/>
      <c r="AP53" s="93"/>
      <c r="AQ53" s="93"/>
      <c r="AR53" s="93"/>
      <c r="AS53" s="93"/>
      <c r="AT53" s="93"/>
      <c r="AU53" s="93"/>
      <c r="AV53" s="93"/>
      <c r="AW53" s="94"/>
      <c r="AX53" s="95"/>
      <c r="AY53" s="91"/>
      <c r="AZ53" s="92"/>
      <c r="BA53" s="92"/>
      <c r="BB53" s="364"/>
      <c r="BC53" s="92"/>
      <c r="BD53" s="92"/>
      <c r="BE53" s="92"/>
      <c r="BF53" s="92"/>
      <c r="BG53" s="93"/>
      <c r="BH53" s="93"/>
      <c r="BI53" s="93"/>
      <c r="BJ53" s="93"/>
      <c r="BK53" s="93"/>
      <c r="BL53" s="93"/>
      <c r="BM53" s="93"/>
      <c r="BN53" s="93"/>
      <c r="BO53" s="93"/>
      <c r="BP53" s="93"/>
      <c r="BQ53" s="93"/>
      <c r="BR53" s="93"/>
      <c r="BS53" s="93"/>
      <c r="BT53" s="93"/>
      <c r="BU53" s="93"/>
      <c r="BV53" s="94"/>
      <c r="BW53" s="95"/>
      <c r="BX53" s="91"/>
      <c r="BY53" s="92"/>
      <c r="BZ53" s="92"/>
      <c r="CA53" s="92"/>
      <c r="CB53" s="92"/>
      <c r="CC53" s="92"/>
      <c r="CD53" s="92"/>
      <c r="CE53" s="92"/>
      <c r="CF53" s="93"/>
      <c r="CG53" s="93"/>
      <c r="CH53" s="93"/>
      <c r="CI53" s="93"/>
      <c r="CJ53" s="93"/>
      <c r="CK53" s="93"/>
      <c r="CL53" s="93"/>
      <c r="CM53" s="93"/>
      <c r="CN53" s="93"/>
      <c r="CO53" s="93"/>
      <c r="CP53" s="93"/>
      <c r="CQ53" s="93"/>
      <c r="CR53" s="93"/>
      <c r="CS53" s="93"/>
      <c r="CT53" s="93"/>
      <c r="CU53" s="94"/>
      <c r="CV53" s="95"/>
      <c r="CW53" s="91"/>
      <c r="CX53" s="92"/>
      <c r="CY53" s="92"/>
      <c r="CZ53" s="92"/>
      <c r="DA53" s="92"/>
      <c r="DB53" s="92"/>
      <c r="DC53" s="92"/>
      <c r="DD53" s="92"/>
      <c r="DE53" s="93"/>
      <c r="DF53" s="93"/>
      <c r="DG53" s="93"/>
      <c r="DH53" s="93"/>
      <c r="DI53" s="93"/>
      <c r="DJ53" s="93"/>
      <c r="DK53" s="93"/>
      <c r="DL53" s="93"/>
      <c r="DM53" s="93"/>
      <c r="DN53" s="93"/>
      <c r="DO53" s="93"/>
      <c r="DP53" s="93"/>
      <c r="DQ53" s="93"/>
      <c r="DR53" s="93"/>
      <c r="DS53" s="93"/>
      <c r="DT53" s="94"/>
      <c r="DU53" s="95"/>
      <c r="DV53" s="91"/>
      <c r="DW53" s="92"/>
      <c r="DX53" s="92"/>
      <c r="DY53" s="92"/>
      <c r="DZ53" s="92"/>
      <c r="EA53" s="92"/>
      <c r="EB53" s="92"/>
      <c r="EC53" s="92"/>
      <c r="ED53" s="93"/>
      <c r="EE53" s="93"/>
      <c r="EF53" s="93"/>
      <c r="EG53" s="93"/>
      <c r="EH53" s="93"/>
      <c r="EI53" s="93"/>
      <c r="EJ53" s="93"/>
      <c r="EK53" s="93"/>
      <c r="EL53" s="93"/>
      <c r="EM53" s="93"/>
      <c r="EN53" s="93"/>
      <c r="EO53" s="93"/>
      <c r="EP53" s="93"/>
      <c r="EQ53" s="93"/>
      <c r="ER53" s="93"/>
      <c r="ES53" s="94"/>
      <c r="ET53" s="95"/>
      <c r="EU53" s="91"/>
      <c r="EV53" s="92"/>
      <c r="EW53" s="92"/>
      <c r="EX53" s="92"/>
      <c r="EY53" s="92"/>
      <c r="EZ53" s="92"/>
      <c r="FA53" s="92"/>
      <c r="FB53" s="92"/>
      <c r="FC53" s="93"/>
      <c r="FD53" s="93"/>
      <c r="FE53" s="93"/>
      <c r="FF53" s="93"/>
      <c r="FG53" s="93"/>
      <c r="FH53" s="93"/>
      <c r="FI53" s="93"/>
      <c r="FJ53" s="93"/>
      <c r="FK53" s="93"/>
      <c r="FL53" s="93"/>
      <c r="FM53" s="93"/>
      <c r="FN53" s="93"/>
      <c r="FO53" s="93"/>
      <c r="FP53" s="93"/>
      <c r="FQ53" s="93"/>
      <c r="FR53" s="94"/>
      <c r="FS53" s="95"/>
      <c r="FU53" s="237"/>
      <c r="FW53" s="88"/>
      <c r="FY53" s="130"/>
    </row>
    <row r="54" spans="1:181" s="25" customFormat="1" ht="12.75" thickBot="1" x14ac:dyDescent="0.25">
      <c r="A54" s="58">
        <f>A1</f>
        <v>42786</v>
      </c>
      <c r="B54" s="57" t="str">
        <f>TEXT(A54,"jjjj")</f>
        <v>lundi</v>
      </c>
      <c r="C54" s="50"/>
      <c r="D54" s="50"/>
      <c r="E54" s="50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8"/>
      <c r="Y54" s="51"/>
      <c r="Z54" s="58">
        <f>Z1</f>
        <v>42787</v>
      </c>
      <c r="AA54" s="57" t="str">
        <f>TEXT(Z54,"jjjj")</f>
        <v>mardi</v>
      </c>
      <c r="AB54" s="50"/>
      <c r="AC54" s="50"/>
      <c r="AD54" s="50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8"/>
      <c r="AX54" s="51"/>
      <c r="AY54" s="58">
        <f>AY1</f>
        <v>42788</v>
      </c>
      <c r="AZ54" s="57" t="str">
        <f>TEXT(AY54,"jjjj")</f>
        <v>mercredi</v>
      </c>
      <c r="BA54" s="50"/>
      <c r="BB54" s="115"/>
      <c r="BC54" s="50"/>
      <c r="BD54" s="47"/>
      <c r="BE54" s="47"/>
      <c r="BF54" s="47"/>
      <c r="BG54" s="47"/>
      <c r="BH54" s="47"/>
      <c r="BI54" s="47"/>
      <c r="BJ54" s="47"/>
      <c r="BK54" s="47"/>
      <c r="BL54" s="47"/>
      <c r="BM54" s="47"/>
      <c r="BN54" s="47"/>
      <c r="BO54" s="47"/>
      <c r="BP54" s="47"/>
      <c r="BQ54" s="47"/>
      <c r="BR54" s="47"/>
      <c r="BS54" s="47"/>
      <c r="BT54" s="47"/>
      <c r="BU54" s="47"/>
      <c r="BV54" s="48"/>
      <c r="BW54" s="51"/>
      <c r="BX54" s="58">
        <f>BX1</f>
        <v>42789</v>
      </c>
      <c r="BY54" s="57" t="str">
        <f>TEXT(BX54,"jjjj")</f>
        <v>jeudi</v>
      </c>
      <c r="BZ54" s="50"/>
      <c r="CA54" s="50"/>
      <c r="CB54" s="50"/>
      <c r="CC54" s="47"/>
      <c r="CD54" s="47"/>
      <c r="CE54" s="47"/>
      <c r="CF54" s="47"/>
      <c r="CG54" s="47"/>
      <c r="CH54" s="47"/>
      <c r="CI54" s="47"/>
      <c r="CJ54" s="47"/>
      <c r="CK54" s="47"/>
      <c r="CL54" s="47"/>
      <c r="CM54" s="47"/>
      <c r="CN54" s="47"/>
      <c r="CO54" s="47"/>
      <c r="CP54" s="47"/>
      <c r="CQ54" s="47"/>
      <c r="CR54" s="47"/>
      <c r="CS54" s="47"/>
      <c r="CT54" s="47"/>
      <c r="CU54" s="48"/>
      <c r="CV54" s="51"/>
      <c r="CW54" s="58">
        <f>CW1</f>
        <v>42790</v>
      </c>
      <c r="CX54" s="57" t="str">
        <f>TEXT(CW54,"jjjj")</f>
        <v>vendredi</v>
      </c>
      <c r="CY54" s="50"/>
      <c r="CZ54" s="50"/>
      <c r="DA54" s="50"/>
      <c r="DB54" s="47"/>
      <c r="DC54" s="47"/>
      <c r="DD54" s="47"/>
      <c r="DE54" s="47"/>
      <c r="DF54" s="47"/>
      <c r="DG54" s="47"/>
      <c r="DH54" s="47"/>
      <c r="DI54" s="47"/>
      <c r="DJ54" s="47"/>
      <c r="DK54" s="47"/>
      <c r="DL54" s="47"/>
      <c r="DM54" s="47"/>
      <c r="DN54" s="47"/>
      <c r="DO54" s="47"/>
      <c r="DP54" s="47"/>
      <c r="DQ54" s="47"/>
      <c r="DR54" s="47"/>
      <c r="DS54" s="47"/>
      <c r="DT54" s="48"/>
      <c r="DU54" s="51"/>
      <c r="DV54" s="58">
        <f>DV1</f>
        <v>42791</v>
      </c>
      <c r="DW54" s="57" t="str">
        <f>TEXT(DV54,"jjjj")</f>
        <v>samedi</v>
      </c>
      <c r="DX54" s="50"/>
      <c r="DY54" s="50"/>
      <c r="DZ54" s="50"/>
      <c r="EA54" s="47"/>
      <c r="EB54" s="47"/>
      <c r="EC54" s="47"/>
      <c r="ED54" s="47"/>
      <c r="EE54" s="47"/>
      <c r="EF54" s="47"/>
      <c r="EG54" s="47"/>
      <c r="EH54" s="47"/>
      <c r="EI54" s="47"/>
      <c r="EJ54" s="47"/>
      <c r="EK54" s="47"/>
      <c r="EL54" s="47"/>
      <c r="EM54" s="47"/>
      <c r="EN54" s="47"/>
      <c r="EO54" s="47"/>
      <c r="EP54" s="47"/>
      <c r="EQ54" s="47"/>
      <c r="ER54" s="47"/>
      <c r="ES54" s="48"/>
      <c r="ET54" s="51"/>
      <c r="EU54" s="58">
        <f>EU1</f>
        <v>42792</v>
      </c>
      <c r="EV54" s="57" t="str">
        <f>TEXT(EU54,"jjjj")</f>
        <v>dimanche</v>
      </c>
      <c r="EW54" s="50"/>
      <c r="EX54" s="50"/>
      <c r="EY54" s="50"/>
      <c r="EZ54" s="47"/>
      <c r="FA54" s="47"/>
      <c r="FB54" s="47"/>
      <c r="FC54" s="47"/>
      <c r="FD54" s="47"/>
      <c r="FE54" s="47"/>
      <c r="FF54" s="47"/>
      <c r="FG54" s="47"/>
      <c r="FH54" s="47"/>
      <c r="FI54" s="47"/>
      <c r="FJ54" s="47"/>
      <c r="FK54" s="47"/>
      <c r="FL54" s="47"/>
      <c r="FM54" s="47"/>
      <c r="FN54" s="47"/>
      <c r="FO54" s="47"/>
      <c r="FP54" s="47"/>
      <c r="FQ54" s="47"/>
      <c r="FR54" s="48"/>
      <c r="FS54" s="51"/>
      <c r="FU54" s="237"/>
      <c r="FW54" s="88"/>
      <c r="FY54" s="130"/>
    </row>
    <row r="55" spans="1:181" s="25" customFormat="1" ht="12" customHeight="1" thickBot="1" x14ac:dyDescent="0.25">
      <c r="A55" s="418" t="s">
        <v>0</v>
      </c>
      <c r="B55" s="445" t="s">
        <v>88</v>
      </c>
      <c r="C55" s="89" t="s">
        <v>118</v>
      </c>
      <c r="D55" s="90"/>
      <c r="E55" s="397" t="s">
        <v>112</v>
      </c>
      <c r="F55" s="418" t="s">
        <v>117</v>
      </c>
      <c r="G55" s="419"/>
      <c r="H55" s="394" t="s">
        <v>112</v>
      </c>
      <c r="I55" s="447" t="s">
        <v>98</v>
      </c>
      <c r="J55" s="447" t="s">
        <v>113</v>
      </c>
      <c r="K55" s="418" t="s">
        <v>99</v>
      </c>
      <c r="L55" s="419" t="s">
        <v>113</v>
      </c>
      <c r="M55" s="447" t="s">
        <v>100</v>
      </c>
      <c r="N55" s="447" t="s">
        <v>113</v>
      </c>
      <c r="O55" s="418" t="s">
        <v>101</v>
      </c>
      <c r="P55" s="419" t="s">
        <v>113</v>
      </c>
      <c r="Q55" s="447" t="s">
        <v>102</v>
      </c>
      <c r="R55" s="447" t="s">
        <v>113</v>
      </c>
      <c r="S55" s="409" t="s">
        <v>114</v>
      </c>
      <c r="T55" s="407" t="s">
        <v>114</v>
      </c>
      <c r="U55" s="409" t="s">
        <v>114</v>
      </c>
      <c r="V55" s="407" t="s">
        <v>114</v>
      </c>
      <c r="W55" s="409" t="s">
        <v>114</v>
      </c>
      <c r="X55" s="397" t="s">
        <v>112</v>
      </c>
      <c r="Y55" s="51"/>
      <c r="Z55" s="418" t="s">
        <v>0</v>
      </c>
      <c r="AA55" s="445" t="s">
        <v>88</v>
      </c>
      <c r="AB55" s="89" t="s">
        <v>118</v>
      </c>
      <c r="AC55" s="90"/>
      <c r="AD55" s="397" t="s">
        <v>112</v>
      </c>
      <c r="AE55" s="418" t="s">
        <v>117</v>
      </c>
      <c r="AF55" s="419"/>
      <c r="AG55" s="394" t="s">
        <v>112</v>
      </c>
      <c r="AH55" s="447" t="s">
        <v>98</v>
      </c>
      <c r="AI55" s="447" t="s">
        <v>113</v>
      </c>
      <c r="AJ55" s="418" t="s">
        <v>99</v>
      </c>
      <c r="AK55" s="419" t="s">
        <v>113</v>
      </c>
      <c r="AL55" s="447" t="s">
        <v>100</v>
      </c>
      <c r="AM55" s="447" t="s">
        <v>113</v>
      </c>
      <c r="AN55" s="418" t="s">
        <v>101</v>
      </c>
      <c r="AO55" s="419" t="s">
        <v>113</v>
      </c>
      <c r="AP55" s="447" t="s">
        <v>102</v>
      </c>
      <c r="AQ55" s="447" t="s">
        <v>113</v>
      </c>
      <c r="AR55" s="409" t="s">
        <v>114</v>
      </c>
      <c r="AS55" s="407" t="s">
        <v>114</v>
      </c>
      <c r="AT55" s="409" t="s">
        <v>114</v>
      </c>
      <c r="AU55" s="407" t="s">
        <v>114</v>
      </c>
      <c r="AV55" s="409" t="s">
        <v>114</v>
      </c>
      <c r="AW55" s="397" t="s">
        <v>112</v>
      </c>
      <c r="AX55" s="51"/>
      <c r="AY55" s="418" t="s">
        <v>0</v>
      </c>
      <c r="AZ55" s="445" t="s">
        <v>88</v>
      </c>
      <c r="BA55" s="89" t="s">
        <v>118</v>
      </c>
      <c r="BB55" s="90"/>
      <c r="BC55" s="397" t="s">
        <v>112</v>
      </c>
      <c r="BD55" s="418" t="s">
        <v>117</v>
      </c>
      <c r="BE55" s="419"/>
      <c r="BF55" s="394" t="s">
        <v>112</v>
      </c>
      <c r="BG55" s="447" t="s">
        <v>98</v>
      </c>
      <c r="BH55" s="447" t="s">
        <v>113</v>
      </c>
      <c r="BI55" s="418" t="s">
        <v>99</v>
      </c>
      <c r="BJ55" s="419" t="s">
        <v>113</v>
      </c>
      <c r="BK55" s="447" t="s">
        <v>100</v>
      </c>
      <c r="BL55" s="447" t="s">
        <v>113</v>
      </c>
      <c r="BM55" s="418" t="s">
        <v>101</v>
      </c>
      <c r="BN55" s="419" t="s">
        <v>113</v>
      </c>
      <c r="BO55" s="447" t="s">
        <v>102</v>
      </c>
      <c r="BP55" s="447" t="s">
        <v>113</v>
      </c>
      <c r="BQ55" s="409" t="s">
        <v>114</v>
      </c>
      <c r="BR55" s="407" t="s">
        <v>114</v>
      </c>
      <c r="BS55" s="409" t="s">
        <v>114</v>
      </c>
      <c r="BT55" s="407" t="s">
        <v>114</v>
      </c>
      <c r="BU55" s="409" t="s">
        <v>114</v>
      </c>
      <c r="BV55" s="397" t="s">
        <v>112</v>
      </c>
      <c r="BW55" s="51"/>
      <c r="BX55" s="418" t="s">
        <v>0</v>
      </c>
      <c r="BY55" s="445" t="s">
        <v>88</v>
      </c>
      <c r="BZ55" s="89" t="s">
        <v>118</v>
      </c>
      <c r="CA55" s="90"/>
      <c r="CB55" s="397" t="s">
        <v>112</v>
      </c>
      <c r="CC55" s="418" t="s">
        <v>117</v>
      </c>
      <c r="CD55" s="419"/>
      <c r="CE55" s="394" t="s">
        <v>112</v>
      </c>
      <c r="CF55" s="447" t="s">
        <v>98</v>
      </c>
      <c r="CG55" s="447" t="s">
        <v>113</v>
      </c>
      <c r="CH55" s="418" t="s">
        <v>99</v>
      </c>
      <c r="CI55" s="419" t="s">
        <v>113</v>
      </c>
      <c r="CJ55" s="447" t="s">
        <v>100</v>
      </c>
      <c r="CK55" s="447" t="s">
        <v>113</v>
      </c>
      <c r="CL55" s="418" t="s">
        <v>101</v>
      </c>
      <c r="CM55" s="419" t="s">
        <v>113</v>
      </c>
      <c r="CN55" s="447" t="s">
        <v>102</v>
      </c>
      <c r="CO55" s="447" t="s">
        <v>113</v>
      </c>
      <c r="CP55" s="409" t="s">
        <v>114</v>
      </c>
      <c r="CQ55" s="407" t="s">
        <v>114</v>
      </c>
      <c r="CR55" s="409" t="s">
        <v>114</v>
      </c>
      <c r="CS55" s="407" t="s">
        <v>114</v>
      </c>
      <c r="CT55" s="409" t="s">
        <v>114</v>
      </c>
      <c r="CU55" s="397" t="s">
        <v>112</v>
      </c>
      <c r="CV55" s="51"/>
      <c r="CW55" s="418" t="s">
        <v>0</v>
      </c>
      <c r="CX55" s="445" t="s">
        <v>88</v>
      </c>
      <c r="CY55" s="89" t="s">
        <v>118</v>
      </c>
      <c r="CZ55" s="90"/>
      <c r="DA55" s="397" t="s">
        <v>112</v>
      </c>
      <c r="DB55" s="418" t="s">
        <v>117</v>
      </c>
      <c r="DC55" s="419"/>
      <c r="DD55" s="394" t="s">
        <v>112</v>
      </c>
      <c r="DE55" s="447" t="s">
        <v>98</v>
      </c>
      <c r="DF55" s="447" t="s">
        <v>113</v>
      </c>
      <c r="DG55" s="418" t="s">
        <v>99</v>
      </c>
      <c r="DH55" s="419" t="s">
        <v>113</v>
      </c>
      <c r="DI55" s="447" t="s">
        <v>100</v>
      </c>
      <c r="DJ55" s="447" t="s">
        <v>113</v>
      </c>
      <c r="DK55" s="418" t="s">
        <v>101</v>
      </c>
      <c r="DL55" s="419" t="s">
        <v>113</v>
      </c>
      <c r="DM55" s="447" t="s">
        <v>102</v>
      </c>
      <c r="DN55" s="447" t="s">
        <v>113</v>
      </c>
      <c r="DO55" s="409" t="s">
        <v>114</v>
      </c>
      <c r="DP55" s="407" t="s">
        <v>114</v>
      </c>
      <c r="DQ55" s="409" t="s">
        <v>114</v>
      </c>
      <c r="DR55" s="407" t="s">
        <v>114</v>
      </c>
      <c r="DS55" s="409" t="s">
        <v>114</v>
      </c>
      <c r="DT55" s="397" t="s">
        <v>112</v>
      </c>
      <c r="DU55" s="51"/>
      <c r="DV55" s="418" t="s">
        <v>0</v>
      </c>
      <c r="DW55" s="445" t="s">
        <v>88</v>
      </c>
      <c r="DX55" s="89" t="s">
        <v>118</v>
      </c>
      <c r="DY55" s="90"/>
      <c r="DZ55" s="397" t="s">
        <v>112</v>
      </c>
      <c r="EA55" s="418" t="s">
        <v>117</v>
      </c>
      <c r="EB55" s="419"/>
      <c r="EC55" s="394" t="s">
        <v>112</v>
      </c>
      <c r="ED55" s="447" t="s">
        <v>98</v>
      </c>
      <c r="EE55" s="447" t="s">
        <v>113</v>
      </c>
      <c r="EF55" s="418" t="s">
        <v>99</v>
      </c>
      <c r="EG55" s="419" t="s">
        <v>113</v>
      </c>
      <c r="EH55" s="447" t="s">
        <v>100</v>
      </c>
      <c r="EI55" s="447" t="s">
        <v>113</v>
      </c>
      <c r="EJ55" s="418" t="s">
        <v>101</v>
      </c>
      <c r="EK55" s="419" t="s">
        <v>113</v>
      </c>
      <c r="EL55" s="447" t="s">
        <v>102</v>
      </c>
      <c r="EM55" s="447" t="s">
        <v>113</v>
      </c>
      <c r="EN55" s="409" t="s">
        <v>114</v>
      </c>
      <c r="EO55" s="407" t="s">
        <v>114</v>
      </c>
      <c r="EP55" s="409" t="s">
        <v>114</v>
      </c>
      <c r="EQ55" s="407" t="s">
        <v>114</v>
      </c>
      <c r="ER55" s="409" t="s">
        <v>114</v>
      </c>
      <c r="ES55" s="397" t="s">
        <v>112</v>
      </c>
      <c r="ET55" s="51"/>
      <c r="EU55" s="418" t="s">
        <v>0</v>
      </c>
      <c r="EV55" s="445" t="s">
        <v>88</v>
      </c>
      <c r="EW55" s="89" t="s">
        <v>118</v>
      </c>
      <c r="EX55" s="90"/>
      <c r="EY55" s="397" t="s">
        <v>112</v>
      </c>
      <c r="EZ55" s="418" t="s">
        <v>117</v>
      </c>
      <c r="FA55" s="419"/>
      <c r="FB55" s="394" t="s">
        <v>112</v>
      </c>
      <c r="FC55" s="447" t="s">
        <v>98</v>
      </c>
      <c r="FD55" s="447" t="s">
        <v>113</v>
      </c>
      <c r="FE55" s="418" t="s">
        <v>99</v>
      </c>
      <c r="FF55" s="419" t="s">
        <v>113</v>
      </c>
      <c r="FG55" s="447" t="s">
        <v>100</v>
      </c>
      <c r="FH55" s="447" t="s">
        <v>113</v>
      </c>
      <c r="FI55" s="418" t="s">
        <v>101</v>
      </c>
      <c r="FJ55" s="419" t="s">
        <v>113</v>
      </c>
      <c r="FK55" s="447" t="s">
        <v>102</v>
      </c>
      <c r="FL55" s="447" t="s">
        <v>113</v>
      </c>
      <c r="FM55" s="409" t="s">
        <v>114</v>
      </c>
      <c r="FN55" s="407" t="s">
        <v>114</v>
      </c>
      <c r="FO55" s="409" t="s">
        <v>114</v>
      </c>
      <c r="FP55" s="407" t="s">
        <v>114</v>
      </c>
      <c r="FQ55" s="409" t="s">
        <v>114</v>
      </c>
      <c r="FR55" s="397" t="s">
        <v>112</v>
      </c>
      <c r="FS55" s="51"/>
      <c r="FU55" s="237"/>
      <c r="FW55" s="88"/>
      <c r="FY55" s="130"/>
    </row>
    <row r="56" spans="1:181" s="25" customFormat="1" ht="12.75" thickBot="1" x14ac:dyDescent="0.25">
      <c r="A56" s="444"/>
      <c r="B56" s="446"/>
      <c r="C56" s="399" t="s">
        <v>121</v>
      </c>
      <c r="D56" s="395" t="s">
        <v>122</v>
      </c>
      <c r="E56" s="398" t="s">
        <v>120</v>
      </c>
      <c r="F56" s="399" t="s">
        <v>121</v>
      </c>
      <c r="G56" s="400" t="s">
        <v>122</v>
      </c>
      <c r="H56" s="395" t="s">
        <v>124</v>
      </c>
      <c r="I56" s="448"/>
      <c r="J56" s="448"/>
      <c r="K56" s="449"/>
      <c r="L56" s="450"/>
      <c r="M56" s="448"/>
      <c r="N56" s="448"/>
      <c r="O56" s="449"/>
      <c r="P56" s="450"/>
      <c r="Q56" s="448"/>
      <c r="R56" s="448"/>
      <c r="S56" s="410"/>
      <c r="T56" s="408"/>
      <c r="U56" s="410"/>
      <c r="V56" s="408"/>
      <c r="W56" s="410"/>
      <c r="X56" s="398" t="s">
        <v>160</v>
      </c>
      <c r="Y56" s="28"/>
      <c r="Z56" s="444"/>
      <c r="AA56" s="446"/>
      <c r="AB56" s="399" t="s">
        <v>121</v>
      </c>
      <c r="AC56" s="395" t="s">
        <v>122</v>
      </c>
      <c r="AD56" s="398" t="s">
        <v>120</v>
      </c>
      <c r="AE56" s="399" t="s">
        <v>121</v>
      </c>
      <c r="AF56" s="400" t="s">
        <v>122</v>
      </c>
      <c r="AG56" s="395" t="s">
        <v>124</v>
      </c>
      <c r="AH56" s="448"/>
      <c r="AI56" s="448"/>
      <c r="AJ56" s="449"/>
      <c r="AK56" s="450"/>
      <c r="AL56" s="448"/>
      <c r="AM56" s="448"/>
      <c r="AN56" s="449"/>
      <c r="AO56" s="450"/>
      <c r="AP56" s="448"/>
      <c r="AQ56" s="448"/>
      <c r="AR56" s="410"/>
      <c r="AS56" s="408"/>
      <c r="AT56" s="410"/>
      <c r="AU56" s="408"/>
      <c r="AV56" s="410"/>
      <c r="AW56" s="398" t="s">
        <v>160</v>
      </c>
      <c r="AX56" s="51"/>
      <c r="AY56" s="444"/>
      <c r="AZ56" s="446"/>
      <c r="BA56" s="399" t="s">
        <v>121</v>
      </c>
      <c r="BB56" s="395" t="s">
        <v>122</v>
      </c>
      <c r="BC56" s="398" t="s">
        <v>120</v>
      </c>
      <c r="BD56" s="399" t="s">
        <v>121</v>
      </c>
      <c r="BE56" s="400" t="s">
        <v>122</v>
      </c>
      <c r="BF56" s="395" t="s">
        <v>124</v>
      </c>
      <c r="BG56" s="448"/>
      <c r="BH56" s="448"/>
      <c r="BI56" s="449"/>
      <c r="BJ56" s="450"/>
      <c r="BK56" s="448"/>
      <c r="BL56" s="448"/>
      <c r="BM56" s="449"/>
      <c r="BN56" s="450"/>
      <c r="BO56" s="448"/>
      <c r="BP56" s="448"/>
      <c r="BQ56" s="410"/>
      <c r="BR56" s="408"/>
      <c r="BS56" s="410"/>
      <c r="BT56" s="408"/>
      <c r="BU56" s="410"/>
      <c r="BV56" s="398" t="s">
        <v>160</v>
      </c>
      <c r="BW56" s="51"/>
      <c r="BX56" s="444"/>
      <c r="BY56" s="446"/>
      <c r="BZ56" s="399" t="s">
        <v>121</v>
      </c>
      <c r="CA56" s="395" t="s">
        <v>122</v>
      </c>
      <c r="CB56" s="398" t="s">
        <v>120</v>
      </c>
      <c r="CC56" s="399" t="s">
        <v>121</v>
      </c>
      <c r="CD56" s="400" t="s">
        <v>122</v>
      </c>
      <c r="CE56" s="395" t="s">
        <v>124</v>
      </c>
      <c r="CF56" s="448"/>
      <c r="CG56" s="448"/>
      <c r="CH56" s="449"/>
      <c r="CI56" s="450"/>
      <c r="CJ56" s="448"/>
      <c r="CK56" s="448"/>
      <c r="CL56" s="449"/>
      <c r="CM56" s="450"/>
      <c r="CN56" s="448"/>
      <c r="CO56" s="448"/>
      <c r="CP56" s="410"/>
      <c r="CQ56" s="408"/>
      <c r="CR56" s="410"/>
      <c r="CS56" s="408"/>
      <c r="CT56" s="410"/>
      <c r="CU56" s="398" t="s">
        <v>160</v>
      </c>
      <c r="CV56" s="51"/>
      <c r="CW56" s="444"/>
      <c r="CX56" s="446"/>
      <c r="CY56" s="399" t="s">
        <v>121</v>
      </c>
      <c r="CZ56" s="395" t="s">
        <v>122</v>
      </c>
      <c r="DA56" s="398" t="s">
        <v>120</v>
      </c>
      <c r="DB56" s="399" t="s">
        <v>121</v>
      </c>
      <c r="DC56" s="400" t="s">
        <v>122</v>
      </c>
      <c r="DD56" s="395" t="s">
        <v>124</v>
      </c>
      <c r="DE56" s="448"/>
      <c r="DF56" s="448"/>
      <c r="DG56" s="449"/>
      <c r="DH56" s="450"/>
      <c r="DI56" s="448"/>
      <c r="DJ56" s="448"/>
      <c r="DK56" s="449"/>
      <c r="DL56" s="450"/>
      <c r="DM56" s="448"/>
      <c r="DN56" s="448"/>
      <c r="DO56" s="410"/>
      <c r="DP56" s="408"/>
      <c r="DQ56" s="410"/>
      <c r="DR56" s="408"/>
      <c r="DS56" s="410"/>
      <c r="DT56" s="398" t="s">
        <v>160</v>
      </c>
      <c r="DU56" s="51"/>
      <c r="DV56" s="444"/>
      <c r="DW56" s="446"/>
      <c r="DX56" s="399" t="s">
        <v>121</v>
      </c>
      <c r="DY56" s="395" t="s">
        <v>122</v>
      </c>
      <c r="DZ56" s="398" t="s">
        <v>120</v>
      </c>
      <c r="EA56" s="399" t="s">
        <v>121</v>
      </c>
      <c r="EB56" s="400" t="s">
        <v>122</v>
      </c>
      <c r="EC56" s="395" t="s">
        <v>124</v>
      </c>
      <c r="ED56" s="448"/>
      <c r="EE56" s="448"/>
      <c r="EF56" s="449"/>
      <c r="EG56" s="450"/>
      <c r="EH56" s="448"/>
      <c r="EI56" s="448"/>
      <c r="EJ56" s="449"/>
      <c r="EK56" s="450"/>
      <c r="EL56" s="448"/>
      <c r="EM56" s="448"/>
      <c r="EN56" s="410"/>
      <c r="EO56" s="408"/>
      <c r="EP56" s="410"/>
      <c r="EQ56" s="408"/>
      <c r="ER56" s="410"/>
      <c r="ES56" s="398" t="s">
        <v>160</v>
      </c>
      <c r="ET56" s="51"/>
      <c r="EU56" s="444"/>
      <c r="EV56" s="446"/>
      <c r="EW56" s="399" t="s">
        <v>121</v>
      </c>
      <c r="EX56" s="395" t="s">
        <v>122</v>
      </c>
      <c r="EY56" s="398" t="s">
        <v>120</v>
      </c>
      <c r="EZ56" s="399" t="s">
        <v>121</v>
      </c>
      <c r="FA56" s="400" t="s">
        <v>122</v>
      </c>
      <c r="FB56" s="395" t="s">
        <v>124</v>
      </c>
      <c r="FC56" s="448"/>
      <c r="FD56" s="448"/>
      <c r="FE56" s="449"/>
      <c r="FF56" s="450"/>
      <c r="FG56" s="448"/>
      <c r="FH56" s="448"/>
      <c r="FI56" s="449"/>
      <c r="FJ56" s="450"/>
      <c r="FK56" s="448"/>
      <c r="FL56" s="448"/>
      <c r="FM56" s="410"/>
      <c r="FN56" s="408"/>
      <c r="FO56" s="410"/>
      <c r="FP56" s="408"/>
      <c r="FQ56" s="410"/>
      <c r="FR56" s="398" t="s">
        <v>160</v>
      </c>
      <c r="FS56" s="51"/>
      <c r="FU56" s="253" t="s">
        <v>167</v>
      </c>
      <c r="FV56" s="254" t="s">
        <v>202</v>
      </c>
      <c r="FW56" s="267" t="s">
        <v>205</v>
      </c>
      <c r="FY56" s="130"/>
    </row>
    <row r="57" spans="1:181" s="25" customFormat="1" x14ac:dyDescent="0.2">
      <c r="A57" s="17" t="s">
        <v>177</v>
      </c>
      <c r="B57" s="18"/>
      <c r="C57" s="19">
        <v>0.22916666666666666</v>
      </c>
      <c r="D57" s="290">
        <f>IF(B57&lt;&gt;"Présent",0,C57+(7.4/24))</f>
        <v>0</v>
      </c>
      <c r="E57" s="291">
        <f>IF(OR(B57&lt;&gt;"Présent",C57="",D57-C57-0.4/24&lt;0),0,D57-C57-0.4/24)</f>
        <v>0</v>
      </c>
      <c r="F57" s="19">
        <f>IF(B57&lt;&gt;"Présent",0,C57)</f>
        <v>0</v>
      </c>
      <c r="G57" s="20">
        <v>0.53749999999999998</v>
      </c>
      <c r="H57" s="292">
        <f t="shared" ref="H57:H85" si="58">IF(F57="","",IF(B57&lt;&gt;"Présent",0,G57-F57+IF(F57&gt;G57,1)-0.4/24))</f>
        <v>0</v>
      </c>
      <c r="I57" s="63"/>
      <c r="J57" s="64"/>
      <c r="K57" s="63"/>
      <c r="L57" s="65"/>
      <c r="M57" s="66"/>
      <c r="N57" s="64"/>
      <c r="O57" s="63"/>
      <c r="P57" s="65"/>
      <c r="Q57" s="66"/>
      <c r="R57" s="64"/>
      <c r="S57" s="56" t="str">
        <f>IFERROR(IF($B57="Présent",J57/VLOOKUP(I57,Base!$A$3:$E$17,2,FALSE)/24,""),"")</f>
        <v/>
      </c>
      <c r="T57" s="56" t="str">
        <f>IFERROR(IF($B57="Présent",L57/VLOOKUP(K57,Base!$A$3:$E$17,2,FALSE)/24,""),"")</f>
        <v/>
      </c>
      <c r="U57" s="56" t="str">
        <f>IFERROR(IF($B57="Présent",N57/VLOOKUP(M57,Base!$A$3:$E$17,2,FALSE)/24,""),"")</f>
        <v/>
      </c>
      <c r="V57" s="56" t="str">
        <f>IFERROR(IF($B57="Présent",P57/VLOOKUP(O57,Base!$A$3:$E$17,2,FALSE)/24,""),"")</f>
        <v/>
      </c>
      <c r="W57" s="56" t="str">
        <f>IFERROR(IF($B57="Présent",R57/VLOOKUP(Q57,Base!$A$3:$E$17,2,FALSE)/24,""),"")</f>
        <v/>
      </c>
      <c r="X57" s="293" t="str">
        <f>IF(B57="Présent",SUM(S57:W57)/H57,"")</f>
        <v/>
      </c>
      <c r="Y57" s="54"/>
      <c r="Z57" s="17" t="s">
        <v>177</v>
      </c>
      <c r="AA57" s="18"/>
      <c r="AB57" s="19"/>
      <c r="AC57" s="290">
        <f>IF(AA57&lt;&gt;"Présent",0,AB57+(7.4/24))</f>
        <v>0</v>
      </c>
      <c r="AD57" s="291">
        <f>IF(OR(AA57&lt;&gt;"Présent",AB57="",AC57-AB57-0.4/24&lt;0),0,AC57-AB57-0.4/24)</f>
        <v>0</v>
      </c>
      <c r="AE57" s="19">
        <f>IF(AA57&lt;&gt;"Présent",0,AB57)</f>
        <v>0</v>
      </c>
      <c r="AF57" s="20">
        <v>0.53749999999999998</v>
      </c>
      <c r="AG57" s="292">
        <f t="shared" ref="AG57:AG85" si="59">IF(AE57="","",IF(AA57&lt;&gt;"Présent",0,AF57-AE57+IF(AE57&gt;AF57,1)-0.4/24))</f>
        <v>0</v>
      </c>
      <c r="AH57" s="63"/>
      <c r="AI57" s="64"/>
      <c r="AJ57" s="63"/>
      <c r="AK57" s="65"/>
      <c r="AL57" s="66"/>
      <c r="AM57" s="64"/>
      <c r="AN57" s="63"/>
      <c r="AO57" s="65"/>
      <c r="AP57" s="66"/>
      <c r="AQ57" s="64"/>
      <c r="AR57" s="56" t="str">
        <f>IFERROR(IF($AA57="Présent",AI57/VLOOKUP(AH57,Base!$A$3:$E$17,2,FALSE)/24,""),"")</f>
        <v/>
      </c>
      <c r="AS57" s="56" t="str">
        <f>IFERROR(IF($AA57="Présent",AK57/VLOOKUP(AJ57,Base!$A$3:$E$17,2,FALSE)/24,""),"")</f>
        <v/>
      </c>
      <c r="AT57" s="56" t="str">
        <f>IFERROR(IF($AA57="Présent",AM57/VLOOKUP(AL57,Base!$A$3:$E$17,2,FALSE)/24,""),"")</f>
        <v/>
      </c>
      <c r="AU57" s="56" t="str">
        <f>IFERROR(IF($AA57="Présent",AO57/VLOOKUP(AN57,Base!$A$3:$E$17,2,FALSE)/24,""),"")</f>
        <v/>
      </c>
      <c r="AV57" s="56" t="str">
        <f>IFERROR(IF($AA57="Présent",AQ57/VLOOKUP(AP57,Base!$A$3:$E$17,2,FALSE)/24,""),"")</f>
        <v/>
      </c>
      <c r="AW57" s="293" t="str">
        <f>IF(AA57="Présent",SUM(AR57:AV57)/AG57,"")</f>
        <v/>
      </c>
      <c r="AX57" s="51"/>
      <c r="AY57" s="17" t="s">
        <v>177</v>
      </c>
      <c r="AZ57" s="18"/>
      <c r="BA57" s="19">
        <v>0.22916666666666666</v>
      </c>
      <c r="BB57" s="290">
        <f>IF(AZ57&lt;&gt;"Présent",0,BA57+(7.4/24))</f>
        <v>0</v>
      </c>
      <c r="BC57" s="291">
        <f>IF(OR(AZ57&lt;&gt;"Présent",BA57="",BB57-BA57-0.4/24&lt;0),0,BB57-BA57-0.4/24)</f>
        <v>0</v>
      </c>
      <c r="BD57" s="19">
        <f>IF(AZ57&lt;&gt;"Présent",0,BA57)</f>
        <v>0</v>
      </c>
      <c r="BE57" s="20">
        <v>0.53749999999999998</v>
      </c>
      <c r="BF57" s="292">
        <f t="shared" ref="BF57:BF85" si="60">IF(BD57="","",IF(AZ57&lt;&gt;"Présent",0,BE57-BD57+IF(BD57&gt;BE57,1)-0.4/24))</f>
        <v>0</v>
      </c>
      <c r="BG57" s="63"/>
      <c r="BH57" s="64"/>
      <c r="BI57" s="63"/>
      <c r="BJ57" s="65"/>
      <c r="BK57" s="66"/>
      <c r="BL57" s="64"/>
      <c r="BM57" s="63"/>
      <c r="BN57" s="65"/>
      <c r="BO57" s="66"/>
      <c r="BP57" s="64"/>
      <c r="BQ57" s="56" t="str">
        <f>IFERROR(IF($AZ57="Présent",BH57/VLOOKUP(BG57,Base!$A$3:$E$17,2,FALSE)/24,""),"")</f>
        <v/>
      </c>
      <c r="BR57" s="56" t="str">
        <f>IFERROR(IF($AZ57="Présent",BJ57/VLOOKUP(BI57,Base!$A$3:$E$17,2,FALSE)/24,""),"")</f>
        <v/>
      </c>
      <c r="BS57" s="56" t="str">
        <f>IFERROR(IF($AZ57="Présent",BL57/VLOOKUP(BK57,Base!$A$3:$E$17,2,FALSE)/24,""),"")</f>
        <v/>
      </c>
      <c r="BT57" s="56" t="str">
        <f>IFERROR(IF($AZ57="Présent",BN57/VLOOKUP(BM57,Base!$A$3:$E$17,2,FALSE)/24,""),"")</f>
        <v/>
      </c>
      <c r="BU57" s="56" t="str">
        <f>IFERROR(IF($AZ57="Présent",BP57/VLOOKUP(BO57,Base!$A$3:$E$17,2,FALSE)/24,""),"")</f>
        <v/>
      </c>
      <c r="BV57" s="293" t="str">
        <f>IF(AZ57="Présent",SUM(BQ57:BU57)/BF57,"")</f>
        <v/>
      </c>
      <c r="BW57" s="51"/>
      <c r="BX57" s="17" t="s">
        <v>177</v>
      </c>
      <c r="BY57" s="18"/>
      <c r="BZ57" s="19">
        <v>0.22916666666666666</v>
      </c>
      <c r="CA57" s="290">
        <f>IF(BY57&lt;&gt;"Présent",0,BZ57+(7.4/24))</f>
        <v>0</v>
      </c>
      <c r="CB57" s="291">
        <f>IF(OR(BY57&lt;&gt;"Présent",BZ57="",CA57-BZ57-0.4/24&lt;0),0,CA57-BZ57-0.4/24)</f>
        <v>0</v>
      </c>
      <c r="CC57" s="19">
        <f>IF(BY57&lt;&gt;"Présent",0,BZ57)</f>
        <v>0</v>
      </c>
      <c r="CD57" s="20">
        <v>0.53749999999999998</v>
      </c>
      <c r="CE57" s="292">
        <f t="shared" ref="CE57:CE85" si="61">IF(CC57="","",IF(BY57&lt;&gt;"Présent",0,CD57-CC57+IF(CC57&gt;CD57,1)-0.4/24))</f>
        <v>0</v>
      </c>
      <c r="CF57" s="63"/>
      <c r="CG57" s="64"/>
      <c r="CH57" s="63"/>
      <c r="CI57" s="65"/>
      <c r="CJ57" s="66"/>
      <c r="CK57" s="64"/>
      <c r="CL57" s="63"/>
      <c r="CM57" s="65"/>
      <c r="CN57" s="66"/>
      <c r="CO57" s="64"/>
      <c r="CP57" s="56" t="str">
        <f>IFERROR(IF($BY57="Présent",CG57/VLOOKUP(CF57,Base!$A$3:$E$17,2,FALSE)/24,""),"")</f>
        <v/>
      </c>
      <c r="CQ57" s="56" t="str">
        <f>IFERROR(IF($BY57="Présent",CI57/VLOOKUP(CH57,Base!$A$3:$E$17,2,FALSE)/24,""),"")</f>
        <v/>
      </c>
      <c r="CR57" s="56" t="str">
        <f>IFERROR(IF($BY57="Présent",CK57/VLOOKUP(CJ57,Base!$A$3:$E$17,2,FALSE)/24,""),"")</f>
        <v/>
      </c>
      <c r="CS57" s="56" t="str">
        <f>IFERROR(IF($BY57="Présent",CM57/VLOOKUP(CL57,Base!$A$3:$E$17,2,FALSE)/24,""),"")</f>
        <v/>
      </c>
      <c r="CT57" s="56" t="str">
        <f>IFERROR(IF($BY57="Présent",CO57/VLOOKUP(CN57,Base!$A$3:$E$17,2,FALSE)/24,""),"")</f>
        <v/>
      </c>
      <c r="CU57" s="293" t="str">
        <f>IF(BY57="Présent",SUM(CP57:CT57)/CE57,"")</f>
        <v/>
      </c>
      <c r="CV57" s="51"/>
      <c r="CW57" s="17" t="s">
        <v>177</v>
      </c>
      <c r="CX57" s="18"/>
      <c r="CY57" s="19">
        <v>0.22916666666666666</v>
      </c>
      <c r="CZ57" s="290">
        <f>IF(CX57&lt;&gt;"Présent",0,CY57+(7.4/24))</f>
        <v>0</v>
      </c>
      <c r="DA57" s="291">
        <f>IF(OR(CX57&lt;&gt;"Présent",CY57="",CZ57-CY57-0.4/24&lt;0),0,CZ57-CY57-0.4/24)</f>
        <v>0</v>
      </c>
      <c r="DB57" s="19">
        <f>IF(CX57&lt;&gt;"Présent",0,CY57)</f>
        <v>0</v>
      </c>
      <c r="DC57" s="20">
        <v>0.53749999999999998</v>
      </c>
      <c r="DD57" s="292">
        <f t="shared" ref="DD57:DD85" si="62">IF(DB57="","",IF(CX57&lt;&gt;"Présent",0,DC57-DB57+IF(DB57&gt;DC57,1)-0.4/24))</f>
        <v>0</v>
      </c>
      <c r="DE57" s="63"/>
      <c r="DF57" s="64"/>
      <c r="DG57" s="63"/>
      <c r="DH57" s="65"/>
      <c r="DI57" s="66"/>
      <c r="DJ57" s="64"/>
      <c r="DK57" s="63"/>
      <c r="DL57" s="65"/>
      <c r="DM57" s="66"/>
      <c r="DN57" s="64"/>
      <c r="DO57" s="56" t="str">
        <f>IFERROR(IF($CX57="Présent",DF57/VLOOKUP(DE57,Base!$A$3:$E$17,2,FALSE)/24,""),"")</f>
        <v/>
      </c>
      <c r="DP57" s="56" t="str">
        <f>IFERROR(IF($CX57="Présent",DH57/VLOOKUP(DG57,Base!$A$3:$E$17,2,FALSE)/24,""),"")</f>
        <v/>
      </c>
      <c r="DQ57" s="56" t="str">
        <f>IFERROR(IF($CX57="Présent",DJ57/VLOOKUP(DI57,Base!$A$3:$E$17,2,FALSE)/24,""),"")</f>
        <v/>
      </c>
      <c r="DR57" s="56" t="str">
        <f>IFERROR(IF($CX57="Présent",DL57/VLOOKUP(DK57,Base!$A$3:$E$17,2,FALSE)/24,""),"")</f>
        <v/>
      </c>
      <c r="DS57" s="56" t="str">
        <f>IFERROR(IF($CX57="Présent",DN57/VLOOKUP(DM57,Base!$A$3:$E$17,2,FALSE)/24,""),"")</f>
        <v/>
      </c>
      <c r="DT57" s="293" t="str">
        <f>IF(CX57="Présent",SUM(DO57:DS57)/DD57,"")</f>
        <v/>
      </c>
      <c r="DU57" s="51"/>
      <c r="DV57" s="17" t="s">
        <v>177</v>
      </c>
      <c r="DW57" s="18"/>
      <c r="DX57" s="19"/>
      <c r="DY57" s="290">
        <f>IF(DW57&lt;&gt;"Présent",0,DX57+(7.4/24))</f>
        <v>0</v>
      </c>
      <c r="DZ57" s="291">
        <f>IF(OR(DW57&lt;&gt;"Présent",DX57="",DY57-DX57-0.4/24&lt;0),0,DY57-DX57-0.4/24)</f>
        <v>0</v>
      </c>
      <c r="EA57" s="19">
        <f>IF(DW57&lt;&gt;"Présent",0,DX57)</f>
        <v>0</v>
      </c>
      <c r="EB57" s="20"/>
      <c r="EC57" s="292">
        <f t="shared" ref="EC57:EC85" si="63">IF(EA57="","",IF(DW57&lt;&gt;"Présent",0,EB57-EA57+IF(EA57&gt;EB57,1)-0.4/24))</f>
        <v>0</v>
      </c>
      <c r="ED57" s="63"/>
      <c r="EE57" s="64"/>
      <c r="EF57" s="63"/>
      <c r="EG57" s="65"/>
      <c r="EH57" s="66"/>
      <c r="EI57" s="64"/>
      <c r="EJ57" s="63"/>
      <c r="EK57" s="65"/>
      <c r="EL57" s="66"/>
      <c r="EM57" s="64"/>
      <c r="EN57" s="56" t="str">
        <f>IFERROR(IF($DW57="Présent",EE57/VLOOKUP(ED57,Base!$A$3:$E$17,2,FALSE)/24,""),"")</f>
        <v/>
      </c>
      <c r="EO57" s="56" t="str">
        <f>IFERROR(IF($DW57="Présent",EG57/VLOOKUP(EF57,Base!$A$3:$E$17,2,FALSE)/24,""),"")</f>
        <v/>
      </c>
      <c r="EP57" s="56" t="str">
        <f>IFERROR(IF($DW57="Présent",EI57/VLOOKUP(EH57,Base!$A$3:$E$17,2,FALSE)/24,""),"")</f>
        <v/>
      </c>
      <c r="EQ57" s="56" t="str">
        <f>IFERROR(IF($DW57="Présent",EK57/VLOOKUP(EJ57,Base!$A$3:$E$17,2,FALSE)/24,""),"")</f>
        <v/>
      </c>
      <c r="ER57" s="56" t="str">
        <f>IFERROR(IF($DW57="Présent",EM57/VLOOKUP(EL57,Base!$A$3:$E$17,2,FALSE)/24,""),"")</f>
        <v/>
      </c>
      <c r="ES57" s="293" t="str">
        <f>IF(DW57="Présent",SUM(EN57:ER57)/EC57,"")</f>
        <v/>
      </c>
      <c r="ET57" s="51"/>
      <c r="EU57" s="17"/>
      <c r="EV57" s="18"/>
      <c r="EW57" s="19"/>
      <c r="EX57" s="290">
        <f>IF(EV57&lt;&gt;"Présent",0,EW57+(7.4/24))</f>
        <v>0</v>
      </c>
      <c r="EY57" s="291">
        <f>IF(OR(EV57&lt;&gt;"Présent",EW57="",EX57-EW57-0.4/24&lt;0),0,EX57-EW57-0.4/24)</f>
        <v>0</v>
      </c>
      <c r="EZ57" s="19">
        <f>IF(EV57&lt;&gt;"Présent",0,EW57)</f>
        <v>0</v>
      </c>
      <c r="FA57" s="20"/>
      <c r="FB57" s="292">
        <f t="shared" ref="FB57:FB85" si="64">IF(EZ57="","",IF(EV57&lt;&gt;"Présent",0,FA57-EZ57+IF(EZ57&gt;FA57,1)-0.4/24))</f>
        <v>0</v>
      </c>
      <c r="FC57" s="63"/>
      <c r="FD57" s="64"/>
      <c r="FE57" s="63"/>
      <c r="FF57" s="65"/>
      <c r="FG57" s="66"/>
      <c r="FH57" s="64"/>
      <c r="FI57" s="63"/>
      <c r="FJ57" s="65"/>
      <c r="FK57" s="66"/>
      <c r="FL57" s="64"/>
      <c r="FM57" s="56" t="str">
        <f>IFERROR(IF($EV57="Présent",FD57/VLOOKUP(FC57,Base!$A$3:$E$17,2,FALSE)/24,""),"")</f>
        <v/>
      </c>
      <c r="FN57" s="56" t="str">
        <f>IFERROR(IF($EV57="Présent",FF57/VLOOKUP(FE57,Base!$A$3:$E$17,2,FALSE)/24,""),"")</f>
        <v/>
      </c>
      <c r="FO57" s="56" t="str">
        <f>IFERROR(IF($EV57="Présent",FH57/VLOOKUP(FG57,Base!$A$3:$E$17,2,FALSE)/24,""),"")</f>
        <v/>
      </c>
      <c r="FP57" s="56" t="str">
        <f>IFERROR(IF($EV57="Présent",FJ57/VLOOKUP(FI57,Base!$A$3:$E$17,2,FALSE)/24,""),"")</f>
        <v/>
      </c>
      <c r="FQ57" s="56" t="str">
        <f>IFERROR(IF($EV57="Présent",FL57/VLOOKUP(FK57,Base!$A$3:$E$17,2,FALSE)/24,""),"")</f>
        <v/>
      </c>
      <c r="FR57" s="293" t="str">
        <f>IF(EV57="Présent",SUM(FM57:FQ57)/FB57,"")</f>
        <v/>
      </c>
      <c r="FS57" s="51"/>
      <c r="FU57" s="270" t="str">
        <f t="shared" si="35"/>
        <v>KHADRI. H</v>
      </c>
      <c r="FV57" s="271">
        <f t="shared" ref="FV57:FV85" si="65">IF(FU57=0,"",7-COUNTIF(B57:FR57,$FZ$3))</f>
        <v>7</v>
      </c>
      <c r="FW57" s="272">
        <f>SUM(E57,AD57,BC57,CB57,DA57,DZ57,EY57)+(COUNTIF(B57:FR57,$FZ$3)*(0.4/24))</f>
        <v>0</v>
      </c>
      <c r="FX57" s="23"/>
      <c r="FY57" s="88"/>
    </row>
    <row r="58" spans="1:181" s="25" customFormat="1" x14ac:dyDescent="0.2">
      <c r="A58" s="17" t="s">
        <v>56</v>
      </c>
      <c r="B58" s="18"/>
      <c r="C58" s="19">
        <v>0.22916666666666666</v>
      </c>
      <c r="D58" s="290">
        <f t="shared" ref="D58:D85" si="66">IF(B58&lt;&gt;"Présent",0,C58+(7.4/24))</f>
        <v>0</v>
      </c>
      <c r="E58" s="291">
        <f t="shared" ref="E58:E85" si="67">IF(OR(B58&lt;&gt;"Présent",C58="",D58-C58-0.4/24&lt;0),0,D58-C58-0.4/24)</f>
        <v>0</v>
      </c>
      <c r="F58" s="19">
        <f t="shared" ref="F58:F85" si="68">IF(B58&lt;&gt;"Présent",0,C58)</f>
        <v>0</v>
      </c>
      <c r="G58" s="20">
        <v>0.53749999999999998</v>
      </c>
      <c r="H58" s="292">
        <f t="shared" si="58"/>
        <v>0</v>
      </c>
      <c r="I58" s="63"/>
      <c r="J58" s="64"/>
      <c r="K58" s="63"/>
      <c r="L58" s="65"/>
      <c r="M58" s="66"/>
      <c r="N58" s="64"/>
      <c r="O58" s="63"/>
      <c r="P58" s="65"/>
      <c r="Q58" s="66"/>
      <c r="R58" s="64"/>
      <c r="S58" s="56" t="str">
        <f>IFERROR(IF($B58="Présent",J58/VLOOKUP(I58,Base!$A$3:$E$17,2,FALSE)/24,""),"")</f>
        <v/>
      </c>
      <c r="T58" s="56" t="str">
        <f>IFERROR(IF($B58="Présent",L58/VLOOKUP(K58,Base!$A$3:$E$17,2,FALSE)/24,""),"")</f>
        <v/>
      </c>
      <c r="U58" s="56" t="str">
        <f>IFERROR(IF($B58="Présent",N58/VLOOKUP(M58,Base!$A$3:$E$17,2,FALSE)/24,""),"")</f>
        <v/>
      </c>
      <c r="V58" s="56" t="str">
        <f>IFERROR(IF($B58="Présent",P58/VLOOKUP(O58,Base!$A$3:$E$17,2,FALSE)/24,""),"")</f>
        <v/>
      </c>
      <c r="W58" s="56" t="str">
        <f>IFERROR(IF($B58="Présent",R58/VLOOKUP(Q58,Base!$A$3:$E$17,2,FALSE)/24,""),"")</f>
        <v/>
      </c>
      <c r="X58" s="293" t="str">
        <f t="shared" ref="X58:X85" si="69">IF(B58="Présent",SUM(S58:W58)/H58,"")</f>
        <v/>
      </c>
      <c r="Y58" s="54"/>
      <c r="Z58" s="17" t="s">
        <v>56</v>
      </c>
      <c r="AA58" s="18"/>
      <c r="AB58" s="19"/>
      <c r="AC58" s="290">
        <f t="shared" ref="AC58:AC85" si="70">IF(AA58&lt;&gt;"Présent",0,AB58+(7.4/24))</f>
        <v>0</v>
      </c>
      <c r="AD58" s="291">
        <f t="shared" ref="AD58:AD85" si="71">IF(OR(AA58&lt;&gt;"Présent",AB58="",AC58-AB58-0.4/24&lt;0),0,AC58-AB58-0.4/24)</f>
        <v>0</v>
      </c>
      <c r="AE58" s="19">
        <f t="shared" ref="AE58:AE85" si="72">IF(AA58&lt;&gt;"Présent",0,AB58)</f>
        <v>0</v>
      </c>
      <c r="AF58" s="20">
        <v>0.53749999999999998</v>
      </c>
      <c r="AG58" s="292">
        <f t="shared" si="59"/>
        <v>0</v>
      </c>
      <c r="AH58" s="63"/>
      <c r="AI58" s="64"/>
      <c r="AJ58" s="63"/>
      <c r="AK58" s="65"/>
      <c r="AL58" s="66"/>
      <c r="AM58" s="64"/>
      <c r="AN58" s="63"/>
      <c r="AO58" s="65"/>
      <c r="AP58" s="66"/>
      <c r="AQ58" s="64"/>
      <c r="AR58" s="56" t="str">
        <f>IFERROR(IF($AA58="Présent",AI58/VLOOKUP(AH58,Base!$A$3:$E$17,2,FALSE)/24,""),"")</f>
        <v/>
      </c>
      <c r="AS58" s="56" t="str">
        <f>IFERROR(IF($AA58="Présent",AK58/VLOOKUP(AJ58,Base!$A$3:$E$17,2,FALSE)/24,""),"")</f>
        <v/>
      </c>
      <c r="AT58" s="56" t="str">
        <f>IFERROR(IF($AA58="Présent",AM58/VLOOKUP(AL58,Base!$A$3:$E$17,2,FALSE)/24,""),"")</f>
        <v/>
      </c>
      <c r="AU58" s="56" t="str">
        <f>IFERROR(IF($AA58="Présent",AO58/VLOOKUP(AN58,Base!$A$3:$E$17,2,FALSE)/24,""),"")</f>
        <v/>
      </c>
      <c r="AV58" s="56" t="str">
        <f>IFERROR(IF($AA58="Présent",AQ58/VLOOKUP(AP58,Base!$A$3:$E$17,2,FALSE)/24,""),"")</f>
        <v/>
      </c>
      <c r="AW58" s="293" t="str">
        <f t="shared" ref="AW58:AW85" si="73">IF(AA58="Présent",SUM(AR58:AV58)/AG58,"")</f>
        <v/>
      </c>
      <c r="AX58" s="51"/>
      <c r="AY58" s="17" t="s">
        <v>56</v>
      </c>
      <c r="AZ58" s="18"/>
      <c r="BA58" s="19">
        <v>0.22916666666666666</v>
      </c>
      <c r="BB58" s="290">
        <f t="shared" ref="BB58:BB85" si="74">IF(AZ58&lt;&gt;"Présent",0,BA58+(7.4/24))</f>
        <v>0</v>
      </c>
      <c r="BC58" s="291">
        <f t="shared" ref="BC58:BC85" si="75">IF(OR(AZ58&lt;&gt;"Présent",BA58="",BB58-BA58-0.4/24&lt;0),0,BB58-BA58-0.4/24)</f>
        <v>0</v>
      </c>
      <c r="BD58" s="19">
        <f t="shared" ref="BD58:BD85" si="76">IF(AZ58&lt;&gt;"Présent",0,BA58)</f>
        <v>0</v>
      </c>
      <c r="BE58" s="20">
        <v>0.54166666666666663</v>
      </c>
      <c r="BF58" s="292">
        <f t="shared" si="60"/>
        <v>0</v>
      </c>
      <c r="BG58" s="63"/>
      <c r="BH58" s="64"/>
      <c r="BI58" s="63"/>
      <c r="BJ58" s="65"/>
      <c r="BK58" s="66"/>
      <c r="BL58" s="64"/>
      <c r="BM58" s="63"/>
      <c r="BN58" s="65"/>
      <c r="BO58" s="66"/>
      <c r="BP58" s="64"/>
      <c r="BQ58" s="56" t="str">
        <f>IFERROR(IF($AZ58="Présent",BH58/VLOOKUP(BG58,Base!$A$3:$E$17,2,FALSE)/24,""),"")</f>
        <v/>
      </c>
      <c r="BR58" s="56" t="str">
        <f>IFERROR(IF($AZ58="Présent",BJ58/VLOOKUP(BI58,Base!$A$3:$E$17,2,FALSE)/24,""),"")</f>
        <v/>
      </c>
      <c r="BS58" s="56" t="str">
        <f>IFERROR(IF($AZ58="Présent",BL58/VLOOKUP(BK58,Base!$A$3:$E$17,2,FALSE)/24,""),"")</f>
        <v/>
      </c>
      <c r="BT58" s="56" t="str">
        <f>IFERROR(IF($AZ58="Présent",BN58/VLOOKUP(BM58,Base!$A$3:$E$17,2,FALSE)/24,""),"")</f>
        <v/>
      </c>
      <c r="BU58" s="56" t="str">
        <f>IFERROR(IF($AZ58="Présent",BP58/VLOOKUP(BO58,Base!$A$3:$E$17,2,FALSE)/24,""),"")</f>
        <v/>
      </c>
      <c r="BV58" s="293" t="str">
        <f t="shared" ref="BV58:BV85" si="77">IF(AZ58="Présent",SUM(BQ58:BU58)/BF58,"")</f>
        <v/>
      </c>
      <c r="BW58" s="51"/>
      <c r="BX58" s="17" t="s">
        <v>56</v>
      </c>
      <c r="BY58" s="18"/>
      <c r="BZ58" s="19">
        <v>0.22916666666666666</v>
      </c>
      <c r="CA58" s="290">
        <f t="shared" ref="CA58:CA85" si="78">IF(BY58&lt;&gt;"Présent",0,BZ58+(7.4/24))</f>
        <v>0</v>
      </c>
      <c r="CB58" s="291">
        <f t="shared" ref="CB58:CB85" si="79">IF(OR(BY58&lt;&gt;"Présent",BZ58="",CA58-BZ58-0.4/24&lt;0),0,CA58-BZ58-0.4/24)</f>
        <v>0</v>
      </c>
      <c r="CC58" s="19">
        <f t="shared" ref="CC58:CC85" si="80">IF(BY58&lt;&gt;"Présent",0,BZ58)</f>
        <v>0</v>
      </c>
      <c r="CD58" s="20">
        <v>0.53749999999999998</v>
      </c>
      <c r="CE58" s="292">
        <f t="shared" si="61"/>
        <v>0</v>
      </c>
      <c r="CF58" s="63"/>
      <c r="CG58" s="64"/>
      <c r="CH58" s="63"/>
      <c r="CI58" s="65"/>
      <c r="CJ58" s="66"/>
      <c r="CK58" s="64"/>
      <c r="CL58" s="63"/>
      <c r="CM58" s="65"/>
      <c r="CN58" s="66"/>
      <c r="CO58" s="64"/>
      <c r="CP58" s="56" t="str">
        <f>IFERROR(IF($BY58="Présent",CG58/VLOOKUP(CF58,Base!$A$3:$E$17,2,FALSE)/24,""),"")</f>
        <v/>
      </c>
      <c r="CQ58" s="56" t="str">
        <f>IFERROR(IF($BY58="Présent",CI58/VLOOKUP(CH58,Base!$A$3:$E$17,2,FALSE)/24,""),"")</f>
        <v/>
      </c>
      <c r="CR58" s="56" t="str">
        <f>IFERROR(IF($BY58="Présent",CK58/VLOOKUP(CJ58,Base!$A$3:$E$17,2,FALSE)/24,""),"")</f>
        <v/>
      </c>
      <c r="CS58" s="56" t="str">
        <f>IFERROR(IF($BY58="Présent",CM58/VLOOKUP(CL58,Base!$A$3:$E$17,2,FALSE)/24,""),"")</f>
        <v/>
      </c>
      <c r="CT58" s="56" t="str">
        <f>IFERROR(IF($BY58="Présent",CO58/VLOOKUP(CN58,Base!$A$3:$E$17,2,FALSE)/24,""),"")</f>
        <v/>
      </c>
      <c r="CU58" s="293" t="str">
        <f t="shared" ref="CU58:CU85" si="81">IF(BY58="Présent",SUM(CP58:CT58)/CE58,"")</f>
        <v/>
      </c>
      <c r="CV58" s="51"/>
      <c r="CW58" s="17" t="s">
        <v>56</v>
      </c>
      <c r="CX58" s="18"/>
      <c r="CY58" s="19">
        <v>0.22916666666666666</v>
      </c>
      <c r="CZ58" s="290">
        <f t="shared" ref="CZ58:CZ85" si="82">IF(CX58&lt;&gt;"Présent",0,CY58+(7.4/24))</f>
        <v>0</v>
      </c>
      <c r="DA58" s="291">
        <f t="shared" ref="DA58:DA85" si="83">IF(OR(CX58&lt;&gt;"Présent",CY58="",CZ58-CY58-0.4/24&lt;0),0,CZ58-CY58-0.4/24)</f>
        <v>0</v>
      </c>
      <c r="DB58" s="19">
        <f t="shared" ref="DB58:DB85" si="84">IF(CX58&lt;&gt;"Présent",0,CY58)</f>
        <v>0</v>
      </c>
      <c r="DC58" s="20">
        <v>0.53749999999999998</v>
      </c>
      <c r="DD58" s="292">
        <f t="shared" si="62"/>
        <v>0</v>
      </c>
      <c r="DE58" s="63"/>
      <c r="DF58" s="64"/>
      <c r="DG58" s="63"/>
      <c r="DH58" s="65"/>
      <c r="DI58" s="66"/>
      <c r="DJ58" s="64"/>
      <c r="DK58" s="63"/>
      <c r="DL58" s="65"/>
      <c r="DM58" s="66"/>
      <c r="DN58" s="64"/>
      <c r="DO58" s="56" t="str">
        <f>IFERROR(IF($CX58="Présent",DF58/VLOOKUP(DE58,Base!$A$3:$E$17,2,FALSE)/24,""),"")</f>
        <v/>
      </c>
      <c r="DP58" s="56" t="str">
        <f>IFERROR(IF($CX58="Présent",DH58/VLOOKUP(DG58,Base!$A$3:$E$17,2,FALSE)/24,""),"")</f>
        <v/>
      </c>
      <c r="DQ58" s="56" t="str">
        <f>IFERROR(IF($CX58="Présent",DJ58/VLOOKUP(DI58,Base!$A$3:$E$17,2,FALSE)/24,""),"")</f>
        <v/>
      </c>
      <c r="DR58" s="56" t="str">
        <f>IFERROR(IF($CX58="Présent",DL58/VLOOKUP(DK58,Base!$A$3:$E$17,2,FALSE)/24,""),"")</f>
        <v/>
      </c>
      <c r="DS58" s="56" t="str">
        <f>IFERROR(IF($CX58="Présent",DN58/VLOOKUP(DM58,Base!$A$3:$E$17,2,FALSE)/24,""),"")</f>
        <v/>
      </c>
      <c r="DT58" s="293" t="str">
        <f t="shared" ref="DT58:DT85" si="85">IF(CX58="Présent",SUM(DO58:DS58)/DD58,"")</f>
        <v/>
      </c>
      <c r="DU58" s="51"/>
      <c r="DV58" s="17" t="s">
        <v>56</v>
      </c>
      <c r="DW58" s="18"/>
      <c r="DX58" s="19"/>
      <c r="DY58" s="290">
        <f t="shared" ref="DY58:DY85" si="86">IF(DW58&lt;&gt;"Présent",0,DX58+(7.4/24))</f>
        <v>0</v>
      </c>
      <c r="DZ58" s="291">
        <f t="shared" ref="DZ58:DZ85" si="87">IF(OR(DW58&lt;&gt;"Présent",DX58="",DY58-DX58-0.4/24&lt;0),0,DY58-DX58-0.4/24)</f>
        <v>0</v>
      </c>
      <c r="EA58" s="19">
        <f t="shared" ref="EA58:EA85" si="88">IF(DW58&lt;&gt;"Présent",0,DX58)</f>
        <v>0</v>
      </c>
      <c r="EB58" s="20"/>
      <c r="EC58" s="292">
        <f t="shared" si="63"/>
        <v>0</v>
      </c>
      <c r="ED58" s="63"/>
      <c r="EE58" s="64"/>
      <c r="EF58" s="63"/>
      <c r="EG58" s="65"/>
      <c r="EH58" s="66"/>
      <c r="EI58" s="64"/>
      <c r="EJ58" s="63"/>
      <c r="EK58" s="65"/>
      <c r="EL58" s="66"/>
      <c r="EM58" s="64"/>
      <c r="EN58" s="56" t="str">
        <f>IFERROR(IF($DW58="Présent",EE58/VLOOKUP(ED58,Base!$A$3:$E$17,2,FALSE)/24,""),"")</f>
        <v/>
      </c>
      <c r="EO58" s="56" t="str">
        <f>IFERROR(IF($DW58="Présent",EG58/VLOOKUP(EF58,Base!$A$3:$E$17,2,FALSE)/24,""),"")</f>
        <v/>
      </c>
      <c r="EP58" s="56" t="str">
        <f>IFERROR(IF($DW58="Présent",EI58/VLOOKUP(EH58,Base!$A$3:$E$17,2,FALSE)/24,""),"")</f>
        <v/>
      </c>
      <c r="EQ58" s="56" t="str">
        <f>IFERROR(IF($DW58="Présent",EK58/VLOOKUP(EJ58,Base!$A$3:$E$17,2,FALSE)/24,""),"")</f>
        <v/>
      </c>
      <c r="ER58" s="56" t="str">
        <f>IFERROR(IF($DW58="Présent",EM58/VLOOKUP(EL58,Base!$A$3:$E$17,2,FALSE)/24,""),"")</f>
        <v/>
      </c>
      <c r="ES58" s="293" t="str">
        <f t="shared" ref="ES58:ES85" si="89">IF(DW58="Présent",SUM(EN58:ER58)/EC58,"")</f>
        <v/>
      </c>
      <c r="ET58" s="51"/>
      <c r="EU58" s="17"/>
      <c r="EV58" s="18"/>
      <c r="EW58" s="19"/>
      <c r="EX58" s="290">
        <f t="shared" ref="EX58:EX85" si="90">IF(EV58&lt;&gt;"Présent",0,EW58+(7.4/24))</f>
        <v>0</v>
      </c>
      <c r="EY58" s="291">
        <f t="shared" ref="EY58:EY85" si="91">IF(OR(EV58&lt;&gt;"Présent",EW58="",EX58-EW58-0.4/24&lt;0),0,EX58-EW58-0.4/24)</f>
        <v>0</v>
      </c>
      <c r="EZ58" s="19">
        <f t="shared" ref="EZ58:EZ85" si="92">IF(EV58&lt;&gt;"Présent",0,EW58)</f>
        <v>0</v>
      </c>
      <c r="FA58" s="20"/>
      <c r="FB58" s="292">
        <f t="shared" si="64"/>
        <v>0</v>
      </c>
      <c r="FC58" s="63"/>
      <c r="FD58" s="64"/>
      <c r="FE58" s="63"/>
      <c r="FF58" s="65"/>
      <c r="FG58" s="66"/>
      <c r="FH58" s="64"/>
      <c r="FI58" s="63"/>
      <c r="FJ58" s="65"/>
      <c r="FK58" s="66"/>
      <c r="FL58" s="64"/>
      <c r="FM58" s="56" t="str">
        <f>IFERROR(IF($EV58="Présent",FD58/VLOOKUP(FC58,Base!$A$3:$E$17,2,FALSE)/24,""),"")</f>
        <v/>
      </c>
      <c r="FN58" s="56" t="str">
        <f>IFERROR(IF($EV58="Présent",FF58/VLOOKUP(FE58,Base!$A$3:$E$17,2,FALSE)/24,""),"")</f>
        <v/>
      </c>
      <c r="FO58" s="56" t="str">
        <f>IFERROR(IF($EV58="Présent",FH58/VLOOKUP(FG58,Base!$A$3:$E$17,2,FALSE)/24,""),"")</f>
        <v/>
      </c>
      <c r="FP58" s="56" t="str">
        <f>IFERROR(IF($EV58="Présent",FJ58/VLOOKUP(FI58,Base!$A$3:$E$17,2,FALSE)/24,""),"")</f>
        <v/>
      </c>
      <c r="FQ58" s="56" t="str">
        <f>IFERROR(IF($EV58="Présent",FL58/VLOOKUP(FK58,Base!$A$3:$E$17,2,FALSE)/24,""),"")</f>
        <v/>
      </c>
      <c r="FR58" s="293" t="str">
        <f t="shared" ref="FR58:FR85" si="93">IF(EV58="Présent",SUM(FM58:FQ58)/FB58,"")</f>
        <v/>
      </c>
      <c r="FS58" s="51"/>
      <c r="FU58" s="262" t="str">
        <f t="shared" si="35"/>
        <v>MOUTON.J</v>
      </c>
      <c r="FV58" s="261">
        <f t="shared" si="65"/>
        <v>7</v>
      </c>
      <c r="FW58" s="263">
        <f t="shared" ref="FW58:FW85" si="94">SUM(E58,AD58,BC58,CB58,DA58,DZ58,EY58)+(COUNTIF(B58:FR58,$FZ$3)*(0.4/24))</f>
        <v>0</v>
      </c>
      <c r="FX58" s="23"/>
      <c r="FY58" s="88"/>
    </row>
    <row r="59" spans="1:181" s="25" customFormat="1" x14ac:dyDescent="0.2">
      <c r="A59" s="17" t="s">
        <v>12</v>
      </c>
      <c r="B59" s="18"/>
      <c r="C59" s="19">
        <v>0.22916666666666666</v>
      </c>
      <c r="D59" s="290">
        <f t="shared" si="66"/>
        <v>0</v>
      </c>
      <c r="E59" s="291">
        <f t="shared" si="67"/>
        <v>0</v>
      </c>
      <c r="F59" s="19">
        <f t="shared" si="68"/>
        <v>0</v>
      </c>
      <c r="G59" s="20">
        <v>0.53749999999999998</v>
      </c>
      <c r="H59" s="292">
        <f t="shared" si="58"/>
        <v>0</v>
      </c>
      <c r="I59" s="63"/>
      <c r="J59" s="64"/>
      <c r="K59" s="63"/>
      <c r="L59" s="65"/>
      <c r="M59" s="66"/>
      <c r="N59" s="64"/>
      <c r="O59" s="63"/>
      <c r="P59" s="65"/>
      <c r="Q59" s="66"/>
      <c r="R59" s="64"/>
      <c r="S59" s="56" t="str">
        <f>IFERROR(IF($B59="Présent",J59/VLOOKUP(I59,Base!$A$3:$E$17,2,FALSE)/24,""),"")</f>
        <v/>
      </c>
      <c r="T59" s="56" t="str">
        <f>IFERROR(IF($B59="Présent",L59/VLOOKUP(K59,Base!$A$3:$E$17,2,FALSE)/24,""),"")</f>
        <v/>
      </c>
      <c r="U59" s="56" t="str">
        <f>IFERROR(IF($B59="Présent",N59/VLOOKUP(M59,Base!$A$3:$E$17,2,FALSE)/24,""),"")</f>
        <v/>
      </c>
      <c r="V59" s="56" t="str">
        <f>IFERROR(IF($B59="Présent",P59/VLOOKUP(O59,Base!$A$3:$E$17,2,FALSE)/24,""),"")</f>
        <v/>
      </c>
      <c r="W59" s="56" t="str">
        <f>IFERROR(IF($B59="Présent",R59/VLOOKUP(Q59,Base!$A$3:$E$17,2,FALSE)/24,""),"")</f>
        <v/>
      </c>
      <c r="X59" s="293" t="str">
        <f t="shared" si="69"/>
        <v/>
      </c>
      <c r="Y59" s="54"/>
      <c r="Z59" s="17" t="s">
        <v>12</v>
      </c>
      <c r="AA59" s="18"/>
      <c r="AB59" s="19"/>
      <c r="AC59" s="290">
        <f t="shared" si="70"/>
        <v>0</v>
      </c>
      <c r="AD59" s="291">
        <f t="shared" si="71"/>
        <v>0</v>
      </c>
      <c r="AE59" s="19">
        <f t="shared" si="72"/>
        <v>0</v>
      </c>
      <c r="AF59" s="20">
        <v>0.54166666666666663</v>
      </c>
      <c r="AG59" s="292">
        <f t="shared" si="59"/>
        <v>0</v>
      </c>
      <c r="AH59" s="63"/>
      <c r="AI59" s="64"/>
      <c r="AJ59" s="63"/>
      <c r="AK59" s="65"/>
      <c r="AL59" s="66"/>
      <c r="AM59" s="64"/>
      <c r="AN59" s="63"/>
      <c r="AO59" s="65"/>
      <c r="AP59" s="66"/>
      <c r="AQ59" s="64"/>
      <c r="AR59" s="56" t="str">
        <f>IFERROR(IF($AA59="Présent",AI59/VLOOKUP(AH59,Base!$A$3:$E$17,2,FALSE)/24,""),"")</f>
        <v/>
      </c>
      <c r="AS59" s="56" t="str">
        <f>IFERROR(IF($AA59="Présent",AK59/VLOOKUP(AJ59,Base!$A$3:$E$17,2,FALSE)/24,""),"")</f>
        <v/>
      </c>
      <c r="AT59" s="56" t="str">
        <f>IFERROR(IF($AA59="Présent",AM59/VLOOKUP(AL59,Base!$A$3:$E$17,2,FALSE)/24,""),"")</f>
        <v/>
      </c>
      <c r="AU59" s="56" t="str">
        <f>IFERROR(IF($AA59="Présent",AO59/VLOOKUP(AN59,Base!$A$3:$E$17,2,FALSE)/24,""),"")</f>
        <v/>
      </c>
      <c r="AV59" s="56" t="str">
        <f>IFERROR(IF($AA59="Présent",AQ59/VLOOKUP(AP59,Base!$A$3:$E$17,2,FALSE)/24,""),"")</f>
        <v/>
      </c>
      <c r="AW59" s="293" t="str">
        <f t="shared" si="73"/>
        <v/>
      </c>
      <c r="AX59" s="51"/>
      <c r="AY59" s="17" t="s">
        <v>12</v>
      </c>
      <c r="AZ59" s="18"/>
      <c r="BA59" s="19">
        <v>0.22916666666666666</v>
      </c>
      <c r="BB59" s="290">
        <f t="shared" si="74"/>
        <v>0</v>
      </c>
      <c r="BC59" s="291">
        <f t="shared" si="75"/>
        <v>0</v>
      </c>
      <c r="BD59" s="19">
        <f t="shared" si="76"/>
        <v>0</v>
      </c>
      <c r="BE59" s="20">
        <v>0.5625</v>
      </c>
      <c r="BF59" s="292">
        <f t="shared" si="60"/>
        <v>0</v>
      </c>
      <c r="BG59" s="63"/>
      <c r="BH59" s="64"/>
      <c r="BI59" s="63"/>
      <c r="BJ59" s="65"/>
      <c r="BK59" s="66"/>
      <c r="BL59" s="64"/>
      <c r="BM59" s="63"/>
      <c r="BN59" s="65"/>
      <c r="BO59" s="66"/>
      <c r="BP59" s="64"/>
      <c r="BQ59" s="56" t="str">
        <f>IFERROR(IF($AZ59="Présent",BH59/VLOOKUP(BG59,Base!$A$3:$E$17,2,FALSE)/24,""),"")</f>
        <v/>
      </c>
      <c r="BR59" s="56" t="str">
        <f>IFERROR(IF($AZ59="Présent",BJ59/VLOOKUP(BI59,Base!$A$3:$E$17,2,FALSE)/24,""),"")</f>
        <v/>
      </c>
      <c r="BS59" s="56" t="str">
        <f>IFERROR(IF($AZ59="Présent",BL59/VLOOKUP(BK59,Base!$A$3:$E$17,2,FALSE)/24,""),"")</f>
        <v/>
      </c>
      <c r="BT59" s="56" t="str">
        <f>IFERROR(IF($AZ59="Présent",BN59/VLOOKUP(BM59,Base!$A$3:$E$17,2,FALSE)/24,""),"")</f>
        <v/>
      </c>
      <c r="BU59" s="56" t="str">
        <f>IFERROR(IF($AZ59="Présent",BP59/VLOOKUP(BO59,Base!$A$3:$E$17,2,FALSE)/24,""),"")</f>
        <v/>
      </c>
      <c r="BV59" s="293" t="str">
        <f t="shared" si="77"/>
        <v/>
      </c>
      <c r="BW59" s="51"/>
      <c r="BX59" s="17" t="s">
        <v>12</v>
      </c>
      <c r="BY59" s="18"/>
      <c r="BZ59" s="19">
        <v>0.22916666666666666</v>
      </c>
      <c r="CA59" s="290">
        <f t="shared" si="78"/>
        <v>0</v>
      </c>
      <c r="CB59" s="291">
        <f t="shared" si="79"/>
        <v>0</v>
      </c>
      <c r="CC59" s="19">
        <f t="shared" si="80"/>
        <v>0</v>
      </c>
      <c r="CD59" s="20">
        <v>0.54166666666666663</v>
      </c>
      <c r="CE59" s="292">
        <f t="shared" si="61"/>
        <v>0</v>
      </c>
      <c r="CF59" s="63"/>
      <c r="CG59" s="64"/>
      <c r="CH59" s="63"/>
      <c r="CI59" s="65"/>
      <c r="CJ59" s="66"/>
      <c r="CK59" s="64"/>
      <c r="CL59" s="63"/>
      <c r="CM59" s="65"/>
      <c r="CN59" s="66"/>
      <c r="CO59" s="64"/>
      <c r="CP59" s="56" t="str">
        <f>IFERROR(IF($BY59="Présent",CG59/VLOOKUP(CF59,Base!$A$3:$E$17,2,FALSE)/24,""),"")</f>
        <v/>
      </c>
      <c r="CQ59" s="56" t="str">
        <f>IFERROR(IF($BY59="Présent",CI59/VLOOKUP(CH59,Base!$A$3:$E$17,2,FALSE)/24,""),"")</f>
        <v/>
      </c>
      <c r="CR59" s="56" t="str">
        <f>IFERROR(IF($BY59="Présent",CK59/VLOOKUP(CJ59,Base!$A$3:$E$17,2,FALSE)/24,""),"")</f>
        <v/>
      </c>
      <c r="CS59" s="56" t="str">
        <f>IFERROR(IF($BY59="Présent",CM59/VLOOKUP(CL59,Base!$A$3:$E$17,2,FALSE)/24,""),"")</f>
        <v/>
      </c>
      <c r="CT59" s="56" t="str">
        <f>IFERROR(IF($BY59="Présent",CO59/VLOOKUP(CN59,Base!$A$3:$E$17,2,FALSE)/24,""),"")</f>
        <v/>
      </c>
      <c r="CU59" s="293" t="str">
        <f t="shared" si="81"/>
        <v/>
      </c>
      <c r="CV59" s="51"/>
      <c r="CW59" s="17" t="s">
        <v>12</v>
      </c>
      <c r="CX59" s="18"/>
      <c r="CY59" s="19">
        <v>0.22916666666666666</v>
      </c>
      <c r="CZ59" s="290">
        <f t="shared" si="82"/>
        <v>0</v>
      </c>
      <c r="DA59" s="291">
        <f t="shared" si="83"/>
        <v>0</v>
      </c>
      <c r="DB59" s="19">
        <f t="shared" si="84"/>
        <v>0</v>
      </c>
      <c r="DC59" s="20">
        <v>0.53749999999999998</v>
      </c>
      <c r="DD59" s="292">
        <f t="shared" si="62"/>
        <v>0</v>
      </c>
      <c r="DE59" s="63"/>
      <c r="DF59" s="64"/>
      <c r="DG59" s="63"/>
      <c r="DH59" s="65"/>
      <c r="DI59" s="66"/>
      <c r="DJ59" s="64"/>
      <c r="DK59" s="63"/>
      <c r="DL59" s="65"/>
      <c r="DM59" s="66"/>
      <c r="DN59" s="64"/>
      <c r="DO59" s="56" t="str">
        <f>IFERROR(IF($CX59="Présent",DF59/VLOOKUP(DE59,Base!$A$3:$E$17,2,FALSE)/24,""),"")</f>
        <v/>
      </c>
      <c r="DP59" s="56" t="str">
        <f>IFERROR(IF($CX59="Présent",DH59/VLOOKUP(DG59,Base!$A$3:$E$17,2,FALSE)/24,""),"")</f>
        <v/>
      </c>
      <c r="DQ59" s="56" t="str">
        <f>IFERROR(IF($CX59="Présent",DJ59/VLOOKUP(DI59,Base!$A$3:$E$17,2,FALSE)/24,""),"")</f>
        <v/>
      </c>
      <c r="DR59" s="56" t="str">
        <f>IFERROR(IF($CX59="Présent",DL59/VLOOKUP(DK59,Base!$A$3:$E$17,2,FALSE)/24,""),"")</f>
        <v/>
      </c>
      <c r="DS59" s="56" t="str">
        <f>IFERROR(IF($CX59="Présent",DN59/VLOOKUP(DM59,Base!$A$3:$E$17,2,FALSE)/24,""),"")</f>
        <v/>
      </c>
      <c r="DT59" s="293" t="str">
        <f t="shared" si="85"/>
        <v/>
      </c>
      <c r="DU59" s="51"/>
      <c r="DV59" s="17" t="s">
        <v>12</v>
      </c>
      <c r="DW59" s="18"/>
      <c r="DX59" s="19"/>
      <c r="DY59" s="290">
        <f t="shared" si="86"/>
        <v>0</v>
      </c>
      <c r="DZ59" s="291">
        <f t="shared" si="87"/>
        <v>0</v>
      </c>
      <c r="EA59" s="19">
        <f t="shared" si="88"/>
        <v>0</v>
      </c>
      <c r="EB59" s="20"/>
      <c r="EC59" s="292">
        <f t="shared" si="63"/>
        <v>0</v>
      </c>
      <c r="ED59" s="63"/>
      <c r="EE59" s="64"/>
      <c r="EF59" s="63"/>
      <c r="EG59" s="65"/>
      <c r="EH59" s="66"/>
      <c r="EI59" s="64"/>
      <c r="EJ59" s="63"/>
      <c r="EK59" s="65"/>
      <c r="EL59" s="66"/>
      <c r="EM59" s="64"/>
      <c r="EN59" s="56" t="str">
        <f>IFERROR(IF($DW59="Présent",EE59/VLOOKUP(ED59,Base!$A$3:$E$17,2,FALSE)/24,""),"")</f>
        <v/>
      </c>
      <c r="EO59" s="56" t="str">
        <f>IFERROR(IF($DW59="Présent",EG59/VLOOKUP(EF59,Base!$A$3:$E$17,2,FALSE)/24,""),"")</f>
        <v/>
      </c>
      <c r="EP59" s="56" t="str">
        <f>IFERROR(IF($DW59="Présent",EI59/VLOOKUP(EH59,Base!$A$3:$E$17,2,FALSE)/24,""),"")</f>
        <v/>
      </c>
      <c r="EQ59" s="56" t="str">
        <f>IFERROR(IF($DW59="Présent",EK59/VLOOKUP(EJ59,Base!$A$3:$E$17,2,FALSE)/24,""),"")</f>
        <v/>
      </c>
      <c r="ER59" s="56" t="str">
        <f>IFERROR(IF($DW59="Présent",EM59/VLOOKUP(EL59,Base!$A$3:$E$17,2,FALSE)/24,""),"")</f>
        <v/>
      </c>
      <c r="ES59" s="293" t="str">
        <f t="shared" si="89"/>
        <v/>
      </c>
      <c r="ET59" s="51"/>
      <c r="EU59" s="17"/>
      <c r="EV59" s="18"/>
      <c r="EW59" s="19"/>
      <c r="EX59" s="290">
        <f t="shared" si="90"/>
        <v>0</v>
      </c>
      <c r="EY59" s="291">
        <f t="shared" si="91"/>
        <v>0</v>
      </c>
      <c r="EZ59" s="19">
        <f t="shared" si="92"/>
        <v>0</v>
      </c>
      <c r="FA59" s="20"/>
      <c r="FB59" s="292">
        <f t="shared" si="64"/>
        <v>0</v>
      </c>
      <c r="FC59" s="63"/>
      <c r="FD59" s="64"/>
      <c r="FE59" s="63"/>
      <c r="FF59" s="65"/>
      <c r="FG59" s="66"/>
      <c r="FH59" s="64"/>
      <c r="FI59" s="63"/>
      <c r="FJ59" s="65"/>
      <c r="FK59" s="66"/>
      <c r="FL59" s="64"/>
      <c r="FM59" s="56" t="str">
        <f>IFERROR(IF($EV59="Présent",FD59/VLOOKUP(FC59,Base!$A$3:$E$17,2,FALSE)/24,""),"")</f>
        <v/>
      </c>
      <c r="FN59" s="56" t="str">
        <f>IFERROR(IF($EV59="Présent",FF59/VLOOKUP(FE59,Base!$A$3:$E$17,2,FALSE)/24,""),"")</f>
        <v/>
      </c>
      <c r="FO59" s="56" t="str">
        <f>IFERROR(IF($EV59="Présent",FH59/VLOOKUP(FG59,Base!$A$3:$E$17,2,FALSE)/24,""),"")</f>
        <v/>
      </c>
      <c r="FP59" s="56" t="str">
        <f>IFERROR(IF($EV59="Présent",FJ59/VLOOKUP(FI59,Base!$A$3:$E$17,2,FALSE)/24,""),"")</f>
        <v/>
      </c>
      <c r="FQ59" s="56" t="str">
        <f>IFERROR(IF($EV59="Présent",FL59/VLOOKUP(FK59,Base!$A$3:$E$17,2,FALSE)/24,""),"")</f>
        <v/>
      </c>
      <c r="FR59" s="293" t="str">
        <f t="shared" si="93"/>
        <v/>
      </c>
      <c r="FS59" s="51"/>
      <c r="FU59" s="262" t="str">
        <f t="shared" si="35"/>
        <v>YOUSSOUFA.B</v>
      </c>
      <c r="FV59" s="261">
        <f t="shared" si="65"/>
        <v>7</v>
      </c>
      <c r="FW59" s="263">
        <f t="shared" si="94"/>
        <v>0</v>
      </c>
      <c r="FX59" s="23"/>
      <c r="FY59" s="88"/>
    </row>
    <row r="60" spans="1:181" s="25" customFormat="1" x14ac:dyDescent="0.2">
      <c r="A60" s="17" t="s">
        <v>25</v>
      </c>
      <c r="B60" s="18"/>
      <c r="C60" s="19">
        <v>0.22916666666666666</v>
      </c>
      <c r="D60" s="290">
        <f t="shared" si="66"/>
        <v>0</v>
      </c>
      <c r="E60" s="291">
        <f t="shared" si="67"/>
        <v>0</v>
      </c>
      <c r="F60" s="19">
        <f t="shared" si="68"/>
        <v>0</v>
      </c>
      <c r="G60" s="20">
        <v>0.53749999999999998</v>
      </c>
      <c r="H60" s="292">
        <f t="shared" si="58"/>
        <v>0</v>
      </c>
      <c r="I60" s="63"/>
      <c r="J60" s="64"/>
      <c r="K60" s="63"/>
      <c r="L60" s="65"/>
      <c r="M60" s="66"/>
      <c r="N60" s="64"/>
      <c r="O60" s="63"/>
      <c r="P60" s="65"/>
      <c r="Q60" s="66"/>
      <c r="R60" s="64"/>
      <c r="S60" s="56" t="str">
        <f>IFERROR(IF($B60="Présent",J60/VLOOKUP(I60,Base!$A$3:$E$17,2,FALSE)/24,""),"")</f>
        <v/>
      </c>
      <c r="T60" s="56" t="str">
        <f>IFERROR(IF($B60="Présent",L60/VLOOKUP(K60,Base!$A$3:$E$17,2,FALSE)/24,""),"")</f>
        <v/>
      </c>
      <c r="U60" s="56" t="str">
        <f>IFERROR(IF($B60="Présent",N60/VLOOKUP(M60,Base!$A$3:$E$17,2,FALSE)/24,""),"")</f>
        <v/>
      </c>
      <c r="V60" s="56" t="str">
        <f>IFERROR(IF($B60="Présent",P60/VLOOKUP(O60,Base!$A$3:$E$17,2,FALSE)/24,""),"")</f>
        <v/>
      </c>
      <c r="W60" s="56" t="str">
        <f>IFERROR(IF($B60="Présent",R60/VLOOKUP(Q60,Base!$A$3:$E$17,2,FALSE)/24,""),"")</f>
        <v/>
      </c>
      <c r="X60" s="293" t="str">
        <f t="shared" si="69"/>
        <v/>
      </c>
      <c r="Y60" s="54"/>
      <c r="Z60" s="17" t="s">
        <v>25</v>
      </c>
      <c r="AA60" s="18"/>
      <c r="AB60" s="19"/>
      <c r="AC60" s="290">
        <f t="shared" si="70"/>
        <v>0</v>
      </c>
      <c r="AD60" s="291">
        <f t="shared" si="71"/>
        <v>0</v>
      </c>
      <c r="AE60" s="19">
        <f t="shared" si="72"/>
        <v>0</v>
      </c>
      <c r="AF60" s="20">
        <v>0.54513888888888895</v>
      </c>
      <c r="AG60" s="292">
        <f t="shared" si="59"/>
        <v>0</v>
      </c>
      <c r="AH60" s="63"/>
      <c r="AI60" s="64"/>
      <c r="AJ60" s="63"/>
      <c r="AK60" s="65"/>
      <c r="AL60" s="66"/>
      <c r="AM60" s="64"/>
      <c r="AN60" s="63"/>
      <c r="AO60" s="65"/>
      <c r="AP60" s="66"/>
      <c r="AQ60" s="64"/>
      <c r="AR60" s="56" t="str">
        <f>IFERROR(IF($AA60="Présent",AI60/VLOOKUP(AH60,Base!$A$3:$E$17,2,FALSE)/24,""),"")</f>
        <v/>
      </c>
      <c r="AS60" s="56" t="str">
        <f>IFERROR(IF($AA60="Présent",AK60/VLOOKUP(AJ60,Base!$A$3:$E$17,2,FALSE)/24,""),"")</f>
        <v/>
      </c>
      <c r="AT60" s="56" t="str">
        <f>IFERROR(IF($AA60="Présent",AM60/VLOOKUP(AL60,Base!$A$3:$E$17,2,FALSE)/24,""),"")</f>
        <v/>
      </c>
      <c r="AU60" s="56" t="str">
        <f>IFERROR(IF($AA60="Présent",AO60/VLOOKUP(AN60,Base!$A$3:$E$17,2,FALSE)/24,""),"")</f>
        <v/>
      </c>
      <c r="AV60" s="56" t="str">
        <f>IFERROR(IF($AA60="Présent",AQ60/VLOOKUP(AP60,Base!$A$3:$E$17,2,FALSE)/24,""),"")</f>
        <v/>
      </c>
      <c r="AW60" s="293" t="str">
        <f t="shared" si="73"/>
        <v/>
      </c>
      <c r="AX60" s="51"/>
      <c r="AY60" s="17" t="s">
        <v>25</v>
      </c>
      <c r="AZ60" s="18"/>
      <c r="BA60" s="19">
        <v>0.22916666666666666</v>
      </c>
      <c r="BB60" s="290">
        <f t="shared" si="74"/>
        <v>0</v>
      </c>
      <c r="BC60" s="291">
        <f t="shared" si="75"/>
        <v>0</v>
      </c>
      <c r="BD60" s="19">
        <f t="shared" si="76"/>
        <v>0</v>
      </c>
      <c r="BE60" s="20">
        <v>0.53749999999999998</v>
      </c>
      <c r="BF60" s="292">
        <f t="shared" si="60"/>
        <v>0</v>
      </c>
      <c r="BG60" s="63"/>
      <c r="BH60" s="64"/>
      <c r="BI60" s="63"/>
      <c r="BJ60" s="65"/>
      <c r="BK60" s="66"/>
      <c r="BL60" s="64"/>
      <c r="BM60" s="63"/>
      <c r="BN60" s="65"/>
      <c r="BO60" s="66"/>
      <c r="BP60" s="64"/>
      <c r="BQ60" s="56" t="str">
        <f>IFERROR(IF($AZ60="Présent",BH60/VLOOKUP(BG60,Base!$A$3:$E$17,2,FALSE)/24,""),"")</f>
        <v/>
      </c>
      <c r="BR60" s="56" t="str">
        <f>IFERROR(IF($AZ60="Présent",BJ60/VLOOKUP(BI60,Base!$A$3:$E$17,2,FALSE)/24,""),"")</f>
        <v/>
      </c>
      <c r="BS60" s="56" t="str">
        <f>IFERROR(IF($AZ60="Présent",BL60/VLOOKUP(BK60,Base!$A$3:$E$17,2,FALSE)/24,""),"")</f>
        <v/>
      </c>
      <c r="BT60" s="56" t="str">
        <f>IFERROR(IF($AZ60="Présent",BN60/VLOOKUP(BM60,Base!$A$3:$E$17,2,FALSE)/24,""),"")</f>
        <v/>
      </c>
      <c r="BU60" s="56" t="str">
        <f>IFERROR(IF($AZ60="Présent",BP60/VLOOKUP(BO60,Base!$A$3:$E$17,2,FALSE)/24,""),"")</f>
        <v/>
      </c>
      <c r="BV60" s="293" t="str">
        <f t="shared" si="77"/>
        <v/>
      </c>
      <c r="BW60" s="51"/>
      <c r="BX60" s="17" t="s">
        <v>25</v>
      </c>
      <c r="BY60" s="18"/>
      <c r="BZ60" s="19">
        <v>0.22916666666666666</v>
      </c>
      <c r="CA60" s="290">
        <f t="shared" si="78"/>
        <v>0</v>
      </c>
      <c r="CB60" s="291">
        <f t="shared" si="79"/>
        <v>0</v>
      </c>
      <c r="CC60" s="19">
        <f t="shared" si="80"/>
        <v>0</v>
      </c>
      <c r="CD60" s="20">
        <v>0.54513888888888895</v>
      </c>
      <c r="CE60" s="292">
        <f t="shared" si="61"/>
        <v>0</v>
      </c>
      <c r="CF60" s="63"/>
      <c r="CG60" s="64"/>
      <c r="CH60" s="63"/>
      <c r="CI60" s="65"/>
      <c r="CJ60" s="66"/>
      <c r="CK60" s="64"/>
      <c r="CL60" s="63"/>
      <c r="CM60" s="65"/>
      <c r="CN60" s="66"/>
      <c r="CO60" s="64"/>
      <c r="CP60" s="56" t="str">
        <f>IFERROR(IF($BY60="Présent",CG60/VLOOKUP(CF60,Base!$A$3:$E$17,2,FALSE)/24,""),"")</f>
        <v/>
      </c>
      <c r="CQ60" s="56" t="str">
        <f>IFERROR(IF($BY60="Présent",CI60/VLOOKUP(CH60,Base!$A$3:$E$17,2,FALSE)/24,""),"")</f>
        <v/>
      </c>
      <c r="CR60" s="56" t="str">
        <f>IFERROR(IF($BY60="Présent",CK60/VLOOKUP(CJ60,Base!$A$3:$E$17,2,FALSE)/24,""),"")</f>
        <v/>
      </c>
      <c r="CS60" s="56" t="str">
        <f>IFERROR(IF($BY60="Présent",CM60/VLOOKUP(CL60,Base!$A$3:$E$17,2,FALSE)/24,""),"")</f>
        <v/>
      </c>
      <c r="CT60" s="56" t="str">
        <f>IFERROR(IF($BY60="Présent",CO60/VLOOKUP(CN60,Base!$A$3:$E$17,2,FALSE)/24,""),"")</f>
        <v/>
      </c>
      <c r="CU60" s="293" t="str">
        <f t="shared" si="81"/>
        <v/>
      </c>
      <c r="CV60" s="51"/>
      <c r="CW60" s="17" t="s">
        <v>25</v>
      </c>
      <c r="CX60" s="18"/>
      <c r="CY60" s="19">
        <v>0.22916666666666666</v>
      </c>
      <c r="CZ60" s="290">
        <f t="shared" si="82"/>
        <v>0</v>
      </c>
      <c r="DA60" s="291">
        <f t="shared" si="83"/>
        <v>0</v>
      </c>
      <c r="DB60" s="19">
        <f t="shared" si="84"/>
        <v>0</v>
      </c>
      <c r="DC60" s="20">
        <v>0.53749999999999998</v>
      </c>
      <c r="DD60" s="292">
        <f t="shared" si="62"/>
        <v>0</v>
      </c>
      <c r="DE60" s="63"/>
      <c r="DF60" s="64"/>
      <c r="DG60" s="63"/>
      <c r="DH60" s="65"/>
      <c r="DI60" s="66"/>
      <c r="DJ60" s="64"/>
      <c r="DK60" s="63"/>
      <c r="DL60" s="65"/>
      <c r="DM60" s="66"/>
      <c r="DN60" s="64"/>
      <c r="DO60" s="56" t="str">
        <f>IFERROR(IF($CX60="Présent",DF60/VLOOKUP(DE60,Base!$A$3:$E$17,2,FALSE)/24,""),"")</f>
        <v/>
      </c>
      <c r="DP60" s="56" t="str">
        <f>IFERROR(IF($CX60="Présent",DH60/VLOOKUP(DG60,Base!$A$3:$E$17,2,FALSE)/24,""),"")</f>
        <v/>
      </c>
      <c r="DQ60" s="56" t="str">
        <f>IFERROR(IF($CX60="Présent",DJ60/VLOOKUP(DI60,Base!$A$3:$E$17,2,FALSE)/24,""),"")</f>
        <v/>
      </c>
      <c r="DR60" s="56" t="str">
        <f>IFERROR(IF($CX60="Présent",DL60/VLOOKUP(DK60,Base!$A$3:$E$17,2,FALSE)/24,""),"")</f>
        <v/>
      </c>
      <c r="DS60" s="56" t="str">
        <f>IFERROR(IF($CX60="Présent",DN60/VLOOKUP(DM60,Base!$A$3:$E$17,2,FALSE)/24,""),"")</f>
        <v/>
      </c>
      <c r="DT60" s="293" t="str">
        <f t="shared" si="85"/>
        <v/>
      </c>
      <c r="DU60" s="51"/>
      <c r="DV60" s="17" t="s">
        <v>25</v>
      </c>
      <c r="DW60" s="18"/>
      <c r="DX60" s="19">
        <v>0.33333333333333331</v>
      </c>
      <c r="DY60" s="290">
        <f t="shared" si="86"/>
        <v>0</v>
      </c>
      <c r="DZ60" s="291">
        <f t="shared" si="87"/>
        <v>0</v>
      </c>
      <c r="EA60" s="19">
        <f t="shared" si="88"/>
        <v>0</v>
      </c>
      <c r="EB60" s="20">
        <v>0.66666666666666663</v>
      </c>
      <c r="EC60" s="292">
        <f t="shared" si="63"/>
        <v>0</v>
      </c>
      <c r="ED60" s="63"/>
      <c r="EE60" s="64"/>
      <c r="EF60" s="63"/>
      <c r="EG60" s="65"/>
      <c r="EH60" s="66"/>
      <c r="EI60" s="64"/>
      <c r="EJ60" s="63"/>
      <c r="EK60" s="65"/>
      <c r="EL60" s="66"/>
      <c r="EM60" s="64"/>
      <c r="EN60" s="56" t="str">
        <f>IFERROR(IF($DW60="Présent",EE60/VLOOKUP(ED60,Base!$A$3:$E$17,2,FALSE)/24,""),"")</f>
        <v/>
      </c>
      <c r="EO60" s="56" t="str">
        <f>IFERROR(IF($DW60="Présent",EG60/VLOOKUP(EF60,Base!$A$3:$E$17,2,FALSE)/24,""),"")</f>
        <v/>
      </c>
      <c r="EP60" s="56" t="str">
        <f>IFERROR(IF($DW60="Présent",EI60/VLOOKUP(EH60,Base!$A$3:$E$17,2,FALSE)/24,""),"")</f>
        <v/>
      </c>
      <c r="EQ60" s="56" t="str">
        <f>IFERROR(IF($DW60="Présent",EK60/VLOOKUP(EJ60,Base!$A$3:$E$17,2,FALSE)/24,""),"")</f>
        <v/>
      </c>
      <c r="ER60" s="56" t="str">
        <f>IFERROR(IF($DW60="Présent",EM60/VLOOKUP(EL60,Base!$A$3:$E$17,2,FALSE)/24,""),"")</f>
        <v/>
      </c>
      <c r="ES60" s="293" t="str">
        <f t="shared" si="89"/>
        <v/>
      </c>
      <c r="ET60" s="51"/>
      <c r="EU60" s="17"/>
      <c r="EV60" s="18"/>
      <c r="EW60" s="19"/>
      <c r="EX60" s="290">
        <f t="shared" si="90"/>
        <v>0</v>
      </c>
      <c r="EY60" s="291">
        <f t="shared" si="91"/>
        <v>0</v>
      </c>
      <c r="EZ60" s="19">
        <f t="shared" si="92"/>
        <v>0</v>
      </c>
      <c r="FA60" s="20"/>
      <c r="FB60" s="292">
        <f t="shared" si="64"/>
        <v>0</v>
      </c>
      <c r="FC60" s="63"/>
      <c r="FD60" s="64"/>
      <c r="FE60" s="63"/>
      <c r="FF60" s="65"/>
      <c r="FG60" s="66"/>
      <c r="FH60" s="64"/>
      <c r="FI60" s="63"/>
      <c r="FJ60" s="65"/>
      <c r="FK60" s="66"/>
      <c r="FL60" s="64"/>
      <c r="FM60" s="56" t="str">
        <f>IFERROR(IF($EV60="Présent",FD60/VLOOKUP(FC60,Base!$A$3:$E$17,2,FALSE)/24,""),"")</f>
        <v/>
      </c>
      <c r="FN60" s="56" t="str">
        <f>IFERROR(IF($EV60="Présent",FF60/VLOOKUP(FE60,Base!$A$3:$E$17,2,FALSE)/24,""),"")</f>
        <v/>
      </c>
      <c r="FO60" s="56" t="str">
        <f>IFERROR(IF($EV60="Présent",FH60/VLOOKUP(FG60,Base!$A$3:$E$17,2,FALSE)/24,""),"")</f>
        <v/>
      </c>
      <c r="FP60" s="56" t="str">
        <f>IFERROR(IF($EV60="Présent",FJ60/VLOOKUP(FI60,Base!$A$3:$E$17,2,FALSE)/24,""),"")</f>
        <v/>
      </c>
      <c r="FQ60" s="56" t="str">
        <f>IFERROR(IF($EV60="Présent",FL60/VLOOKUP(FK60,Base!$A$3:$E$17,2,FALSE)/24,""),"")</f>
        <v/>
      </c>
      <c r="FR60" s="293" t="str">
        <f t="shared" si="93"/>
        <v/>
      </c>
      <c r="FS60" s="51"/>
      <c r="FU60" s="262" t="str">
        <f t="shared" si="35"/>
        <v>GIOVANNONE.E</v>
      </c>
      <c r="FV60" s="261">
        <f t="shared" si="65"/>
        <v>7</v>
      </c>
      <c r="FW60" s="263">
        <f t="shared" si="94"/>
        <v>0</v>
      </c>
      <c r="FX60" s="23"/>
      <c r="FY60" s="88"/>
    </row>
    <row r="61" spans="1:181" s="25" customFormat="1" x14ac:dyDescent="0.2">
      <c r="A61" s="17" t="s">
        <v>29</v>
      </c>
      <c r="B61" s="18"/>
      <c r="C61" s="19">
        <v>0.22916666666666666</v>
      </c>
      <c r="D61" s="290">
        <f t="shared" si="66"/>
        <v>0</v>
      </c>
      <c r="E61" s="291">
        <f t="shared" si="67"/>
        <v>0</v>
      </c>
      <c r="F61" s="19">
        <f t="shared" si="68"/>
        <v>0</v>
      </c>
      <c r="G61" s="20"/>
      <c r="H61" s="292">
        <f t="shared" si="58"/>
        <v>0</v>
      </c>
      <c r="I61" s="63"/>
      <c r="J61" s="64"/>
      <c r="K61" s="63"/>
      <c r="L61" s="65"/>
      <c r="M61" s="66"/>
      <c r="N61" s="64"/>
      <c r="O61" s="63"/>
      <c r="P61" s="65"/>
      <c r="Q61" s="66"/>
      <c r="R61" s="64"/>
      <c r="S61" s="56" t="str">
        <f>IFERROR(IF($B61="Présent",J61/VLOOKUP(I61,Base!$A$3:$E$17,2,FALSE)/24,""),"")</f>
        <v/>
      </c>
      <c r="T61" s="56" t="str">
        <f>IFERROR(IF($B61="Présent",L61/VLOOKUP(K61,Base!$A$3:$E$17,2,FALSE)/24,""),"")</f>
        <v/>
      </c>
      <c r="U61" s="56" t="str">
        <f>IFERROR(IF($B61="Présent",N61/VLOOKUP(M61,Base!$A$3:$E$17,2,FALSE)/24,""),"")</f>
        <v/>
      </c>
      <c r="V61" s="56" t="str">
        <f>IFERROR(IF($B61="Présent",P61/VLOOKUP(O61,Base!$A$3:$E$17,2,FALSE)/24,""),"")</f>
        <v/>
      </c>
      <c r="W61" s="56" t="str">
        <f>IFERROR(IF($B61="Présent",R61/VLOOKUP(Q61,Base!$A$3:$E$17,2,FALSE)/24,""),"")</f>
        <v/>
      </c>
      <c r="X61" s="293" t="str">
        <f t="shared" si="69"/>
        <v/>
      </c>
      <c r="Y61" s="54"/>
      <c r="Z61" s="17" t="s">
        <v>29</v>
      </c>
      <c r="AA61" s="18"/>
      <c r="AB61" s="19">
        <v>0.22916666666666666</v>
      </c>
      <c r="AC61" s="290">
        <f t="shared" si="70"/>
        <v>0</v>
      </c>
      <c r="AD61" s="291">
        <f t="shared" si="71"/>
        <v>0</v>
      </c>
      <c r="AE61" s="19">
        <f t="shared" si="72"/>
        <v>0</v>
      </c>
      <c r="AF61" s="20"/>
      <c r="AG61" s="292">
        <f t="shared" si="59"/>
        <v>0</v>
      </c>
      <c r="AH61" s="63"/>
      <c r="AI61" s="64"/>
      <c r="AJ61" s="63"/>
      <c r="AK61" s="65"/>
      <c r="AL61" s="66"/>
      <c r="AM61" s="64"/>
      <c r="AN61" s="63"/>
      <c r="AO61" s="65"/>
      <c r="AP61" s="66"/>
      <c r="AQ61" s="64"/>
      <c r="AR61" s="56" t="str">
        <f>IFERROR(IF($AA61="Présent",AI61/VLOOKUP(AH61,Base!$A$3:$E$17,2,FALSE)/24,""),"")</f>
        <v/>
      </c>
      <c r="AS61" s="56" t="str">
        <f>IFERROR(IF($AA61="Présent",AK61/VLOOKUP(AJ61,Base!$A$3:$E$17,2,FALSE)/24,""),"")</f>
        <v/>
      </c>
      <c r="AT61" s="56" t="str">
        <f>IFERROR(IF($AA61="Présent",AM61/VLOOKUP(AL61,Base!$A$3:$E$17,2,FALSE)/24,""),"")</f>
        <v/>
      </c>
      <c r="AU61" s="56" t="str">
        <f>IFERROR(IF($AA61="Présent",AO61/VLOOKUP(AN61,Base!$A$3:$E$17,2,FALSE)/24,""),"")</f>
        <v/>
      </c>
      <c r="AV61" s="56" t="str">
        <f>IFERROR(IF($AA61="Présent",AQ61/VLOOKUP(AP61,Base!$A$3:$E$17,2,FALSE)/24,""),"")</f>
        <v/>
      </c>
      <c r="AW61" s="293" t="str">
        <f t="shared" si="73"/>
        <v/>
      </c>
      <c r="AX61" s="51"/>
      <c r="AY61" s="17" t="s">
        <v>29</v>
      </c>
      <c r="AZ61" s="18"/>
      <c r="BA61" s="19">
        <v>0.45833333333333331</v>
      </c>
      <c r="BB61" s="290">
        <f t="shared" si="74"/>
        <v>0</v>
      </c>
      <c r="BC61" s="291">
        <f t="shared" si="75"/>
        <v>0</v>
      </c>
      <c r="BD61" s="19">
        <f t="shared" si="76"/>
        <v>0</v>
      </c>
      <c r="BE61" s="20">
        <v>0.53749999999999998</v>
      </c>
      <c r="BF61" s="292">
        <f t="shared" si="60"/>
        <v>0</v>
      </c>
      <c r="BG61" s="63"/>
      <c r="BH61" s="64"/>
      <c r="BI61" s="63"/>
      <c r="BJ61" s="65"/>
      <c r="BK61" s="66"/>
      <c r="BL61" s="64"/>
      <c r="BM61" s="63"/>
      <c r="BN61" s="65"/>
      <c r="BO61" s="66"/>
      <c r="BP61" s="64"/>
      <c r="BQ61" s="56" t="str">
        <f>IFERROR(IF($AZ61="Présent",BH61/VLOOKUP(BG61,Base!$A$3:$E$17,2,FALSE)/24,""),"")</f>
        <v/>
      </c>
      <c r="BR61" s="56" t="str">
        <f>IFERROR(IF($AZ61="Présent",BJ61/VLOOKUP(BI61,Base!$A$3:$E$17,2,FALSE)/24,""),"")</f>
        <v/>
      </c>
      <c r="BS61" s="56" t="str">
        <f>IFERROR(IF($AZ61="Présent",BL61/VLOOKUP(BK61,Base!$A$3:$E$17,2,FALSE)/24,""),"")</f>
        <v/>
      </c>
      <c r="BT61" s="56" t="str">
        <f>IFERROR(IF($AZ61="Présent",BN61/VLOOKUP(BM61,Base!$A$3:$E$17,2,FALSE)/24,""),"")</f>
        <v/>
      </c>
      <c r="BU61" s="56" t="str">
        <f>IFERROR(IF($AZ61="Présent",BP61/VLOOKUP(BO61,Base!$A$3:$E$17,2,FALSE)/24,""),"")</f>
        <v/>
      </c>
      <c r="BV61" s="293" t="str">
        <f t="shared" si="77"/>
        <v/>
      </c>
      <c r="BW61" s="51"/>
      <c r="BX61" s="17" t="s">
        <v>29</v>
      </c>
      <c r="BY61" s="18"/>
      <c r="BZ61" s="19">
        <v>0.45833333333333331</v>
      </c>
      <c r="CA61" s="290">
        <f t="shared" si="78"/>
        <v>0</v>
      </c>
      <c r="CB61" s="291">
        <f t="shared" si="79"/>
        <v>0</v>
      </c>
      <c r="CC61" s="19">
        <f t="shared" si="80"/>
        <v>0</v>
      </c>
      <c r="CD61" s="20">
        <v>0.76666666666666661</v>
      </c>
      <c r="CE61" s="292">
        <f t="shared" si="61"/>
        <v>0</v>
      </c>
      <c r="CF61" s="63"/>
      <c r="CG61" s="64"/>
      <c r="CH61" s="63"/>
      <c r="CI61" s="65"/>
      <c r="CJ61" s="66"/>
      <c r="CK61" s="64"/>
      <c r="CL61" s="63"/>
      <c r="CM61" s="65"/>
      <c r="CN61" s="66"/>
      <c r="CO61" s="64"/>
      <c r="CP61" s="56" t="str">
        <f>IFERROR(IF($BY61="Présent",CG61/VLOOKUP(CF61,Base!$A$3:$E$17,2,FALSE)/24,""),"")</f>
        <v/>
      </c>
      <c r="CQ61" s="56" t="str">
        <f>IFERROR(IF($BY61="Présent",CI61/VLOOKUP(CH61,Base!$A$3:$E$17,2,FALSE)/24,""),"")</f>
        <v/>
      </c>
      <c r="CR61" s="56" t="str">
        <f>IFERROR(IF($BY61="Présent",CK61/VLOOKUP(CJ61,Base!$A$3:$E$17,2,FALSE)/24,""),"")</f>
        <v/>
      </c>
      <c r="CS61" s="56" t="str">
        <f>IFERROR(IF($BY61="Présent",CM61/VLOOKUP(CL61,Base!$A$3:$E$17,2,FALSE)/24,""),"")</f>
        <v/>
      </c>
      <c r="CT61" s="56" t="str">
        <f>IFERROR(IF($BY61="Présent",CO61/VLOOKUP(CN61,Base!$A$3:$E$17,2,FALSE)/24,""),"")</f>
        <v/>
      </c>
      <c r="CU61" s="293" t="str">
        <f>IF(BY61="Présent",SUM(CP61:CT61)/CE61,"")</f>
        <v/>
      </c>
      <c r="CV61" s="51"/>
      <c r="CW61" s="17" t="s">
        <v>29</v>
      </c>
      <c r="CX61" s="18"/>
      <c r="CY61" s="19">
        <v>0.45833333333333331</v>
      </c>
      <c r="CZ61" s="290">
        <f t="shared" si="82"/>
        <v>0</v>
      </c>
      <c r="DA61" s="291">
        <f t="shared" si="83"/>
        <v>0</v>
      </c>
      <c r="DB61" s="19">
        <f t="shared" si="84"/>
        <v>0</v>
      </c>
      <c r="DC61" s="20">
        <v>0.79166666666666663</v>
      </c>
      <c r="DD61" s="292">
        <f t="shared" si="62"/>
        <v>0</v>
      </c>
      <c r="DE61" s="63"/>
      <c r="DF61" s="64"/>
      <c r="DG61" s="63"/>
      <c r="DH61" s="65"/>
      <c r="DI61" s="66"/>
      <c r="DJ61" s="64"/>
      <c r="DK61" s="63"/>
      <c r="DL61" s="65"/>
      <c r="DM61" s="66"/>
      <c r="DN61" s="64"/>
      <c r="DO61" s="56" t="str">
        <f>IFERROR(IF($CX61="Présent",DF61/VLOOKUP(DE61,Base!$A$3:$E$17,2,FALSE)/24,""),"")</f>
        <v/>
      </c>
      <c r="DP61" s="56" t="str">
        <f>IFERROR(IF($CX61="Présent",DH61/VLOOKUP(DG61,Base!$A$3:$E$17,2,FALSE)/24,""),"")</f>
        <v/>
      </c>
      <c r="DQ61" s="56" t="str">
        <f>IFERROR(IF($CX61="Présent",DJ61/VLOOKUP(DI61,Base!$A$3:$E$17,2,FALSE)/24,""),"")</f>
        <v/>
      </c>
      <c r="DR61" s="56" t="str">
        <f>IFERROR(IF($CX61="Présent",DL61/VLOOKUP(DK61,Base!$A$3:$E$17,2,FALSE)/24,""),"")</f>
        <v/>
      </c>
      <c r="DS61" s="56" t="str">
        <f>IFERROR(IF($CX61="Présent",DN61/VLOOKUP(DM61,Base!$A$3:$E$17,2,FALSE)/24,""),"")</f>
        <v/>
      </c>
      <c r="DT61" s="293" t="str">
        <f t="shared" si="85"/>
        <v/>
      </c>
      <c r="DU61" s="51"/>
      <c r="DV61" s="17" t="s">
        <v>29</v>
      </c>
      <c r="DW61" s="18"/>
      <c r="DX61" s="19">
        <v>0.29166666666666669</v>
      </c>
      <c r="DY61" s="290">
        <f t="shared" si="86"/>
        <v>0</v>
      </c>
      <c r="DZ61" s="291">
        <f t="shared" si="87"/>
        <v>0</v>
      </c>
      <c r="EA61" s="19">
        <f t="shared" si="88"/>
        <v>0</v>
      </c>
      <c r="EB61" s="20">
        <v>0.6</v>
      </c>
      <c r="EC61" s="292">
        <f t="shared" si="63"/>
        <v>0</v>
      </c>
      <c r="ED61" s="63"/>
      <c r="EE61" s="64"/>
      <c r="EF61" s="63"/>
      <c r="EG61" s="65"/>
      <c r="EH61" s="66"/>
      <c r="EI61" s="64"/>
      <c r="EJ61" s="63"/>
      <c r="EK61" s="65"/>
      <c r="EL61" s="66"/>
      <c r="EM61" s="64"/>
      <c r="EN61" s="56" t="str">
        <f>IFERROR(IF($DW61="Présent",EE61/VLOOKUP(ED61,Base!$A$3:$E$17,2,FALSE)/24,""),"")</f>
        <v/>
      </c>
      <c r="EO61" s="56" t="str">
        <f>IFERROR(IF($DW61="Présent",EG61/VLOOKUP(EF61,Base!$A$3:$E$17,2,FALSE)/24,""),"")</f>
        <v/>
      </c>
      <c r="EP61" s="56" t="str">
        <f>IFERROR(IF($DW61="Présent",EI61/VLOOKUP(EH61,Base!$A$3:$E$17,2,FALSE)/24,""),"")</f>
        <v/>
      </c>
      <c r="EQ61" s="56" t="str">
        <f>IFERROR(IF($DW61="Présent",EK61/VLOOKUP(EJ61,Base!$A$3:$E$17,2,FALSE)/24,""),"")</f>
        <v/>
      </c>
      <c r="ER61" s="56" t="str">
        <f>IFERROR(IF($DW61="Présent",EM61/VLOOKUP(EL61,Base!$A$3:$E$17,2,FALSE)/24,""),"")</f>
        <v/>
      </c>
      <c r="ES61" s="293" t="str">
        <f t="shared" si="89"/>
        <v/>
      </c>
      <c r="ET61" s="51"/>
      <c r="EU61" s="17"/>
      <c r="EV61" s="18"/>
      <c r="EW61" s="19"/>
      <c r="EX61" s="290">
        <f t="shared" si="90"/>
        <v>0</v>
      </c>
      <c r="EY61" s="291">
        <f t="shared" si="91"/>
        <v>0</v>
      </c>
      <c r="EZ61" s="19">
        <f t="shared" si="92"/>
        <v>0</v>
      </c>
      <c r="FA61" s="20"/>
      <c r="FB61" s="292">
        <f t="shared" si="64"/>
        <v>0</v>
      </c>
      <c r="FC61" s="63"/>
      <c r="FD61" s="64"/>
      <c r="FE61" s="63"/>
      <c r="FF61" s="65"/>
      <c r="FG61" s="66"/>
      <c r="FH61" s="64"/>
      <c r="FI61" s="63"/>
      <c r="FJ61" s="65"/>
      <c r="FK61" s="66"/>
      <c r="FL61" s="64"/>
      <c r="FM61" s="56" t="str">
        <f>IFERROR(IF($EV61="Présent",FD61/VLOOKUP(FC61,Base!$A$3:$E$17,2,FALSE)/24,""),"")</f>
        <v/>
      </c>
      <c r="FN61" s="56" t="str">
        <f>IFERROR(IF($EV61="Présent",FF61/VLOOKUP(FE61,Base!$A$3:$E$17,2,FALSE)/24,""),"")</f>
        <v/>
      </c>
      <c r="FO61" s="56" t="str">
        <f>IFERROR(IF($EV61="Présent",FH61/VLOOKUP(FG61,Base!$A$3:$E$17,2,FALSE)/24,""),"")</f>
        <v/>
      </c>
      <c r="FP61" s="56" t="str">
        <f>IFERROR(IF($EV61="Présent",FJ61/VLOOKUP(FI61,Base!$A$3:$E$17,2,FALSE)/24,""),"")</f>
        <v/>
      </c>
      <c r="FQ61" s="56" t="str">
        <f>IFERROR(IF($EV61="Présent",FL61/VLOOKUP(FK61,Base!$A$3:$E$17,2,FALSE)/24,""),"")</f>
        <v/>
      </c>
      <c r="FR61" s="293" t="str">
        <f t="shared" si="93"/>
        <v/>
      </c>
      <c r="FS61" s="51"/>
      <c r="FU61" s="262" t="str">
        <f t="shared" si="35"/>
        <v>HALAHIGANO.N</v>
      </c>
      <c r="FV61" s="261">
        <f t="shared" si="65"/>
        <v>7</v>
      </c>
      <c r="FW61" s="263">
        <f t="shared" si="94"/>
        <v>0</v>
      </c>
      <c r="FX61" s="23"/>
      <c r="FY61" s="88"/>
    </row>
    <row r="62" spans="1:181" s="25" customFormat="1" x14ac:dyDescent="0.2">
      <c r="A62" s="17" t="s">
        <v>165</v>
      </c>
      <c r="B62" s="18"/>
      <c r="C62" s="19">
        <v>0.22916666666666666</v>
      </c>
      <c r="D62" s="290">
        <f t="shared" si="66"/>
        <v>0</v>
      </c>
      <c r="E62" s="291">
        <f t="shared" si="67"/>
        <v>0</v>
      </c>
      <c r="F62" s="19">
        <f t="shared" si="68"/>
        <v>0</v>
      </c>
      <c r="G62" s="20"/>
      <c r="H62" s="292">
        <f t="shared" si="58"/>
        <v>0</v>
      </c>
      <c r="I62" s="63"/>
      <c r="J62" s="64"/>
      <c r="K62" s="63"/>
      <c r="L62" s="65"/>
      <c r="M62" s="66"/>
      <c r="N62" s="64"/>
      <c r="O62" s="63"/>
      <c r="P62" s="65"/>
      <c r="Q62" s="66"/>
      <c r="R62" s="64"/>
      <c r="S62" s="56" t="str">
        <f>IFERROR(IF($B62="Présent",J62/VLOOKUP(I62,Base!$A$3:$E$17,2,FALSE)/24,""),"")</f>
        <v/>
      </c>
      <c r="T62" s="56" t="str">
        <f>IFERROR(IF($B62="Présent",L62/VLOOKUP(K62,Base!$A$3:$E$17,2,FALSE)/24,""),"")</f>
        <v/>
      </c>
      <c r="U62" s="56" t="str">
        <f>IFERROR(IF($B62="Présent",N62/VLOOKUP(M62,Base!$A$3:$E$17,2,FALSE)/24,""),"")</f>
        <v/>
      </c>
      <c r="V62" s="56" t="str">
        <f>IFERROR(IF($B62="Présent",P62/VLOOKUP(O62,Base!$A$3:$E$17,2,FALSE)/24,""),"")</f>
        <v/>
      </c>
      <c r="W62" s="56" t="str">
        <f>IFERROR(IF($B62="Présent",R62/VLOOKUP(Q62,Base!$A$3:$E$17,2,FALSE)/24,""),"")</f>
        <v/>
      </c>
      <c r="X62" s="293" t="str">
        <f t="shared" si="69"/>
        <v/>
      </c>
      <c r="Y62" s="54"/>
      <c r="Z62" s="17" t="s">
        <v>165</v>
      </c>
      <c r="AA62" s="18"/>
      <c r="AB62" s="19">
        <v>0.22916666666666666</v>
      </c>
      <c r="AC62" s="290">
        <f t="shared" si="70"/>
        <v>0</v>
      </c>
      <c r="AD62" s="291">
        <f t="shared" si="71"/>
        <v>0</v>
      </c>
      <c r="AE62" s="19">
        <f t="shared" si="72"/>
        <v>0</v>
      </c>
      <c r="AF62" s="20"/>
      <c r="AG62" s="292">
        <f t="shared" si="59"/>
        <v>0</v>
      </c>
      <c r="AH62" s="63"/>
      <c r="AI62" s="64"/>
      <c r="AJ62" s="63"/>
      <c r="AK62" s="65"/>
      <c r="AL62" s="66"/>
      <c r="AM62" s="64"/>
      <c r="AN62" s="63"/>
      <c r="AO62" s="65"/>
      <c r="AP62" s="66"/>
      <c r="AQ62" s="64"/>
      <c r="AR62" s="56" t="str">
        <f>IFERROR(IF($AA62="Présent",AI62/VLOOKUP(AH62,Base!$A$3:$E$17,2,FALSE)/24,""),"")</f>
        <v/>
      </c>
      <c r="AS62" s="56" t="str">
        <f>IFERROR(IF($AA62="Présent",AK62/VLOOKUP(AJ62,Base!$A$3:$E$17,2,FALSE)/24,""),"")</f>
        <v/>
      </c>
      <c r="AT62" s="56" t="str">
        <f>IFERROR(IF($AA62="Présent",AM62/VLOOKUP(AL62,Base!$A$3:$E$17,2,FALSE)/24,""),"")</f>
        <v/>
      </c>
      <c r="AU62" s="56" t="str">
        <f>IFERROR(IF($AA62="Présent",AO62/VLOOKUP(AN62,Base!$A$3:$E$17,2,FALSE)/24,""),"")</f>
        <v/>
      </c>
      <c r="AV62" s="56" t="str">
        <f>IFERROR(IF($AA62="Présent",AQ62/VLOOKUP(AP62,Base!$A$3:$E$17,2,FALSE)/24,""),"")</f>
        <v/>
      </c>
      <c r="AW62" s="293" t="str">
        <f t="shared" si="73"/>
        <v/>
      </c>
      <c r="AX62" s="51"/>
      <c r="AY62" s="17" t="s">
        <v>165</v>
      </c>
      <c r="AZ62" s="18"/>
      <c r="BA62" s="19">
        <v>0.22916666666666666</v>
      </c>
      <c r="BB62" s="290">
        <f t="shared" si="74"/>
        <v>0</v>
      </c>
      <c r="BC62" s="291">
        <f t="shared" si="75"/>
        <v>0</v>
      </c>
      <c r="BD62" s="19">
        <f t="shared" si="76"/>
        <v>0</v>
      </c>
      <c r="BE62" s="20"/>
      <c r="BF62" s="292">
        <f t="shared" si="60"/>
        <v>0</v>
      </c>
      <c r="BG62" s="63"/>
      <c r="BH62" s="64"/>
      <c r="BI62" s="63"/>
      <c r="BJ62" s="65"/>
      <c r="BK62" s="66"/>
      <c r="BL62" s="64"/>
      <c r="BM62" s="63"/>
      <c r="BN62" s="65"/>
      <c r="BO62" s="66"/>
      <c r="BP62" s="64"/>
      <c r="BQ62" s="56" t="str">
        <f>IFERROR(IF($AZ62="Présent",BH62/VLOOKUP(BG62,Base!$A$3:$E$17,2,FALSE)/24,""),"")</f>
        <v/>
      </c>
      <c r="BR62" s="56" t="str">
        <f>IFERROR(IF($AZ62="Présent",BJ62/VLOOKUP(BI62,Base!$A$3:$E$17,2,FALSE)/24,""),"")</f>
        <v/>
      </c>
      <c r="BS62" s="56" t="str">
        <f>IFERROR(IF($AZ62="Présent",BL62/VLOOKUP(BK62,Base!$A$3:$E$17,2,FALSE)/24,""),"")</f>
        <v/>
      </c>
      <c r="BT62" s="56" t="str">
        <f>IFERROR(IF($AZ62="Présent",BN62/VLOOKUP(BM62,Base!$A$3:$E$17,2,FALSE)/24,""),"")</f>
        <v/>
      </c>
      <c r="BU62" s="56" t="str">
        <f>IFERROR(IF($AZ62="Présent",BP62/VLOOKUP(BO62,Base!$A$3:$E$17,2,FALSE)/24,""),"")</f>
        <v/>
      </c>
      <c r="BV62" s="293" t="str">
        <f t="shared" si="77"/>
        <v/>
      </c>
      <c r="BW62" s="51"/>
      <c r="BX62" s="17" t="s">
        <v>165</v>
      </c>
      <c r="BY62" s="18"/>
      <c r="BZ62" s="19">
        <v>0.22916666666666666</v>
      </c>
      <c r="CA62" s="290">
        <f t="shared" si="78"/>
        <v>0</v>
      </c>
      <c r="CB62" s="291">
        <f t="shared" si="79"/>
        <v>0</v>
      </c>
      <c r="CC62" s="19">
        <f t="shared" si="80"/>
        <v>0</v>
      </c>
      <c r="CD62" s="20"/>
      <c r="CE62" s="292">
        <f t="shared" si="61"/>
        <v>0</v>
      </c>
      <c r="CF62" s="63"/>
      <c r="CG62" s="64"/>
      <c r="CH62" s="63"/>
      <c r="CI62" s="65"/>
      <c r="CJ62" s="66"/>
      <c r="CK62" s="64"/>
      <c r="CL62" s="63"/>
      <c r="CM62" s="65"/>
      <c r="CN62" s="66"/>
      <c r="CO62" s="64"/>
      <c r="CP62" s="56" t="str">
        <f>IFERROR(IF($BY62="Présent",CG62/VLOOKUP(CF62,Base!$A$3:$E$17,2,FALSE)/24,""),"")</f>
        <v/>
      </c>
      <c r="CQ62" s="56" t="str">
        <f>IFERROR(IF($BY62="Présent",CI62/VLOOKUP(CH62,Base!$A$3:$E$17,2,FALSE)/24,""),"")</f>
        <v/>
      </c>
      <c r="CR62" s="56" t="str">
        <f>IFERROR(IF($BY62="Présent",CK62/VLOOKUP(CJ62,Base!$A$3:$E$17,2,FALSE)/24,""),"")</f>
        <v/>
      </c>
      <c r="CS62" s="56" t="str">
        <f>IFERROR(IF($BY62="Présent",CM62/VLOOKUP(CL62,Base!$A$3:$E$17,2,FALSE)/24,""),"")</f>
        <v/>
      </c>
      <c r="CT62" s="56" t="str">
        <f>IFERROR(IF($BY62="Présent",CO62/VLOOKUP(CN62,Base!$A$3:$E$17,2,FALSE)/24,""),"")</f>
        <v/>
      </c>
      <c r="CU62" s="293" t="str">
        <f t="shared" si="81"/>
        <v/>
      </c>
      <c r="CV62" s="51"/>
      <c r="CW62" s="17" t="s">
        <v>165</v>
      </c>
      <c r="CX62" s="18"/>
      <c r="CY62" s="19"/>
      <c r="CZ62" s="290">
        <f t="shared" si="82"/>
        <v>0</v>
      </c>
      <c r="DA62" s="291">
        <f t="shared" si="83"/>
        <v>0</v>
      </c>
      <c r="DB62" s="19">
        <f t="shared" si="84"/>
        <v>0</v>
      </c>
      <c r="DC62" s="20"/>
      <c r="DD62" s="292">
        <f t="shared" si="62"/>
        <v>0</v>
      </c>
      <c r="DE62" s="63"/>
      <c r="DF62" s="64"/>
      <c r="DG62" s="63"/>
      <c r="DH62" s="65"/>
      <c r="DI62" s="66"/>
      <c r="DJ62" s="64"/>
      <c r="DK62" s="63"/>
      <c r="DL62" s="65"/>
      <c r="DM62" s="66"/>
      <c r="DN62" s="64"/>
      <c r="DO62" s="56" t="str">
        <f>IFERROR(IF($CX62="Présent",DF62/VLOOKUP(DE62,Base!$A$3:$E$17,2,FALSE)/24,""),"")</f>
        <v/>
      </c>
      <c r="DP62" s="56" t="str">
        <f>IFERROR(IF($CX62="Présent",DH62/VLOOKUP(DG62,Base!$A$3:$E$17,2,FALSE)/24,""),"")</f>
        <v/>
      </c>
      <c r="DQ62" s="56" t="str">
        <f>IFERROR(IF($CX62="Présent",DJ62/VLOOKUP(DI62,Base!$A$3:$E$17,2,FALSE)/24,""),"")</f>
        <v/>
      </c>
      <c r="DR62" s="56" t="str">
        <f>IFERROR(IF($CX62="Présent",DL62/VLOOKUP(DK62,Base!$A$3:$E$17,2,FALSE)/24,""),"")</f>
        <v/>
      </c>
      <c r="DS62" s="56" t="str">
        <f>IFERROR(IF($CX62="Présent",DN62/VLOOKUP(DM62,Base!$A$3:$E$17,2,FALSE)/24,""),"")</f>
        <v/>
      </c>
      <c r="DT62" s="293" t="str">
        <f t="shared" si="85"/>
        <v/>
      </c>
      <c r="DU62" s="51"/>
      <c r="DV62" s="17" t="s">
        <v>165</v>
      </c>
      <c r="DW62" s="18"/>
      <c r="DX62" s="19"/>
      <c r="DY62" s="290">
        <f t="shared" si="86"/>
        <v>0</v>
      </c>
      <c r="DZ62" s="291">
        <f t="shared" si="87"/>
        <v>0</v>
      </c>
      <c r="EA62" s="19">
        <f t="shared" si="88"/>
        <v>0</v>
      </c>
      <c r="EB62" s="20"/>
      <c r="EC62" s="292">
        <f t="shared" si="63"/>
        <v>0</v>
      </c>
      <c r="ED62" s="63"/>
      <c r="EE62" s="64"/>
      <c r="EF62" s="63"/>
      <c r="EG62" s="65"/>
      <c r="EH62" s="66"/>
      <c r="EI62" s="64"/>
      <c r="EJ62" s="63"/>
      <c r="EK62" s="65"/>
      <c r="EL62" s="66"/>
      <c r="EM62" s="64"/>
      <c r="EN62" s="56" t="str">
        <f>IFERROR(IF($DW62="Présent",EE62/VLOOKUP(ED62,Base!$A$3:$E$17,2,FALSE)/24,""),"")</f>
        <v/>
      </c>
      <c r="EO62" s="56" t="str">
        <f>IFERROR(IF($DW62="Présent",EG62/VLOOKUP(EF62,Base!$A$3:$E$17,2,FALSE)/24,""),"")</f>
        <v/>
      </c>
      <c r="EP62" s="56" t="str">
        <f>IFERROR(IF($DW62="Présent",EI62/VLOOKUP(EH62,Base!$A$3:$E$17,2,FALSE)/24,""),"")</f>
        <v/>
      </c>
      <c r="EQ62" s="56" t="str">
        <f>IFERROR(IF($DW62="Présent",EK62/VLOOKUP(EJ62,Base!$A$3:$E$17,2,FALSE)/24,""),"")</f>
        <v/>
      </c>
      <c r="ER62" s="56" t="str">
        <f>IFERROR(IF($DW62="Présent",EM62/VLOOKUP(EL62,Base!$A$3:$E$17,2,FALSE)/24,""),"")</f>
        <v/>
      </c>
      <c r="ES62" s="293" t="str">
        <f t="shared" si="89"/>
        <v/>
      </c>
      <c r="ET62" s="51"/>
      <c r="EU62" s="17"/>
      <c r="EV62" s="18"/>
      <c r="EW62" s="19"/>
      <c r="EX62" s="290">
        <f t="shared" si="90"/>
        <v>0</v>
      </c>
      <c r="EY62" s="291">
        <f t="shared" si="91"/>
        <v>0</v>
      </c>
      <c r="EZ62" s="19">
        <f t="shared" si="92"/>
        <v>0</v>
      </c>
      <c r="FA62" s="20"/>
      <c r="FB62" s="292">
        <f t="shared" si="64"/>
        <v>0</v>
      </c>
      <c r="FC62" s="63"/>
      <c r="FD62" s="64"/>
      <c r="FE62" s="63"/>
      <c r="FF62" s="65"/>
      <c r="FG62" s="66"/>
      <c r="FH62" s="64"/>
      <c r="FI62" s="63"/>
      <c r="FJ62" s="65"/>
      <c r="FK62" s="66"/>
      <c r="FL62" s="64"/>
      <c r="FM62" s="56" t="str">
        <f>IFERROR(IF($EV62="Présent",FD62/VLOOKUP(FC62,Base!$A$3:$E$17,2,FALSE)/24,""),"")</f>
        <v/>
      </c>
      <c r="FN62" s="56" t="str">
        <f>IFERROR(IF($EV62="Présent",FF62/VLOOKUP(FE62,Base!$A$3:$E$17,2,FALSE)/24,""),"")</f>
        <v/>
      </c>
      <c r="FO62" s="56" t="str">
        <f>IFERROR(IF($EV62="Présent",FH62/VLOOKUP(FG62,Base!$A$3:$E$17,2,FALSE)/24,""),"")</f>
        <v/>
      </c>
      <c r="FP62" s="56" t="str">
        <f>IFERROR(IF($EV62="Présent",FJ62/VLOOKUP(FI62,Base!$A$3:$E$17,2,FALSE)/24,""),"")</f>
        <v/>
      </c>
      <c r="FQ62" s="56" t="str">
        <f>IFERROR(IF($EV62="Présent",FL62/VLOOKUP(FK62,Base!$A$3:$E$17,2,FALSE)/24,""),"")</f>
        <v/>
      </c>
      <c r="FR62" s="293" t="str">
        <f t="shared" si="93"/>
        <v/>
      </c>
      <c r="FS62" s="51"/>
      <c r="FU62" s="262" t="str">
        <f t="shared" si="35"/>
        <v>AUSSET. M</v>
      </c>
      <c r="FV62" s="261">
        <f t="shared" si="65"/>
        <v>7</v>
      </c>
      <c r="FW62" s="263">
        <f t="shared" si="94"/>
        <v>0</v>
      </c>
      <c r="FX62" s="23"/>
      <c r="FY62" s="88"/>
    </row>
    <row r="63" spans="1:181" s="25" customFormat="1" x14ac:dyDescent="0.2">
      <c r="A63" s="17"/>
      <c r="B63" s="18"/>
      <c r="C63" s="19">
        <v>0.22916666666666666</v>
      </c>
      <c r="D63" s="290">
        <f t="shared" si="66"/>
        <v>0</v>
      </c>
      <c r="E63" s="291">
        <f t="shared" si="67"/>
        <v>0</v>
      </c>
      <c r="F63" s="19">
        <f t="shared" si="68"/>
        <v>0</v>
      </c>
      <c r="G63" s="20">
        <v>0.53749999999999998</v>
      </c>
      <c r="H63" s="292">
        <f t="shared" si="58"/>
        <v>0</v>
      </c>
      <c r="I63" s="63"/>
      <c r="J63" s="64"/>
      <c r="K63" s="63"/>
      <c r="L63" s="65"/>
      <c r="M63" s="66"/>
      <c r="N63" s="64"/>
      <c r="O63" s="63"/>
      <c r="P63" s="65"/>
      <c r="Q63" s="66"/>
      <c r="R63" s="64"/>
      <c r="S63" s="56" t="str">
        <f>IFERROR(IF($B63="Présent",J63/VLOOKUP(I63,Base!$A$3:$E$17,2,FALSE)/24,""),"")</f>
        <v/>
      </c>
      <c r="T63" s="56" t="str">
        <f>IFERROR(IF($B63="Présent",L63/VLOOKUP(K63,Base!$A$3:$E$17,2,FALSE)/24,""),"")</f>
        <v/>
      </c>
      <c r="U63" s="56" t="str">
        <f>IFERROR(IF($B63="Présent",N63/VLOOKUP(M63,Base!$A$3:$E$17,2,FALSE)/24,""),"")</f>
        <v/>
      </c>
      <c r="V63" s="56" t="str">
        <f>IFERROR(IF($B63="Présent",P63/VLOOKUP(O63,Base!$A$3:$E$17,2,FALSE)/24,""),"")</f>
        <v/>
      </c>
      <c r="W63" s="56" t="str">
        <f>IFERROR(IF($B63="Présent",R63/VLOOKUP(Q63,Base!$A$3:$E$17,2,FALSE)/24,""),"")</f>
        <v/>
      </c>
      <c r="X63" s="293" t="str">
        <f t="shared" si="69"/>
        <v/>
      </c>
      <c r="Y63" s="54"/>
      <c r="Z63" s="17"/>
      <c r="AA63" s="18"/>
      <c r="AB63" s="19"/>
      <c r="AC63" s="290">
        <f t="shared" si="70"/>
        <v>0</v>
      </c>
      <c r="AD63" s="291">
        <f t="shared" si="71"/>
        <v>0</v>
      </c>
      <c r="AE63" s="19">
        <f t="shared" si="72"/>
        <v>0</v>
      </c>
      <c r="AF63" s="20"/>
      <c r="AG63" s="292">
        <f t="shared" si="59"/>
        <v>0</v>
      </c>
      <c r="AH63" s="63"/>
      <c r="AI63" s="64"/>
      <c r="AJ63" s="63"/>
      <c r="AK63" s="65"/>
      <c r="AL63" s="66"/>
      <c r="AM63" s="64"/>
      <c r="AN63" s="63"/>
      <c r="AO63" s="65"/>
      <c r="AP63" s="66"/>
      <c r="AQ63" s="64"/>
      <c r="AR63" s="56" t="str">
        <f>IFERROR(IF($AA63="Présent",AI63/VLOOKUP(AH63,Base!$A$3:$E$17,2,FALSE)/24,""),"")</f>
        <v/>
      </c>
      <c r="AS63" s="56" t="str">
        <f>IFERROR(IF($AA63="Présent",AK63/VLOOKUP(AJ63,Base!$A$3:$E$17,2,FALSE)/24,""),"")</f>
        <v/>
      </c>
      <c r="AT63" s="56" t="str">
        <f>IFERROR(IF($AA63="Présent",AM63/VLOOKUP(AL63,Base!$A$3:$E$17,2,FALSE)/24,""),"")</f>
        <v/>
      </c>
      <c r="AU63" s="56" t="str">
        <f>IFERROR(IF($AA63="Présent",AO63/VLOOKUP(AN63,Base!$A$3:$E$17,2,FALSE)/24,""),"")</f>
        <v/>
      </c>
      <c r="AV63" s="56" t="str">
        <f>IFERROR(IF($AA63="Présent",AQ63/VLOOKUP(AP63,Base!$A$3:$E$17,2,FALSE)/24,""),"")</f>
        <v/>
      </c>
      <c r="AW63" s="293" t="str">
        <f t="shared" si="73"/>
        <v/>
      </c>
      <c r="AX63" s="51"/>
      <c r="AY63" s="17"/>
      <c r="AZ63" s="18"/>
      <c r="BA63" s="19"/>
      <c r="BB63" s="290">
        <f t="shared" si="74"/>
        <v>0</v>
      </c>
      <c r="BC63" s="291">
        <f t="shared" si="75"/>
        <v>0</v>
      </c>
      <c r="BD63" s="19">
        <f t="shared" si="76"/>
        <v>0</v>
      </c>
      <c r="BE63" s="20"/>
      <c r="BF63" s="292">
        <f t="shared" si="60"/>
        <v>0</v>
      </c>
      <c r="BG63" s="63"/>
      <c r="BH63" s="64"/>
      <c r="BI63" s="63"/>
      <c r="BJ63" s="65"/>
      <c r="BK63" s="66"/>
      <c r="BL63" s="64"/>
      <c r="BM63" s="63"/>
      <c r="BN63" s="65"/>
      <c r="BO63" s="66"/>
      <c r="BP63" s="64"/>
      <c r="BQ63" s="56" t="str">
        <f>IFERROR(IF($AZ63="Présent",BH63/VLOOKUP(BG63,Base!$A$3:$E$17,2,FALSE)/24,""),"")</f>
        <v/>
      </c>
      <c r="BR63" s="56" t="str">
        <f>IFERROR(IF($AZ63="Présent",BJ63/VLOOKUP(BI63,Base!$A$3:$E$17,2,FALSE)/24,""),"")</f>
        <v/>
      </c>
      <c r="BS63" s="56" t="str">
        <f>IFERROR(IF($AZ63="Présent",BL63/VLOOKUP(BK63,Base!$A$3:$E$17,2,FALSE)/24,""),"")</f>
        <v/>
      </c>
      <c r="BT63" s="56" t="str">
        <f>IFERROR(IF($AZ63="Présent",BN63/VLOOKUP(BM63,Base!$A$3:$E$17,2,FALSE)/24,""),"")</f>
        <v/>
      </c>
      <c r="BU63" s="56" t="str">
        <f>IFERROR(IF($AZ63="Présent",BP63/VLOOKUP(BO63,Base!$A$3:$E$17,2,FALSE)/24,""),"")</f>
        <v/>
      </c>
      <c r="BV63" s="293" t="str">
        <f t="shared" si="77"/>
        <v/>
      </c>
      <c r="BW63" s="51"/>
      <c r="BX63" s="17"/>
      <c r="BY63" s="18"/>
      <c r="BZ63" s="19"/>
      <c r="CA63" s="290">
        <f t="shared" si="78"/>
        <v>0</v>
      </c>
      <c r="CB63" s="291">
        <f t="shared" si="79"/>
        <v>0</v>
      </c>
      <c r="CC63" s="19">
        <f t="shared" si="80"/>
        <v>0</v>
      </c>
      <c r="CD63" s="20"/>
      <c r="CE63" s="292">
        <f t="shared" si="61"/>
        <v>0</v>
      </c>
      <c r="CF63" s="63"/>
      <c r="CG63" s="64"/>
      <c r="CH63" s="63"/>
      <c r="CI63" s="65"/>
      <c r="CJ63" s="66"/>
      <c r="CK63" s="64"/>
      <c r="CL63" s="63"/>
      <c r="CM63" s="65"/>
      <c r="CN63" s="66"/>
      <c r="CO63" s="64"/>
      <c r="CP63" s="56" t="str">
        <f>IFERROR(IF($BY63="Présent",CG63/VLOOKUP(CF63,Base!$A$3:$E$17,2,FALSE)/24,""),"")</f>
        <v/>
      </c>
      <c r="CQ63" s="56" t="str">
        <f>IFERROR(IF($BY63="Présent",CI63/VLOOKUP(CH63,Base!$A$3:$E$17,2,FALSE)/24,""),"")</f>
        <v/>
      </c>
      <c r="CR63" s="56" t="str">
        <f>IFERROR(IF($BY63="Présent",CK63/VLOOKUP(CJ63,Base!$A$3:$E$17,2,FALSE)/24,""),"")</f>
        <v/>
      </c>
      <c r="CS63" s="56" t="str">
        <f>IFERROR(IF($BY63="Présent",CM63/VLOOKUP(CL63,Base!$A$3:$E$17,2,FALSE)/24,""),"")</f>
        <v/>
      </c>
      <c r="CT63" s="56" t="str">
        <f>IFERROR(IF($BY63="Présent",CO63/VLOOKUP(CN63,Base!$A$3:$E$17,2,FALSE)/24,""),"")</f>
        <v/>
      </c>
      <c r="CU63" s="293" t="str">
        <f t="shared" si="81"/>
        <v/>
      </c>
      <c r="CV63" s="51"/>
      <c r="CW63" s="17"/>
      <c r="CX63" s="18"/>
      <c r="CY63" s="19"/>
      <c r="CZ63" s="290">
        <f t="shared" si="82"/>
        <v>0</v>
      </c>
      <c r="DA63" s="291">
        <f t="shared" si="83"/>
        <v>0</v>
      </c>
      <c r="DB63" s="19">
        <f t="shared" si="84"/>
        <v>0</v>
      </c>
      <c r="DC63" s="20"/>
      <c r="DD63" s="292">
        <f t="shared" si="62"/>
        <v>0</v>
      </c>
      <c r="DE63" s="63"/>
      <c r="DF63" s="64"/>
      <c r="DG63" s="63"/>
      <c r="DH63" s="65"/>
      <c r="DI63" s="66"/>
      <c r="DJ63" s="64"/>
      <c r="DK63" s="63"/>
      <c r="DL63" s="65"/>
      <c r="DM63" s="66"/>
      <c r="DN63" s="64"/>
      <c r="DO63" s="56" t="str">
        <f>IFERROR(IF($CX63="Présent",DF63/VLOOKUP(DE63,Base!$A$3:$E$17,2,FALSE)/24,""),"")</f>
        <v/>
      </c>
      <c r="DP63" s="56" t="str">
        <f>IFERROR(IF($CX63="Présent",DH63/VLOOKUP(DG63,Base!$A$3:$E$17,2,FALSE)/24,""),"")</f>
        <v/>
      </c>
      <c r="DQ63" s="56" t="str">
        <f>IFERROR(IF($CX63="Présent",DJ63/VLOOKUP(DI63,Base!$A$3:$E$17,2,FALSE)/24,""),"")</f>
        <v/>
      </c>
      <c r="DR63" s="56" t="str">
        <f>IFERROR(IF($CX63="Présent",DL63/VLOOKUP(DK63,Base!$A$3:$E$17,2,FALSE)/24,""),"")</f>
        <v/>
      </c>
      <c r="DS63" s="56" t="str">
        <f>IFERROR(IF($CX63="Présent",DN63/VLOOKUP(DM63,Base!$A$3:$E$17,2,FALSE)/24,""),"")</f>
        <v/>
      </c>
      <c r="DT63" s="293" t="str">
        <f t="shared" si="85"/>
        <v/>
      </c>
      <c r="DU63" s="51"/>
      <c r="DV63" s="17"/>
      <c r="DW63" s="18"/>
      <c r="DX63" s="19"/>
      <c r="DY63" s="290">
        <f t="shared" si="86"/>
        <v>0</v>
      </c>
      <c r="DZ63" s="291">
        <f t="shared" si="87"/>
        <v>0</v>
      </c>
      <c r="EA63" s="19">
        <f t="shared" si="88"/>
        <v>0</v>
      </c>
      <c r="EB63" s="20"/>
      <c r="EC63" s="292">
        <f t="shared" si="63"/>
        <v>0</v>
      </c>
      <c r="ED63" s="63"/>
      <c r="EE63" s="64"/>
      <c r="EF63" s="63"/>
      <c r="EG63" s="65"/>
      <c r="EH63" s="66"/>
      <c r="EI63" s="64"/>
      <c r="EJ63" s="63"/>
      <c r="EK63" s="65"/>
      <c r="EL63" s="66"/>
      <c r="EM63" s="64"/>
      <c r="EN63" s="56" t="str">
        <f>IFERROR(IF($DW63="Présent",EE63/VLOOKUP(ED63,Base!$A$3:$E$17,2,FALSE)/24,""),"")</f>
        <v/>
      </c>
      <c r="EO63" s="56" t="str">
        <f>IFERROR(IF($DW63="Présent",EG63/VLOOKUP(EF63,Base!$A$3:$E$17,2,FALSE)/24,""),"")</f>
        <v/>
      </c>
      <c r="EP63" s="56" t="str">
        <f>IFERROR(IF($DW63="Présent",EI63/VLOOKUP(EH63,Base!$A$3:$E$17,2,FALSE)/24,""),"")</f>
        <v/>
      </c>
      <c r="EQ63" s="56" t="str">
        <f>IFERROR(IF($DW63="Présent",EK63/VLOOKUP(EJ63,Base!$A$3:$E$17,2,FALSE)/24,""),"")</f>
        <v/>
      </c>
      <c r="ER63" s="56" t="str">
        <f>IFERROR(IF($DW63="Présent",EM63/VLOOKUP(EL63,Base!$A$3:$E$17,2,FALSE)/24,""),"")</f>
        <v/>
      </c>
      <c r="ES63" s="293" t="str">
        <f t="shared" si="89"/>
        <v/>
      </c>
      <c r="ET63" s="51"/>
      <c r="EU63" s="17"/>
      <c r="EV63" s="18"/>
      <c r="EW63" s="19"/>
      <c r="EX63" s="290">
        <f t="shared" si="90"/>
        <v>0</v>
      </c>
      <c r="EY63" s="291">
        <f t="shared" si="91"/>
        <v>0</v>
      </c>
      <c r="EZ63" s="19">
        <f t="shared" si="92"/>
        <v>0</v>
      </c>
      <c r="FA63" s="20"/>
      <c r="FB63" s="292">
        <f t="shared" si="64"/>
        <v>0</v>
      </c>
      <c r="FC63" s="63"/>
      <c r="FD63" s="64"/>
      <c r="FE63" s="63"/>
      <c r="FF63" s="65"/>
      <c r="FG63" s="66"/>
      <c r="FH63" s="64"/>
      <c r="FI63" s="63"/>
      <c r="FJ63" s="65"/>
      <c r="FK63" s="66"/>
      <c r="FL63" s="64"/>
      <c r="FM63" s="56" t="str">
        <f>IFERROR(IF($EV63="Présent",FD63/VLOOKUP(FC63,Base!$A$3:$E$17,2,FALSE)/24,""),"")</f>
        <v/>
      </c>
      <c r="FN63" s="56" t="str">
        <f>IFERROR(IF($EV63="Présent",FF63/VLOOKUP(FE63,Base!$A$3:$E$17,2,FALSE)/24,""),"")</f>
        <v/>
      </c>
      <c r="FO63" s="56" t="str">
        <f>IFERROR(IF($EV63="Présent",FH63/VLOOKUP(FG63,Base!$A$3:$E$17,2,FALSE)/24,""),"")</f>
        <v/>
      </c>
      <c r="FP63" s="56" t="str">
        <f>IFERROR(IF($EV63="Présent",FJ63/VLOOKUP(FI63,Base!$A$3:$E$17,2,FALSE)/24,""),"")</f>
        <v/>
      </c>
      <c r="FQ63" s="56" t="str">
        <f>IFERROR(IF($EV63="Présent",FL63/VLOOKUP(FK63,Base!$A$3:$E$17,2,FALSE)/24,""),"")</f>
        <v/>
      </c>
      <c r="FR63" s="293" t="str">
        <f t="shared" si="93"/>
        <v/>
      </c>
      <c r="FS63" s="51"/>
      <c r="FU63" s="262">
        <f t="shared" si="35"/>
        <v>0</v>
      </c>
      <c r="FV63" s="261" t="str">
        <f t="shared" si="65"/>
        <v/>
      </c>
      <c r="FW63" s="263">
        <f t="shared" si="94"/>
        <v>0</v>
      </c>
      <c r="FX63" s="23"/>
      <c r="FY63" s="88"/>
    </row>
    <row r="64" spans="1:181" s="25" customFormat="1" x14ac:dyDescent="0.2">
      <c r="A64" s="17"/>
      <c r="B64" s="18"/>
      <c r="C64" s="19">
        <v>0.22916666666666666</v>
      </c>
      <c r="D64" s="290">
        <f t="shared" si="66"/>
        <v>0</v>
      </c>
      <c r="E64" s="291">
        <f t="shared" si="67"/>
        <v>0</v>
      </c>
      <c r="F64" s="19">
        <f t="shared" si="68"/>
        <v>0</v>
      </c>
      <c r="G64" s="20"/>
      <c r="H64" s="292">
        <f t="shared" si="58"/>
        <v>0</v>
      </c>
      <c r="I64" s="63"/>
      <c r="J64" s="64"/>
      <c r="K64" s="63"/>
      <c r="L64" s="65"/>
      <c r="M64" s="66"/>
      <c r="N64" s="64"/>
      <c r="O64" s="63"/>
      <c r="P64" s="65"/>
      <c r="Q64" s="66"/>
      <c r="R64" s="64"/>
      <c r="S64" s="56" t="str">
        <f>IFERROR(IF($B64="Présent",J64/VLOOKUP(I64,Base!$A$3:$E$17,2,FALSE)/24,""),"")</f>
        <v/>
      </c>
      <c r="T64" s="56" t="str">
        <f>IFERROR(IF($B64="Présent",L64/VLOOKUP(K64,Base!$A$3:$E$17,2,FALSE)/24,""),"")</f>
        <v/>
      </c>
      <c r="U64" s="56" t="str">
        <f>IFERROR(IF($B64="Présent",N64/VLOOKUP(M64,Base!$A$3:$E$17,2,FALSE)/24,""),"")</f>
        <v/>
      </c>
      <c r="V64" s="56" t="str">
        <f>IFERROR(IF($B64="Présent",P64/VLOOKUP(O64,Base!$A$3:$E$17,2,FALSE)/24,""),"")</f>
        <v/>
      </c>
      <c r="W64" s="56" t="str">
        <f>IFERROR(IF($B64="Présent",R64/VLOOKUP(Q64,Base!$A$3:$E$17,2,FALSE)/24,""),"")</f>
        <v/>
      </c>
      <c r="X64" s="293" t="str">
        <f t="shared" si="69"/>
        <v/>
      </c>
      <c r="Y64" s="54"/>
      <c r="Z64" s="17"/>
      <c r="AA64" s="18"/>
      <c r="AB64" s="19"/>
      <c r="AC64" s="290">
        <f t="shared" si="70"/>
        <v>0</v>
      </c>
      <c r="AD64" s="291">
        <f t="shared" si="71"/>
        <v>0</v>
      </c>
      <c r="AE64" s="19">
        <f t="shared" si="72"/>
        <v>0</v>
      </c>
      <c r="AF64" s="20"/>
      <c r="AG64" s="292">
        <f t="shared" si="59"/>
        <v>0</v>
      </c>
      <c r="AH64" s="63"/>
      <c r="AI64" s="64"/>
      <c r="AJ64" s="63"/>
      <c r="AK64" s="65"/>
      <c r="AL64" s="66"/>
      <c r="AM64" s="64"/>
      <c r="AN64" s="63"/>
      <c r="AO64" s="65"/>
      <c r="AP64" s="66"/>
      <c r="AQ64" s="64"/>
      <c r="AR64" s="56" t="str">
        <f>IFERROR(IF($AA64="Présent",AI64/VLOOKUP(AH64,Base!$A$3:$E$17,2,FALSE)/24,""),"")</f>
        <v/>
      </c>
      <c r="AS64" s="56" t="str">
        <f>IFERROR(IF($AA64="Présent",AK64/VLOOKUP(AJ64,Base!$A$3:$E$17,2,FALSE)/24,""),"")</f>
        <v/>
      </c>
      <c r="AT64" s="56" t="str">
        <f>IFERROR(IF($AA64="Présent",AM64/VLOOKUP(AL64,Base!$A$3:$E$17,2,FALSE)/24,""),"")</f>
        <v/>
      </c>
      <c r="AU64" s="56" t="str">
        <f>IFERROR(IF($AA64="Présent",AO64/VLOOKUP(AN64,Base!$A$3:$E$17,2,FALSE)/24,""),"")</f>
        <v/>
      </c>
      <c r="AV64" s="56" t="str">
        <f>IFERROR(IF($AA64="Présent",AQ64/VLOOKUP(AP64,Base!$A$3:$E$17,2,FALSE)/24,""),"")</f>
        <v/>
      </c>
      <c r="AW64" s="293" t="str">
        <f t="shared" si="73"/>
        <v/>
      </c>
      <c r="AX64" s="51"/>
      <c r="AY64" s="17"/>
      <c r="AZ64" s="18"/>
      <c r="BA64" s="19"/>
      <c r="BB64" s="290">
        <f t="shared" si="74"/>
        <v>0</v>
      </c>
      <c r="BC64" s="291">
        <f t="shared" si="75"/>
        <v>0</v>
      </c>
      <c r="BD64" s="19">
        <f t="shared" si="76"/>
        <v>0</v>
      </c>
      <c r="BE64" s="20"/>
      <c r="BF64" s="292">
        <f t="shared" si="60"/>
        <v>0</v>
      </c>
      <c r="BG64" s="63"/>
      <c r="BH64" s="64"/>
      <c r="BI64" s="63"/>
      <c r="BJ64" s="65"/>
      <c r="BK64" s="66"/>
      <c r="BL64" s="64"/>
      <c r="BM64" s="63"/>
      <c r="BN64" s="65"/>
      <c r="BO64" s="66"/>
      <c r="BP64" s="64"/>
      <c r="BQ64" s="56" t="str">
        <f>IFERROR(IF($AZ64="Présent",BH64/VLOOKUP(BG64,Base!$A$3:$E$17,2,FALSE)/24,""),"")</f>
        <v/>
      </c>
      <c r="BR64" s="56" t="str">
        <f>IFERROR(IF($AZ64="Présent",BJ64/VLOOKUP(BI64,Base!$A$3:$E$17,2,FALSE)/24,""),"")</f>
        <v/>
      </c>
      <c r="BS64" s="56" t="str">
        <f>IFERROR(IF($AZ64="Présent",BL64/VLOOKUP(BK64,Base!$A$3:$E$17,2,FALSE)/24,""),"")</f>
        <v/>
      </c>
      <c r="BT64" s="56" t="str">
        <f>IFERROR(IF($AZ64="Présent",BN64/VLOOKUP(BM64,Base!$A$3:$E$17,2,FALSE)/24,""),"")</f>
        <v/>
      </c>
      <c r="BU64" s="56" t="str">
        <f>IFERROR(IF($AZ64="Présent",BP64/VLOOKUP(BO64,Base!$A$3:$E$17,2,FALSE)/24,""),"")</f>
        <v/>
      </c>
      <c r="BV64" s="293" t="str">
        <f t="shared" si="77"/>
        <v/>
      </c>
      <c r="BW64" s="51"/>
      <c r="BX64" s="17"/>
      <c r="BY64" s="18"/>
      <c r="BZ64" s="19"/>
      <c r="CA64" s="290">
        <f t="shared" si="78"/>
        <v>0</v>
      </c>
      <c r="CB64" s="291">
        <f t="shared" si="79"/>
        <v>0</v>
      </c>
      <c r="CC64" s="19">
        <f t="shared" si="80"/>
        <v>0</v>
      </c>
      <c r="CD64" s="20"/>
      <c r="CE64" s="292">
        <f t="shared" si="61"/>
        <v>0</v>
      </c>
      <c r="CF64" s="63"/>
      <c r="CG64" s="64"/>
      <c r="CH64" s="63"/>
      <c r="CI64" s="65"/>
      <c r="CJ64" s="66"/>
      <c r="CK64" s="64"/>
      <c r="CL64" s="63"/>
      <c r="CM64" s="65"/>
      <c r="CN64" s="66"/>
      <c r="CO64" s="64"/>
      <c r="CP64" s="56" t="str">
        <f>IFERROR(IF($BY64="Présent",CG64/VLOOKUP(CF64,Base!$A$3:$E$17,2,FALSE)/24,""),"")</f>
        <v/>
      </c>
      <c r="CQ64" s="56" t="str">
        <f>IFERROR(IF($BY64="Présent",CI64/VLOOKUP(CH64,Base!$A$3:$E$17,2,FALSE)/24,""),"")</f>
        <v/>
      </c>
      <c r="CR64" s="56" t="str">
        <f>IFERROR(IF($BY64="Présent",CK64/VLOOKUP(CJ64,Base!$A$3:$E$17,2,FALSE)/24,""),"")</f>
        <v/>
      </c>
      <c r="CS64" s="56" t="str">
        <f>IFERROR(IF($BY64="Présent",CM64/VLOOKUP(CL64,Base!$A$3:$E$17,2,FALSE)/24,""),"")</f>
        <v/>
      </c>
      <c r="CT64" s="56" t="str">
        <f>IFERROR(IF($BY64="Présent",CO64/VLOOKUP(CN64,Base!$A$3:$E$17,2,FALSE)/24,""),"")</f>
        <v/>
      </c>
      <c r="CU64" s="293" t="str">
        <f t="shared" si="81"/>
        <v/>
      </c>
      <c r="CV64" s="51"/>
      <c r="CW64" s="17"/>
      <c r="CX64" s="18"/>
      <c r="CY64" s="19"/>
      <c r="CZ64" s="290">
        <f t="shared" si="82"/>
        <v>0</v>
      </c>
      <c r="DA64" s="291">
        <f t="shared" si="83"/>
        <v>0</v>
      </c>
      <c r="DB64" s="19">
        <f t="shared" si="84"/>
        <v>0</v>
      </c>
      <c r="DC64" s="20"/>
      <c r="DD64" s="292">
        <f t="shared" si="62"/>
        <v>0</v>
      </c>
      <c r="DE64" s="63"/>
      <c r="DF64" s="64"/>
      <c r="DG64" s="63"/>
      <c r="DH64" s="65"/>
      <c r="DI64" s="66"/>
      <c r="DJ64" s="64"/>
      <c r="DK64" s="63"/>
      <c r="DL64" s="65"/>
      <c r="DM64" s="66"/>
      <c r="DN64" s="64"/>
      <c r="DO64" s="56" t="str">
        <f>IFERROR(IF($CX64="Présent",DF64/VLOOKUP(DE64,Base!$A$3:$E$17,2,FALSE)/24,""),"")</f>
        <v/>
      </c>
      <c r="DP64" s="56" t="str">
        <f>IFERROR(IF($CX64="Présent",DH64/VLOOKUP(DG64,Base!$A$3:$E$17,2,FALSE)/24,""),"")</f>
        <v/>
      </c>
      <c r="DQ64" s="56" t="str">
        <f>IFERROR(IF($CX64="Présent",DJ64/VLOOKUP(DI64,Base!$A$3:$E$17,2,FALSE)/24,""),"")</f>
        <v/>
      </c>
      <c r="DR64" s="56" t="str">
        <f>IFERROR(IF($CX64="Présent",DL64/VLOOKUP(DK64,Base!$A$3:$E$17,2,FALSE)/24,""),"")</f>
        <v/>
      </c>
      <c r="DS64" s="56" t="str">
        <f>IFERROR(IF($CX64="Présent",DN64/VLOOKUP(DM64,Base!$A$3:$E$17,2,FALSE)/24,""),"")</f>
        <v/>
      </c>
      <c r="DT64" s="293" t="str">
        <f t="shared" si="85"/>
        <v/>
      </c>
      <c r="DU64" s="51"/>
      <c r="DV64" s="17"/>
      <c r="DW64" s="18"/>
      <c r="DX64" s="19"/>
      <c r="DY64" s="290">
        <f t="shared" si="86"/>
        <v>0</v>
      </c>
      <c r="DZ64" s="291">
        <f t="shared" si="87"/>
        <v>0</v>
      </c>
      <c r="EA64" s="19">
        <f t="shared" si="88"/>
        <v>0</v>
      </c>
      <c r="EB64" s="20"/>
      <c r="EC64" s="292">
        <f t="shared" si="63"/>
        <v>0</v>
      </c>
      <c r="ED64" s="63"/>
      <c r="EE64" s="64"/>
      <c r="EF64" s="63"/>
      <c r="EG64" s="65"/>
      <c r="EH64" s="66"/>
      <c r="EI64" s="64"/>
      <c r="EJ64" s="63"/>
      <c r="EK64" s="65"/>
      <c r="EL64" s="66"/>
      <c r="EM64" s="64"/>
      <c r="EN64" s="56" t="str">
        <f>IFERROR(IF($DW64="Présent",EE64/VLOOKUP(ED64,Base!$A$3:$E$17,2,FALSE)/24,""),"")</f>
        <v/>
      </c>
      <c r="EO64" s="56" t="str">
        <f>IFERROR(IF($DW64="Présent",EG64/VLOOKUP(EF64,Base!$A$3:$E$17,2,FALSE)/24,""),"")</f>
        <v/>
      </c>
      <c r="EP64" s="56" t="str">
        <f>IFERROR(IF($DW64="Présent",EI64/VLOOKUP(EH64,Base!$A$3:$E$17,2,FALSE)/24,""),"")</f>
        <v/>
      </c>
      <c r="EQ64" s="56" t="str">
        <f>IFERROR(IF($DW64="Présent",EK64/VLOOKUP(EJ64,Base!$A$3:$E$17,2,FALSE)/24,""),"")</f>
        <v/>
      </c>
      <c r="ER64" s="56" t="str">
        <f>IFERROR(IF($DW64="Présent",EM64/VLOOKUP(EL64,Base!$A$3:$E$17,2,FALSE)/24,""),"")</f>
        <v/>
      </c>
      <c r="ES64" s="293" t="str">
        <f t="shared" si="89"/>
        <v/>
      </c>
      <c r="ET64" s="51"/>
      <c r="EU64" s="17"/>
      <c r="EV64" s="18"/>
      <c r="EW64" s="19"/>
      <c r="EX64" s="290">
        <f t="shared" si="90"/>
        <v>0</v>
      </c>
      <c r="EY64" s="291">
        <f t="shared" si="91"/>
        <v>0</v>
      </c>
      <c r="EZ64" s="19">
        <f t="shared" si="92"/>
        <v>0</v>
      </c>
      <c r="FA64" s="20"/>
      <c r="FB64" s="292">
        <f t="shared" si="64"/>
        <v>0</v>
      </c>
      <c r="FC64" s="63"/>
      <c r="FD64" s="64"/>
      <c r="FE64" s="63"/>
      <c r="FF64" s="65"/>
      <c r="FG64" s="66"/>
      <c r="FH64" s="64"/>
      <c r="FI64" s="63"/>
      <c r="FJ64" s="65"/>
      <c r="FK64" s="66"/>
      <c r="FL64" s="64"/>
      <c r="FM64" s="56" t="str">
        <f>IFERROR(IF($EV64="Présent",FD64/VLOOKUP(FC64,Base!$A$3:$E$17,2,FALSE)/24,""),"")</f>
        <v/>
      </c>
      <c r="FN64" s="56" t="str">
        <f>IFERROR(IF($EV64="Présent",FF64/VLOOKUP(FE64,Base!$A$3:$E$17,2,FALSE)/24,""),"")</f>
        <v/>
      </c>
      <c r="FO64" s="56" t="str">
        <f>IFERROR(IF($EV64="Présent",FH64/VLOOKUP(FG64,Base!$A$3:$E$17,2,FALSE)/24,""),"")</f>
        <v/>
      </c>
      <c r="FP64" s="56" t="str">
        <f>IFERROR(IF($EV64="Présent",FJ64/VLOOKUP(FI64,Base!$A$3:$E$17,2,FALSE)/24,""),"")</f>
        <v/>
      </c>
      <c r="FQ64" s="56" t="str">
        <f>IFERROR(IF($EV64="Présent",FL64/VLOOKUP(FK64,Base!$A$3:$E$17,2,FALSE)/24,""),"")</f>
        <v/>
      </c>
      <c r="FR64" s="293" t="str">
        <f t="shared" si="93"/>
        <v/>
      </c>
      <c r="FS64" s="51"/>
      <c r="FU64" s="262">
        <f t="shared" si="35"/>
        <v>0</v>
      </c>
      <c r="FV64" s="261" t="str">
        <f t="shared" si="65"/>
        <v/>
      </c>
      <c r="FW64" s="263">
        <f t="shared" si="94"/>
        <v>0</v>
      </c>
      <c r="FX64" s="23"/>
      <c r="FY64" s="88"/>
    </row>
    <row r="65" spans="1:181" s="25" customFormat="1" x14ac:dyDescent="0.2">
      <c r="A65" s="17"/>
      <c r="B65" s="18"/>
      <c r="C65" s="19">
        <v>0.27083333333333331</v>
      </c>
      <c r="D65" s="290">
        <f t="shared" si="66"/>
        <v>0</v>
      </c>
      <c r="E65" s="291">
        <f t="shared" si="67"/>
        <v>0</v>
      </c>
      <c r="F65" s="19">
        <f t="shared" si="68"/>
        <v>0</v>
      </c>
      <c r="G65" s="20">
        <v>0.57916666666666672</v>
      </c>
      <c r="H65" s="292">
        <f t="shared" si="58"/>
        <v>0</v>
      </c>
      <c r="I65" s="63"/>
      <c r="J65" s="64"/>
      <c r="K65" s="63"/>
      <c r="L65" s="65"/>
      <c r="M65" s="66"/>
      <c r="N65" s="64"/>
      <c r="O65" s="63"/>
      <c r="P65" s="65"/>
      <c r="Q65" s="66"/>
      <c r="R65" s="64"/>
      <c r="S65" s="56" t="str">
        <f>IFERROR(IF($B65="Présent",J65/VLOOKUP(I65,Base!$A$3:$E$17,2,FALSE)/24,""),"")</f>
        <v/>
      </c>
      <c r="T65" s="56" t="str">
        <f>IFERROR(IF($B65="Présent",L65/VLOOKUP(K65,Base!$A$3:$E$17,2,FALSE)/24,""),"")</f>
        <v/>
      </c>
      <c r="U65" s="56" t="str">
        <f>IFERROR(IF($B65="Présent",N65/VLOOKUP(M65,Base!$A$3:$E$17,2,FALSE)/24,""),"")</f>
        <v/>
      </c>
      <c r="V65" s="56" t="str">
        <f>IFERROR(IF($B65="Présent",P65/VLOOKUP(O65,Base!$A$3:$E$17,2,FALSE)/24,""),"")</f>
        <v/>
      </c>
      <c r="W65" s="56" t="str">
        <f>IFERROR(IF($B65="Présent",R65/VLOOKUP(Q65,Base!$A$3:$E$17,2,FALSE)/24,""),"")</f>
        <v/>
      </c>
      <c r="X65" s="293" t="str">
        <f t="shared" si="69"/>
        <v/>
      </c>
      <c r="Y65" s="54"/>
      <c r="Z65" s="17"/>
      <c r="AA65" s="18"/>
      <c r="AB65" s="19"/>
      <c r="AC65" s="290">
        <f t="shared" si="70"/>
        <v>0</v>
      </c>
      <c r="AD65" s="291">
        <f t="shared" si="71"/>
        <v>0</v>
      </c>
      <c r="AE65" s="19">
        <f t="shared" si="72"/>
        <v>0</v>
      </c>
      <c r="AF65" s="20"/>
      <c r="AG65" s="292">
        <f t="shared" si="59"/>
        <v>0</v>
      </c>
      <c r="AH65" s="63"/>
      <c r="AI65" s="64"/>
      <c r="AJ65" s="63"/>
      <c r="AK65" s="65"/>
      <c r="AL65" s="66"/>
      <c r="AM65" s="64"/>
      <c r="AN65" s="63"/>
      <c r="AO65" s="65"/>
      <c r="AP65" s="66"/>
      <c r="AQ65" s="64"/>
      <c r="AR65" s="56" t="str">
        <f>IFERROR(IF($AA65="Présent",AI65/VLOOKUP(AH65,Base!$A$3:$E$17,2,FALSE)/24,""),"")</f>
        <v/>
      </c>
      <c r="AS65" s="56" t="str">
        <f>IFERROR(IF($AA65="Présent",AK65/VLOOKUP(AJ65,Base!$A$3:$E$17,2,FALSE)/24,""),"")</f>
        <v/>
      </c>
      <c r="AT65" s="56" t="str">
        <f>IFERROR(IF($AA65="Présent",AM65/VLOOKUP(AL65,Base!$A$3:$E$17,2,FALSE)/24,""),"")</f>
        <v/>
      </c>
      <c r="AU65" s="56" t="str">
        <f>IFERROR(IF($AA65="Présent",AO65/VLOOKUP(AN65,Base!$A$3:$E$17,2,FALSE)/24,""),"")</f>
        <v/>
      </c>
      <c r="AV65" s="56" t="str">
        <f>IFERROR(IF($AA65="Présent",AQ65/VLOOKUP(AP65,Base!$A$3:$E$17,2,FALSE)/24,""),"")</f>
        <v/>
      </c>
      <c r="AW65" s="293" t="str">
        <f t="shared" si="73"/>
        <v/>
      </c>
      <c r="AX65" s="51"/>
      <c r="AY65" s="17"/>
      <c r="AZ65" s="18"/>
      <c r="BA65" s="19"/>
      <c r="BB65" s="290">
        <f t="shared" si="74"/>
        <v>0</v>
      </c>
      <c r="BC65" s="291">
        <f t="shared" si="75"/>
        <v>0</v>
      </c>
      <c r="BD65" s="19">
        <f t="shared" si="76"/>
        <v>0</v>
      </c>
      <c r="BE65" s="20"/>
      <c r="BF65" s="292">
        <f t="shared" si="60"/>
        <v>0</v>
      </c>
      <c r="BG65" s="63"/>
      <c r="BH65" s="64"/>
      <c r="BI65" s="63"/>
      <c r="BJ65" s="65"/>
      <c r="BK65" s="66"/>
      <c r="BL65" s="64"/>
      <c r="BM65" s="63"/>
      <c r="BN65" s="65"/>
      <c r="BO65" s="66"/>
      <c r="BP65" s="64"/>
      <c r="BQ65" s="56" t="str">
        <f>IFERROR(IF($AZ65="Présent",BH65/VLOOKUP(BG65,Base!$A$3:$E$17,2,FALSE)/24,""),"")</f>
        <v/>
      </c>
      <c r="BR65" s="56" t="str">
        <f>IFERROR(IF($AZ65="Présent",BJ65/VLOOKUP(BI65,Base!$A$3:$E$17,2,FALSE)/24,""),"")</f>
        <v/>
      </c>
      <c r="BS65" s="56" t="str">
        <f>IFERROR(IF($AZ65="Présent",BL65/VLOOKUP(BK65,Base!$A$3:$E$17,2,FALSE)/24,""),"")</f>
        <v/>
      </c>
      <c r="BT65" s="56" t="str">
        <f>IFERROR(IF($AZ65="Présent",BN65/VLOOKUP(BM65,Base!$A$3:$E$17,2,FALSE)/24,""),"")</f>
        <v/>
      </c>
      <c r="BU65" s="56" t="str">
        <f>IFERROR(IF($AZ65="Présent",BP65/VLOOKUP(BO65,Base!$A$3:$E$17,2,FALSE)/24,""),"")</f>
        <v/>
      </c>
      <c r="BV65" s="293" t="str">
        <f t="shared" si="77"/>
        <v/>
      </c>
      <c r="BW65" s="51"/>
      <c r="BX65" s="17"/>
      <c r="BY65" s="18"/>
      <c r="BZ65" s="19"/>
      <c r="CA65" s="290">
        <f t="shared" si="78"/>
        <v>0</v>
      </c>
      <c r="CB65" s="291">
        <f t="shared" si="79"/>
        <v>0</v>
      </c>
      <c r="CC65" s="19">
        <f t="shared" si="80"/>
        <v>0</v>
      </c>
      <c r="CD65" s="20"/>
      <c r="CE65" s="292">
        <f t="shared" si="61"/>
        <v>0</v>
      </c>
      <c r="CF65" s="63"/>
      <c r="CG65" s="64"/>
      <c r="CH65" s="63"/>
      <c r="CI65" s="65"/>
      <c r="CJ65" s="66"/>
      <c r="CK65" s="64"/>
      <c r="CL65" s="63"/>
      <c r="CM65" s="65"/>
      <c r="CN65" s="66"/>
      <c r="CO65" s="64"/>
      <c r="CP65" s="56" t="str">
        <f>IFERROR(IF($BY65="Présent",CG65/VLOOKUP(CF65,Base!$A$3:$E$17,2,FALSE)/24,""),"")</f>
        <v/>
      </c>
      <c r="CQ65" s="56" t="str">
        <f>IFERROR(IF($BY65="Présent",CI65/VLOOKUP(CH65,Base!$A$3:$E$17,2,FALSE)/24,""),"")</f>
        <v/>
      </c>
      <c r="CR65" s="56" t="str">
        <f>IFERROR(IF($BY65="Présent",CK65/VLOOKUP(CJ65,Base!$A$3:$E$17,2,FALSE)/24,""),"")</f>
        <v/>
      </c>
      <c r="CS65" s="56" t="str">
        <f>IFERROR(IF($BY65="Présent",CM65/VLOOKUP(CL65,Base!$A$3:$E$17,2,FALSE)/24,""),"")</f>
        <v/>
      </c>
      <c r="CT65" s="56" t="str">
        <f>IFERROR(IF($BY65="Présent",CO65/VLOOKUP(CN65,Base!$A$3:$E$17,2,FALSE)/24,""),"")</f>
        <v/>
      </c>
      <c r="CU65" s="293" t="str">
        <f t="shared" si="81"/>
        <v/>
      </c>
      <c r="CV65" s="51"/>
      <c r="CW65" s="17"/>
      <c r="CX65" s="18"/>
      <c r="CY65" s="19"/>
      <c r="CZ65" s="290">
        <f t="shared" si="82"/>
        <v>0</v>
      </c>
      <c r="DA65" s="291">
        <f t="shared" si="83"/>
        <v>0</v>
      </c>
      <c r="DB65" s="19">
        <f t="shared" si="84"/>
        <v>0</v>
      </c>
      <c r="DC65" s="20"/>
      <c r="DD65" s="292">
        <f t="shared" si="62"/>
        <v>0</v>
      </c>
      <c r="DE65" s="63"/>
      <c r="DF65" s="64"/>
      <c r="DG65" s="63"/>
      <c r="DH65" s="65"/>
      <c r="DI65" s="66"/>
      <c r="DJ65" s="64"/>
      <c r="DK65" s="63"/>
      <c r="DL65" s="65"/>
      <c r="DM65" s="66"/>
      <c r="DN65" s="64"/>
      <c r="DO65" s="56" t="str">
        <f>IFERROR(IF($CX65="Présent",DF65/VLOOKUP(DE65,Base!$A$3:$E$17,2,FALSE)/24,""),"")</f>
        <v/>
      </c>
      <c r="DP65" s="56" t="str">
        <f>IFERROR(IF($CX65="Présent",DH65/VLOOKUP(DG65,Base!$A$3:$E$17,2,FALSE)/24,""),"")</f>
        <v/>
      </c>
      <c r="DQ65" s="56" t="str">
        <f>IFERROR(IF($CX65="Présent",DJ65/VLOOKUP(DI65,Base!$A$3:$E$17,2,FALSE)/24,""),"")</f>
        <v/>
      </c>
      <c r="DR65" s="56" t="str">
        <f>IFERROR(IF($CX65="Présent",DL65/VLOOKUP(DK65,Base!$A$3:$E$17,2,FALSE)/24,""),"")</f>
        <v/>
      </c>
      <c r="DS65" s="56" t="str">
        <f>IFERROR(IF($CX65="Présent",DN65/VLOOKUP(DM65,Base!$A$3:$E$17,2,FALSE)/24,""),"")</f>
        <v/>
      </c>
      <c r="DT65" s="293" t="str">
        <f t="shared" si="85"/>
        <v/>
      </c>
      <c r="DU65" s="51"/>
      <c r="DV65" s="17"/>
      <c r="DW65" s="18"/>
      <c r="DX65" s="19"/>
      <c r="DY65" s="290">
        <f t="shared" si="86"/>
        <v>0</v>
      </c>
      <c r="DZ65" s="291">
        <f t="shared" si="87"/>
        <v>0</v>
      </c>
      <c r="EA65" s="19">
        <f t="shared" si="88"/>
        <v>0</v>
      </c>
      <c r="EB65" s="20"/>
      <c r="EC65" s="292">
        <f t="shared" si="63"/>
        <v>0</v>
      </c>
      <c r="ED65" s="63"/>
      <c r="EE65" s="64"/>
      <c r="EF65" s="63"/>
      <c r="EG65" s="65"/>
      <c r="EH65" s="66"/>
      <c r="EI65" s="64"/>
      <c r="EJ65" s="63"/>
      <c r="EK65" s="65"/>
      <c r="EL65" s="66"/>
      <c r="EM65" s="64"/>
      <c r="EN65" s="56" t="str">
        <f>IFERROR(IF($DW65="Présent",EE65/VLOOKUP(ED65,Base!$A$3:$E$17,2,FALSE)/24,""),"")</f>
        <v/>
      </c>
      <c r="EO65" s="56" t="str">
        <f>IFERROR(IF($DW65="Présent",EG65/VLOOKUP(EF65,Base!$A$3:$E$17,2,FALSE)/24,""),"")</f>
        <v/>
      </c>
      <c r="EP65" s="56" t="str">
        <f>IFERROR(IF($DW65="Présent",EI65/VLOOKUP(EH65,Base!$A$3:$E$17,2,FALSE)/24,""),"")</f>
        <v/>
      </c>
      <c r="EQ65" s="56" t="str">
        <f>IFERROR(IF($DW65="Présent",EK65/VLOOKUP(EJ65,Base!$A$3:$E$17,2,FALSE)/24,""),"")</f>
        <v/>
      </c>
      <c r="ER65" s="56" t="str">
        <f>IFERROR(IF($DW65="Présent",EM65/VLOOKUP(EL65,Base!$A$3:$E$17,2,FALSE)/24,""),"")</f>
        <v/>
      </c>
      <c r="ES65" s="293" t="str">
        <f t="shared" si="89"/>
        <v/>
      </c>
      <c r="ET65" s="51"/>
      <c r="EU65" s="17"/>
      <c r="EV65" s="18"/>
      <c r="EW65" s="19"/>
      <c r="EX65" s="290">
        <f t="shared" si="90"/>
        <v>0</v>
      </c>
      <c r="EY65" s="291">
        <f t="shared" si="91"/>
        <v>0</v>
      </c>
      <c r="EZ65" s="19">
        <f t="shared" si="92"/>
        <v>0</v>
      </c>
      <c r="FA65" s="20"/>
      <c r="FB65" s="292">
        <f t="shared" si="64"/>
        <v>0</v>
      </c>
      <c r="FC65" s="63"/>
      <c r="FD65" s="64"/>
      <c r="FE65" s="63"/>
      <c r="FF65" s="65"/>
      <c r="FG65" s="66"/>
      <c r="FH65" s="64"/>
      <c r="FI65" s="63"/>
      <c r="FJ65" s="65"/>
      <c r="FK65" s="66"/>
      <c r="FL65" s="64"/>
      <c r="FM65" s="56" t="str">
        <f>IFERROR(IF($EV65="Présent",FD65/VLOOKUP(FC65,Base!$A$3:$E$17,2,FALSE)/24,""),"")</f>
        <v/>
      </c>
      <c r="FN65" s="56" t="str">
        <f>IFERROR(IF($EV65="Présent",FF65/VLOOKUP(FE65,Base!$A$3:$E$17,2,FALSE)/24,""),"")</f>
        <v/>
      </c>
      <c r="FO65" s="56" t="str">
        <f>IFERROR(IF($EV65="Présent",FH65/VLOOKUP(FG65,Base!$A$3:$E$17,2,FALSE)/24,""),"")</f>
        <v/>
      </c>
      <c r="FP65" s="56" t="str">
        <f>IFERROR(IF($EV65="Présent",FJ65/VLOOKUP(FI65,Base!$A$3:$E$17,2,FALSE)/24,""),"")</f>
        <v/>
      </c>
      <c r="FQ65" s="56" t="str">
        <f>IFERROR(IF($EV65="Présent",FL65/VLOOKUP(FK65,Base!$A$3:$E$17,2,FALSE)/24,""),"")</f>
        <v/>
      </c>
      <c r="FR65" s="293" t="str">
        <f t="shared" si="93"/>
        <v/>
      </c>
      <c r="FS65" s="51"/>
      <c r="FU65" s="262">
        <f t="shared" si="35"/>
        <v>0</v>
      </c>
      <c r="FV65" s="261" t="str">
        <f t="shared" si="65"/>
        <v/>
      </c>
      <c r="FW65" s="263">
        <f t="shared" si="94"/>
        <v>0</v>
      </c>
      <c r="FX65" s="23"/>
      <c r="FY65" s="88"/>
    </row>
    <row r="66" spans="1:181" s="25" customFormat="1" x14ac:dyDescent="0.2">
      <c r="A66" s="17"/>
      <c r="B66" s="18"/>
      <c r="C66" s="19">
        <v>0.22916666666666666</v>
      </c>
      <c r="D66" s="290">
        <f t="shared" si="66"/>
        <v>0</v>
      </c>
      <c r="E66" s="291">
        <f t="shared" si="67"/>
        <v>0</v>
      </c>
      <c r="F66" s="19">
        <f t="shared" si="68"/>
        <v>0</v>
      </c>
      <c r="G66" s="20">
        <v>0.53749999999999998</v>
      </c>
      <c r="H66" s="292">
        <f t="shared" si="58"/>
        <v>0</v>
      </c>
      <c r="I66" s="63"/>
      <c r="J66" s="64"/>
      <c r="K66" s="63"/>
      <c r="L66" s="65"/>
      <c r="M66" s="66"/>
      <c r="N66" s="64"/>
      <c r="O66" s="63"/>
      <c r="P66" s="65"/>
      <c r="Q66" s="66"/>
      <c r="R66" s="64"/>
      <c r="S66" s="56" t="str">
        <f>IFERROR(IF($B66="Présent",J66/VLOOKUP(I66,Base!$A$3:$E$17,2,FALSE)/24,""),"")</f>
        <v/>
      </c>
      <c r="T66" s="56" t="str">
        <f>IFERROR(IF($B66="Présent",L66/VLOOKUP(K66,Base!$A$3:$E$17,2,FALSE)/24,""),"")</f>
        <v/>
      </c>
      <c r="U66" s="56" t="str">
        <f>IFERROR(IF($B66="Présent",N66/VLOOKUP(M66,Base!$A$3:$E$17,2,FALSE)/24,""),"")</f>
        <v/>
      </c>
      <c r="V66" s="56" t="str">
        <f>IFERROR(IF($B66="Présent",P66/VLOOKUP(O66,Base!$A$3:$E$17,2,FALSE)/24,""),"")</f>
        <v/>
      </c>
      <c r="W66" s="56" t="str">
        <f>IFERROR(IF($B66="Présent",R66/VLOOKUP(Q66,Base!$A$3:$E$17,2,FALSE)/24,""),"")</f>
        <v/>
      </c>
      <c r="X66" s="293" t="str">
        <f t="shared" si="69"/>
        <v/>
      </c>
      <c r="Y66" s="52"/>
      <c r="Z66" s="17"/>
      <c r="AA66" s="18"/>
      <c r="AB66" s="19"/>
      <c r="AC66" s="290">
        <f t="shared" si="70"/>
        <v>0</v>
      </c>
      <c r="AD66" s="291">
        <f t="shared" si="71"/>
        <v>0</v>
      </c>
      <c r="AE66" s="19">
        <f t="shared" si="72"/>
        <v>0</v>
      </c>
      <c r="AF66" s="20"/>
      <c r="AG66" s="292">
        <f t="shared" si="59"/>
        <v>0</v>
      </c>
      <c r="AH66" s="63"/>
      <c r="AI66" s="64"/>
      <c r="AJ66" s="63"/>
      <c r="AK66" s="65"/>
      <c r="AL66" s="66"/>
      <c r="AM66" s="64"/>
      <c r="AN66" s="63"/>
      <c r="AO66" s="65"/>
      <c r="AP66" s="66"/>
      <c r="AQ66" s="64"/>
      <c r="AR66" s="56" t="str">
        <f>IFERROR(IF($AA66="Présent",AI66/VLOOKUP(AH66,Base!$A$3:$E$17,2,FALSE)/24,""),"")</f>
        <v/>
      </c>
      <c r="AS66" s="56" t="str">
        <f>IFERROR(IF($AA66="Présent",AK66/VLOOKUP(AJ66,Base!$A$3:$E$17,2,FALSE)/24,""),"")</f>
        <v/>
      </c>
      <c r="AT66" s="56" t="str">
        <f>IFERROR(IF($AA66="Présent",AM66/VLOOKUP(AL66,Base!$A$3:$E$17,2,FALSE)/24,""),"")</f>
        <v/>
      </c>
      <c r="AU66" s="56" t="str">
        <f>IFERROR(IF($AA66="Présent",AO66/VLOOKUP(AN66,Base!$A$3:$E$17,2,FALSE)/24,""),"")</f>
        <v/>
      </c>
      <c r="AV66" s="56" t="str">
        <f>IFERROR(IF($AA66="Présent",AQ66/VLOOKUP(AP66,Base!$A$3:$E$17,2,FALSE)/24,""),"")</f>
        <v/>
      </c>
      <c r="AW66" s="293" t="str">
        <f t="shared" si="73"/>
        <v/>
      </c>
      <c r="AX66" s="51"/>
      <c r="AY66" s="17"/>
      <c r="AZ66" s="18"/>
      <c r="BA66" s="19"/>
      <c r="BB66" s="290">
        <f t="shared" si="74"/>
        <v>0</v>
      </c>
      <c r="BC66" s="291">
        <f t="shared" si="75"/>
        <v>0</v>
      </c>
      <c r="BD66" s="19">
        <f t="shared" si="76"/>
        <v>0</v>
      </c>
      <c r="BE66" s="20"/>
      <c r="BF66" s="292">
        <f t="shared" si="60"/>
        <v>0</v>
      </c>
      <c r="BG66" s="63"/>
      <c r="BH66" s="64"/>
      <c r="BI66" s="63"/>
      <c r="BJ66" s="65"/>
      <c r="BK66" s="66"/>
      <c r="BL66" s="64"/>
      <c r="BM66" s="63"/>
      <c r="BN66" s="65"/>
      <c r="BO66" s="66"/>
      <c r="BP66" s="64"/>
      <c r="BQ66" s="56" t="str">
        <f>IFERROR(IF($AZ66="Présent",BH66/VLOOKUP(BG66,Base!$A$3:$E$17,2,FALSE)/24,""),"")</f>
        <v/>
      </c>
      <c r="BR66" s="56" t="str">
        <f>IFERROR(IF($AZ66="Présent",BJ66/VLOOKUP(BI66,Base!$A$3:$E$17,2,FALSE)/24,""),"")</f>
        <v/>
      </c>
      <c r="BS66" s="56" t="str">
        <f>IFERROR(IF($AZ66="Présent",BL66/VLOOKUP(BK66,Base!$A$3:$E$17,2,FALSE)/24,""),"")</f>
        <v/>
      </c>
      <c r="BT66" s="56" t="str">
        <f>IFERROR(IF($AZ66="Présent",BN66/VLOOKUP(BM66,Base!$A$3:$E$17,2,FALSE)/24,""),"")</f>
        <v/>
      </c>
      <c r="BU66" s="56" t="str">
        <f>IFERROR(IF($AZ66="Présent",BP66/VLOOKUP(BO66,Base!$A$3:$E$17,2,FALSE)/24,""),"")</f>
        <v/>
      </c>
      <c r="BV66" s="293" t="str">
        <f t="shared" si="77"/>
        <v/>
      </c>
      <c r="BW66" s="51"/>
      <c r="BX66" s="17"/>
      <c r="BY66" s="18"/>
      <c r="BZ66" s="19"/>
      <c r="CA66" s="290">
        <f t="shared" si="78"/>
        <v>0</v>
      </c>
      <c r="CB66" s="291">
        <f t="shared" si="79"/>
        <v>0</v>
      </c>
      <c r="CC66" s="19">
        <f t="shared" si="80"/>
        <v>0</v>
      </c>
      <c r="CD66" s="20"/>
      <c r="CE66" s="292">
        <f t="shared" si="61"/>
        <v>0</v>
      </c>
      <c r="CF66" s="63"/>
      <c r="CG66" s="64"/>
      <c r="CH66" s="63"/>
      <c r="CI66" s="65"/>
      <c r="CJ66" s="66"/>
      <c r="CK66" s="64"/>
      <c r="CL66" s="63"/>
      <c r="CM66" s="65"/>
      <c r="CN66" s="66"/>
      <c r="CO66" s="64"/>
      <c r="CP66" s="56" t="str">
        <f>IFERROR(IF($BY66="Présent",CG66/VLOOKUP(CF66,Base!$A$3:$E$17,2,FALSE)/24,""),"")</f>
        <v/>
      </c>
      <c r="CQ66" s="56" t="str">
        <f>IFERROR(IF($BY66="Présent",CI66/VLOOKUP(CH66,Base!$A$3:$E$17,2,FALSE)/24,""),"")</f>
        <v/>
      </c>
      <c r="CR66" s="56" t="str">
        <f>IFERROR(IF($BY66="Présent",CK66/VLOOKUP(CJ66,Base!$A$3:$E$17,2,FALSE)/24,""),"")</f>
        <v/>
      </c>
      <c r="CS66" s="56" t="str">
        <f>IFERROR(IF($BY66="Présent",CM66/VLOOKUP(CL66,Base!$A$3:$E$17,2,FALSE)/24,""),"")</f>
        <v/>
      </c>
      <c r="CT66" s="56" t="str">
        <f>IFERROR(IF($BY66="Présent",CO66/VLOOKUP(CN66,Base!$A$3:$E$17,2,FALSE)/24,""),"")</f>
        <v/>
      </c>
      <c r="CU66" s="293" t="str">
        <f t="shared" si="81"/>
        <v/>
      </c>
      <c r="CV66" s="51"/>
      <c r="CW66" s="17"/>
      <c r="CX66" s="18"/>
      <c r="CY66" s="19"/>
      <c r="CZ66" s="290">
        <f t="shared" si="82"/>
        <v>0</v>
      </c>
      <c r="DA66" s="291">
        <f t="shared" si="83"/>
        <v>0</v>
      </c>
      <c r="DB66" s="19">
        <f t="shared" si="84"/>
        <v>0</v>
      </c>
      <c r="DC66" s="20"/>
      <c r="DD66" s="292">
        <f t="shared" si="62"/>
        <v>0</v>
      </c>
      <c r="DE66" s="63"/>
      <c r="DF66" s="64"/>
      <c r="DG66" s="63"/>
      <c r="DH66" s="65"/>
      <c r="DI66" s="66"/>
      <c r="DJ66" s="64"/>
      <c r="DK66" s="63"/>
      <c r="DL66" s="65"/>
      <c r="DM66" s="66"/>
      <c r="DN66" s="64"/>
      <c r="DO66" s="56" t="str">
        <f>IFERROR(IF($CX66="Présent",DF66/VLOOKUP(DE66,Base!$A$3:$E$17,2,FALSE)/24,""),"")</f>
        <v/>
      </c>
      <c r="DP66" s="56" t="str">
        <f>IFERROR(IF($CX66="Présent",DH66/VLOOKUP(DG66,Base!$A$3:$E$17,2,FALSE)/24,""),"")</f>
        <v/>
      </c>
      <c r="DQ66" s="56" t="str">
        <f>IFERROR(IF($CX66="Présent",DJ66/VLOOKUP(DI66,Base!$A$3:$E$17,2,FALSE)/24,""),"")</f>
        <v/>
      </c>
      <c r="DR66" s="56" t="str">
        <f>IFERROR(IF($CX66="Présent",DL66/VLOOKUP(DK66,Base!$A$3:$E$17,2,FALSE)/24,""),"")</f>
        <v/>
      </c>
      <c r="DS66" s="56" t="str">
        <f>IFERROR(IF($CX66="Présent",DN66/VLOOKUP(DM66,Base!$A$3:$E$17,2,FALSE)/24,""),"")</f>
        <v/>
      </c>
      <c r="DT66" s="293" t="str">
        <f t="shared" si="85"/>
        <v/>
      </c>
      <c r="DU66" s="51"/>
      <c r="DV66" s="17"/>
      <c r="DW66" s="18"/>
      <c r="DX66" s="19"/>
      <c r="DY66" s="290">
        <f t="shared" si="86"/>
        <v>0</v>
      </c>
      <c r="DZ66" s="291">
        <f t="shared" si="87"/>
        <v>0</v>
      </c>
      <c r="EA66" s="19">
        <f t="shared" si="88"/>
        <v>0</v>
      </c>
      <c r="EB66" s="20"/>
      <c r="EC66" s="292">
        <f t="shared" si="63"/>
        <v>0</v>
      </c>
      <c r="ED66" s="63"/>
      <c r="EE66" s="64"/>
      <c r="EF66" s="63"/>
      <c r="EG66" s="65"/>
      <c r="EH66" s="66"/>
      <c r="EI66" s="64"/>
      <c r="EJ66" s="63"/>
      <c r="EK66" s="65"/>
      <c r="EL66" s="66"/>
      <c r="EM66" s="64"/>
      <c r="EN66" s="56" t="str">
        <f>IFERROR(IF($DW66="Présent",EE66/VLOOKUP(ED66,Base!$A$3:$E$17,2,FALSE)/24,""),"")</f>
        <v/>
      </c>
      <c r="EO66" s="56" t="str">
        <f>IFERROR(IF($DW66="Présent",EG66/VLOOKUP(EF66,Base!$A$3:$E$17,2,FALSE)/24,""),"")</f>
        <v/>
      </c>
      <c r="EP66" s="56" t="str">
        <f>IFERROR(IF($DW66="Présent",EI66/VLOOKUP(EH66,Base!$A$3:$E$17,2,FALSE)/24,""),"")</f>
        <v/>
      </c>
      <c r="EQ66" s="56" t="str">
        <f>IFERROR(IF($DW66="Présent",EK66/VLOOKUP(EJ66,Base!$A$3:$E$17,2,FALSE)/24,""),"")</f>
        <v/>
      </c>
      <c r="ER66" s="56" t="str">
        <f>IFERROR(IF($DW66="Présent",EM66/VLOOKUP(EL66,Base!$A$3:$E$17,2,FALSE)/24,""),"")</f>
        <v/>
      </c>
      <c r="ES66" s="293" t="str">
        <f t="shared" si="89"/>
        <v/>
      </c>
      <c r="ET66" s="51"/>
      <c r="EU66" s="17"/>
      <c r="EV66" s="18"/>
      <c r="EW66" s="19"/>
      <c r="EX66" s="290">
        <f t="shared" si="90"/>
        <v>0</v>
      </c>
      <c r="EY66" s="291">
        <f t="shared" si="91"/>
        <v>0</v>
      </c>
      <c r="EZ66" s="19">
        <f t="shared" si="92"/>
        <v>0</v>
      </c>
      <c r="FA66" s="20"/>
      <c r="FB66" s="292">
        <f t="shared" si="64"/>
        <v>0</v>
      </c>
      <c r="FC66" s="63"/>
      <c r="FD66" s="64"/>
      <c r="FE66" s="63"/>
      <c r="FF66" s="65"/>
      <c r="FG66" s="66"/>
      <c r="FH66" s="64"/>
      <c r="FI66" s="63"/>
      <c r="FJ66" s="65"/>
      <c r="FK66" s="66"/>
      <c r="FL66" s="64"/>
      <c r="FM66" s="56" t="str">
        <f>IFERROR(IF($EV66="Présent",FD66/VLOOKUP(FC66,Base!$A$3:$E$17,2,FALSE)/24,""),"")</f>
        <v/>
      </c>
      <c r="FN66" s="56" t="str">
        <f>IFERROR(IF($EV66="Présent",FF66/VLOOKUP(FE66,Base!$A$3:$E$17,2,FALSE)/24,""),"")</f>
        <v/>
      </c>
      <c r="FO66" s="56" t="str">
        <f>IFERROR(IF($EV66="Présent",FH66/VLOOKUP(FG66,Base!$A$3:$E$17,2,FALSE)/24,""),"")</f>
        <v/>
      </c>
      <c r="FP66" s="56" t="str">
        <f>IFERROR(IF($EV66="Présent",FJ66/VLOOKUP(FI66,Base!$A$3:$E$17,2,FALSE)/24,""),"")</f>
        <v/>
      </c>
      <c r="FQ66" s="56" t="str">
        <f>IFERROR(IF($EV66="Présent",FL66/VLOOKUP(FK66,Base!$A$3:$E$17,2,FALSE)/24,""),"")</f>
        <v/>
      </c>
      <c r="FR66" s="293" t="str">
        <f t="shared" si="93"/>
        <v/>
      </c>
      <c r="FS66" s="51"/>
      <c r="FU66" s="262">
        <f t="shared" si="35"/>
        <v>0</v>
      </c>
      <c r="FV66" s="261" t="str">
        <f t="shared" si="65"/>
        <v/>
      </c>
      <c r="FW66" s="263">
        <f t="shared" si="94"/>
        <v>0</v>
      </c>
      <c r="FX66" s="23"/>
      <c r="FY66" s="88"/>
    </row>
    <row r="67" spans="1:181" s="25" customFormat="1" x14ac:dyDescent="0.2">
      <c r="A67" s="17"/>
      <c r="B67" s="18"/>
      <c r="C67" s="19">
        <v>0.22916666666666666</v>
      </c>
      <c r="D67" s="290">
        <f t="shared" si="66"/>
        <v>0</v>
      </c>
      <c r="E67" s="291">
        <f t="shared" si="67"/>
        <v>0</v>
      </c>
      <c r="F67" s="19">
        <f t="shared" si="68"/>
        <v>0</v>
      </c>
      <c r="G67" s="20">
        <v>0.53749999999999998</v>
      </c>
      <c r="H67" s="292">
        <f t="shared" si="58"/>
        <v>0</v>
      </c>
      <c r="I67" s="63"/>
      <c r="J67" s="64"/>
      <c r="K67" s="63"/>
      <c r="L67" s="65"/>
      <c r="M67" s="66"/>
      <c r="N67" s="64"/>
      <c r="O67" s="63"/>
      <c r="P67" s="65"/>
      <c r="Q67" s="66"/>
      <c r="R67" s="64"/>
      <c r="S67" s="56" t="str">
        <f>IFERROR(IF($B67="Présent",J67/VLOOKUP(I67,Base!$A$3:$E$17,2,FALSE)/24,""),"")</f>
        <v/>
      </c>
      <c r="T67" s="56" t="str">
        <f>IFERROR(IF($B67="Présent",L67/VLOOKUP(K67,Base!$A$3:$E$17,2,FALSE)/24,""),"")</f>
        <v/>
      </c>
      <c r="U67" s="56" t="str">
        <f>IFERROR(IF($B67="Présent",N67/VLOOKUP(M67,Base!$A$3:$E$17,2,FALSE)/24,""),"")</f>
        <v/>
      </c>
      <c r="V67" s="56" t="str">
        <f>IFERROR(IF($B67="Présent",P67/VLOOKUP(O67,Base!$A$3:$E$17,2,FALSE)/24,""),"")</f>
        <v/>
      </c>
      <c r="W67" s="56" t="str">
        <f>IFERROR(IF($B67="Présent",R67/VLOOKUP(Q67,Base!$A$3:$E$17,2,FALSE)/24,""),"")</f>
        <v/>
      </c>
      <c r="X67" s="293" t="str">
        <f t="shared" si="69"/>
        <v/>
      </c>
      <c r="Y67" s="52"/>
      <c r="Z67" s="17"/>
      <c r="AA67" s="18"/>
      <c r="AB67" s="19"/>
      <c r="AC67" s="290">
        <f t="shared" si="70"/>
        <v>0</v>
      </c>
      <c r="AD67" s="291">
        <f t="shared" si="71"/>
        <v>0</v>
      </c>
      <c r="AE67" s="19">
        <f t="shared" si="72"/>
        <v>0</v>
      </c>
      <c r="AF67" s="20"/>
      <c r="AG67" s="292">
        <f t="shared" si="59"/>
        <v>0</v>
      </c>
      <c r="AH67" s="63"/>
      <c r="AI67" s="64"/>
      <c r="AJ67" s="63"/>
      <c r="AK67" s="65"/>
      <c r="AL67" s="66"/>
      <c r="AM67" s="64"/>
      <c r="AN67" s="63"/>
      <c r="AO67" s="65"/>
      <c r="AP67" s="66"/>
      <c r="AQ67" s="64"/>
      <c r="AR67" s="56" t="str">
        <f>IFERROR(IF($AA67="Présent",AI67/VLOOKUP(AH67,Base!$A$3:$E$17,2,FALSE)/24,""),"")</f>
        <v/>
      </c>
      <c r="AS67" s="56" t="str">
        <f>IFERROR(IF($AA67="Présent",AK67/VLOOKUP(AJ67,Base!$A$3:$E$17,2,FALSE)/24,""),"")</f>
        <v/>
      </c>
      <c r="AT67" s="56" t="str">
        <f>IFERROR(IF($AA67="Présent",AM67/VLOOKUP(AL67,Base!$A$3:$E$17,2,FALSE)/24,""),"")</f>
        <v/>
      </c>
      <c r="AU67" s="56" t="str">
        <f>IFERROR(IF($AA67="Présent",AO67/VLOOKUP(AN67,Base!$A$3:$E$17,2,FALSE)/24,""),"")</f>
        <v/>
      </c>
      <c r="AV67" s="56" t="str">
        <f>IFERROR(IF($AA67="Présent",AQ67/VLOOKUP(AP67,Base!$A$3:$E$17,2,FALSE)/24,""),"")</f>
        <v/>
      </c>
      <c r="AW67" s="293" t="str">
        <f t="shared" si="73"/>
        <v/>
      </c>
      <c r="AX67" s="51"/>
      <c r="AY67" s="17"/>
      <c r="AZ67" s="18"/>
      <c r="BA67" s="19"/>
      <c r="BB67" s="290">
        <f t="shared" si="74"/>
        <v>0</v>
      </c>
      <c r="BC67" s="291">
        <f t="shared" si="75"/>
        <v>0</v>
      </c>
      <c r="BD67" s="19">
        <f t="shared" si="76"/>
        <v>0</v>
      </c>
      <c r="BE67" s="20"/>
      <c r="BF67" s="292">
        <f t="shared" si="60"/>
        <v>0</v>
      </c>
      <c r="BG67" s="63"/>
      <c r="BH67" s="64"/>
      <c r="BI67" s="63"/>
      <c r="BJ67" s="65"/>
      <c r="BK67" s="66"/>
      <c r="BL67" s="64"/>
      <c r="BM67" s="63"/>
      <c r="BN67" s="65"/>
      <c r="BO67" s="66"/>
      <c r="BP67" s="64"/>
      <c r="BQ67" s="56" t="str">
        <f>IFERROR(IF($AZ67="Présent",BH67/VLOOKUP(BG67,Base!$A$3:$E$17,2,FALSE)/24,""),"")</f>
        <v/>
      </c>
      <c r="BR67" s="56" t="str">
        <f>IFERROR(IF($AZ67="Présent",BJ67/VLOOKUP(BI67,Base!$A$3:$E$17,2,FALSE)/24,""),"")</f>
        <v/>
      </c>
      <c r="BS67" s="56" t="str">
        <f>IFERROR(IF($AZ67="Présent",BL67/VLOOKUP(BK67,Base!$A$3:$E$17,2,FALSE)/24,""),"")</f>
        <v/>
      </c>
      <c r="BT67" s="56" t="str">
        <f>IFERROR(IF($AZ67="Présent",BN67/VLOOKUP(BM67,Base!$A$3:$E$17,2,FALSE)/24,""),"")</f>
        <v/>
      </c>
      <c r="BU67" s="56" t="str">
        <f>IFERROR(IF($AZ67="Présent",BP67/VLOOKUP(BO67,Base!$A$3:$E$17,2,FALSE)/24,""),"")</f>
        <v/>
      </c>
      <c r="BV67" s="293" t="str">
        <f t="shared" si="77"/>
        <v/>
      </c>
      <c r="BW67" s="51"/>
      <c r="BX67" s="17"/>
      <c r="BY67" s="18"/>
      <c r="BZ67" s="19"/>
      <c r="CA67" s="290">
        <f t="shared" si="78"/>
        <v>0</v>
      </c>
      <c r="CB67" s="291">
        <f t="shared" si="79"/>
        <v>0</v>
      </c>
      <c r="CC67" s="19">
        <f t="shared" si="80"/>
        <v>0</v>
      </c>
      <c r="CD67" s="20"/>
      <c r="CE67" s="292">
        <f t="shared" si="61"/>
        <v>0</v>
      </c>
      <c r="CF67" s="63"/>
      <c r="CG67" s="64"/>
      <c r="CH67" s="63"/>
      <c r="CI67" s="65"/>
      <c r="CJ67" s="66"/>
      <c r="CK67" s="64"/>
      <c r="CL67" s="63"/>
      <c r="CM67" s="65"/>
      <c r="CN67" s="66"/>
      <c r="CO67" s="64"/>
      <c r="CP67" s="56" t="str">
        <f>IFERROR(IF($BY67="Présent",CG67/VLOOKUP(CF67,Base!$A$3:$E$17,2,FALSE)/24,""),"")</f>
        <v/>
      </c>
      <c r="CQ67" s="56" t="str">
        <f>IFERROR(IF($BY67="Présent",CI67/VLOOKUP(CH67,Base!$A$3:$E$17,2,FALSE)/24,""),"")</f>
        <v/>
      </c>
      <c r="CR67" s="56" t="str">
        <f>IFERROR(IF($BY67="Présent",CK67/VLOOKUP(CJ67,Base!$A$3:$E$17,2,FALSE)/24,""),"")</f>
        <v/>
      </c>
      <c r="CS67" s="56" t="str">
        <f>IFERROR(IF($BY67="Présent",CM67/VLOOKUP(CL67,Base!$A$3:$E$17,2,FALSE)/24,""),"")</f>
        <v/>
      </c>
      <c r="CT67" s="56" t="str">
        <f>IFERROR(IF($BY67="Présent",CO67/VLOOKUP(CN67,Base!$A$3:$E$17,2,FALSE)/24,""),"")</f>
        <v/>
      </c>
      <c r="CU67" s="293" t="str">
        <f t="shared" si="81"/>
        <v/>
      </c>
      <c r="CV67" s="51"/>
      <c r="CW67" s="17"/>
      <c r="CX67" s="18"/>
      <c r="CY67" s="19"/>
      <c r="CZ67" s="290">
        <f t="shared" si="82"/>
        <v>0</v>
      </c>
      <c r="DA67" s="291">
        <f t="shared" si="83"/>
        <v>0</v>
      </c>
      <c r="DB67" s="19">
        <f t="shared" si="84"/>
        <v>0</v>
      </c>
      <c r="DC67" s="20"/>
      <c r="DD67" s="292">
        <f t="shared" si="62"/>
        <v>0</v>
      </c>
      <c r="DE67" s="63"/>
      <c r="DF67" s="64"/>
      <c r="DG67" s="63"/>
      <c r="DH67" s="65"/>
      <c r="DI67" s="66"/>
      <c r="DJ67" s="64"/>
      <c r="DK67" s="63"/>
      <c r="DL67" s="65"/>
      <c r="DM67" s="66"/>
      <c r="DN67" s="64"/>
      <c r="DO67" s="56" t="str">
        <f>IFERROR(IF($CX67="Présent",DF67/VLOOKUP(DE67,Base!$A$3:$E$17,2,FALSE)/24,""),"")</f>
        <v/>
      </c>
      <c r="DP67" s="56" t="str">
        <f>IFERROR(IF($CX67="Présent",DH67/VLOOKUP(DG67,Base!$A$3:$E$17,2,FALSE)/24,""),"")</f>
        <v/>
      </c>
      <c r="DQ67" s="56" t="str">
        <f>IFERROR(IF($CX67="Présent",DJ67/VLOOKUP(DI67,Base!$A$3:$E$17,2,FALSE)/24,""),"")</f>
        <v/>
      </c>
      <c r="DR67" s="56" t="str">
        <f>IFERROR(IF($CX67="Présent",DL67/VLOOKUP(DK67,Base!$A$3:$E$17,2,FALSE)/24,""),"")</f>
        <v/>
      </c>
      <c r="DS67" s="56" t="str">
        <f>IFERROR(IF($CX67="Présent",DN67/VLOOKUP(DM67,Base!$A$3:$E$17,2,FALSE)/24,""),"")</f>
        <v/>
      </c>
      <c r="DT67" s="293" t="str">
        <f t="shared" si="85"/>
        <v/>
      </c>
      <c r="DU67" s="51"/>
      <c r="DV67" s="17"/>
      <c r="DW67" s="18"/>
      <c r="DX67" s="19"/>
      <c r="DY67" s="290">
        <f t="shared" si="86"/>
        <v>0</v>
      </c>
      <c r="DZ67" s="291">
        <f t="shared" si="87"/>
        <v>0</v>
      </c>
      <c r="EA67" s="19">
        <f t="shared" si="88"/>
        <v>0</v>
      </c>
      <c r="EB67" s="20"/>
      <c r="EC67" s="292">
        <f t="shared" si="63"/>
        <v>0</v>
      </c>
      <c r="ED67" s="63"/>
      <c r="EE67" s="64"/>
      <c r="EF67" s="63"/>
      <c r="EG67" s="65"/>
      <c r="EH67" s="66"/>
      <c r="EI67" s="64"/>
      <c r="EJ67" s="63"/>
      <c r="EK67" s="65"/>
      <c r="EL67" s="66"/>
      <c r="EM67" s="64"/>
      <c r="EN67" s="56" t="str">
        <f>IFERROR(IF($DW67="Présent",EE67/VLOOKUP(ED67,Base!$A$3:$E$17,2,FALSE)/24,""),"")</f>
        <v/>
      </c>
      <c r="EO67" s="56" t="str">
        <f>IFERROR(IF($DW67="Présent",EG67/VLOOKUP(EF67,Base!$A$3:$E$17,2,FALSE)/24,""),"")</f>
        <v/>
      </c>
      <c r="EP67" s="56" t="str">
        <f>IFERROR(IF($DW67="Présent",EI67/VLOOKUP(EH67,Base!$A$3:$E$17,2,FALSE)/24,""),"")</f>
        <v/>
      </c>
      <c r="EQ67" s="56" t="str">
        <f>IFERROR(IF($DW67="Présent",EK67/VLOOKUP(EJ67,Base!$A$3:$E$17,2,FALSE)/24,""),"")</f>
        <v/>
      </c>
      <c r="ER67" s="56" t="str">
        <f>IFERROR(IF($DW67="Présent",EM67/VLOOKUP(EL67,Base!$A$3:$E$17,2,FALSE)/24,""),"")</f>
        <v/>
      </c>
      <c r="ES67" s="293" t="str">
        <f t="shared" si="89"/>
        <v/>
      </c>
      <c r="ET67" s="51"/>
      <c r="EU67" s="17"/>
      <c r="EV67" s="18"/>
      <c r="EW67" s="19"/>
      <c r="EX67" s="290">
        <f t="shared" si="90"/>
        <v>0</v>
      </c>
      <c r="EY67" s="291">
        <f t="shared" si="91"/>
        <v>0</v>
      </c>
      <c r="EZ67" s="19">
        <f t="shared" si="92"/>
        <v>0</v>
      </c>
      <c r="FA67" s="20"/>
      <c r="FB67" s="292">
        <f t="shared" si="64"/>
        <v>0</v>
      </c>
      <c r="FC67" s="63"/>
      <c r="FD67" s="64"/>
      <c r="FE67" s="63"/>
      <c r="FF67" s="65"/>
      <c r="FG67" s="66"/>
      <c r="FH67" s="64"/>
      <c r="FI67" s="63"/>
      <c r="FJ67" s="65"/>
      <c r="FK67" s="66"/>
      <c r="FL67" s="64"/>
      <c r="FM67" s="56" t="str">
        <f>IFERROR(IF($EV67="Présent",FD67/VLOOKUP(FC67,Base!$A$3:$E$17,2,FALSE)/24,""),"")</f>
        <v/>
      </c>
      <c r="FN67" s="56" t="str">
        <f>IFERROR(IF($EV67="Présent",FF67/VLOOKUP(FE67,Base!$A$3:$E$17,2,FALSE)/24,""),"")</f>
        <v/>
      </c>
      <c r="FO67" s="56" t="str">
        <f>IFERROR(IF($EV67="Présent",FH67/VLOOKUP(FG67,Base!$A$3:$E$17,2,FALSE)/24,""),"")</f>
        <v/>
      </c>
      <c r="FP67" s="56" t="str">
        <f>IFERROR(IF($EV67="Présent",FJ67/VLOOKUP(FI67,Base!$A$3:$E$17,2,FALSE)/24,""),"")</f>
        <v/>
      </c>
      <c r="FQ67" s="56" t="str">
        <f>IFERROR(IF($EV67="Présent",FL67/VLOOKUP(FK67,Base!$A$3:$E$17,2,FALSE)/24,""),"")</f>
        <v/>
      </c>
      <c r="FR67" s="293" t="str">
        <f t="shared" si="93"/>
        <v/>
      </c>
      <c r="FS67" s="51"/>
      <c r="FU67" s="262">
        <f t="shared" si="35"/>
        <v>0</v>
      </c>
      <c r="FV67" s="261" t="str">
        <f t="shared" si="65"/>
        <v/>
      </c>
      <c r="FW67" s="263">
        <f t="shared" si="94"/>
        <v>0</v>
      </c>
      <c r="FX67" s="23"/>
      <c r="FY67" s="88"/>
    </row>
    <row r="68" spans="1:181" s="25" customFormat="1" x14ac:dyDescent="0.2">
      <c r="A68" s="17"/>
      <c r="B68" s="18"/>
      <c r="C68" s="19">
        <v>0.22916666666666666</v>
      </c>
      <c r="D68" s="290">
        <f t="shared" si="66"/>
        <v>0</v>
      </c>
      <c r="E68" s="291">
        <f t="shared" si="67"/>
        <v>0</v>
      </c>
      <c r="F68" s="19">
        <f t="shared" si="68"/>
        <v>0</v>
      </c>
      <c r="G68" s="20">
        <v>0.53749999999999998</v>
      </c>
      <c r="H68" s="292">
        <f t="shared" si="58"/>
        <v>0</v>
      </c>
      <c r="I68" s="63"/>
      <c r="J68" s="64"/>
      <c r="K68" s="63"/>
      <c r="L68" s="65"/>
      <c r="M68" s="66"/>
      <c r="N68" s="64"/>
      <c r="O68" s="63"/>
      <c r="P68" s="65"/>
      <c r="Q68" s="66"/>
      <c r="R68" s="64"/>
      <c r="S68" s="56" t="str">
        <f>IFERROR(IF($B68="Présent",J68/VLOOKUP(I68,Base!$A$3:$E$17,2,FALSE)/24,""),"")</f>
        <v/>
      </c>
      <c r="T68" s="56" t="str">
        <f>IFERROR(IF($B68="Présent",L68/VLOOKUP(K68,Base!$A$3:$E$17,2,FALSE)/24,""),"")</f>
        <v/>
      </c>
      <c r="U68" s="56" t="str">
        <f>IFERROR(IF($B68="Présent",N68/VLOOKUP(M68,Base!$A$3:$E$17,2,FALSE)/24,""),"")</f>
        <v/>
      </c>
      <c r="V68" s="56" t="str">
        <f>IFERROR(IF($B68="Présent",P68/VLOOKUP(O68,Base!$A$3:$E$17,2,FALSE)/24,""),"")</f>
        <v/>
      </c>
      <c r="W68" s="56" t="str">
        <f>IFERROR(IF($B68="Présent",R68/VLOOKUP(Q68,Base!$A$3:$E$17,2,FALSE)/24,""),"")</f>
        <v/>
      </c>
      <c r="X68" s="293" t="str">
        <f t="shared" si="69"/>
        <v/>
      </c>
      <c r="Y68" s="52"/>
      <c r="Z68" s="17"/>
      <c r="AA68" s="18"/>
      <c r="AB68" s="19"/>
      <c r="AC68" s="290">
        <f t="shared" si="70"/>
        <v>0</v>
      </c>
      <c r="AD68" s="291">
        <f t="shared" si="71"/>
        <v>0</v>
      </c>
      <c r="AE68" s="19">
        <f t="shared" si="72"/>
        <v>0</v>
      </c>
      <c r="AF68" s="20"/>
      <c r="AG68" s="292">
        <f t="shared" si="59"/>
        <v>0</v>
      </c>
      <c r="AH68" s="63"/>
      <c r="AI68" s="64"/>
      <c r="AJ68" s="63"/>
      <c r="AK68" s="65"/>
      <c r="AL68" s="66"/>
      <c r="AM68" s="64"/>
      <c r="AN68" s="63"/>
      <c r="AO68" s="65"/>
      <c r="AP68" s="66"/>
      <c r="AQ68" s="64"/>
      <c r="AR68" s="56" t="str">
        <f>IFERROR(IF($AA68="Présent",AI68/VLOOKUP(AH68,Base!$A$3:$E$17,2,FALSE)/24,""),"")</f>
        <v/>
      </c>
      <c r="AS68" s="56" t="str">
        <f>IFERROR(IF($AA68="Présent",AK68/VLOOKUP(AJ68,Base!$A$3:$E$17,2,FALSE)/24,""),"")</f>
        <v/>
      </c>
      <c r="AT68" s="56" t="str">
        <f>IFERROR(IF($AA68="Présent",AM68/VLOOKUP(AL68,Base!$A$3:$E$17,2,FALSE)/24,""),"")</f>
        <v/>
      </c>
      <c r="AU68" s="56" t="str">
        <f>IFERROR(IF($AA68="Présent",AO68/VLOOKUP(AN68,Base!$A$3:$E$17,2,FALSE)/24,""),"")</f>
        <v/>
      </c>
      <c r="AV68" s="56" t="str">
        <f>IFERROR(IF($AA68="Présent",AQ68/VLOOKUP(AP68,Base!$A$3:$E$17,2,FALSE)/24,""),"")</f>
        <v/>
      </c>
      <c r="AW68" s="293" t="str">
        <f t="shared" si="73"/>
        <v/>
      </c>
      <c r="AX68" s="51"/>
      <c r="AY68" s="17"/>
      <c r="AZ68" s="18"/>
      <c r="BA68" s="19"/>
      <c r="BB68" s="290">
        <f t="shared" si="74"/>
        <v>0</v>
      </c>
      <c r="BC68" s="291">
        <f t="shared" si="75"/>
        <v>0</v>
      </c>
      <c r="BD68" s="19">
        <f t="shared" si="76"/>
        <v>0</v>
      </c>
      <c r="BE68" s="20"/>
      <c r="BF68" s="292">
        <f t="shared" si="60"/>
        <v>0</v>
      </c>
      <c r="BG68" s="63"/>
      <c r="BH68" s="64"/>
      <c r="BI68" s="63"/>
      <c r="BJ68" s="65"/>
      <c r="BK68" s="66"/>
      <c r="BL68" s="64"/>
      <c r="BM68" s="63"/>
      <c r="BN68" s="65"/>
      <c r="BO68" s="66"/>
      <c r="BP68" s="64"/>
      <c r="BQ68" s="56" t="str">
        <f>IFERROR(IF($AZ68="Présent",BH68/VLOOKUP(BG68,Base!$A$3:$E$17,2,FALSE)/24,""),"")</f>
        <v/>
      </c>
      <c r="BR68" s="56" t="str">
        <f>IFERROR(IF($AZ68="Présent",BJ68/VLOOKUP(BI68,Base!$A$3:$E$17,2,FALSE)/24,""),"")</f>
        <v/>
      </c>
      <c r="BS68" s="56" t="str">
        <f>IFERROR(IF($AZ68="Présent",BL68/VLOOKUP(BK68,Base!$A$3:$E$17,2,FALSE)/24,""),"")</f>
        <v/>
      </c>
      <c r="BT68" s="56" t="str">
        <f>IFERROR(IF($AZ68="Présent",BN68/VLOOKUP(BM68,Base!$A$3:$E$17,2,FALSE)/24,""),"")</f>
        <v/>
      </c>
      <c r="BU68" s="56" t="str">
        <f>IFERROR(IF($AZ68="Présent",BP68/VLOOKUP(BO68,Base!$A$3:$E$17,2,FALSE)/24,""),"")</f>
        <v/>
      </c>
      <c r="BV68" s="293" t="str">
        <f t="shared" si="77"/>
        <v/>
      </c>
      <c r="BW68" s="51"/>
      <c r="BX68" s="17"/>
      <c r="BY68" s="18"/>
      <c r="BZ68" s="19"/>
      <c r="CA68" s="290">
        <f t="shared" si="78"/>
        <v>0</v>
      </c>
      <c r="CB68" s="291">
        <f t="shared" si="79"/>
        <v>0</v>
      </c>
      <c r="CC68" s="19">
        <f t="shared" si="80"/>
        <v>0</v>
      </c>
      <c r="CD68" s="20"/>
      <c r="CE68" s="292">
        <f t="shared" si="61"/>
        <v>0</v>
      </c>
      <c r="CF68" s="63"/>
      <c r="CG68" s="64"/>
      <c r="CH68" s="63"/>
      <c r="CI68" s="65"/>
      <c r="CJ68" s="66"/>
      <c r="CK68" s="64"/>
      <c r="CL68" s="63"/>
      <c r="CM68" s="65"/>
      <c r="CN68" s="66"/>
      <c r="CO68" s="64"/>
      <c r="CP68" s="56" t="str">
        <f>IFERROR(IF($BY68="Présent",CG68/VLOOKUP(CF68,Base!$A$3:$E$17,2,FALSE)/24,""),"")</f>
        <v/>
      </c>
      <c r="CQ68" s="56" t="str">
        <f>IFERROR(IF($BY68="Présent",CI68/VLOOKUP(CH68,Base!$A$3:$E$17,2,FALSE)/24,""),"")</f>
        <v/>
      </c>
      <c r="CR68" s="56" t="str">
        <f>IFERROR(IF($BY68="Présent",CK68/VLOOKUP(CJ68,Base!$A$3:$E$17,2,FALSE)/24,""),"")</f>
        <v/>
      </c>
      <c r="CS68" s="56" t="str">
        <f>IFERROR(IF($BY68="Présent",CM68/VLOOKUP(CL68,Base!$A$3:$E$17,2,FALSE)/24,""),"")</f>
        <v/>
      </c>
      <c r="CT68" s="56" t="str">
        <f>IFERROR(IF($BY68="Présent",CO68/VLOOKUP(CN68,Base!$A$3:$E$17,2,FALSE)/24,""),"")</f>
        <v/>
      </c>
      <c r="CU68" s="293" t="str">
        <f t="shared" si="81"/>
        <v/>
      </c>
      <c r="CV68" s="51"/>
      <c r="CW68" s="17"/>
      <c r="CX68" s="18"/>
      <c r="CY68" s="19"/>
      <c r="CZ68" s="290">
        <f t="shared" si="82"/>
        <v>0</v>
      </c>
      <c r="DA68" s="291">
        <f t="shared" si="83"/>
        <v>0</v>
      </c>
      <c r="DB68" s="19">
        <f t="shared" si="84"/>
        <v>0</v>
      </c>
      <c r="DC68" s="20"/>
      <c r="DD68" s="292">
        <f t="shared" si="62"/>
        <v>0</v>
      </c>
      <c r="DE68" s="63"/>
      <c r="DF68" s="64"/>
      <c r="DG68" s="63"/>
      <c r="DH68" s="65"/>
      <c r="DI68" s="66"/>
      <c r="DJ68" s="64"/>
      <c r="DK68" s="63"/>
      <c r="DL68" s="65"/>
      <c r="DM68" s="66"/>
      <c r="DN68" s="64"/>
      <c r="DO68" s="56" t="str">
        <f>IFERROR(IF($CX68="Présent",DF68/VLOOKUP(DE68,Base!$A$3:$E$17,2,FALSE)/24,""),"")</f>
        <v/>
      </c>
      <c r="DP68" s="56" t="str">
        <f>IFERROR(IF($CX68="Présent",DH68/VLOOKUP(DG68,Base!$A$3:$E$17,2,FALSE)/24,""),"")</f>
        <v/>
      </c>
      <c r="DQ68" s="56" t="str">
        <f>IFERROR(IF($CX68="Présent",DJ68/VLOOKUP(DI68,Base!$A$3:$E$17,2,FALSE)/24,""),"")</f>
        <v/>
      </c>
      <c r="DR68" s="56" t="str">
        <f>IFERROR(IF($CX68="Présent",DL68/VLOOKUP(DK68,Base!$A$3:$E$17,2,FALSE)/24,""),"")</f>
        <v/>
      </c>
      <c r="DS68" s="56" t="str">
        <f>IFERROR(IF($CX68="Présent",DN68/VLOOKUP(DM68,Base!$A$3:$E$17,2,FALSE)/24,""),"")</f>
        <v/>
      </c>
      <c r="DT68" s="293" t="str">
        <f t="shared" si="85"/>
        <v/>
      </c>
      <c r="DU68" s="51"/>
      <c r="DV68" s="17"/>
      <c r="DW68" s="18"/>
      <c r="DX68" s="19"/>
      <c r="DY68" s="290">
        <f t="shared" si="86"/>
        <v>0</v>
      </c>
      <c r="DZ68" s="291">
        <f t="shared" si="87"/>
        <v>0</v>
      </c>
      <c r="EA68" s="19">
        <f t="shared" si="88"/>
        <v>0</v>
      </c>
      <c r="EB68" s="20"/>
      <c r="EC68" s="292">
        <f t="shared" si="63"/>
        <v>0</v>
      </c>
      <c r="ED68" s="63"/>
      <c r="EE68" s="64"/>
      <c r="EF68" s="63"/>
      <c r="EG68" s="65"/>
      <c r="EH68" s="66"/>
      <c r="EI68" s="64"/>
      <c r="EJ68" s="63"/>
      <c r="EK68" s="65"/>
      <c r="EL68" s="66"/>
      <c r="EM68" s="64"/>
      <c r="EN68" s="56" t="str">
        <f>IFERROR(IF($DW68="Présent",EE68/VLOOKUP(ED68,Base!$A$3:$E$17,2,FALSE)/24,""),"")</f>
        <v/>
      </c>
      <c r="EO68" s="56" t="str">
        <f>IFERROR(IF($DW68="Présent",EG68/VLOOKUP(EF68,Base!$A$3:$E$17,2,FALSE)/24,""),"")</f>
        <v/>
      </c>
      <c r="EP68" s="56" t="str">
        <f>IFERROR(IF($DW68="Présent",EI68/VLOOKUP(EH68,Base!$A$3:$E$17,2,FALSE)/24,""),"")</f>
        <v/>
      </c>
      <c r="EQ68" s="56" t="str">
        <f>IFERROR(IF($DW68="Présent",EK68/VLOOKUP(EJ68,Base!$A$3:$E$17,2,FALSE)/24,""),"")</f>
        <v/>
      </c>
      <c r="ER68" s="56" t="str">
        <f>IFERROR(IF($DW68="Présent",EM68/VLOOKUP(EL68,Base!$A$3:$E$17,2,FALSE)/24,""),"")</f>
        <v/>
      </c>
      <c r="ES68" s="293" t="str">
        <f t="shared" si="89"/>
        <v/>
      </c>
      <c r="ET68" s="51"/>
      <c r="EU68" s="17"/>
      <c r="EV68" s="18"/>
      <c r="EW68" s="19"/>
      <c r="EX68" s="290">
        <f t="shared" si="90"/>
        <v>0</v>
      </c>
      <c r="EY68" s="291">
        <f t="shared" si="91"/>
        <v>0</v>
      </c>
      <c r="EZ68" s="19">
        <f t="shared" si="92"/>
        <v>0</v>
      </c>
      <c r="FA68" s="20"/>
      <c r="FB68" s="292">
        <f t="shared" si="64"/>
        <v>0</v>
      </c>
      <c r="FC68" s="63"/>
      <c r="FD68" s="64"/>
      <c r="FE68" s="63"/>
      <c r="FF68" s="65"/>
      <c r="FG68" s="66"/>
      <c r="FH68" s="64"/>
      <c r="FI68" s="63"/>
      <c r="FJ68" s="65"/>
      <c r="FK68" s="66"/>
      <c r="FL68" s="64"/>
      <c r="FM68" s="56" t="str">
        <f>IFERROR(IF($EV68="Présent",FD68/VLOOKUP(FC68,Base!$A$3:$E$17,2,FALSE)/24,""),"")</f>
        <v/>
      </c>
      <c r="FN68" s="56" t="str">
        <f>IFERROR(IF($EV68="Présent",FF68/VLOOKUP(FE68,Base!$A$3:$E$17,2,FALSE)/24,""),"")</f>
        <v/>
      </c>
      <c r="FO68" s="56" t="str">
        <f>IFERROR(IF($EV68="Présent",FH68/VLOOKUP(FG68,Base!$A$3:$E$17,2,FALSE)/24,""),"")</f>
        <v/>
      </c>
      <c r="FP68" s="56" t="str">
        <f>IFERROR(IF($EV68="Présent",FJ68/VLOOKUP(FI68,Base!$A$3:$E$17,2,FALSE)/24,""),"")</f>
        <v/>
      </c>
      <c r="FQ68" s="56" t="str">
        <f>IFERROR(IF($EV68="Présent",FL68/VLOOKUP(FK68,Base!$A$3:$E$17,2,FALSE)/24,""),"")</f>
        <v/>
      </c>
      <c r="FR68" s="293" t="str">
        <f t="shared" si="93"/>
        <v/>
      </c>
      <c r="FS68" s="51"/>
      <c r="FU68" s="262">
        <f t="shared" si="35"/>
        <v>0</v>
      </c>
      <c r="FV68" s="261" t="str">
        <f t="shared" si="65"/>
        <v/>
      </c>
      <c r="FW68" s="263">
        <f t="shared" si="94"/>
        <v>0</v>
      </c>
      <c r="FX68" s="23"/>
      <c r="FY68" s="88"/>
    </row>
    <row r="69" spans="1:181" s="25" customFormat="1" x14ac:dyDescent="0.2">
      <c r="A69" s="26"/>
      <c r="B69" s="18"/>
      <c r="C69" s="19">
        <v>0.22916666666666666</v>
      </c>
      <c r="D69" s="290">
        <f t="shared" si="66"/>
        <v>0</v>
      </c>
      <c r="E69" s="291">
        <f t="shared" si="67"/>
        <v>0</v>
      </c>
      <c r="F69" s="19">
        <f t="shared" si="68"/>
        <v>0</v>
      </c>
      <c r="G69" s="20">
        <v>0.53749999999999998</v>
      </c>
      <c r="H69" s="292">
        <f t="shared" si="58"/>
        <v>0</v>
      </c>
      <c r="I69" s="63"/>
      <c r="J69" s="64"/>
      <c r="K69" s="63"/>
      <c r="L69" s="65"/>
      <c r="M69" s="66"/>
      <c r="N69" s="64"/>
      <c r="O69" s="63"/>
      <c r="P69" s="65"/>
      <c r="Q69" s="66"/>
      <c r="R69" s="64"/>
      <c r="S69" s="56" t="str">
        <f>IFERROR(IF($B69="Présent",J69/VLOOKUP(I69,Base!$A$3:$E$17,2,FALSE)/24,""),"")</f>
        <v/>
      </c>
      <c r="T69" s="56" t="str">
        <f>IFERROR(IF($B69="Présent",L69/VLOOKUP(K69,Base!$A$3:$E$17,2,FALSE)/24,""),"")</f>
        <v/>
      </c>
      <c r="U69" s="56" t="str">
        <f>IFERROR(IF($B69="Présent",N69/VLOOKUP(M69,Base!$A$3:$E$17,2,FALSE)/24,""),"")</f>
        <v/>
      </c>
      <c r="V69" s="56" t="str">
        <f>IFERROR(IF($B69="Présent",P69/VLOOKUP(O69,Base!$A$3:$E$17,2,FALSE)/24,""),"")</f>
        <v/>
      </c>
      <c r="W69" s="56" t="str">
        <f>IFERROR(IF($B69="Présent",R69/VLOOKUP(Q69,Base!$A$3:$E$17,2,FALSE)/24,""),"")</f>
        <v/>
      </c>
      <c r="X69" s="293" t="str">
        <f t="shared" si="69"/>
        <v/>
      </c>
      <c r="Y69" s="52"/>
      <c r="Z69" s="26"/>
      <c r="AA69" s="18"/>
      <c r="AB69" s="19"/>
      <c r="AC69" s="290">
        <f t="shared" si="70"/>
        <v>0</v>
      </c>
      <c r="AD69" s="291">
        <f t="shared" si="71"/>
        <v>0</v>
      </c>
      <c r="AE69" s="19">
        <f t="shared" si="72"/>
        <v>0</v>
      </c>
      <c r="AF69" s="20"/>
      <c r="AG69" s="292">
        <f t="shared" si="59"/>
        <v>0</v>
      </c>
      <c r="AH69" s="63"/>
      <c r="AI69" s="64"/>
      <c r="AJ69" s="63"/>
      <c r="AK69" s="65"/>
      <c r="AL69" s="66"/>
      <c r="AM69" s="64"/>
      <c r="AN69" s="63"/>
      <c r="AO69" s="65"/>
      <c r="AP69" s="66"/>
      <c r="AQ69" s="64"/>
      <c r="AR69" s="56" t="str">
        <f>IFERROR(IF($AA69="Présent",AI69/VLOOKUP(AH69,Base!$A$3:$E$17,2,FALSE)/24,""),"")</f>
        <v/>
      </c>
      <c r="AS69" s="56" t="str">
        <f>IFERROR(IF($AA69="Présent",AK69/VLOOKUP(AJ69,Base!$A$3:$E$17,2,FALSE)/24,""),"")</f>
        <v/>
      </c>
      <c r="AT69" s="56" t="str">
        <f>IFERROR(IF($AA69="Présent",AM69/VLOOKUP(AL69,Base!$A$3:$E$17,2,FALSE)/24,""),"")</f>
        <v/>
      </c>
      <c r="AU69" s="56" t="str">
        <f>IFERROR(IF($AA69="Présent",AO69/VLOOKUP(AN69,Base!$A$3:$E$17,2,FALSE)/24,""),"")</f>
        <v/>
      </c>
      <c r="AV69" s="56" t="str">
        <f>IFERROR(IF($AA69="Présent",AQ69/VLOOKUP(AP69,Base!$A$3:$E$17,2,FALSE)/24,""),"")</f>
        <v/>
      </c>
      <c r="AW69" s="293" t="str">
        <f t="shared" si="73"/>
        <v/>
      </c>
      <c r="AX69" s="51"/>
      <c r="AY69" s="26"/>
      <c r="AZ69" s="18"/>
      <c r="BA69" s="19"/>
      <c r="BB69" s="290">
        <f t="shared" si="74"/>
        <v>0</v>
      </c>
      <c r="BC69" s="291">
        <f t="shared" si="75"/>
        <v>0</v>
      </c>
      <c r="BD69" s="19">
        <f t="shared" si="76"/>
        <v>0</v>
      </c>
      <c r="BE69" s="20"/>
      <c r="BF69" s="292">
        <f t="shared" si="60"/>
        <v>0</v>
      </c>
      <c r="BG69" s="63"/>
      <c r="BH69" s="64"/>
      <c r="BI69" s="63"/>
      <c r="BJ69" s="65"/>
      <c r="BK69" s="66"/>
      <c r="BL69" s="64"/>
      <c r="BM69" s="63"/>
      <c r="BN69" s="65"/>
      <c r="BO69" s="66"/>
      <c r="BP69" s="64"/>
      <c r="BQ69" s="56" t="str">
        <f>IFERROR(IF($AZ69="Présent",BH69/VLOOKUP(BG69,Base!$A$3:$E$17,2,FALSE)/24,""),"")</f>
        <v/>
      </c>
      <c r="BR69" s="56" t="str">
        <f>IFERROR(IF($AZ69="Présent",BJ69/VLOOKUP(BI69,Base!$A$3:$E$17,2,FALSE)/24,""),"")</f>
        <v/>
      </c>
      <c r="BS69" s="56" t="str">
        <f>IFERROR(IF($AZ69="Présent",BL69/VLOOKUP(BK69,Base!$A$3:$E$17,2,FALSE)/24,""),"")</f>
        <v/>
      </c>
      <c r="BT69" s="56" t="str">
        <f>IFERROR(IF($AZ69="Présent",BN69/VLOOKUP(BM69,Base!$A$3:$E$17,2,FALSE)/24,""),"")</f>
        <v/>
      </c>
      <c r="BU69" s="56" t="str">
        <f>IFERROR(IF($AZ69="Présent",BP69/VLOOKUP(BO69,Base!$A$3:$E$17,2,FALSE)/24,""),"")</f>
        <v/>
      </c>
      <c r="BV69" s="293" t="str">
        <f t="shared" si="77"/>
        <v/>
      </c>
      <c r="BW69" s="51"/>
      <c r="BX69" s="26"/>
      <c r="BY69" s="18"/>
      <c r="BZ69" s="19"/>
      <c r="CA69" s="290">
        <f t="shared" si="78"/>
        <v>0</v>
      </c>
      <c r="CB69" s="291">
        <f t="shared" si="79"/>
        <v>0</v>
      </c>
      <c r="CC69" s="19">
        <f t="shared" si="80"/>
        <v>0</v>
      </c>
      <c r="CD69" s="20"/>
      <c r="CE69" s="292">
        <f t="shared" si="61"/>
        <v>0</v>
      </c>
      <c r="CF69" s="63"/>
      <c r="CG69" s="64"/>
      <c r="CH69" s="63"/>
      <c r="CI69" s="65"/>
      <c r="CJ69" s="66"/>
      <c r="CK69" s="64"/>
      <c r="CL69" s="63"/>
      <c r="CM69" s="65"/>
      <c r="CN69" s="66"/>
      <c r="CO69" s="64"/>
      <c r="CP69" s="56" t="str">
        <f>IFERROR(IF($BY69="Présent",CG69/VLOOKUP(CF69,Base!$A$3:$E$17,2,FALSE)/24,""),"")</f>
        <v/>
      </c>
      <c r="CQ69" s="56" t="str">
        <f>IFERROR(IF($BY69="Présent",CI69/VLOOKUP(CH69,Base!$A$3:$E$17,2,FALSE)/24,""),"")</f>
        <v/>
      </c>
      <c r="CR69" s="56" t="str">
        <f>IFERROR(IF($BY69="Présent",CK69/VLOOKUP(CJ69,Base!$A$3:$E$17,2,FALSE)/24,""),"")</f>
        <v/>
      </c>
      <c r="CS69" s="56" t="str">
        <f>IFERROR(IF($BY69="Présent",CM69/VLOOKUP(CL69,Base!$A$3:$E$17,2,FALSE)/24,""),"")</f>
        <v/>
      </c>
      <c r="CT69" s="56" t="str">
        <f>IFERROR(IF($BY69="Présent",CO69/VLOOKUP(CN69,Base!$A$3:$E$17,2,FALSE)/24,""),"")</f>
        <v/>
      </c>
      <c r="CU69" s="293" t="str">
        <f t="shared" si="81"/>
        <v/>
      </c>
      <c r="CV69" s="51"/>
      <c r="CW69" s="26"/>
      <c r="CX69" s="18"/>
      <c r="CY69" s="19"/>
      <c r="CZ69" s="290">
        <f t="shared" si="82"/>
        <v>0</v>
      </c>
      <c r="DA69" s="291">
        <f t="shared" si="83"/>
        <v>0</v>
      </c>
      <c r="DB69" s="19">
        <f t="shared" si="84"/>
        <v>0</v>
      </c>
      <c r="DC69" s="20"/>
      <c r="DD69" s="292">
        <f t="shared" si="62"/>
        <v>0</v>
      </c>
      <c r="DE69" s="63"/>
      <c r="DF69" s="64"/>
      <c r="DG69" s="63"/>
      <c r="DH69" s="65"/>
      <c r="DI69" s="66"/>
      <c r="DJ69" s="64"/>
      <c r="DK69" s="63"/>
      <c r="DL69" s="65"/>
      <c r="DM69" s="66"/>
      <c r="DN69" s="64"/>
      <c r="DO69" s="56" t="str">
        <f>IFERROR(IF($CX69="Présent",DF69/VLOOKUP(DE69,Base!$A$3:$E$17,2,FALSE)/24,""),"")</f>
        <v/>
      </c>
      <c r="DP69" s="56" t="str">
        <f>IFERROR(IF($CX69="Présent",DH69/VLOOKUP(DG69,Base!$A$3:$E$17,2,FALSE)/24,""),"")</f>
        <v/>
      </c>
      <c r="DQ69" s="56" t="str">
        <f>IFERROR(IF($CX69="Présent",DJ69/VLOOKUP(DI69,Base!$A$3:$E$17,2,FALSE)/24,""),"")</f>
        <v/>
      </c>
      <c r="DR69" s="56" t="str">
        <f>IFERROR(IF($CX69="Présent",DL69/VLOOKUP(DK69,Base!$A$3:$E$17,2,FALSE)/24,""),"")</f>
        <v/>
      </c>
      <c r="DS69" s="56" t="str">
        <f>IFERROR(IF($CX69="Présent",DN69/VLOOKUP(DM69,Base!$A$3:$E$17,2,FALSE)/24,""),"")</f>
        <v/>
      </c>
      <c r="DT69" s="293" t="str">
        <f t="shared" si="85"/>
        <v/>
      </c>
      <c r="DU69" s="51"/>
      <c r="DV69" s="26"/>
      <c r="DW69" s="18"/>
      <c r="DX69" s="19"/>
      <c r="DY69" s="290">
        <f t="shared" si="86"/>
        <v>0</v>
      </c>
      <c r="DZ69" s="291">
        <f t="shared" si="87"/>
        <v>0</v>
      </c>
      <c r="EA69" s="19">
        <f t="shared" si="88"/>
        <v>0</v>
      </c>
      <c r="EB69" s="20"/>
      <c r="EC69" s="292">
        <f t="shared" si="63"/>
        <v>0</v>
      </c>
      <c r="ED69" s="63"/>
      <c r="EE69" s="64"/>
      <c r="EF69" s="63"/>
      <c r="EG69" s="65"/>
      <c r="EH69" s="66"/>
      <c r="EI69" s="64"/>
      <c r="EJ69" s="63"/>
      <c r="EK69" s="65"/>
      <c r="EL69" s="66"/>
      <c r="EM69" s="64"/>
      <c r="EN69" s="56" t="str">
        <f>IFERROR(IF($DW69="Présent",EE69/VLOOKUP(ED69,Base!$A$3:$E$17,2,FALSE)/24,""),"")</f>
        <v/>
      </c>
      <c r="EO69" s="56" t="str">
        <f>IFERROR(IF($DW69="Présent",EG69/VLOOKUP(EF69,Base!$A$3:$E$17,2,FALSE)/24,""),"")</f>
        <v/>
      </c>
      <c r="EP69" s="56" t="str">
        <f>IFERROR(IF($DW69="Présent",EI69/VLOOKUP(EH69,Base!$A$3:$E$17,2,FALSE)/24,""),"")</f>
        <v/>
      </c>
      <c r="EQ69" s="56" t="str">
        <f>IFERROR(IF($DW69="Présent",EK69/VLOOKUP(EJ69,Base!$A$3:$E$17,2,FALSE)/24,""),"")</f>
        <v/>
      </c>
      <c r="ER69" s="56" t="str">
        <f>IFERROR(IF($DW69="Présent",EM69/VLOOKUP(EL69,Base!$A$3:$E$17,2,FALSE)/24,""),"")</f>
        <v/>
      </c>
      <c r="ES69" s="293" t="str">
        <f t="shared" si="89"/>
        <v/>
      </c>
      <c r="ET69" s="51"/>
      <c r="EU69" s="26"/>
      <c r="EV69" s="18"/>
      <c r="EW69" s="19"/>
      <c r="EX69" s="290">
        <f t="shared" si="90"/>
        <v>0</v>
      </c>
      <c r="EY69" s="291">
        <f t="shared" si="91"/>
        <v>0</v>
      </c>
      <c r="EZ69" s="19">
        <f t="shared" si="92"/>
        <v>0</v>
      </c>
      <c r="FA69" s="20"/>
      <c r="FB69" s="292">
        <f t="shared" si="64"/>
        <v>0</v>
      </c>
      <c r="FC69" s="63"/>
      <c r="FD69" s="64"/>
      <c r="FE69" s="63"/>
      <c r="FF69" s="65"/>
      <c r="FG69" s="66"/>
      <c r="FH69" s="64"/>
      <c r="FI69" s="63"/>
      <c r="FJ69" s="65"/>
      <c r="FK69" s="66"/>
      <c r="FL69" s="64"/>
      <c r="FM69" s="56" t="str">
        <f>IFERROR(IF($EV69="Présent",FD69/VLOOKUP(FC69,Base!$A$3:$E$17,2,FALSE)/24,""),"")</f>
        <v/>
      </c>
      <c r="FN69" s="56" t="str">
        <f>IFERROR(IF($EV69="Présent",FF69/VLOOKUP(FE69,Base!$A$3:$E$17,2,FALSE)/24,""),"")</f>
        <v/>
      </c>
      <c r="FO69" s="56" t="str">
        <f>IFERROR(IF($EV69="Présent",FH69/VLOOKUP(FG69,Base!$A$3:$E$17,2,FALSE)/24,""),"")</f>
        <v/>
      </c>
      <c r="FP69" s="56" t="str">
        <f>IFERROR(IF($EV69="Présent",FJ69/VLOOKUP(FI69,Base!$A$3:$E$17,2,FALSE)/24,""),"")</f>
        <v/>
      </c>
      <c r="FQ69" s="56" t="str">
        <f>IFERROR(IF($EV69="Présent",FL69/VLOOKUP(FK69,Base!$A$3:$E$17,2,FALSE)/24,""),"")</f>
        <v/>
      </c>
      <c r="FR69" s="293" t="str">
        <f t="shared" si="93"/>
        <v/>
      </c>
      <c r="FS69" s="51"/>
      <c r="FU69" s="262">
        <f t="shared" ref="FU69:FU132" si="95">IF(EU69="",IF(DV69="",IF(CW69="",IF(BX69="",IF(AY69="",IF(Z69="",A69,Z69),AY69),BX69),CW69),DV69),EU69)</f>
        <v>0</v>
      </c>
      <c r="FV69" s="261" t="str">
        <f t="shared" si="65"/>
        <v/>
      </c>
      <c r="FW69" s="263">
        <f t="shared" si="94"/>
        <v>0</v>
      </c>
      <c r="FX69" s="23"/>
      <c r="FY69" s="88"/>
    </row>
    <row r="70" spans="1:181" s="25" customFormat="1" x14ac:dyDescent="0.2">
      <c r="A70" s="17"/>
      <c r="B70" s="18"/>
      <c r="C70" s="19">
        <v>0.22916666666666666</v>
      </c>
      <c r="D70" s="290">
        <f t="shared" si="66"/>
        <v>0</v>
      </c>
      <c r="E70" s="291">
        <f t="shared" si="67"/>
        <v>0</v>
      </c>
      <c r="F70" s="19">
        <f t="shared" si="68"/>
        <v>0</v>
      </c>
      <c r="G70" s="20"/>
      <c r="H70" s="292">
        <f t="shared" si="58"/>
        <v>0</v>
      </c>
      <c r="I70" s="63"/>
      <c r="J70" s="64"/>
      <c r="K70" s="63"/>
      <c r="L70" s="65"/>
      <c r="M70" s="66"/>
      <c r="N70" s="64"/>
      <c r="O70" s="63"/>
      <c r="P70" s="65"/>
      <c r="Q70" s="66"/>
      <c r="R70" s="64"/>
      <c r="S70" s="56" t="str">
        <f>IFERROR(IF($B70="Présent",J70/VLOOKUP(I70,Base!$A$3:$E$17,2,FALSE)/24,""),"")</f>
        <v/>
      </c>
      <c r="T70" s="56" t="str">
        <f>IFERROR(IF($B70="Présent",L70/VLOOKUP(K70,Base!$A$3:$E$17,2,FALSE)/24,""),"")</f>
        <v/>
      </c>
      <c r="U70" s="56" t="str">
        <f>IFERROR(IF($B70="Présent",N70/VLOOKUP(M70,Base!$A$3:$E$17,2,FALSE)/24,""),"")</f>
        <v/>
      </c>
      <c r="V70" s="56" t="str">
        <f>IFERROR(IF($B70="Présent",P70/VLOOKUP(O70,Base!$A$3:$E$17,2,FALSE)/24,""),"")</f>
        <v/>
      </c>
      <c r="W70" s="56" t="str">
        <f>IFERROR(IF($B70="Présent",R70/VLOOKUP(Q70,Base!$A$3:$E$17,2,FALSE)/24,""),"")</f>
        <v/>
      </c>
      <c r="X70" s="293" t="str">
        <f t="shared" si="69"/>
        <v/>
      </c>
      <c r="Y70" s="52"/>
      <c r="Z70" s="17"/>
      <c r="AA70" s="18"/>
      <c r="AB70" s="19"/>
      <c r="AC70" s="290">
        <f t="shared" si="70"/>
        <v>0</v>
      </c>
      <c r="AD70" s="291">
        <f t="shared" si="71"/>
        <v>0</v>
      </c>
      <c r="AE70" s="19">
        <f t="shared" si="72"/>
        <v>0</v>
      </c>
      <c r="AF70" s="20"/>
      <c r="AG70" s="292">
        <f t="shared" si="59"/>
        <v>0</v>
      </c>
      <c r="AH70" s="63"/>
      <c r="AI70" s="64"/>
      <c r="AJ70" s="63"/>
      <c r="AK70" s="65"/>
      <c r="AL70" s="66"/>
      <c r="AM70" s="64"/>
      <c r="AN70" s="63"/>
      <c r="AO70" s="65"/>
      <c r="AP70" s="66"/>
      <c r="AQ70" s="64"/>
      <c r="AR70" s="56" t="str">
        <f>IFERROR(IF($AA70="Présent",AI70/VLOOKUP(AH70,Base!$A$3:$E$17,2,FALSE)/24,""),"")</f>
        <v/>
      </c>
      <c r="AS70" s="56" t="str">
        <f>IFERROR(IF($AA70="Présent",AK70/VLOOKUP(AJ70,Base!$A$3:$E$17,2,FALSE)/24,""),"")</f>
        <v/>
      </c>
      <c r="AT70" s="56" t="str">
        <f>IFERROR(IF($AA70="Présent",AM70/VLOOKUP(AL70,Base!$A$3:$E$17,2,FALSE)/24,""),"")</f>
        <v/>
      </c>
      <c r="AU70" s="56" t="str">
        <f>IFERROR(IF($AA70="Présent",AO70/VLOOKUP(AN70,Base!$A$3:$E$17,2,FALSE)/24,""),"")</f>
        <v/>
      </c>
      <c r="AV70" s="56" t="str">
        <f>IFERROR(IF($AA70="Présent",AQ70/VLOOKUP(AP70,Base!$A$3:$E$17,2,FALSE)/24,""),"")</f>
        <v/>
      </c>
      <c r="AW70" s="293" t="str">
        <f t="shared" si="73"/>
        <v/>
      </c>
      <c r="AX70" s="51"/>
      <c r="AY70" s="17"/>
      <c r="AZ70" s="18"/>
      <c r="BA70" s="19"/>
      <c r="BB70" s="290">
        <f t="shared" si="74"/>
        <v>0</v>
      </c>
      <c r="BC70" s="291">
        <f t="shared" si="75"/>
        <v>0</v>
      </c>
      <c r="BD70" s="19">
        <f t="shared" si="76"/>
        <v>0</v>
      </c>
      <c r="BE70" s="20"/>
      <c r="BF70" s="292">
        <f t="shared" si="60"/>
        <v>0</v>
      </c>
      <c r="BG70" s="63"/>
      <c r="BH70" s="64"/>
      <c r="BI70" s="63"/>
      <c r="BJ70" s="65"/>
      <c r="BK70" s="66"/>
      <c r="BL70" s="64"/>
      <c r="BM70" s="63"/>
      <c r="BN70" s="65"/>
      <c r="BO70" s="66"/>
      <c r="BP70" s="64"/>
      <c r="BQ70" s="56" t="str">
        <f>IFERROR(IF($AZ70="Présent",BH70/VLOOKUP(BG70,Base!$A$3:$E$17,2,FALSE)/24,""),"")</f>
        <v/>
      </c>
      <c r="BR70" s="56" t="str">
        <f>IFERROR(IF($AZ70="Présent",BJ70/VLOOKUP(BI70,Base!$A$3:$E$17,2,FALSE)/24,""),"")</f>
        <v/>
      </c>
      <c r="BS70" s="56" t="str">
        <f>IFERROR(IF($AZ70="Présent",BL70/VLOOKUP(BK70,Base!$A$3:$E$17,2,FALSE)/24,""),"")</f>
        <v/>
      </c>
      <c r="BT70" s="56" t="str">
        <f>IFERROR(IF($AZ70="Présent",BN70/VLOOKUP(BM70,Base!$A$3:$E$17,2,FALSE)/24,""),"")</f>
        <v/>
      </c>
      <c r="BU70" s="56" t="str">
        <f>IFERROR(IF($AZ70="Présent",BP70/VLOOKUP(BO70,Base!$A$3:$E$17,2,FALSE)/24,""),"")</f>
        <v/>
      </c>
      <c r="BV70" s="293" t="str">
        <f t="shared" si="77"/>
        <v/>
      </c>
      <c r="BW70" s="51"/>
      <c r="BX70" s="17"/>
      <c r="BY70" s="18"/>
      <c r="BZ70" s="19"/>
      <c r="CA70" s="290">
        <f t="shared" si="78"/>
        <v>0</v>
      </c>
      <c r="CB70" s="291">
        <f t="shared" si="79"/>
        <v>0</v>
      </c>
      <c r="CC70" s="19">
        <f t="shared" si="80"/>
        <v>0</v>
      </c>
      <c r="CD70" s="20"/>
      <c r="CE70" s="292">
        <f t="shared" si="61"/>
        <v>0</v>
      </c>
      <c r="CF70" s="63"/>
      <c r="CG70" s="64"/>
      <c r="CH70" s="63"/>
      <c r="CI70" s="65"/>
      <c r="CJ70" s="66"/>
      <c r="CK70" s="64"/>
      <c r="CL70" s="63"/>
      <c r="CM70" s="65"/>
      <c r="CN70" s="66"/>
      <c r="CO70" s="64"/>
      <c r="CP70" s="56" t="str">
        <f>IFERROR(IF($BY70="Présent",CG70/VLOOKUP(CF70,Base!$A$3:$E$17,2,FALSE)/24,""),"")</f>
        <v/>
      </c>
      <c r="CQ70" s="56" t="str">
        <f>IFERROR(IF($BY70="Présent",CI70/VLOOKUP(CH70,Base!$A$3:$E$17,2,FALSE)/24,""),"")</f>
        <v/>
      </c>
      <c r="CR70" s="56" t="str">
        <f>IFERROR(IF($BY70="Présent",CK70/VLOOKUP(CJ70,Base!$A$3:$E$17,2,FALSE)/24,""),"")</f>
        <v/>
      </c>
      <c r="CS70" s="56" t="str">
        <f>IFERROR(IF($BY70="Présent",CM70/VLOOKUP(CL70,Base!$A$3:$E$17,2,FALSE)/24,""),"")</f>
        <v/>
      </c>
      <c r="CT70" s="56" t="str">
        <f>IFERROR(IF($BY70="Présent",CO70/VLOOKUP(CN70,Base!$A$3:$E$17,2,FALSE)/24,""),"")</f>
        <v/>
      </c>
      <c r="CU70" s="293" t="str">
        <f t="shared" si="81"/>
        <v/>
      </c>
      <c r="CV70" s="51"/>
      <c r="CW70" s="17"/>
      <c r="CX70" s="18"/>
      <c r="CY70" s="19"/>
      <c r="CZ70" s="290">
        <f t="shared" si="82"/>
        <v>0</v>
      </c>
      <c r="DA70" s="291">
        <f t="shared" si="83"/>
        <v>0</v>
      </c>
      <c r="DB70" s="19">
        <f t="shared" si="84"/>
        <v>0</v>
      </c>
      <c r="DC70" s="20"/>
      <c r="DD70" s="292">
        <f t="shared" si="62"/>
        <v>0</v>
      </c>
      <c r="DE70" s="63"/>
      <c r="DF70" s="64"/>
      <c r="DG70" s="63"/>
      <c r="DH70" s="65"/>
      <c r="DI70" s="66"/>
      <c r="DJ70" s="64"/>
      <c r="DK70" s="63"/>
      <c r="DL70" s="65"/>
      <c r="DM70" s="66"/>
      <c r="DN70" s="64"/>
      <c r="DO70" s="56" t="str">
        <f>IFERROR(IF($CX70="Présent",DF70/VLOOKUP(DE70,Base!$A$3:$E$17,2,FALSE)/24,""),"")</f>
        <v/>
      </c>
      <c r="DP70" s="56" t="str">
        <f>IFERROR(IF($CX70="Présent",DH70/VLOOKUP(DG70,Base!$A$3:$E$17,2,FALSE)/24,""),"")</f>
        <v/>
      </c>
      <c r="DQ70" s="56" t="str">
        <f>IFERROR(IF($CX70="Présent",DJ70/VLOOKUP(DI70,Base!$A$3:$E$17,2,FALSE)/24,""),"")</f>
        <v/>
      </c>
      <c r="DR70" s="56" t="str">
        <f>IFERROR(IF($CX70="Présent",DL70/VLOOKUP(DK70,Base!$A$3:$E$17,2,FALSE)/24,""),"")</f>
        <v/>
      </c>
      <c r="DS70" s="56" t="str">
        <f>IFERROR(IF($CX70="Présent",DN70/VLOOKUP(DM70,Base!$A$3:$E$17,2,FALSE)/24,""),"")</f>
        <v/>
      </c>
      <c r="DT70" s="293" t="str">
        <f t="shared" si="85"/>
        <v/>
      </c>
      <c r="DU70" s="51"/>
      <c r="DV70" s="17"/>
      <c r="DW70" s="18"/>
      <c r="DX70" s="19"/>
      <c r="DY70" s="290">
        <f t="shared" si="86"/>
        <v>0</v>
      </c>
      <c r="DZ70" s="291">
        <f t="shared" si="87"/>
        <v>0</v>
      </c>
      <c r="EA70" s="19">
        <f t="shared" si="88"/>
        <v>0</v>
      </c>
      <c r="EB70" s="20"/>
      <c r="EC70" s="292">
        <f t="shared" si="63"/>
        <v>0</v>
      </c>
      <c r="ED70" s="63"/>
      <c r="EE70" s="64"/>
      <c r="EF70" s="63"/>
      <c r="EG70" s="65"/>
      <c r="EH70" s="66"/>
      <c r="EI70" s="64"/>
      <c r="EJ70" s="63"/>
      <c r="EK70" s="65"/>
      <c r="EL70" s="66"/>
      <c r="EM70" s="64"/>
      <c r="EN70" s="56" t="str">
        <f>IFERROR(IF($DW70="Présent",EE70/VLOOKUP(ED70,Base!$A$3:$E$17,2,FALSE)/24,""),"")</f>
        <v/>
      </c>
      <c r="EO70" s="56" t="str">
        <f>IFERROR(IF($DW70="Présent",EG70/VLOOKUP(EF70,Base!$A$3:$E$17,2,FALSE)/24,""),"")</f>
        <v/>
      </c>
      <c r="EP70" s="56" t="str">
        <f>IFERROR(IF($DW70="Présent",EI70/VLOOKUP(EH70,Base!$A$3:$E$17,2,FALSE)/24,""),"")</f>
        <v/>
      </c>
      <c r="EQ70" s="56" t="str">
        <f>IFERROR(IF($DW70="Présent",EK70/VLOOKUP(EJ70,Base!$A$3:$E$17,2,FALSE)/24,""),"")</f>
        <v/>
      </c>
      <c r="ER70" s="56" t="str">
        <f>IFERROR(IF($DW70="Présent",EM70/VLOOKUP(EL70,Base!$A$3:$E$17,2,FALSE)/24,""),"")</f>
        <v/>
      </c>
      <c r="ES70" s="293" t="str">
        <f t="shared" si="89"/>
        <v/>
      </c>
      <c r="ET70" s="51"/>
      <c r="EU70" s="17"/>
      <c r="EV70" s="18"/>
      <c r="EW70" s="19"/>
      <c r="EX70" s="290">
        <f t="shared" si="90"/>
        <v>0</v>
      </c>
      <c r="EY70" s="291">
        <f t="shared" si="91"/>
        <v>0</v>
      </c>
      <c r="EZ70" s="19">
        <f t="shared" si="92"/>
        <v>0</v>
      </c>
      <c r="FA70" s="20"/>
      <c r="FB70" s="292">
        <f t="shared" si="64"/>
        <v>0</v>
      </c>
      <c r="FC70" s="63"/>
      <c r="FD70" s="64"/>
      <c r="FE70" s="63"/>
      <c r="FF70" s="65"/>
      <c r="FG70" s="66"/>
      <c r="FH70" s="64"/>
      <c r="FI70" s="63"/>
      <c r="FJ70" s="65"/>
      <c r="FK70" s="66"/>
      <c r="FL70" s="64"/>
      <c r="FM70" s="56" t="str">
        <f>IFERROR(IF($EV70="Présent",FD70/VLOOKUP(FC70,Base!$A$3:$E$17,2,FALSE)/24,""),"")</f>
        <v/>
      </c>
      <c r="FN70" s="56" t="str">
        <f>IFERROR(IF($EV70="Présent",FF70/VLOOKUP(FE70,Base!$A$3:$E$17,2,FALSE)/24,""),"")</f>
        <v/>
      </c>
      <c r="FO70" s="56" t="str">
        <f>IFERROR(IF($EV70="Présent",FH70/VLOOKUP(FG70,Base!$A$3:$E$17,2,FALSE)/24,""),"")</f>
        <v/>
      </c>
      <c r="FP70" s="56" t="str">
        <f>IFERROR(IF($EV70="Présent",FJ70/VLOOKUP(FI70,Base!$A$3:$E$17,2,FALSE)/24,""),"")</f>
        <v/>
      </c>
      <c r="FQ70" s="56" t="str">
        <f>IFERROR(IF($EV70="Présent",FL70/VLOOKUP(FK70,Base!$A$3:$E$17,2,FALSE)/24,""),"")</f>
        <v/>
      </c>
      <c r="FR70" s="293" t="str">
        <f t="shared" si="93"/>
        <v/>
      </c>
      <c r="FS70" s="51"/>
      <c r="FU70" s="262">
        <f t="shared" si="95"/>
        <v>0</v>
      </c>
      <c r="FV70" s="261" t="str">
        <f t="shared" si="65"/>
        <v/>
      </c>
      <c r="FW70" s="263">
        <f t="shared" si="94"/>
        <v>0</v>
      </c>
      <c r="FX70" s="23"/>
      <c r="FY70" s="88"/>
    </row>
    <row r="71" spans="1:181" s="25" customFormat="1" x14ac:dyDescent="0.2">
      <c r="A71" s="17"/>
      <c r="B71" s="18"/>
      <c r="C71" s="19">
        <v>0.22916666666666666</v>
      </c>
      <c r="D71" s="290">
        <f t="shared" si="66"/>
        <v>0</v>
      </c>
      <c r="E71" s="291">
        <f t="shared" si="67"/>
        <v>0</v>
      </c>
      <c r="F71" s="19">
        <f t="shared" si="68"/>
        <v>0</v>
      </c>
      <c r="G71" s="20">
        <v>0.53749999999999998</v>
      </c>
      <c r="H71" s="292">
        <f t="shared" si="58"/>
        <v>0</v>
      </c>
      <c r="I71" s="63"/>
      <c r="J71" s="64"/>
      <c r="K71" s="63"/>
      <c r="L71" s="65"/>
      <c r="M71" s="66"/>
      <c r="N71" s="64"/>
      <c r="O71" s="63" t="s">
        <v>10</v>
      </c>
      <c r="P71" s="65"/>
      <c r="Q71" s="66" t="s">
        <v>10</v>
      </c>
      <c r="R71" s="64"/>
      <c r="S71" s="56" t="str">
        <f>IFERROR(IF($B71="Présent",J71/VLOOKUP(I71,Base!$A$3:$E$17,2,FALSE)/24,""),"")</f>
        <v/>
      </c>
      <c r="T71" s="56" t="str">
        <f>IFERROR(IF($B71="Présent",L71/VLOOKUP(K71,Base!$A$3:$E$17,2,FALSE)/24,""),"")</f>
        <v/>
      </c>
      <c r="U71" s="56" t="str">
        <f>IFERROR(IF($B71="Présent",N71/VLOOKUP(M71,Base!$A$3:$E$17,2,FALSE)/24,""),"")</f>
        <v/>
      </c>
      <c r="V71" s="56" t="str">
        <f>IFERROR(IF($B71="Présent",P71/VLOOKUP(O71,Base!$A$3:$E$17,2,FALSE)/24,""),"")</f>
        <v/>
      </c>
      <c r="W71" s="56" t="str">
        <f>IFERROR(IF($B71="Présent",R71/VLOOKUP(Q71,Base!$A$3:$E$17,2,FALSE)/24,""),"")</f>
        <v/>
      </c>
      <c r="X71" s="293" t="str">
        <f t="shared" si="69"/>
        <v/>
      </c>
      <c r="Y71" s="52"/>
      <c r="Z71" s="17"/>
      <c r="AA71" s="18"/>
      <c r="AB71" s="19"/>
      <c r="AC71" s="290">
        <f t="shared" si="70"/>
        <v>0</v>
      </c>
      <c r="AD71" s="291">
        <f t="shared" si="71"/>
        <v>0</v>
      </c>
      <c r="AE71" s="19">
        <f t="shared" si="72"/>
        <v>0</v>
      </c>
      <c r="AF71" s="20"/>
      <c r="AG71" s="292">
        <f t="shared" si="59"/>
        <v>0</v>
      </c>
      <c r="AH71" s="63"/>
      <c r="AI71" s="64"/>
      <c r="AJ71" s="63"/>
      <c r="AK71" s="65"/>
      <c r="AL71" s="66"/>
      <c r="AM71" s="64"/>
      <c r="AN71" s="63" t="s">
        <v>10</v>
      </c>
      <c r="AO71" s="65"/>
      <c r="AP71" s="66" t="s">
        <v>10</v>
      </c>
      <c r="AQ71" s="64"/>
      <c r="AR71" s="56" t="str">
        <f>IFERROR(IF($AA71="Présent",AI71/VLOOKUP(AH71,Base!$A$3:$E$17,2,FALSE)/24,""),"")</f>
        <v/>
      </c>
      <c r="AS71" s="56" t="str">
        <f>IFERROR(IF($AA71="Présent",AK71/VLOOKUP(AJ71,Base!$A$3:$E$17,2,FALSE)/24,""),"")</f>
        <v/>
      </c>
      <c r="AT71" s="56" t="str">
        <f>IFERROR(IF($AA71="Présent",AM71/VLOOKUP(AL71,Base!$A$3:$E$17,2,FALSE)/24,""),"")</f>
        <v/>
      </c>
      <c r="AU71" s="56" t="str">
        <f>IFERROR(IF($AA71="Présent",AO71/VLOOKUP(AN71,Base!$A$3:$E$17,2,FALSE)/24,""),"")</f>
        <v/>
      </c>
      <c r="AV71" s="56" t="str">
        <f>IFERROR(IF($AA71="Présent",AQ71/VLOOKUP(AP71,Base!$A$3:$E$17,2,FALSE)/24,""),"")</f>
        <v/>
      </c>
      <c r="AW71" s="293" t="str">
        <f t="shared" si="73"/>
        <v/>
      </c>
      <c r="AX71" s="51"/>
      <c r="AY71" s="17"/>
      <c r="AZ71" s="18"/>
      <c r="BA71" s="19"/>
      <c r="BB71" s="290">
        <f t="shared" si="74"/>
        <v>0</v>
      </c>
      <c r="BC71" s="291">
        <f t="shared" si="75"/>
        <v>0</v>
      </c>
      <c r="BD71" s="19">
        <f t="shared" si="76"/>
        <v>0</v>
      </c>
      <c r="BE71" s="20"/>
      <c r="BF71" s="292">
        <f t="shared" si="60"/>
        <v>0</v>
      </c>
      <c r="BG71" s="63"/>
      <c r="BH71" s="64"/>
      <c r="BI71" s="63"/>
      <c r="BJ71" s="65"/>
      <c r="BK71" s="66"/>
      <c r="BL71" s="64"/>
      <c r="BM71" s="63" t="s">
        <v>10</v>
      </c>
      <c r="BN71" s="65"/>
      <c r="BO71" s="66" t="s">
        <v>10</v>
      </c>
      <c r="BP71" s="64"/>
      <c r="BQ71" s="56" t="str">
        <f>IFERROR(IF($AZ71="Présent",BH71/VLOOKUP(BG71,Base!$A$3:$E$17,2,FALSE)/24,""),"")</f>
        <v/>
      </c>
      <c r="BR71" s="56" t="str">
        <f>IFERROR(IF($AZ71="Présent",BJ71/VLOOKUP(BI71,Base!$A$3:$E$17,2,FALSE)/24,""),"")</f>
        <v/>
      </c>
      <c r="BS71" s="56" t="str">
        <f>IFERROR(IF($AZ71="Présent",BL71/VLOOKUP(BK71,Base!$A$3:$E$17,2,FALSE)/24,""),"")</f>
        <v/>
      </c>
      <c r="BT71" s="56" t="str">
        <f>IFERROR(IF($AZ71="Présent",BN71/VLOOKUP(BM71,Base!$A$3:$E$17,2,FALSE)/24,""),"")</f>
        <v/>
      </c>
      <c r="BU71" s="56" t="str">
        <f>IFERROR(IF($AZ71="Présent",BP71/VLOOKUP(BO71,Base!$A$3:$E$17,2,FALSE)/24,""),"")</f>
        <v/>
      </c>
      <c r="BV71" s="293" t="str">
        <f t="shared" si="77"/>
        <v/>
      </c>
      <c r="BW71" s="51"/>
      <c r="BX71" s="17"/>
      <c r="BY71" s="18"/>
      <c r="BZ71" s="19"/>
      <c r="CA71" s="290">
        <f t="shared" si="78"/>
        <v>0</v>
      </c>
      <c r="CB71" s="291">
        <f t="shared" si="79"/>
        <v>0</v>
      </c>
      <c r="CC71" s="19">
        <f t="shared" si="80"/>
        <v>0</v>
      </c>
      <c r="CD71" s="20"/>
      <c r="CE71" s="292">
        <f t="shared" si="61"/>
        <v>0</v>
      </c>
      <c r="CF71" s="63"/>
      <c r="CG71" s="64"/>
      <c r="CH71" s="63"/>
      <c r="CI71" s="65"/>
      <c r="CJ71" s="66"/>
      <c r="CK71" s="64"/>
      <c r="CL71" s="63" t="s">
        <v>10</v>
      </c>
      <c r="CM71" s="65"/>
      <c r="CN71" s="66" t="s">
        <v>10</v>
      </c>
      <c r="CO71" s="64"/>
      <c r="CP71" s="56" t="str">
        <f>IFERROR(IF($BY71="Présent",CG71/VLOOKUP(CF71,Base!$A$3:$E$17,2,FALSE)/24,""),"")</f>
        <v/>
      </c>
      <c r="CQ71" s="56" t="str">
        <f>IFERROR(IF($BY71="Présent",CI71/VLOOKUP(CH71,Base!$A$3:$E$17,2,FALSE)/24,""),"")</f>
        <v/>
      </c>
      <c r="CR71" s="56" t="str">
        <f>IFERROR(IF($BY71="Présent",CK71/VLOOKUP(CJ71,Base!$A$3:$E$17,2,FALSE)/24,""),"")</f>
        <v/>
      </c>
      <c r="CS71" s="56" t="str">
        <f>IFERROR(IF($BY71="Présent",CM71/VLOOKUP(CL71,Base!$A$3:$E$17,2,FALSE)/24,""),"")</f>
        <v/>
      </c>
      <c r="CT71" s="56" t="str">
        <f>IFERROR(IF($BY71="Présent",CO71/VLOOKUP(CN71,Base!$A$3:$E$17,2,FALSE)/24,""),"")</f>
        <v/>
      </c>
      <c r="CU71" s="293" t="str">
        <f t="shared" si="81"/>
        <v/>
      </c>
      <c r="CV71" s="51"/>
      <c r="CW71" s="17"/>
      <c r="CX71" s="18"/>
      <c r="CY71" s="19"/>
      <c r="CZ71" s="290">
        <f t="shared" si="82"/>
        <v>0</v>
      </c>
      <c r="DA71" s="291">
        <f t="shared" si="83"/>
        <v>0</v>
      </c>
      <c r="DB71" s="19">
        <f t="shared" si="84"/>
        <v>0</v>
      </c>
      <c r="DC71" s="20"/>
      <c r="DD71" s="292">
        <f t="shared" si="62"/>
        <v>0</v>
      </c>
      <c r="DE71" s="63"/>
      <c r="DF71" s="64"/>
      <c r="DG71" s="63"/>
      <c r="DH71" s="65"/>
      <c r="DI71" s="66"/>
      <c r="DJ71" s="64"/>
      <c r="DK71" s="63" t="s">
        <v>10</v>
      </c>
      <c r="DL71" s="65"/>
      <c r="DM71" s="66" t="s">
        <v>10</v>
      </c>
      <c r="DN71" s="64"/>
      <c r="DO71" s="56" t="str">
        <f>IFERROR(IF($CX71="Présent",DF71/VLOOKUP(DE71,Base!$A$3:$E$17,2,FALSE)/24,""),"")</f>
        <v/>
      </c>
      <c r="DP71" s="56" t="str">
        <f>IFERROR(IF($CX71="Présent",DH71/VLOOKUP(DG71,Base!$A$3:$E$17,2,FALSE)/24,""),"")</f>
        <v/>
      </c>
      <c r="DQ71" s="56" t="str">
        <f>IFERROR(IF($CX71="Présent",DJ71/VLOOKUP(DI71,Base!$A$3:$E$17,2,FALSE)/24,""),"")</f>
        <v/>
      </c>
      <c r="DR71" s="56" t="str">
        <f>IFERROR(IF($CX71="Présent",DL71/VLOOKUP(DK71,Base!$A$3:$E$17,2,FALSE)/24,""),"")</f>
        <v/>
      </c>
      <c r="DS71" s="56" t="str">
        <f>IFERROR(IF($CX71="Présent",DN71/VLOOKUP(DM71,Base!$A$3:$E$17,2,FALSE)/24,""),"")</f>
        <v/>
      </c>
      <c r="DT71" s="293" t="str">
        <f t="shared" si="85"/>
        <v/>
      </c>
      <c r="DU71" s="51"/>
      <c r="DV71" s="17"/>
      <c r="DW71" s="18"/>
      <c r="DX71" s="19"/>
      <c r="DY71" s="290">
        <f t="shared" si="86"/>
        <v>0</v>
      </c>
      <c r="DZ71" s="291">
        <f t="shared" si="87"/>
        <v>0</v>
      </c>
      <c r="EA71" s="19">
        <f t="shared" si="88"/>
        <v>0</v>
      </c>
      <c r="EB71" s="20"/>
      <c r="EC71" s="292">
        <f t="shared" si="63"/>
        <v>0</v>
      </c>
      <c r="ED71" s="63"/>
      <c r="EE71" s="64"/>
      <c r="EF71" s="63"/>
      <c r="EG71" s="65"/>
      <c r="EH71" s="66"/>
      <c r="EI71" s="64"/>
      <c r="EJ71" s="63" t="s">
        <v>10</v>
      </c>
      <c r="EK71" s="65"/>
      <c r="EL71" s="66" t="s">
        <v>10</v>
      </c>
      <c r="EM71" s="64"/>
      <c r="EN71" s="56" t="str">
        <f>IFERROR(IF($DW71="Présent",EE71/VLOOKUP(ED71,Base!$A$3:$E$17,2,FALSE)/24,""),"")</f>
        <v/>
      </c>
      <c r="EO71" s="56" t="str">
        <f>IFERROR(IF($DW71="Présent",EG71/VLOOKUP(EF71,Base!$A$3:$E$17,2,FALSE)/24,""),"")</f>
        <v/>
      </c>
      <c r="EP71" s="56" t="str">
        <f>IFERROR(IF($DW71="Présent",EI71/VLOOKUP(EH71,Base!$A$3:$E$17,2,FALSE)/24,""),"")</f>
        <v/>
      </c>
      <c r="EQ71" s="56" t="str">
        <f>IFERROR(IF($DW71="Présent",EK71/VLOOKUP(EJ71,Base!$A$3:$E$17,2,FALSE)/24,""),"")</f>
        <v/>
      </c>
      <c r="ER71" s="56" t="str">
        <f>IFERROR(IF($DW71="Présent",EM71/VLOOKUP(EL71,Base!$A$3:$E$17,2,FALSE)/24,""),"")</f>
        <v/>
      </c>
      <c r="ES71" s="293" t="str">
        <f t="shared" si="89"/>
        <v/>
      </c>
      <c r="ET71" s="51"/>
      <c r="EU71" s="17"/>
      <c r="EV71" s="18"/>
      <c r="EW71" s="19"/>
      <c r="EX71" s="290">
        <f t="shared" si="90"/>
        <v>0</v>
      </c>
      <c r="EY71" s="291">
        <f t="shared" si="91"/>
        <v>0</v>
      </c>
      <c r="EZ71" s="19">
        <f t="shared" si="92"/>
        <v>0</v>
      </c>
      <c r="FA71" s="20"/>
      <c r="FB71" s="292">
        <f t="shared" si="64"/>
        <v>0</v>
      </c>
      <c r="FC71" s="63"/>
      <c r="FD71" s="64"/>
      <c r="FE71" s="63"/>
      <c r="FF71" s="65"/>
      <c r="FG71" s="66"/>
      <c r="FH71" s="64"/>
      <c r="FI71" s="63" t="s">
        <v>10</v>
      </c>
      <c r="FJ71" s="65"/>
      <c r="FK71" s="66" t="s">
        <v>10</v>
      </c>
      <c r="FL71" s="64"/>
      <c r="FM71" s="56" t="str">
        <f>IFERROR(IF($EV71="Présent",FD71/VLOOKUP(FC71,Base!$A$3:$E$17,2,FALSE)/24,""),"")</f>
        <v/>
      </c>
      <c r="FN71" s="56" t="str">
        <f>IFERROR(IF($EV71="Présent",FF71/VLOOKUP(FE71,Base!$A$3:$E$17,2,FALSE)/24,""),"")</f>
        <v/>
      </c>
      <c r="FO71" s="56" t="str">
        <f>IFERROR(IF($EV71="Présent",FH71/VLOOKUP(FG71,Base!$A$3:$E$17,2,FALSE)/24,""),"")</f>
        <v/>
      </c>
      <c r="FP71" s="56" t="str">
        <f>IFERROR(IF($EV71="Présent",FJ71/VLOOKUP(FI71,Base!$A$3:$E$17,2,FALSE)/24,""),"")</f>
        <v/>
      </c>
      <c r="FQ71" s="56" t="str">
        <f>IFERROR(IF($EV71="Présent",FL71/VLOOKUP(FK71,Base!$A$3:$E$17,2,FALSE)/24,""),"")</f>
        <v/>
      </c>
      <c r="FR71" s="293" t="str">
        <f t="shared" si="93"/>
        <v/>
      </c>
      <c r="FS71" s="51"/>
      <c r="FU71" s="262">
        <f t="shared" si="95"/>
        <v>0</v>
      </c>
      <c r="FV71" s="261" t="str">
        <f t="shared" si="65"/>
        <v/>
      </c>
      <c r="FW71" s="263">
        <f t="shared" si="94"/>
        <v>0</v>
      </c>
      <c r="FX71" s="23"/>
      <c r="FY71" s="88"/>
    </row>
    <row r="72" spans="1:181" s="25" customFormat="1" x14ac:dyDescent="0.2">
      <c r="A72" s="17"/>
      <c r="B72" s="18"/>
      <c r="C72" s="19">
        <v>0.22916666666666666</v>
      </c>
      <c r="D72" s="290">
        <f t="shared" si="66"/>
        <v>0</v>
      </c>
      <c r="E72" s="291">
        <f t="shared" si="67"/>
        <v>0</v>
      </c>
      <c r="F72" s="19">
        <f t="shared" si="68"/>
        <v>0</v>
      </c>
      <c r="G72" s="20">
        <v>0.53749999999999998</v>
      </c>
      <c r="H72" s="292">
        <f t="shared" si="58"/>
        <v>0</v>
      </c>
      <c r="I72" s="63"/>
      <c r="J72" s="64"/>
      <c r="K72" s="63"/>
      <c r="L72" s="65"/>
      <c r="M72" s="66"/>
      <c r="N72" s="64"/>
      <c r="O72" s="63" t="s">
        <v>10</v>
      </c>
      <c r="P72" s="65"/>
      <c r="Q72" s="66" t="s">
        <v>10</v>
      </c>
      <c r="R72" s="64"/>
      <c r="S72" s="56" t="str">
        <f>IFERROR(IF($B72="Présent",J72/VLOOKUP(I72,Base!$A$3:$E$17,2,FALSE)/24,""),"")</f>
        <v/>
      </c>
      <c r="T72" s="56" t="str">
        <f>IFERROR(IF($B72="Présent",L72/VLOOKUP(K72,Base!$A$3:$E$17,2,FALSE)/24,""),"")</f>
        <v/>
      </c>
      <c r="U72" s="56" t="str">
        <f>IFERROR(IF($B72="Présent",N72/VLOOKUP(M72,Base!$A$3:$E$17,2,FALSE)/24,""),"")</f>
        <v/>
      </c>
      <c r="V72" s="56" t="str">
        <f>IFERROR(IF($B72="Présent",P72/VLOOKUP(O72,Base!$A$3:$E$17,2,FALSE)/24,""),"")</f>
        <v/>
      </c>
      <c r="W72" s="56" t="str">
        <f>IFERROR(IF($B72="Présent",R72/VLOOKUP(Q72,Base!$A$3:$E$17,2,FALSE)/24,""),"")</f>
        <v/>
      </c>
      <c r="X72" s="293" t="str">
        <f t="shared" si="69"/>
        <v/>
      </c>
      <c r="Y72" s="52"/>
      <c r="Z72" s="17"/>
      <c r="AA72" s="18"/>
      <c r="AB72" s="19"/>
      <c r="AC72" s="290">
        <f t="shared" si="70"/>
        <v>0</v>
      </c>
      <c r="AD72" s="291">
        <f t="shared" si="71"/>
        <v>0</v>
      </c>
      <c r="AE72" s="19">
        <f t="shared" si="72"/>
        <v>0</v>
      </c>
      <c r="AF72" s="20"/>
      <c r="AG72" s="292">
        <f t="shared" si="59"/>
        <v>0</v>
      </c>
      <c r="AH72" s="63"/>
      <c r="AI72" s="64"/>
      <c r="AJ72" s="63"/>
      <c r="AK72" s="65"/>
      <c r="AL72" s="66"/>
      <c r="AM72" s="64"/>
      <c r="AN72" s="63" t="s">
        <v>10</v>
      </c>
      <c r="AO72" s="65"/>
      <c r="AP72" s="66" t="s">
        <v>10</v>
      </c>
      <c r="AQ72" s="64"/>
      <c r="AR72" s="56" t="str">
        <f>IFERROR(IF($AA72="Présent",AI72/VLOOKUP(AH72,Base!$A$3:$E$17,2,FALSE)/24,""),"")</f>
        <v/>
      </c>
      <c r="AS72" s="56" t="str">
        <f>IFERROR(IF($AA72="Présent",AK72/VLOOKUP(AJ72,Base!$A$3:$E$17,2,FALSE)/24,""),"")</f>
        <v/>
      </c>
      <c r="AT72" s="56" t="str">
        <f>IFERROR(IF($AA72="Présent",AM72/VLOOKUP(AL72,Base!$A$3:$E$17,2,FALSE)/24,""),"")</f>
        <v/>
      </c>
      <c r="AU72" s="56" t="str">
        <f>IFERROR(IF($AA72="Présent",AO72/VLOOKUP(AN72,Base!$A$3:$E$17,2,FALSE)/24,""),"")</f>
        <v/>
      </c>
      <c r="AV72" s="56" t="str">
        <f>IFERROR(IF($AA72="Présent",AQ72/VLOOKUP(AP72,Base!$A$3:$E$17,2,FALSE)/24,""),"")</f>
        <v/>
      </c>
      <c r="AW72" s="293" t="str">
        <f t="shared" si="73"/>
        <v/>
      </c>
      <c r="AX72" s="51"/>
      <c r="AY72" s="17"/>
      <c r="AZ72" s="18"/>
      <c r="BA72" s="19"/>
      <c r="BB72" s="290">
        <f t="shared" si="74"/>
        <v>0</v>
      </c>
      <c r="BC72" s="291">
        <f t="shared" si="75"/>
        <v>0</v>
      </c>
      <c r="BD72" s="19">
        <f t="shared" si="76"/>
        <v>0</v>
      </c>
      <c r="BE72" s="20"/>
      <c r="BF72" s="292">
        <f t="shared" si="60"/>
        <v>0</v>
      </c>
      <c r="BG72" s="63"/>
      <c r="BH72" s="64"/>
      <c r="BI72" s="63"/>
      <c r="BJ72" s="65"/>
      <c r="BK72" s="66"/>
      <c r="BL72" s="64"/>
      <c r="BM72" s="63" t="s">
        <v>10</v>
      </c>
      <c r="BN72" s="65"/>
      <c r="BO72" s="66" t="s">
        <v>10</v>
      </c>
      <c r="BP72" s="64"/>
      <c r="BQ72" s="56" t="str">
        <f>IFERROR(IF($AZ72="Présent",BH72/VLOOKUP(BG72,Base!$A$3:$E$17,2,FALSE)/24,""),"")</f>
        <v/>
      </c>
      <c r="BR72" s="56" t="str">
        <f>IFERROR(IF($AZ72="Présent",BJ72/VLOOKUP(BI72,Base!$A$3:$E$17,2,FALSE)/24,""),"")</f>
        <v/>
      </c>
      <c r="BS72" s="56" t="str">
        <f>IFERROR(IF($AZ72="Présent",BL72/VLOOKUP(BK72,Base!$A$3:$E$17,2,FALSE)/24,""),"")</f>
        <v/>
      </c>
      <c r="BT72" s="56" t="str">
        <f>IFERROR(IF($AZ72="Présent",BN72/VLOOKUP(BM72,Base!$A$3:$E$17,2,FALSE)/24,""),"")</f>
        <v/>
      </c>
      <c r="BU72" s="56" t="str">
        <f>IFERROR(IF($AZ72="Présent",BP72/VLOOKUP(BO72,Base!$A$3:$E$17,2,FALSE)/24,""),"")</f>
        <v/>
      </c>
      <c r="BV72" s="293" t="str">
        <f t="shared" si="77"/>
        <v/>
      </c>
      <c r="BW72" s="51"/>
      <c r="BX72" s="17"/>
      <c r="BY72" s="18"/>
      <c r="BZ72" s="19"/>
      <c r="CA72" s="290">
        <f t="shared" si="78"/>
        <v>0</v>
      </c>
      <c r="CB72" s="291">
        <f t="shared" si="79"/>
        <v>0</v>
      </c>
      <c r="CC72" s="19">
        <f t="shared" si="80"/>
        <v>0</v>
      </c>
      <c r="CD72" s="20"/>
      <c r="CE72" s="292">
        <f t="shared" si="61"/>
        <v>0</v>
      </c>
      <c r="CF72" s="63"/>
      <c r="CG72" s="64"/>
      <c r="CH72" s="63"/>
      <c r="CI72" s="65"/>
      <c r="CJ72" s="66"/>
      <c r="CK72" s="64"/>
      <c r="CL72" s="63" t="s">
        <v>10</v>
      </c>
      <c r="CM72" s="65"/>
      <c r="CN72" s="66" t="s">
        <v>10</v>
      </c>
      <c r="CO72" s="64"/>
      <c r="CP72" s="56" t="str">
        <f>IFERROR(IF($BY72="Présent",CG72/VLOOKUP(CF72,Base!$A$3:$E$17,2,FALSE)/24,""),"")</f>
        <v/>
      </c>
      <c r="CQ72" s="56" t="str">
        <f>IFERROR(IF($BY72="Présent",CI72/VLOOKUP(CH72,Base!$A$3:$E$17,2,FALSE)/24,""),"")</f>
        <v/>
      </c>
      <c r="CR72" s="56" t="str">
        <f>IFERROR(IF($BY72="Présent",CK72/VLOOKUP(CJ72,Base!$A$3:$E$17,2,FALSE)/24,""),"")</f>
        <v/>
      </c>
      <c r="CS72" s="56" t="str">
        <f>IFERROR(IF($BY72="Présent",CM72/VLOOKUP(CL72,Base!$A$3:$E$17,2,FALSE)/24,""),"")</f>
        <v/>
      </c>
      <c r="CT72" s="56" t="str">
        <f>IFERROR(IF($BY72="Présent",CO72/VLOOKUP(CN72,Base!$A$3:$E$17,2,FALSE)/24,""),"")</f>
        <v/>
      </c>
      <c r="CU72" s="293" t="str">
        <f t="shared" si="81"/>
        <v/>
      </c>
      <c r="CV72" s="51"/>
      <c r="CW72" s="17"/>
      <c r="CX72" s="18"/>
      <c r="CY72" s="19"/>
      <c r="CZ72" s="290">
        <f t="shared" si="82"/>
        <v>0</v>
      </c>
      <c r="DA72" s="291">
        <f t="shared" si="83"/>
        <v>0</v>
      </c>
      <c r="DB72" s="19">
        <f t="shared" si="84"/>
        <v>0</v>
      </c>
      <c r="DC72" s="20"/>
      <c r="DD72" s="292">
        <f t="shared" si="62"/>
        <v>0</v>
      </c>
      <c r="DE72" s="63"/>
      <c r="DF72" s="64"/>
      <c r="DG72" s="63"/>
      <c r="DH72" s="65"/>
      <c r="DI72" s="66"/>
      <c r="DJ72" s="64"/>
      <c r="DK72" s="63" t="s">
        <v>10</v>
      </c>
      <c r="DL72" s="65"/>
      <c r="DM72" s="66" t="s">
        <v>10</v>
      </c>
      <c r="DN72" s="64"/>
      <c r="DO72" s="56" t="str">
        <f>IFERROR(IF($CX72="Présent",DF72/VLOOKUP(DE72,Base!$A$3:$E$17,2,FALSE)/24,""),"")</f>
        <v/>
      </c>
      <c r="DP72" s="56" t="str">
        <f>IFERROR(IF($CX72="Présent",DH72/VLOOKUP(DG72,Base!$A$3:$E$17,2,FALSE)/24,""),"")</f>
        <v/>
      </c>
      <c r="DQ72" s="56" t="str">
        <f>IFERROR(IF($CX72="Présent",DJ72/VLOOKUP(DI72,Base!$A$3:$E$17,2,FALSE)/24,""),"")</f>
        <v/>
      </c>
      <c r="DR72" s="56" t="str">
        <f>IFERROR(IF($CX72="Présent",DL72/VLOOKUP(DK72,Base!$A$3:$E$17,2,FALSE)/24,""),"")</f>
        <v/>
      </c>
      <c r="DS72" s="56" t="str">
        <f>IFERROR(IF($CX72="Présent",DN72/VLOOKUP(DM72,Base!$A$3:$E$17,2,FALSE)/24,""),"")</f>
        <v/>
      </c>
      <c r="DT72" s="293" t="str">
        <f t="shared" si="85"/>
        <v/>
      </c>
      <c r="DU72" s="51"/>
      <c r="DV72" s="17"/>
      <c r="DW72" s="18"/>
      <c r="DX72" s="19"/>
      <c r="DY72" s="290">
        <f t="shared" si="86"/>
        <v>0</v>
      </c>
      <c r="DZ72" s="291">
        <f t="shared" si="87"/>
        <v>0</v>
      </c>
      <c r="EA72" s="19">
        <f t="shared" si="88"/>
        <v>0</v>
      </c>
      <c r="EB72" s="20"/>
      <c r="EC72" s="292">
        <f t="shared" si="63"/>
        <v>0</v>
      </c>
      <c r="ED72" s="63"/>
      <c r="EE72" s="64"/>
      <c r="EF72" s="63"/>
      <c r="EG72" s="65"/>
      <c r="EH72" s="66"/>
      <c r="EI72" s="64"/>
      <c r="EJ72" s="63" t="s">
        <v>10</v>
      </c>
      <c r="EK72" s="65"/>
      <c r="EL72" s="66" t="s">
        <v>10</v>
      </c>
      <c r="EM72" s="64"/>
      <c r="EN72" s="56" t="str">
        <f>IFERROR(IF($DW72="Présent",EE72/VLOOKUP(ED72,Base!$A$3:$E$17,2,FALSE)/24,""),"")</f>
        <v/>
      </c>
      <c r="EO72" s="56" t="str">
        <f>IFERROR(IF($DW72="Présent",EG72/VLOOKUP(EF72,Base!$A$3:$E$17,2,FALSE)/24,""),"")</f>
        <v/>
      </c>
      <c r="EP72" s="56" t="str">
        <f>IFERROR(IF($DW72="Présent",EI72/VLOOKUP(EH72,Base!$A$3:$E$17,2,FALSE)/24,""),"")</f>
        <v/>
      </c>
      <c r="EQ72" s="56" t="str">
        <f>IFERROR(IF($DW72="Présent",EK72/VLOOKUP(EJ72,Base!$A$3:$E$17,2,FALSE)/24,""),"")</f>
        <v/>
      </c>
      <c r="ER72" s="56" t="str">
        <f>IFERROR(IF($DW72="Présent",EM72/VLOOKUP(EL72,Base!$A$3:$E$17,2,FALSE)/24,""),"")</f>
        <v/>
      </c>
      <c r="ES72" s="293" t="str">
        <f t="shared" si="89"/>
        <v/>
      </c>
      <c r="ET72" s="51"/>
      <c r="EU72" s="17"/>
      <c r="EV72" s="18"/>
      <c r="EW72" s="19"/>
      <c r="EX72" s="290">
        <f t="shared" si="90"/>
        <v>0</v>
      </c>
      <c r="EY72" s="291">
        <f t="shared" si="91"/>
        <v>0</v>
      </c>
      <c r="EZ72" s="19">
        <f t="shared" si="92"/>
        <v>0</v>
      </c>
      <c r="FA72" s="20"/>
      <c r="FB72" s="292">
        <f t="shared" si="64"/>
        <v>0</v>
      </c>
      <c r="FC72" s="63"/>
      <c r="FD72" s="64"/>
      <c r="FE72" s="63"/>
      <c r="FF72" s="65"/>
      <c r="FG72" s="66"/>
      <c r="FH72" s="64"/>
      <c r="FI72" s="63" t="s">
        <v>10</v>
      </c>
      <c r="FJ72" s="65"/>
      <c r="FK72" s="66" t="s">
        <v>10</v>
      </c>
      <c r="FL72" s="64"/>
      <c r="FM72" s="56" t="str">
        <f>IFERROR(IF($EV72="Présent",FD72/VLOOKUP(FC72,Base!$A$3:$E$17,2,FALSE)/24,""),"")</f>
        <v/>
      </c>
      <c r="FN72" s="56" t="str">
        <f>IFERROR(IF($EV72="Présent",FF72/VLOOKUP(FE72,Base!$A$3:$E$17,2,FALSE)/24,""),"")</f>
        <v/>
      </c>
      <c r="FO72" s="56" t="str">
        <f>IFERROR(IF($EV72="Présent",FH72/VLOOKUP(FG72,Base!$A$3:$E$17,2,FALSE)/24,""),"")</f>
        <v/>
      </c>
      <c r="FP72" s="56" t="str">
        <f>IFERROR(IF($EV72="Présent",FJ72/VLOOKUP(FI72,Base!$A$3:$E$17,2,FALSE)/24,""),"")</f>
        <v/>
      </c>
      <c r="FQ72" s="56" t="str">
        <f>IFERROR(IF($EV72="Présent",FL72/VLOOKUP(FK72,Base!$A$3:$E$17,2,FALSE)/24,""),"")</f>
        <v/>
      </c>
      <c r="FR72" s="293" t="str">
        <f t="shared" si="93"/>
        <v/>
      </c>
      <c r="FS72" s="51"/>
      <c r="FU72" s="262">
        <f t="shared" si="95"/>
        <v>0</v>
      </c>
      <c r="FV72" s="261" t="str">
        <f t="shared" si="65"/>
        <v/>
      </c>
      <c r="FW72" s="263">
        <f t="shared" si="94"/>
        <v>0</v>
      </c>
      <c r="FX72" s="23"/>
      <c r="FY72" s="88"/>
    </row>
    <row r="73" spans="1:181" s="25" customFormat="1" x14ac:dyDescent="0.2">
      <c r="A73" s="17"/>
      <c r="B73" s="18"/>
      <c r="C73" s="19">
        <v>0.27083333333333331</v>
      </c>
      <c r="D73" s="290">
        <f t="shared" si="66"/>
        <v>0</v>
      </c>
      <c r="E73" s="291">
        <f t="shared" si="67"/>
        <v>0</v>
      </c>
      <c r="F73" s="19">
        <f t="shared" si="68"/>
        <v>0</v>
      </c>
      <c r="G73" s="20">
        <v>0.57916666666666672</v>
      </c>
      <c r="H73" s="292">
        <f t="shared" si="58"/>
        <v>0</v>
      </c>
      <c r="I73" s="63"/>
      <c r="J73" s="64"/>
      <c r="K73" s="63"/>
      <c r="L73" s="65"/>
      <c r="M73" s="66"/>
      <c r="N73" s="64"/>
      <c r="O73" s="63" t="s">
        <v>10</v>
      </c>
      <c r="P73" s="65"/>
      <c r="Q73" s="66" t="s">
        <v>10</v>
      </c>
      <c r="R73" s="64"/>
      <c r="S73" s="56" t="str">
        <f>IFERROR(IF($B73="Présent",J73/VLOOKUP(I73,Base!$A$3:$E$17,2,FALSE)/24,""),"")</f>
        <v/>
      </c>
      <c r="T73" s="56" t="str">
        <f>IFERROR(IF($B73="Présent",L73/VLOOKUP(K73,Base!$A$3:$E$17,2,FALSE)/24,""),"")</f>
        <v/>
      </c>
      <c r="U73" s="56" t="str">
        <f>IFERROR(IF($B73="Présent",N73/VLOOKUP(M73,Base!$A$3:$E$17,2,FALSE)/24,""),"")</f>
        <v/>
      </c>
      <c r="V73" s="56" t="str">
        <f>IFERROR(IF($B73="Présent",P73/VLOOKUP(O73,Base!$A$3:$E$17,2,FALSE)/24,""),"")</f>
        <v/>
      </c>
      <c r="W73" s="56" t="str">
        <f>IFERROR(IF($B73="Présent",R73/VLOOKUP(Q73,Base!$A$3:$E$17,2,FALSE)/24,""),"")</f>
        <v/>
      </c>
      <c r="X73" s="293" t="str">
        <f t="shared" si="69"/>
        <v/>
      </c>
      <c r="Y73" s="52"/>
      <c r="Z73" s="17"/>
      <c r="AA73" s="18"/>
      <c r="AB73" s="19"/>
      <c r="AC73" s="290">
        <f t="shared" si="70"/>
        <v>0</v>
      </c>
      <c r="AD73" s="291">
        <f t="shared" si="71"/>
        <v>0</v>
      </c>
      <c r="AE73" s="19">
        <f t="shared" si="72"/>
        <v>0</v>
      </c>
      <c r="AF73" s="20"/>
      <c r="AG73" s="292">
        <f t="shared" si="59"/>
        <v>0</v>
      </c>
      <c r="AH73" s="63"/>
      <c r="AI73" s="64"/>
      <c r="AJ73" s="63"/>
      <c r="AK73" s="65"/>
      <c r="AL73" s="66"/>
      <c r="AM73" s="64"/>
      <c r="AN73" s="63" t="s">
        <v>10</v>
      </c>
      <c r="AO73" s="65"/>
      <c r="AP73" s="66" t="s">
        <v>10</v>
      </c>
      <c r="AQ73" s="64"/>
      <c r="AR73" s="56" t="str">
        <f>IFERROR(IF($AA73="Présent",AI73/VLOOKUP(AH73,Base!$A$3:$E$17,2,FALSE)/24,""),"")</f>
        <v/>
      </c>
      <c r="AS73" s="56" t="str">
        <f>IFERROR(IF($AA73="Présent",AK73/VLOOKUP(AJ73,Base!$A$3:$E$17,2,FALSE)/24,""),"")</f>
        <v/>
      </c>
      <c r="AT73" s="56" t="str">
        <f>IFERROR(IF($AA73="Présent",AM73/VLOOKUP(AL73,Base!$A$3:$E$17,2,FALSE)/24,""),"")</f>
        <v/>
      </c>
      <c r="AU73" s="56" t="str">
        <f>IFERROR(IF($AA73="Présent",AO73/VLOOKUP(AN73,Base!$A$3:$E$17,2,FALSE)/24,""),"")</f>
        <v/>
      </c>
      <c r="AV73" s="56" t="str">
        <f>IFERROR(IF($AA73="Présent",AQ73/VLOOKUP(AP73,Base!$A$3:$E$17,2,FALSE)/24,""),"")</f>
        <v/>
      </c>
      <c r="AW73" s="293" t="str">
        <f t="shared" si="73"/>
        <v/>
      </c>
      <c r="AX73" s="51"/>
      <c r="AY73" s="17"/>
      <c r="AZ73" s="18"/>
      <c r="BA73" s="19"/>
      <c r="BB73" s="290">
        <f t="shared" si="74"/>
        <v>0</v>
      </c>
      <c r="BC73" s="291">
        <f t="shared" si="75"/>
        <v>0</v>
      </c>
      <c r="BD73" s="19">
        <f t="shared" si="76"/>
        <v>0</v>
      </c>
      <c r="BE73" s="20"/>
      <c r="BF73" s="292">
        <f t="shared" si="60"/>
        <v>0</v>
      </c>
      <c r="BG73" s="63"/>
      <c r="BH73" s="64"/>
      <c r="BI73" s="63"/>
      <c r="BJ73" s="65"/>
      <c r="BK73" s="66"/>
      <c r="BL73" s="64"/>
      <c r="BM73" s="63" t="s">
        <v>10</v>
      </c>
      <c r="BN73" s="65"/>
      <c r="BO73" s="66" t="s">
        <v>10</v>
      </c>
      <c r="BP73" s="64"/>
      <c r="BQ73" s="56" t="str">
        <f>IFERROR(IF($AZ73="Présent",BH73/VLOOKUP(BG73,Base!$A$3:$E$17,2,FALSE)/24,""),"")</f>
        <v/>
      </c>
      <c r="BR73" s="56" t="str">
        <f>IFERROR(IF($AZ73="Présent",BJ73/VLOOKUP(BI73,Base!$A$3:$E$17,2,FALSE)/24,""),"")</f>
        <v/>
      </c>
      <c r="BS73" s="56" t="str">
        <f>IFERROR(IF($AZ73="Présent",BL73/VLOOKUP(BK73,Base!$A$3:$E$17,2,FALSE)/24,""),"")</f>
        <v/>
      </c>
      <c r="BT73" s="56" t="str">
        <f>IFERROR(IF($AZ73="Présent",BN73/VLOOKUP(BM73,Base!$A$3:$E$17,2,FALSE)/24,""),"")</f>
        <v/>
      </c>
      <c r="BU73" s="56" t="str">
        <f>IFERROR(IF($AZ73="Présent",BP73/VLOOKUP(BO73,Base!$A$3:$E$17,2,FALSE)/24,""),"")</f>
        <v/>
      </c>
      <c r="BV73" s="293" t="str">
        <f t="shared" si="77"/>
        <v/>
      </c>
      <c r="BW73" s="51"/>
      <c r="BX73" s="17"/>
      <c r="BY73" s="18"/>
      <c r="BZ73" s="19"/>
      <c r="CA73" s="290">
        <f t="shared" si="78"/>
        <v>0</v>
      </c>
      <c r="CB73" s="291">
        <f t="shared" si="79"/>
        <v>0</v>
      </c>
      <c r="CC73" s="19">
        <f t="shared" si="80"/>
        <v>0</v>
      </c>
      <c r="CD73" s="20"/>
      <c r="CE73" s="292">
        <f t="shared" si="61"/>
        <v>0</v>
      </c>
      <c r="CF73" s="63"/>
      <c r="CG73" s="64"/>
      <c r="CH73" s="63"/>
      <c r="CI73" s="65"/>
      <c r="CJ73" s="66"/>
      <c r="CK73" s="64"/>
      <c r="CL73" s="63" t="s">
        <v>10</v>
      </c>
      <c r="CM73" s="65"/>
      <c r="CN73" s="66" t="s">
        <v>10</v>
      </c>
      <c r="CO73" s="64"/>
      <c r="CP73" s="56" t="str">
        <f>IFERROR(IF($BY73="Présent",CG73/VLOOKUP(CF73,Base!$A$3:$E$17,2,FALSE)/24,""),"")</f>
        <v/>
      </c>
      <c r="CQ73" s="56" t="str">
        <f>IFERROR(IF($BY73="Présent",CI73/VLOOKUP(CH73,Base!$A$3:$E$17,2,FALSE)/24,""),"")</f>
        <v/>
      </c>
      <c r="CR73" s="56" t="str">
        <f>IFERROR(IF($BY73="Présent",CK73/VLOOKUP(CJ73,Base!$A$3:$E$17,2,FALSE)/24,""),"")</f>
        <v/>
      </c>
      <c r="CS73" s="56" t="str">
        <f>IFERROR(IF($BY73="Présent",CM73/VLOOKUP(CL73,Base!$A$3:$E$17,2,FALSE)/24,""),"")</f>
        <v/>
      </c>
      <c r="CT73" s="56" t="str">
        <f>IFERROR(IF($BY73="Présent",CO73/VLOOKUP(CN73,Base!$A$3:$E$17,2,FALSE)/24,""),"")</f>
        <v/>
      </c>
      <c r="CU73" s="293" t="str">
        <f t="shared" si="81"/>
        <v/>
      </c>
      <c r="CV73" s="51"/>
      <c r="CW73" s="17"/>
      <c r="CX73" s="18"/>
      <c r="CY73" s="19"/>
      <c r="CZ73" s="290">
        <f t="shared" si="82"/>
        <v>0</v>
      </c>
      <c r="DA73" s="291">
        <f t="shared" si="83"/>
        <v>0</v>
      </c>
      <c r="DB73" s="19">
        <f t="shared" si="84"/>
        <v>0</v>
      </c>
      <c r="DC73" s="20"/>
      <c r="DD73" s="292">
        <f t="shared" si="62"/>
        <v>0</v>
      </c>
      <c r="DE73" s="63"/>
      <c r="DF73" s="64"/>
      <c r="DG73" s="63"/>
      <c r="DH73" s="65"/>
      <c r="DI73" s="66"/>
      <c r="DJ73" s="64"/>
      <c r="DK73" s="63" t="s">
        <v>10</v>
      </c>
      <c r="DL73" s="65"/>
      <c r="DM73" s="66" t="s">
        <v>10</v>
      </c>
      <c r="DN73" s="64"/>
      <c r="DO73" s="56" t="str">
        <f>IFERROR(IF($CX73="Présent",DF73/VLOOKUP(DE73,Base!$A$3:$E$17,2,FALSE)/24,""),"")</f>
        <v/>
      </c>
      <c r="DP73" s="56" t="str">
        <f>IFERROR(IF($CX73="Présent",DH73/VLOOKUP(DG73,Base!$A$3:$E$17,2,FALSE)/24,""),"")</f>
        <v/>
      </c>
      <c r="DQ73" s="56" t="str">
        <f>IFERROR(IF($CX73="Présent",DJ73/VLOOKUP(DI73,Base!$A$3:$E$17,2,FALSE)/24,""),"")</f>
        <v/>
      </c>
      <c r="DR73" s="56" t="str">
        <f>IFERROR(IF($CX73="Présent",DL73/VLOOKUP(DK73,Base!$A$3:$E$17,2,FALSE)/24,""),"")</f>
        <v/>
      </c>
      <c r="DS73" s="56" t="str">
        <f>IFERROR(IF($CX73="Présent",DN73/VLOOKUP(DM73,Base!$A$3:$E$17,2,FALSE)/24,""),"")</f>
        <v/>
      </c>
      <c r="DT73" s="293" t="str">
        <f t="shared" si="85"/>
        <v/>
      </c>
      <c r="DU73" s="51"/>
      <c r="DV73" s="17"/>
      <c r="DW73" s="18"/>
      <c r="DX73" s="19"/>
      <c r="DY73" s="290">
        <f t="shared" si="86"/>
        <v>0</v>
      </c>
      <c r="DZ73" s="291">
        <f t="shared" si="87"/>
        <v>0</v>
      </c>
      <c r="EA73" s="19">
        <f t="shared" si="88"/>
        <v>0</v>
      </c>
      <c r="EB73" s="20"/>
      <c r="EC73" s="292">
        <f t="shared" si="63"/>
        <v>0</v>
      </c>
      <c r="ED73" s="63"/>
      <c r="EE73" s="64"/>
      <c r="EF73" s="63"/>
      <c r="EG73" s="65"/>
      <c r="EH73" s="66"/>
      <c r="EI73" s="64"/>
      <c r="EJ73" s="63" t="s">
        <v>10</v>
      </c>
      <c r="EK73" s="65"/>
      <c r="EL73" s="66" t="s">
        <v>10</v>
      </c>
      <c r="EM73" s="64"/>
      <c r="EN73" s="56" t="str">
        <f>IFERROR(IF($DW73="Présent",EE73/VLOOKUP(ED73,Base!$A$3:$E$17,2,FALSE)/24,""),"")</f>
        <v/>
      </c>
      <c r="EO73" s="56" t="str">
        <f>IFERROR(IF($DW73="Présent",EG73/VLOOKUP(EF73,Base!$A$3:$E$17,2,FALSE)/24,""),"")</f>
        <v/>
      </c>
      <c r="EP73" s="56" t="str">
        <f>IFERROR(IF($DW73="Présent",EI73/VLOOKUP(EH73,Base!$A$3:$E$17,2,FALSE)/24,""),"")</f>
        <v/>
      </c>
      <c r="EQ73" s="56" t="str">
        <f>IFERROR(IF($DW73="Présent",EK73/VLOOKUP(EJ73,Base!$A$3:$E$17,2,FALSE)/24,""),"")</f>
        <v/>
      </c>
      <c r="ER73" s="56" t="str">
        <f>IFERROR(IF($DW73="Présent",EM73/VLOOKUP(EL73,Base!$A$3:$E$17,2,FALSE)/24,""),"")</f>
        <v/>
      </c>
      <c r="ES73" s="293" t="str">
        <f t="shared" si="89"/>
        <v/>
      </c>
      <c r="ET73" s="51"/>
      <c r="EU73" s="17"/>
      <c r="EV73" s="18"/>
      <c r="EW73" s="19"/>
      <c r="EX73" s="290">
        <f t="shared" si="90"/>
        <v>0</v>
      </c>
      <c r="EY73" s="291">
        <f t="shared" si="91"/>
        <v>0</v>
      </c>
      <c r="EZ73" s="19">
        <f t="shared" si="92"/>
        <v>0</v>
      </c>
      <c r="FA73" s="20"/>
      <c r="FB73" s="292">
        <f t="shared" si="64"/>
        <v>0</v>
      </c>
      <c r="FC73" s="63"/>
      <c r="FD73" s="64"/>
      <c r="FE73" s="63"/>
      <c r="FF73" s="65"/>
      <c r="FG73" s="66"/>
      <c r="FH73" s="64"/>
      <c r="FI73" s="63" t="s">
        <v>10</v>
      </c>
      <c r="FJ73" s="65"/>
      <c r="FK73" s="66" t="s">
        <v>10</v>
      </c>
      <c r="FL73" s="64"/>
      <c r="FM73" s="56" t="str">
        <f>IFERROR(IF($EV73="Présent",FD73/VLOOKUP(FC73,Base!$A$3:$E$17,2,FALSE)/24,""),"")</f>
        <v/>
      </c>
      <c r="FN73" s="56" t="str">
        <f>IFERROR(IF($EV73="Présent",FF73/VLOOKUP(FE73,Base!$A$3:$E$17,2,FALSE)/24,""),"")</f>
        <v/>
      </c>
      <c r="FO73" s="56" t="str">
        <f>IFERROR(IF($EV73="Présent",FH73/VLOOKUP(FG73,Base!$A$3:$E$17,2,FALSE)/24,""),"")</f>
        <v/>
      </c>
      <c r="FP73" s="56" t="str">
        <f>IFERROR(IF($EV73="Présent",FJ73/VLOOKUP(FI73,Base!$A$3:$E$17,2,FALSE)/24,""),"")</f>
        <v/>
      </c>
      <c r="FQ73" s="56" t="str">
        <f>IFERROR(IF($EV73="Présent",FL73/VLOOKUP(FK73,Base!$A$3:$E$17,2,FALSE)/24,""),"")</f>
        <v/>
      </c>
      <c r="FR73" s="293" t="str">
        <f t="shared" si="93"/>
        <v/>
      </c>
      <c r="FS73" s="51"/>
      <c r="FU73" s="262">
        <f t="shared" si="95"/>
        <v>0</v>
      </c>
      <c r="FV73" s="261" t="str">
        <f t="shared" si="65"/>
        <v/>
      </c>
      <c r="FW73" s="263">
        <f t="shared" si="94"/>
        <v>0</v>
      </c>
      <c r="FX73" s="23"/>
      <c r="FY73" s="88"/>
    </row>
    <row r="74" spans="1:181" s="25" customFormat="1" x14ac:dyDescent="0.2">
      <c r="A74" s="17"/>
      <c r="B74" s="18"/>
      <c r="C74" s="19">
        <v>0.22916666666666666</v>
      </c>
      <c r="D74" s="290">
        <f t="shared" si="66"/>
        <v>0</v>
      </c>
      <c r="E74" s="291">
        <f t="shared" si="67"/>
        <v>0</v>
      </c>
      <c r="F74" s="19">
        <f t="shared" si="68"/>
        <v>0</v>
      </c>
      <c r="G74" s="20">
        <v>0.53749999999999998</v>
      </c>
      <c r="H74" s="292">
        <f t="shared" si="58"/>
        <v>0</v>
      </c>
      <c r="I74" s="63"/>
      <c r="J74" s="64"/>
      <c r="K74" s="63"/>
      <c r="L74" s="65"/>
      <c r="M74" s="66"/>
      <c r="N74" s="64"/>
      <c r="O74" s="63" t="s">
        <v>10</v>
      </c>
      <c r="P74" s="65"/>
      <c r="Q74" s="66" t="s">
        <v>10</v>
      </c>
      <c r="R74" s="64"/>
      <c r="S74" s="56" t="str">
        <f>IFERROR(IF($B74="Présent",J74/VLOOKUP(I74,Base!$A$3:$E$17,2,FALSE)/24,""),"")</f>
        <v/>
      </c>
      <c r="T74" s="56" t="str">
        <f>IFERROR(IF($B74="Présent",L74/VLOOKUP(K74,Base!$A$3:$E$17,2,FALSE)/24,""),"")</f>
        <v/>
      </c>
      <c r="U74" s="56" t="str">
        <f>IFERROR(IF($B74="Présent",N74/VLOOKUP(M74,Base!$A$3:$E$17,2,FALSE)/24,""),"")</f>
        <v/>
      </c>
      <c r="V74" s="56" t="str">
        <f>IFERROR(IF($B74="Présent",P74/VLOOKUP(O74,Base!$A$3:$E$17,2,FALSE)/24,""),"")</f>
        <v/>
      </c>
      <c r="W74" s="56" t="str">
        <f>IFERROR(IF($B74="Présent",R74/VLOOKUP(Q74,Base!$A$3:$E$17,2,FALSE)/24,""),"")</f>
        <v/>
      </c>
      <c r="X74" s="293" t="str">
        <f t="shared" si="69"/>
        <v/>
      </c>
      <c r="Y74" s="52"/>
      <c r="Z74" s="17"/>
      <c r="AA74" s="18"/>
      <c r="AB74" s="19"/>
      <c r="AC74" s="290">
        <f t="shared" si="70"/>
        <v>0</v>
      </c>
      <c r="AD74" s="291">
        <f t="shared" si="71"/>
        <v>0</v>
      </c>
      <c r="AE74" s="19">
        <f t="shared" si="72"/>
        <v>0</v>
      </c>
      <c r="AF74" s="20"/>
      <c r="AG74" s="292">
        <f t="shared" si="59"/>
        <v>0</v>
      </c>
      <c r="AH74" s="63"/>
      <c r="AI74" s="64"/>
      <c r="AJ74" s="63"/>
      <c r="AK74" s="65"/>
      <c r="AL74" s="66"/>
      <c r="AM74" s="64"/>
      <c r="AN74" s="63" t="s">
        <v>10</v>
      </c>
      <c r="AO74" s="65"/>
      <c r="AP74" s="66" t="s">
        <v>10</v>
      </c>
      <c r="AQ74" s="64"/>
      <c r="AR74" s="56" t="str">
        <f>IFERROR(IF($AA74="Présent",AI74/VLOOKUP(AH74,Base!$A$3:$E$17,2,FALSE)/24,""),"")</f>
        <v/>
      </c>
      <c r="AS74" s="56" t="str">
        <f>IFERROR(IF($AA74="Présent",AK74/VLOOKUP(AJ74,Base!$A$3:$E$17,2,FALSE)/24,""),"")</f>
        <v/>
      </c>
      <c r="AT74" s="56" t="str">
        <f>IFERROR(IF($AA74="Présent",AM74/VLOOKUP(AL74,Base!$A$3:$E$17,2,FALSE)/24,""),"")</f>
        <v/>
      </c>
      <c r="AU74" s="56" t="str">
        <f>IFERROR(IF($AA74="Présent",AO74/VLOOKUP(AN74,Base!$A$3:$E$17,2,FALSE)/24,""),"")</f>
        <v/>
      </c>
      <c r="AV74" s="56" t="str">
        <f>IFERROR(IF($AA74="Présent",AQ74/VLOOKUP(AP74,Base!$A$3:$E$17,2,FALSE)/24,""),"")</f>
        <v/>
      </c>
      <c r="AW74" s="293" t="str">
        <f t="shared" si="73"/>
        <v/>
      </c>
      <c r="AX74" s="51"/>
      <c r="AY74" s="17"/>
      <c r="AZ74" s="18"/>
      <c r="BA74" s="19"/>
      <c r="BB74" s="290">
        <f t="shared" si="74"/>
        <v>0</v>
      </c>
      <c r="BC74" s="291">
        <f t="shared" si="75"/>
        <v>0</v>
      </c>
      <c r="BD74" s="19">
        <f t="shared" si="76"/>
        <v>0</v>
      </c>
      <c r="BE74" s="20"/>
      <c r="BF74" s="292">
        <f t="shared" si="60"/>
        <v>0</v>
      </c>
      <c r="BG74" s="63"/>
      <c r="BH74" s="64"/>
      <c r="BI74" s="63"/>
      <c r="BJ74" s="65"/>
      <c r="BK74" s="66"/>
      <c r="BL74" s="64"/>
      <c r="BM74" s="63" t="s">
        <v>10</v>
      </c>
      <c r="BN74" s="65"/>
      <c r="BO74" s="66" t="s">
        <v>10</v>
      </c>
      <c r="BP74" s="64"/>
      <c r="BQ74" s="56" t="str">
        <f>IFERROR(IF($AZ74="Présent",BH74/VLOOKUP(BG74,Base!$A$3:$E$17,2,FALSE)/24,""),"")</f>
        <v/>
      </c>
      <c r="BR74" s="56" t="str">
        <f>IFERROR(IF($AZ74="Présent",BJ74/VLOOKUP(BI74,Base!$A$3:$E$17,2,FALSE)/24,""),"")</f>
        <v/>
      </c>
      <c r="BS74" s="56" t="str">
        <f>IFERROR(IF($AZ74="Présent",BL74/VLOOKUP(BK74,Base!$A$3:$E$17,2,FALSE)/24,""),"")</f>
        <v/>
      </c>
      <c r="BT74" s="56" t="str">
        <f>IFERROR(IF($AZ74="Présent",BN74/VLOOKUP(BM74,Base!$A$3:$E$17,2,FALSE)/24,""),"")</f>
        <v/>
      </c>
      <c r="BU74" s="56" t="str">
        <f>IFERROR(IF($AZ74="Présent",BP74/VLOOKUP(BO74,Base!$A$3:$E$17,2,FALSE)/24,""),"")</f>
        <v/>
      </c>
      <c r="BV74" s="293" t="str">
        <f t="shared" si="77"/>
        <v/>
      </c>
      <c r="BW74" s="51"/>
      <c r="BX74" s="17"/>
      <c r="BY74" s="18"/>
      <c r="BZ74" s="19"/>
      <c r="CA74" s="290">
        <f t="shared" si="78"/>
        <v>0</v>
      </c>
      <c r="CB74" s="291">
        <f t="shared" si="79"/>
        <v>0</v>
      </c>
      <c r="CC74" s="19">
        <f t="shared" si="80"/>
        <v>0</v>
      </c>
      <c r="CD74" s="20"/>
      <c r="CE74" s="292">
        <f t="shared" si="61"/>
        <v>0</v>
      </c>
      <c r="CF74" s="63"/>
      <c r="CG74" s="64"/>
      <c r="CH74" s="63"/>
      <c r="CI74" s="65"/>
      <c r="CJ74" s="66"/>
      <c r="CK74" s="64"/>
      <c r="CL74" s="63" t="s">
        <v>10</v>
      </c>
      <c r="CM74" s="65"/>
      <c r="CN74" s="66" t="s">
        <v>10</v>
      </c>
      <c r="CO74" s="64"/>
      <c r="CP74" s="56" t="str">
        <f>IFERROR(IF($BY74="Présent",CG74/VLOOKUP(CF74,Base!$A$3:$E$17,2,FALSE)/24,""),"")</f>
        <v/>
      </c>
      <c r="CQ74" s="56" t="str">
        <f>IFERROR(IF($BY74="Présent",CI74/VLOOKUP(CH74,Base!$A$3:$E$17,2,FALSE)/24,""),"")</f>
        <v/>
      </c>
      <c r="CR74" s="56" t="str">
        <f>IFERROR(IF($BY74="Présent",CK74/VLOOKUP(CJ74,Base!$A$3:$E$17,2,FALSE)/24,""),"")</f>
        <v/>
      </c>
      <c r="CS74" s="56" t="str">
        <f>IFERROR(IF($BY74="Présent",CM74/VLOOKUP(CL74,Base!$A$3:$E$17,2,FALSE)/24,""),"")</f>
        <v/>
      </c>
      <c r="CT74" s="56" t="str">
        <f>IFERROR(IF($BY74="Présent",CO74/VLOOKUP(CN74,Base!$A$3:$E$17,2,FALSE)/24,""),"")</f>
        <v/>
      </c>
      <c r="CU74" s="293" t="str">
        <f t="shared" si="81"/>
        <v/>
      </c>
      <c r="CV74" s="51"/>
      <c r="CW74" s="17"/>
      <c r="CX74" s="18"/>
      <c r="CY74" s="19"/>
      <c r="CZ74" s="290">
        <f t="shared" si="82"/>
        <v>0</v>
      </c>
      <c r="DA74" s="291">
        <f t="shared" si="83"/>
        <v>0</v>
      </c>
      <c r="DB74" s="19">
        <f t="shared" si="84"/>
        <v>0</v>
      </c>
      <c r="DC74" s="20"/>
      <c r="DD74" s="292">
        <f t="shared" si="62"/>
        <v>0</v>
      </c>
      <c r="DE74" s="63"/>
      <c r="DF74" s="64"/>
      <c r="DG74" s="63"/>
      <c r="DH74" s="65"/>
      <c r="DI74" s="66"/>
      <c r="DJ74" s="64"/>
      <c r="DK74" s="63" t="s">
        <v>10</v>
      </c>
      <c r="DL74" s="65"/>
      <c r="DM74" s="66" t="s">
        <v>10</v>
      </c>
      <c r="DN74" s="64"/>
      <c r="DO74" s="56" t="str">
        <f>IFERROR(IF($CX74="Présent",DF74/VLOOKUP(DE74,Base!$A$3:$E$17,2,FALSE)/24,""),"")</f>
        <v/>
      </c>
      <c r="DP74" s="56" t="str">
        <f>IFERROR(IF($CX74="Présent",DH74/VLOOKUP(DG74,Base!$A$3:$E$17,2,FALSE)/24,""),"")</f>
        <v/>
      </c>
      <c r="DQ74" s="56" t="str">
        <f>IFERROR(IF($CX74="Présent",DJ74/VLOOKUP(DI74,Base!$A$3:$E$17,2,FALSE)/24,""),"")</f>
        <v/>
      </c>
      <c r="DR74" s="56" t="str">
        <f>IFERROR(IF($CX74="Présent",DL74/VLOOKUP(DK74,Base!$A$3:$E$17,2,FALSE)/24,""),"")</f>
        <v/>
      </c>
      <c r="DS74" s="56" t="str">
        <f>IFERROR(IF($CX74="Présent",DN74/VLOOKUP(DM74,Base!$A$3:$E$17,2,FALSE)/24,""),"")</f>
        <v/>
      </c>
      <c r="DT74" s="293" t="str">
        <f t="shared" si="85"/>
        <v/>
      </c>
      <c r="DU74" s="51"/>
      <c r="DV74" s="17"/>
      <c r="DW74" s="18"/>
      <c r="DX74" s="19"/>
      <c r="DY74" s="290">
        <f t="shared" si="86"/>
        <v>0</v>
      </c>
      <c r="DZ74" s="291">
        <f t="shared" si="87"/>
        <v>0</v>
      </c>
      <c r="EA74" s="19">
        <f t="shared" si="88"/>
        <v>0</v>
      </c>
      <c r="EB74" s="20"/>
      <c r="EC74" s="292">
        <f t="shared" si="63"/>
        <v>0</v>
      </c>
      <c r="ED74" s="63"/>
      <c r="EE74" s="64"/>
      <c r="EF74" s="63"/>
      <c r="EG74" s="65"/>
      <c r="EH74" s="66"/>
      <c r="EI74" s="64"/>
      <c r="EJ74" s="63" t="s">
        <v>10</v>
      </c>
      <c r="EK74" s="65"/>
      <c r="EL74" s="66" t="s">
        <v>10</v>
      </c>
      <c r="EM74" s="64"/>
      <c r="EN74" s="56" t="str">
        <f>IFERROR(IF($DW74="Présent",EE74/VLOOKUP(ED74,Base!$A$3:$E$17,2,FALSE)/24,""),"")</f>
        <v/>
      </c>
      <c r="EO74" s="56" t="str">
        <f>IFERROR(IF($DW74="Présent",EG74/VLOOKUP(EF74,Base!$A$3:$E$17,2,FALSE)/24,""),"")</f>
        <v/>
      </c>
      <c r="EP74" s="56" t="str">
        <f>IFERROR(IF($DW74="Présent",EI74/VLOOKUP(EH74,Base!$A$3:$E$17,2,FALSE)/24,""),"")</f>
        <v/>
      </c>
      <c r="EQ74" s="56" t="str">
        <f>IFERROR(IF($DW74="Présent",EK74/VLOOKUP(EJ74,Base!$A$3:$E$17,2,FALSE)/24,""),"")</f>
        <v/>
      </c>
      <c r="ER74" s="56" t="str">
        <f>IFERROR(IF($DW74="Présent",EM74/VLOOKUP(EL74,Base!$A$3:$E$17,2,FALSE)/24,""),"")</f>
        <v/>
      </c>
      <c r="ES74" s="293" t="str">
        <f t="shared" si="89"/>
        <v/>
      </c>
      <c r="ET74" s="51"/>
      <c r="EU74" s="17"/>
      <c r="EV74" s="18"/>
      <c r="EW74" s="19"/>
      <c r="EX74" s="290">
        <f t="shared" si="90"/>
        <v>0</v>
      </c>
      <c r="EY74" s="291">
        <f t="shared" si="91"/>
        <v>0</v>
      </c>
      <c r="EZ74" s="19">
        <f t="shared" si="92"/>
        <v>0</v>
      </c>
      <c r="FA74" s="20"/>
      <c r="FB74" s="292">
        <f t="shared" si="64"/>
        <v>0</v>
      </c>
      <c r="FC74" s="63"/>
      <c r="FD74" s="64"/>
      <c r="FE74" s="63"/>
      <c r="FF74" s="65"/>
      <c r="FG74" s="66"/>
      <c r="FH74" s="64"/>
      <c r="FI74" s="63" t="s">
        <v>10</v>
      </c>
      <c r="FJ74" s="65"/>
      <c r="FK74" s="66" t="s">
        <v>10</v>
      </c>
      <c r="FL74" s="64"/>
      <c r="FM74" s="56" t="str">
        <f>IFERROR(IF($EV74="Présent",FD74/VLOOKUP(FC74,Base!$A$3:$E$17,2,FALSE)/24,""),"")</f>
        <v/>
      </c>
      <c r="FN74" s="56" t="str">
        <f>IFERROR(IF($EV74="Présent",FF74/VLOOKUP(FE74,Base!$A$3:$E$17,2,FALSE)/24,""),"")</f>
        <v/>
      </c>
      <c r="FO74" s="56" t="str">
        <f>IFERROR(IF($EV74="Présent",FH74/VLOOKUP(FG74,Base!$A$3:$E$17,2,FALSE)/24,""),"")</f>
        <v/>
      </c>
      <c r="FP74" s="56" t="str">
        <f>IFERROR(IF($EV74="Présent",FJ74/VLOOKUP(FI74,Base!$A$3:$E$17,2,FALSE)/24,""),"")</f>
        <v/>
      </c>
      <c r="FQ74" s="56" t="str">
        <f>IFERROR(IF($EV74="Présent",FL74/VLOOKUP(FK74,Base!$A$3:$E$17,2,FALSE)/24,""),"")</f>
        <v/>
      </c>
      <c r="FR74" s="293" t="str">
        <f t="shared" si="93"/>
        <v/>
      </c>
      <c r="FS74" s="51"/>
      <c r="FU74" s="262">
        <f t="shared" si="95"/>
        <v>0</v>
      </c>
      <c r="FV74" s="261" t="str">
        <f t="shared" si="65"/>
        <v/>
      </c>
      <c r="FW74" s="263">
        <f t="shared" si="94"/>
        <v>0</v>
      </c>
      <c r="FX74" s="23"/>
      <c r="FY74" s="88"/>
    </row>
    <row r="75" spans="1:181" s="25" customFormat="1" x14ac:dyDescent="0.2">
      <c r="A75" s="17"/>
      <c r="B75" s="18"/>
      <c r="C75" s="19">
        <v>0.22916666666666666</v>
      </c>
      <c r="D75" s="290">
        <f t="shared" si="66"/>
        <v>0</v>
      </c>
      <c r="E75" s="291">
        <f t="shared" si="67"/>
        <v>0</v>
      </c>
      <c r="F75" s="19">
        <f t="shared" si="68"/>
        <v>0</v>
      </c>
      <c r="G75" s="20"/>
      <c r="H75" s="292">
        <f t="shared" si="58"/>
        <v>0</v>
      </c>
      <c r="I75" s="63"/>
      <c r="J75" s="64"/>
      <c r="K75" s="63"/>
      <c r="L75" s="65"/>
      <c r="M75" s="66"/>
      <c r="N75" s="64"/>
      <c r="O75" s="63" t="s">
        <v>10</v>
      </c>
      <c r="P75" s="65"/>
      <c r="Q75" s="66" t="s">
        <v>10</v>
      </c>
      <c r="R75" s="64"/>
      <c r="S75" s="56" t="str">
        <f>IFERROR(IF($B75="Présent",J75/VLOOKUP(I75,Base!$A$3:$E$17,2,FALSE)/24,""),"")</f>
        <v/>
      </c>
      <c r="T75" s="56" t="str">
        <f>IFERROR(IF($B75="Présent",L75/VLOOKUP(K75,Base!$A$3:$E$17,2,FALSE)/24,""),"")</f>
        <v/>
      </c>
      <c r="U75" s="56" t="str">
        <f>IFERROR(IF($B75="Présent",N75/VLOOKUP(M75,Base!$A$3:$E$17,2,FALSE)/24,""),"")</f>
        <v/>
      </c>
      <c r="V75" s="56" t="str">
        <f>IFERROR(IF($B75="Présent",P75/VLOOKUP(O75,Base!$A$3:$E$17,2,FALSE)/24,""),"")</f>
        <v/>
      </c>
      <c r="W75" s="56" t="str">
        <f>IFERROR(IF($B75="Présent",R75/VLOOKUP(Q75,Base!$A$3:$E$17,2,FALSE)/24,""),"")</f>
        <v/>
      </c>
      <c r="X75" s="293" t="str">
        <f t="shared" si="69"/>
        <v/>
      </c>
      <c r="Y75" s="52"/>
      <c r="Z75" s="17"/>
      <c r="AA75" s="18"/>
      <c r="AB75" s="19"/>
      <c r="AC75" s="290">
        <f t="shared" si="70"/>
        <v>0</v>
      </c>
      <c r="AD75" s="291">
        <f t="shared" si="71"/>
        <v>0</v>
      </c>
      <c r="AE75" s="19">
        <f t="shared" si="72"/>
        <v>0</v>
      </c>
      <c r="AF75" s="20"/>
      <c r="AG75" s="292">
        <f t="shared" si="59"/>
        <v>0</v>
      </c>
      <c r="AH75" s="63"/>
      <c r="AI75" s="64"/>
      <c r="AJ75" s="63"/>
      <c r="AK75" s="65"/>
      <c r="AL75" s="66"/>
      <c r="AM75" s="64"/>
      <c r="AN75" s="63" t="s">
        <v>10</v>
      </c>
      <c r="AO75" s="65"/>
      <c r="AP75" s="66" t="s">
        <v>10</v>
      </c>
      <c r="AQ75" s="64"/>
      <c r="AR75" s="56" t="str">
        <f>IFERROR(IF($AA75="Présent",AI75/VLOOKUP(AH75,Base!$A$3:$E$17,2,FALSE)/24,""),"")</f>
        <v/>
      </c>
      <c r="AS75" s="56" t="str">
        <f>IFERROR(IF($AA75="Présent",AK75/VLOOKUP(AJ75,Base!$A$3:$E$17,2,FALSE)/24,""),"")</f>
        <v/>
      </c>
      <c r="AT75" s="56" t="str">
        <f>IFERROR(IF($AA75="Présent",AM75/VLOOKUP(AL75,Base!$A$3:$E$17,2,FALSE)/24,""),"")</f>
        <v/>
      </c>
      <c r="AU75" s="56" t="str">
        <f>IFERROR(IF($AA75="Présent",AO75/VLOOKUP(AN75,Base!$A$3:$E$17,2,FALSE)/24,""),"")</f>
        <v/>
      </c>
      <c r="AV75" s="56" t="str">
        <f>IFERROR(IF($AA75="Présent",AQ75/VLOOKUP(AP75,Base!$A$3:$E$17,2,FALSE)/24,""),"")</f>
        <v/>
      </c>
      <c r="AW75" s="293" t="str">
        <f t="shared" si="73"/>
        <v/>
      </c>
      <c r="AX75" s="51"/>
      <c r="AY75" s="17"/>
      <c r="AZ75" s="18"/>
      <c r="BA75" s="19"/>
      <c r="BB75" s="290">
        <f t="shared" si="74"/>
        <v>0</v>
      </c>
      <c r="BC75" s="291">
        <f t="shared" si="75"/>
        <v>0</v>
      </c>
      <c r="BD75" s="19">
        <f t="shared" si="76"/>
        <v>0</v>
      </c>
      <c r="BE75" s="20"/>
      <c r="BF75" s="292">
        <f t="shared" si="60"/>
        <v>0</v>
      </c>
      <c r="BG75" s="63"/>
      <c r="BH75" s="64"/>
      <c r="BI75" s="63"/>
      <c r="BJ75" s="65"/>
      <c r="BK75" s="66"/>
      <c r="BL75" s="64"/>
      <c r="BM75" s="63" t="s">
        <v>10</v>
      </c>
      <c r="BN75" s="65"/>
      <c r="BO75" s="66" t="s">
        <v>10</v>
      </c>
      <c r="BP75" s="64"/>
      <c r="BQ75" s="56" t="str">
        <f>IFERROR(IF($AZ75="Présent",BH75/VLOOKUP(BG75,Base!$A$3:$E$17,2,FALSE)/24,""),"")</f>
        <v/>
      </c>
      <c r="BR75" s="56" t="str">
        <f>IFERROR(IF($AZ75="Présent",BJ75/VLOOKUP(BI75,Base!$A$3:$E$17,2,FALSE)/24,""),"")</f>
        <v/>
      </c>
      <c r="BS75" s="56" t="str">
        <f>IFERROR(IF($AZ75="Présent",BL75/VLOOKUP(BK75,Base!$A$3:$E$17,2,FALSE)/24,""),"")</f>
        <v/>
      </c>
      <c r="BT75" s="56" t="str">
        <f>IFERROR(IF($AZ75="Présent",BN75/VLOOKUP(BM75,Base!$A$3:$E$17,2,FALSE)/24,""),"")</f>
        <v/>
      </c>
      <c r="BU75" s="56" t="str">
        <f>IFERROR(IF($AZ75="Présent",BP75/VLOOKUP(BO75,Base!$A$3:$E$17,2,FALSE)/24,""),"")</f>
        <v/>
      </c>
      <c r="BV75" s="293" t="str">
        <f t="shared" si="77"/>
        <v/>
      </c>
      <c r="BW75" s="51"/>
      <c r="BX75" s="17"/>
      <c r="BY75" s="18"/>
      <c r="BZ75" s="19"/>
      <c r="CA75" s="290">
        <f t="shared" si="78"/>
        <v>0</v>
      </c>
      <c r="CB75" s="291">
        <f t="shared" si="79"/>
        <v>0</v>
      </c>
      <c r="CC75" s="19">
        <f t="shared" si="80"/>
        <v>0</v>
      </c>
      <c r="CD75" s="20"/>
      <c r="CE75" s="292">
        <f t="shared" si="61"/>
        <v>0</v>
      </c>
      <c r="CF75" s="63"/>
      <c r="CG75" s="64"/>
      <c r="CH75" s="63"/>
      <c r="CI75" s="65"/>
      <c r="CJ75" s="66"/>
      <c r="CK75" s="64"/>
      <c r="CL75" s="63" t="s">
        <v>10</v>
      </c>
      <c r="CM75" s="65"/>
      <c r="CN75" s="66" t="s">
        <v>10</v>
      </c>
      <c r="CO75" s="64"/>
      <c r="CP75" s="56" t="str">
        <f>IFERROR(IF($BY75="Présent",CG75/VLOOKUP(CF75,Base!$A$3:$E$17,2,FALSE)/24,""),"")</f>
        <v/>
      </c>
      <c r="CQ75" s="56" t="str">
        <f>IFERROR(IF($BY75="Présent",CI75/VLOOKUP(CH75,Base!$A$3:$E$17,2,FALSE)/24,""),"")</f>
        <v/>
      </c>
      <c r="CR75" s="56" t="str">
        <f>IFERROR(IF($BY75="Présent",CK75/VLOOKUP(CJ75,Base!$A$3:$E$17,2,FALSE)/24,""),"")</f>
        <v/>
      </c>
      <c r="CS75" s="56" t="str">
        <f>IFERROR(IF($BY75="Présent",CM75/VLOOKUP(CL75,Base!$A$3:$E$17,2,FALSE)/24,""),"")</f>
        <v/>
      </c>
      <c r="CT75" s="56" t="str">
        <f>IFERROR(IF($BY75="Présent",CO75/VLOOKUP(CN75,Base!$A$3:$E$17,2,FALSE)/24,""),"")</f>
        <v/>
      </c>
      <c r="CU75" s="293" t="str">
        <f t="shared" si="81"/>
        <v/>
      </c>
      <c r="CV75" s="51"/>
      <c r="CW75" s="17"/>
      <c r="CX75" s="18"/>
      <c r="CY75" s="19"/>
      <c r="CZ75" s="290">
        <f t="shared" si="82"/>
        <v>0</v>
      </c>
      <c r="DA75" s="291">
        <f t="shared" si="83"/>
        <v>0</v>
      </c>
      <c r="DB75" s="19">
        <f t="shared" si="84"/>
        <v>0</v>
      </c>
      <c r="DC75" s="20"/>
      <c r="DD75" s="292">
        <f t="shared" si="62"/>
        <v>0</v>
      </c>
      <c r="DE75" s="63"/>
      <c r="DF75" s="64"/>
      <c r="DG75" s="63"/>
      <c r="DH75" s="65"/>
      <c r="DI75" s="66"/>
      <c r="DJ75" s="64"/>
      <c r="DK75" s="63" t="s">
        <v>10</v>
      </c>
      <c r="DL75" s="65"/>
      <c r="DM75" s="66" t="s">
        <v>10</v>
      </c>
      <c r="DN75" s="64"/>
      <c r="DO75" s="56" t="str">
        <f>IFERROR(IF($CX75="Présent",DF75/VLOOKUP(DE75,Base!$A$3:$E$17,2,FALSE)/24,""),"")</f>
        <v/>
      </c>
      <c r="DP75" s="56" t="str">
        <f>IFERROR(IF($CX75="Présent",DH75/VLOOKUP(DG75,Base!$A$3:$E$17,2,FALSE)/24,""),"")</f>
        <v/>
      </c>
      <c r="DQ75" s="56" t="str">
        <f>IFERROR(IF($CX75="Présent",DJ75/VLOOKUP(DI75,Base!$A$3:$E$17,2,FALSE)/24,""),"")</f>
        <v/>
      </c>
      <c r="DR75" s="56" t="str">
        <f>IFERROR(IF($CX75="Présent",DL75/VLOOKUP(DK75,Base!$A$3:$E$17,2,FALSE)/24,""),"")</f>
        <v/>
      </c>
      <c r="DS75" s="56" t="str">
        <f>IFERROR(IF($CX75="Présent",DN75/VLOOKUP(DM75,Base!$A$3:$E$17,2,FALSE)/24,""),"")</f>
        <v/>
      </c>
      <c r="DT75" s="293" t="str">
        <f t="shared" si="85"/>
        <v/>
      </c>
      <c r="DU75" s="51"/>
      <c r="DV75" s="17"/>
      <c r="DW75" s="18"/>
      <c r="DX75" s="19"/>
      <c r="DY75" s="290">
        <f t="shared" si="86"/>
        <v>0</v>
      </c>
      <c r="DZ75" s="291">
        <f t="shared" si="87"/>
        <v>0</v>
      </c>
      <c r="EA75" s="19">
        <f t="shared" si="88"/>
        <v>0</v>
      </c>
      <c r="EB75" s="20"/>
      <c r="EC75" s="292">
        <f t="shared" si="63"/>
        <v>0</v>
      </c>
      <c r="ED75" s="63"/>
      <c r="EE75" s="64"/>
      <c r="EF75" s="63"/>
      <c r="EG75" s="65"/>
      <c r="EH75" s="66"/>
      <c r="EI75" s="64"/>
      <c r="EJ75" s="63" t="s">
        <v>10</v>
      </c>
      <c r="EK75" s="65"/>
      <c r="EL75" s="66" t="s">
        <v>10</v>
      </c>
      <c r="EM75" s="64"/>
      <c r="EN75" s="56" t="str">
        <f>IFERROR(IF($DW75="Présent",EE75/VLOOKUP(ED75,Base!$A$3:$E$17,2,FALSE)/24,""),"")</f>
        <v/>
      </c>
      <c r="EO75" s="56" t="str">
        <f>IFERROR(IF($DW75="Présent",EG75/VLOOKUP(EF75,Base!$A$3:$E$17,2,FALSE)/24,""),"")</f>
        <v/>
      </c>
      <c r="EP75" s="56" t="str">
        <f>IFERROR(IF($DW75="Présent",EI75/VLOOKUP(EH75,Base!$A$3:$E$17,2,FALSE)/24,""),"")</f>
        <v/>
      </c>
      <c r="EQ75" s="56" t="str">
        <f>IFERROR(IF($DW75="Présent",EK75/VLOOKUP(EJ75,Base!$A$3:$E$17,2,FALSE)/24,""),"")</f>
        <v/>
      </c>
      <c r="ER75" s="56" t="str">
        <f>IFERROR(IF($DW75="Présent",EM75/VLOOKUP(EL75,Base!$A$3:$E$17,2,FALSE)/24,""),"")</f>
        <v/>
      </c>
      <c r="ES75" s="293" t="str">
        <f t="shared" si="89"/>
        <v/>
      </c>
      <c r="ET75" s="51"/>
      <c r="EU75" s="17"/>
      <c r="EV75" s="18"/>
      <c r="EW75" s="19"/>
      <c r="EX75" s="290">
        <f t="shared" si="90"/>
        <v>0</v>
      </c>
      <c r="EY75" s="291">
        <f t="shared" si="91"/>
        <v>0</v>
      </c>
      <c r="EZ75" s="19">
        <f t="shared" si="92"/>
        <v>0</v>
      </c>
      <c r="FA75" s="20"/>
      <c r="FB75" s="292">
        <f t="shared" si="64"/>
        <v>0</v>
      </c>
      <c r="FC75" s="63"/>
      <c r="FD75" s="64"/>
      <c r="FE75" s="63"/>
      <c r="FF75" s="65"/>
      <c r="FG75" s="66"/>
      <c r="FH75" s="64"/>
      <c r="FI75" s="63" t="s">
        <v>10</v>
      </c>
      <c r="FJ75" s="65"/>
      <c r="FK75" s="66" t="s">
        <v>10</v>
      </c>
      <c r="FL75" s="64"/>
      <c r="FM75" s="56" t="str">
        <f>IFERROR(IF($EV75="Présent",FD75/VLOOKUP(FC75,Base!$A$3:$E$17,2,FALSE)/24,""),"")</f>
        <v/>
      </c>
      <c r="FN75" s="56" t="str">
        <f>IFERROR(IF($EV75="Présent",FF75/VLOOKUP(FE75,Base!$A$3:$E$17,2,FALSE)/24,""),"")</f>
        <v/>
      </c>
      <c r="FO75" s="56" t="str">
        <f>IFERROR(IF($EV75="Présent",FH75/VLOOKUP(FG75,Base!$A$3:$E$17,2,FALSE)/24,""),"")</f>
        <v/>
      </c>
      <c r="FP75" s="56" t="str">
        <f>IFERROR(IF($EV75="Présent",FJ75/VLOOKUP(FI75,Base!$A$3:$E$17,2,FALSE)/24,""),"")</f>
        <v/>
      </c>
      <c r="FQ75" s="56" t="str">
        <f>IFERROR(IF($EV75="Présent",FL75/VLOOKUP(FK75,Base!$A$3:$E$17,2,FALSE)/24,""),"")</f>
        <v/>
      </c>
      <c r="FR75" s="293" t="str">
        <f t="shared" si="93"/>
        <v/>
      </c>
      <c r="FS75" s="51"/>
      <c r="FU75" s="262">
        <f t="shared" si="95"/>
        <v>0</v>
      </c>
      <c r="FV75" s="261" t="str">
        <f t="shared" si="65"/>
        <v/>
      </c>
      <c r="FW75" s="263">
        <f t="shared" si="94"/>
        <v>0</v>
      </c>
      <c r="FX75" s="23"/>
      <c r="FY75" s="88"/>
    </row>
    <row r="76" spans="1:181" s="25" customFormat="1" x14ac:dyDescent="0.2">
      <c r="A76" s="17"/>
      <c r="B76" s="18"/>
      <c r="C76" s="19">
        <v>0.22916666666666666</v>
      </c>
      <c r="D76" s="290">
        <f t="shared" si="66"/>
        <v>0</v>
      </c>
      <c r="E76" s="291">
        <f t="shared" si="67"/>
        <v>0</v>
      </c>
      <c r="F76" s="19">
        <f t="shared" si="68"/>
        <v>0</v>
      </c>
      <c r="G76" s="20">
        <v>0.53749999999999998</v>
      </c>
      <c r="H76" s="292">
        <f t="shared" si="58"/>
        <v>0</v>
      </c>
      <c r="I76" s="63"/>
      <c r="J76" s="64"/>
      <c r="K76" s="63"/>
      <c r="L76" s="65"/>
      <c r="M76" s="66"/>
      <c r="N76" s="64"/>
      <c r="O76" s="63" t="s">
        <v>10</v>
      </c>
      <c r="P76" s="65"/>
      <c r="Q76" s="66" t="s">
        <v>10</v>
      </c>
      <c r="R76" s="64"/>
      <c r="S76" s="56" t="str">
        <f>IFERROR(IF($B76="Présent",J76/VLOOKUP(I76,Base!$A$3:$E$17,2,FALSE)/24,""),"")</f>
        <v/>
      </c>
      <c r="T76" s="56" t="str">
        <f>IFERROR(IF($B76="Présent",L76/VLOOKUP(K76,Base!$A$3:$E$17,2,FALSE)/24,""),"")</f>
        <v/>
      </c>
      <c r="U76" s="56" t="str">
        <f>IFERROR(IF($B76="Présent",N76/VLOOKUP(M76,Base!$A$3:$E$17,2,FALSE)/24,""),"")</f>
        <v/>
      </c>
      <c r="V76" s="56" t="str">
        <f>IFERROR(IF($B76="Présent",P76/VLOOKUP(O76,Base!$A$3:$E$17,2,FALSE)/24,""),"")</f>
        <v/>
      </c>
      <c r="W76" s="56" t="str">
        <f>IFERROR(IF($B76="Présent",R76/VLOOKUP(Q76,Base!$A$3:$E$17,2,FALSE)/24,""),"")</f>
        <v/>
      </c>
      <c r="X76" s="293" t="str">
        <f t="shared" si="69"/>
        <v/>
      </c>
      <c r="Y76" s="52"/>
      <c r="Z76" s="17"/>
      <c r="AA76" s="18"/>
      <c r="AB76" s="19"/>
      <c r="AC76" s="290">
        <f t="shared" si="70"/>
        <v>0</v>
      </c>
      <c r="AD76" s="291">
        <f t="shared" si="71"/>
        <v>0</v>
      </c>
      <c r="AE76" s="19">
        <f t="shared" si="72"/>
        <v>0</v>
      </c>
      <c r="AF76" s="20"/>
      <c r="AG76" s="292">
        <f t="shared" si="59"/>
        <v>0</v>
      </c>
      <c r="AH76" s="63"/>
      <c r="AI76" s="64"/>
      <c r="AJ76" s="63"/>
      <c r="AK76" s="65"/>
      <c r="AL76" s="66"/>
      <c r="AM76" s="64"/>
      <c r="AN76" s="63" t="s">
        <v>10</v>
      </c>
      <c r="AO76" s="65"/>
      <c r="AP76" s="66" t="s">
        <v>10</v>
      </c>
      <c r="AQ76" s="64"/>
      <c r="AR76" s="56" t="str">
        <f>IFERROR(IF($AA76="Présent",AI76/VLOOKUP(AH76,Base!$A$3:$E$17,2,FALSE)/24,""),"")</f>
        <v/>
      </c>
      <c r="AS76" s="56" t="str">
        <f>IFERROR(IF($AA76="Présent",AK76/VLOOKUP(AJ76,Base!$A$3:$E$17,2,FALSE)/24,""),"")</f>
        <v/>
      </c>
      <c r="AT76" s="56" t="str">
        <f>IFERROR(IF($AA76="Présent",AM76/VLOOKUP(AL76,Base!$A$3:$E$17,2,FALSE)/24,""),"")</f>
        <v/>
      </c>
      <c r="AU76" s="56" t="str">
        <f>IFERROR(IF($AA76="Présent",AO76/VLOOKUP(AN76,Base!$A$3:$E$17,2,FALSE)/24,""),"")</f>
        <v/>
      </c>
      <c r="AV76" s="56" t="str">
        <f>IFERROR(IF($AA76="Présent",AQ76/VLOOKUP(AP76,Base!$A$3:$E$17,2,FALSE)/24,""),"")</f>
        <v/>
      </c>
      <c r="AW76" s="293" t="str">
        <f t="shared" si="73"/>
        <v/>
      </c>
      <c r="AX76" s="51"/>
      <c r="AY76" s="17"/>
      <c r="AZ76" s="18"/>
      <c r="BA76" s="19"/>
      <c r="BB76" s="290">
        <f t="shared" si="74"/>
        <v>0</v>
      </c>
      <c r="BC76" s="291">
        <f t="shared" si="75"/>
        <v>0</v>
      </c>
      <c r="BD76" s="19">
        <f t="shared" si="76"/>
        <v>0</v>
      </c>
      <c r="BE76" s="20"/>
      <c r="BF76" s="292">
        <f t="shared" si="60"/>
        <v>0</v>
      </c>
      <c r="BG76" s="63"/>
      <c r="BH76" s="64"/>
      <c r="BI76" s="63"/>
      <c r="BJ76" s="65"/>
      <c r="BK76" s="66"/>
      <c r="BL76" s="64"/>
      <c r="BM76" s="63" t="s">
        <v>10</v>
      </c>
      <c r="BN76" s="65"/>
      <c r="BO76" s="66" t="s">
        <v>10</v>
      </c>
      <c r="BP76" s="64"/>
      <c r="BQ76" s="56" t="str">
        <f>IFERROR(IF($AZ76="Présent",BH76/VLOOKUP(BG76,Base!$A$3:$E$17,2,FALSE)/24,""),"")</f>
        <v/>
      </c>
      <c r="BR76" s="56" t="str">
        <f>IFERROR(IF($AZ76="Présent",BJ76/VLOOKUP(BI76,Base!$A$3:$E$17,2,FALSE)/24,""),"")</f>
        <v/>
      </c>
      <c r="BS76" s="56" t="str">
        <f>IFERROR(IF($AZ76="Présent",BL76/VLOOKUP(BK76,Base!$A$3:$E$17,2,FALSE)/24,""),"")</f>
        <v/>
      </c>
      <c r="BT76" s="56" t="str">
        <f>IFERROR(IF($AZ76="Présent",BN76/VLOOKUP(BM76,Base!$A$3:$E$17,2,FALSE)/24,""),"")</f>
        <v/>
      </c>
      <c r="BU76" s="56" t="str">
        <f>IFERROR(IF($AZ76="Présent",BP76/VLOOKUP(BO76,Base!$A$3:$E$17,2,FALSE)/24,""),"")</f>
        <v/>
      </c>
      <c r="BV76" s="293" t="str">
        <f t="shared" si="77"/>
        <v/>
      </c>
      <c r="BW76" s="51"/>
      <c r="BX76" s="17"/>
      <c r="BY76" s="18"/>
      <c r="BZ76" s="19"/>
      <c r="CA76" s="290">
        <f t="shared" si="78"/>
        <v>0</v>
      </c>
      <c r="CB76" s="291">
        <f t="shared" si="79"/>
        <v>0</v>
      </c>
      <c r="CC76" s="19">
        <f t="shared" si="80"/>
        <v>0</v>
      </c>
      <c r="CD76" s="20"/>
      <c r="CE76" s="292">
        <f t="shared" si="61"/>
        <v>0</v>
      </c>
      <c r="CF76" s="63"/>
      <c r="CG76" s="64"/>
      <c r="CH76" s="63"/>
      <c r="CI76" s="65"/>
      <c r="CJ76" s="66"/>
      <c r="CK76" s="64"/>
      <c r="CL76" s="63" t="s">
        <v>10</v>
      </c>
      <c r="CM76" s="65"/>
      <c r="CN76" s="66" t="s">
        <v>10</v>
      </c>
      <c r="CO76" s="64"/>
      <c r="CP76" s="56" t="str">
        <f>IFERROR(IF($BY76="Présent",CG76/VLOOKUP(CF76,Base!$A$3:$E$17,2,FALSE)/24,""),"")</f>
        <v/>
      </c>
      <c r="CQ76" s="56" t="str">
        <f>IFERROR(IF($BY76="Présent",CI76/VLOOKUP(CH76,Base!$A$3:$E$17,2,FALSE)/24,""),"")</f>
        <v/>
      </c>
      <c r="CR76" s="56" t="str">
        <f>IFERROR(IF($BY76="Présent",CK76/VLOOKUP(CJ76,Base!$A$3:$E$17,2,FALSE)/24,""),"")</f>
        <v/>
      </c>
      <c r="CS76" s="56" t="str">
        <f>IFERROR(IF($BY76="Présent",CM76/VLOOKUP(CL76,Base!$A$3:$E$17,2,FALSE)/24,""),"")</f>
        <v/>
      </c>
      <c r="CT76" s="56" t="str">
        <f>IFERROR(IF($BY76="Présent",CO76/VLOOKUP(CN76,Base!$A$3:$E$17,2,FALSE)/24,""),"")</f>
        <v/>
      </c>
      <c r="CU76" s="293" t="str">
        <f t="shared" si="81"/>
        <v/>
      </c>
      <c r="CV76" s="51"/>
      <c r="CW76" s="17"/>
      <c r="CX76" s="18"/>
      <c r="CY76" s="19"/>
      <c r="CZ76" s="290">
        <f t="shared" si="82"/>
        <v>0</v>
      </c>
      <c r="DA76" s="291">
        <f t="shared" si="83"/>
        <v>0</v>
      </c>
      <c r="DB76" s="19">
        <f t="shared" si="84"/>
        <v>0</v>
      </c>
      <c r="DC76" s="20"/>
      <c r="DD76" s="292">
        <f t="shared" si="62"/>
        <v>0</v>
      </c>
      <c r="DE76" s="63"/>
      <c r="DF76" s="64"/>
      <c r="DG76" s="63"/>
      <c r="DH76" s="65"/>
      <c r="DI76" s="66"/>
      <c r="DJ76" s="64"/>
      <c r="DK76" s="63" t="s">
        <v>10</v>
      </c>
      <c r="DL76" s="65"/>
      <c r="DM76" s="66" t="s">
        <v>10</v>
      </c>
      <c r="DN76" s="64"/>
      <c r="DO76" s="56" t="str">
        <f>IFERROR(IF($CX76="Présent",DF76/VLOOKUP(DE76,Base!$A$3:$E$17,2,FALSE)/24,""),"")</f>
        <v/>
      </c>
      <c r="DP76" s="56" t="str">
        <f>IFERROR(IF($CX76="Présent",DH76/VLOOKUP(DG76,Base!$A$3:$E$17,2,FALSE)/24,""),"")</f>
        <v/>
      </c>
      <c r="DQ76" s="56" t="str">
        <f>IFERROR(IF($CX76="Présent",DJ76/VLOOKUP(DI76,Base!$A$3:$E$17,2,FALSE)/24,""),"")</f>
        <v/>
      </c>
      <c r="DR76" s="56" t="str">
        <f>IFERROR(IF($CX76="Présent",DL76/VLOOKUP(DK76,Base!$A$3:$E$17,2,FALSE)/24,""),"")</f>
        <v/>
      </c>
      <c r="DS76" s="56" t="str">
        <f>IFERROR(IF($CX76="Présent",DN76/VLOOKUP(DM76,Base!$A$3:$E$17,2,FALSE)/24,""),"")</f>
        <v/>
      </c>
      <c r="DT76" s="293" t="str">
        <f t="shared" si="85"/>
        <v/>
      </c>
      <c r="DU76" s="51"/>
      <c r="DV76" s="17"/>
      <c r="DW76" s="18"/>
      <c r="DX76" s="19"/>
      <c r="DY76" s="290">
        <f t="shared" si="86"/>
        <v>0</v>
      </c>
      <c r="DZ76" s="291">
        <f t="shared" si="87"/>
        <v>0</v>
      </c>
      <c r="EA76" s="19">
        <f t="shared" si="88"/>
        <v>0</v>
      </c>
      <c r="EB76" s="20"/>
      <c r="EC76" s="292">
        <f t="shared" si="63"/>
        <v>0</v>
      </c>
      <c r="ED76" s="63"/>
      <c r="EE76" s="64"/>
      <c r="EF76" s="63"/>
      <c r="EG76" s="65"/>
      <c r="EH76" s="66"/>
      <c r="EI76" s="64"/>
      <c r="EJ76" s="63" t="s">
        <v>10</v>
      </c>
      <c r="EK76" s="65"/>
      <c r="EL76" s="66" t="s">
        <v>10</v>
      </c>
      <c r="EM76" s="64"/>
      <c r="EN76" s="56" t="str">
        <f>IFERROR(IF($DW76="Présent",EE76/VLOOKUP(ED76,Base!$A$3:$E$17,2,FALSE)/24,""),"")</f>
        <v/>
      </c>
      <c r="EO76" s="56" t="str">
        <f>IFERROR(IF($DW76="Présent",EG76/VLOOKUP(EF76,Base!$A$3:$E$17,2,FALSE)/24,""),"")</f>
        <v/>
      </c>
      <c r="EP76" s="56" t="str">
        <f>IFERROR(IF($DW76="Présent",EI76/VLOOKUP(EH76,Base!$A$3:$E$17,2,FALSE)/24,""),"")</f>
        <v/>
      </c>
      <c r="EQ76" s="56" t="str">
        <f>IFERROR(IF($DW76="Présent",EK76/VLOOKUP(EJ76,Base!$A$3:$E$17,2,FALSE)/24,""),"")</f>
        <v/>
      </c>
      <c r="ER76" s="56" t="str">
        <f>IFERROR(IF($DW76="Présent",EM76/VLOOKUP(EL76,Base!$A$3:$E$17,2,FALSE)/24,""),"")</f>
        <v/>
      </c>
      <c r="ES76" s="293" t="str">
        <f t="shared" si="89"/>
        <v/>
      </c>
      <c r="ET76" s="51"/>
      <c r="EU76" s="17"/>
      <c r="EV76" s="18"/>
      <c r="EW76" s="19"/>
      <c r="EX76" s="290">
        <f t="shared" si="90"/>
        <v>0</v>
      </c>
      <c r="EY76" s="291">
        <f t="shared" si="91"/>
        <v>0</v>
      </c>
      <c r="EZ76" s="19">
        <f t="shared" si="92"/>
        <v>0</v>
      </c>
      <c r="FA76" s="20"/>
      <c r="FB76" s="292">
        <f t="shared" si="64"/>
        <v>0</v>
      </c>
      <c r="FC76" s="63"/>
      <c r="FD76" s="64"/>
      <c r="FE76" s="63"/>
      <c r="FF76" s="65"/>
      <c r="FG76" s="66"/>
      <c r="FH76" s="64"/>
      <c r="FI76" s="63" t="s">
        <v>10</v>
      </c>
      <c r="FJ76" s="65"/>
      <c r="FK76" s="66" t="s">
        <v>10</v>
      </c>
      <c r="FL76" s="64"/>
      <c r="FM76" s="56" t="str">
        <f>IFERROR(IF($EV76="Présent",FD76/VLOOKUP(FC76,Base!$A$3:$E$17,2,FALSE)/24,""),"")</f>
        <v/>
      </c>
      <c r="FN76" s="56" t="str">
        <f>IFERROR(IF($EV76="Présent",FF76/VLOOKUP(FE76,Base!$A$3:$E$17,2,FALSE)/24,""),"")</f>
        <v/>
      </c>
      <c r="FO76" s="56" t="str">
        <f>IFERROR(IF($EV76="Présent",FH76/VLOOKUP(FG76,Base!$A$3:$E$17,2,FALSE)/24,""),"")</f>
        <v/>
      </c>
      <c r="FP76" s="56" t="str">
        <f>IFERROR(IF($EV76="Présent",FJ76/VLOOKUP(FI76,Base!$A$3:$E$17,2,FALSE)/24,""),"")</f>
        <v/>
      </c>
      <c r="FQ76" s="56" t="str">
        <f>IFERROR(IF($EV76="Présent",FL76/VLOOKUP(FK76,Base!$A$3:$E$17,2,FALSE)/24,""),"")</f>
        <v/>
      </c>
      <c r="FR76" s="293" t="str">
        <f t="shared" si="93"/>
        <v/>
      </c>
      <c r="FS76" s="51"/>
      <c r="FU76" s="262">
        <f t="shared" si="95"/>
        <v>0</v>
      </c>
      <c r="FV76" s="261" t="str">
        <f t="shared" si="65"/>
        <v/>
      </c>
      <c r="FW76" s="263">
        <f t="shared" si="94"/>
        <v>0</v>
      </c>
      <c r="FX76" s="23"/>
      <c r="FY76" s="88"/>
    </row>
    <row r="77" spans="1:181" s="25" customFormat="1" x14ac:dyDescent="0.2">
      <c r="A77" s="17"/>
      <c r="B77" s="18"/>
      <c r="C77" s="19">
        <v>0.22916666666666666</v>
      </c>
      <c r="D77" s="290">
        <f t="shared" si="66"/>
        <v>0</v>
      </c>
      <c r="E77" s="291">
        <f t="shared" si="67"/>
        <v>0</v>
      </c>
      <c r="F77" s="19">
        <f t="shared" si="68"/>
        <v>0</v>
      </c>
      <c r="G77" s="20">
        <v>0.53749999999999998</v>
      </c>
      <c r="H77" s="292">
        <f t="shared" si="58"/>
        <v>0</v>
      </c>
      <c r="I77" s="63"/>
      <c r="J77" s="64"/>
      <c r="K77" s="63"/>
      <c r="L77" s="65"/>
      <c r="M77" s="66"/>
      <c r="N77" s="64"/>
      <c r="O77" s="63" t="s">
        <v>10</v>
      </c>
      <c r="P77" s="65"/>
      <c r="Q77" s="66" t="s">
        <v>10</v>
      </c>
      <c r="R77" s="64"/>
      <c r="S77" s="56" t="str">
        <f>IFERROR(IF($B77="Présent",J77/VLOOKUP(I77,Base!$A$3:$E$17,2,FALSE)/24,""),"")</f>
        <v/>
      </c>
      <c r="T77" s="56" t="str">
        <f>IFERROR(IF($B77="Présent",L77/VLOOKUP(K77,Base!$A$3:$E$17,2,FALSE)/24,""),"")</f>
        <v/>
      </c>
      <c r="U77" s="56" t="str">
        <f>IFERROR(IF($B77="Présent",N77/VLOOKUP(M77,Base!$A$3:$E$17,2,FALSE)/24,""),"")</f>
        <v/>
      </c>
      <c r="V77" s="56" t="str">
        <f>IFERROR(IF($B77="Présent",P77/VLOOKUP(O77,Base!$A$3:$E$17,2,FALSE)/24,""),"")</f>
        <v/>
      </c>
      <c r="W77" s="56" t="str">
        <f>IFERROR(IF($B77="Présent",R77/VLOOKUP(Q77,Base!$A$3:$E$17,2,FALSE)/24,""),"")</f>
        <v/>
      </c>
      <c r="X77" s="293" t="str">
        <f t="shared" si="69"/>
        <v/>
      </c>
      <c r="Y77" s="52"/>
      <c r="Z77" s="17"/>
      <c r="AA77" s="18"/>
      <c r="AB77" s="19"/>
      <c r="AC77" s="290">
        <f t="shared" si="70"/>
        <v>0</v>
      </c>
      <c r="AD77" s="291">
        <f t="shared" si="71"/>
        <v>0</v>
      </c>
      <c r="AE77" s="19">
        <f t="shared" si="72"/>
        <v>0</v>
      </c>
      <c r="AF77" s="20"/>
      <c r="AG77" s="292">
        <f t="shared" si="59"/>
        <v>0</v>
      </c>
      <c r="AH77" s="63"/>
      <c r="AI77" s="64"/>
      <c r="AJ77" s="63"/>
      <c r="AK77" s="65"/>
      <c r="AL77" s="66"/>
      <c r="AM77" s="64"/>
      <c r="AN77" s="63" t="s">
        <v>10</v>
      </c>
      <c r="AO77" s="65"/>
      <c r="AP77" s="66" t="s">
        <v>10</v>
      </c>
      <c r="AQ77" s="64"/>
      <c r="AR77" s="56" t="str">
        <f>IFERROR(IF($AA77="Présent",AI77/VLOOKUP(AH77,Base!$A$3:$E$17,2,FALSE)/24,""),"")</f>
        <v/>
      </c>
      <c r="AS77" s="56" t="str">
        <f>IFERROR(IF($AA77="Présent",AK77/VLOOKUP(AJ77,Base!$A$3:$E$17,2,FALSE)/24,""),"")</f>
        <v/>
      </c>
      <c r="AT77" s="56" t="str">
        <f>IFERROR(IF($AA77="Présent",AM77/VLOOKUP(AL77,Base!$A$3:$E$17,2,FALSE)/24,""),"")</f>
        <v/>
      </c>
      <c r="AU77" s="56" t="str">
        <f>IFERROR(IF($AA77="Présent",AO77/VLOOKUP(AN77,Base!$A$3:$E$17,2,FALSE)/24,""),"")</f>
        <v/>
      </c>
      <c r="AV77" s="56" t="str">
        <f>IFERROR(IF($AA77="Présent",AQ77/VLOOKUP(AP77,Base!$A$3:$E$17,2,FALSE)/24,""),"")</f>
        <v/>
      </c>
      <c r="AW77" s="293" t="str">
        <f t="shared" si="73"/>
        <v/>
      </c>
      <c r="AX77" s="51"/>
      <c r="AY77" s="17"/>
      <c r="AZ77" s="18"/>
      <c r="BA77" s="19"/>
      <c r="BB77" s="290">
        <f t="shared" si="74"/>
        <v>0</v>
      </c>
      <c r="BC77" s="291">
        <f t="shared" si="75"/>
        <v>0</v>
      </c>
      <c r="BD77" s="19">
        <f t="shared" si="76"/>
        <v>0</v>
      </c>
      <c r="BE77" s="20"/>
      <c r="BF77" s="292">
        <f t="shared" si="60"/>
        <v>0</v>
      </c>
      <c r="BG77" s="63"/>
      <c r="BH77" s="64"/>
      <c r="BI77" s="63"/>
      <c r="BJ77" s="65"/>
      <c r="BK77" s="66"/>
      <c r="BL77" s="64"/>
      <c r="BM77" s="63" t="s">
        <v>10</v>
      </c>
      <c r="BN77" s="65"/>
      <c r="BO77" s="66" t="s">
        <v>10</v>
      </c>
      <c r="BP77" s="64"/>
      <c r="BQ77" s="56" t="str">
        <f>IFERROR(IF($AZ77="Présent",BH77/VLOOKUP(BG77,Base!$A$3:$E$17,2,FALSE)/24,""),"")</f>
        <v/>
      </c>
      <c r="BR77" s="56" t="str">
        <f>IFERROR(IF($AZ77="Présent",BJ77/VLOOKUP(BI77,Base!$A$3:$E$17,2,FALSE)/24,""),"")</f>
        <v/>
      </c>
      <c r="BS77" s="56" t="str">
        <f>IFERROR(IF($AZ77="Présent",BL77/VLOOKUP(BK77,Base!$A$3:$E$17,2,FALSE)/24,""),"")</f>
        <v/>
      </c>
      <c r="BT77" s="56" t="str">
        <f>IFERROR(IF($AZ77="Présent",BN77/VLOOKUP(BM77,Base!$A$3:$E$17,2,FALSE)/24,""),"")</f>
        <v/>
      </c>
      <c r="BU77" s="56" t="str">
        <f>IFERROR(IF($AZ77="Présent",BP77/VLOOKUP(BO77,Base!$A$3:$E$17,2,FALSE)/24,""),"")</f>
        <v/>
      </c>
      <c r="BV77" s="293" t="str">
        <f t="shared" si="77"/>
        <v/>
      </c>
      <c r="BW77" s="51"/>
      <c r="BX77" s="17"/>
      <c r="BY77" s="18"/>
      <c r="BZ77" s="19"/>
      <c r="CA77" s="290">
        <f t="shared" si="78"/>
        <v>0</v>
      </c>
      <c r="CB77" s="291">
        <f t="shared" si="79"/>
        <v>0</v>
      </c>
      <c r="CC77" s="19">
        <f t="shared" si="80"/>
        <v>0</v>
      </c>
      <c r="CD77" s="20"/>
      <c r="CE77" s="292">
        <f t="shared" si="61"/>
        <v>0</v>
      </c>
      <c r="CF77" s="63"/>
      <c r="CG77" s="64"/>
      <c r="CH77" s="63"/>
      <c r="CI77" s="65"/>
      <c r="CJ77" s="66"/>
      <c r="CK77" s="64"/>
      <c r="CL77" s="63" t="s">
        <v>10</v>
      </c>
      <c r="CM77" s="65"/>
      <c r="CN77" s="66" t="s">
        <v>10</v>
      </c>
      <c r="CO77" s="64"/>
      <c r="CP77" s="56" t="str">
        <f>IFERROR(IF($BY77="Présent",CG77/VLOOKUP(CF77,Base!$A$3:$E$17,2,FALSE)/24,""),"")</f>
        <v/>
      </c>
      <c r="CQ77" s="56" t="str">
        <f>IFERROR(IF($BY77="Présent",CI77/VLOOKUP(CH77,Base!$A$3:$E$17,2,FALSE)/24,""),"")</f>
        <v/>
      </c>
      <c r="CR77" s="56" t="str">
        <f>IFERROR(IF($BY77="Présent",CK77/VLOOKUP(CJ77,Base!$A$3:$E$17,2,FALSE)/24,""),"")</f>
        <v/>
      </c>
      <c r="CS77" s="56" t="str">
        <f>IFERROR(IF($BY77="Présent",CM77/VLOOKUP(CL77,Base!$A$3:$E$17,2,FALSE)/24,""),"")</f>
        <v/>
      </c>
      <c r="CT77" s="56" t="str">
        <f>IFERROR(IF($BY77="Présent",CO77/VLOOKUP(CN77,Base!$A$3:$E$17,2,FALSE)/24,""),"")</f>
        <v/>
      </c>
      <c r="CU77" s="293" t="str">
        <f t="shared" si="81"/>
        <v/>
      </c>
      <c r="CV77" s="51"/>
      <c r="CW77" s="17"/>
      <c r="CX77" s="18"/>
      <c r="CY77" s="19"/>
      <c r="CZ77" s="290">
        <f t="shared" si="82"/>
        <v>0</v>
      </c>
      <c r="DA77" s="291">
        <f t="shared" si="83"/>
        <v>0</v>
      </c>
      <c r="DB77" s="19">
        <f t="shared" si="84"/>
        <v>0</v>
      </c>
      <c r="DC77" s="20"/>
      <c r="DD77" s="292">
        <f t="shared" si="62"/>
        <v>0</v>
      </c>
      <c r="DE77" s="63"/>
      <c r="DF77" s="64"/>
      <c r="DG77" s="63"/>
      <c r="DH77" s="65"/>
      <c r="DI77" s="66"/>
      <c r="DJ77" s="64"/>
      <c r="DK77" s="63" t="s">
        <v>10</v>
      </c>
      <c r="DL77" s="65"/>
      <c r="DM77" s="66" t="s">
        <v>10</v>
      </c>
      <c r="DN77" s="64"/>
      <c r="DO77" s="56" t="str">
        <f>IFERROR(IF($CX77="Présent",DF77/VLOOKUP(DE77,Base!$A$3:$E$17,2,FALSE)/24,""),"")</f>
        <v/>
      </c>
      <c r="DP77" s="56" t="str">
        <f>IFERROR(IF($CX77="Présent",DH77/VLOOKUP(DG77,Base!$A$3:$E$17,2,FALSE)/24,""),"")</f>
        <v/>
      </c>
      <c r="DQ77" s="56" t="str">
        <f>IFERROR(IF($CX77="Présent",DJ77/VLOOKUP(DI77,Base!$A$3:$E$17,2,FALSE)/24,""),"")</f>
        <v/>
      </c>
      <c r="DR77" s="56" t="str">
        <f>IFERROR(IF($CX77="Présent",DL77/VLOOKUP(DK77,Base!$A$3:$E$17,2,FALSE)/24,""),"")</f>
        <v/>
      </c>
      <c r="DS77" s="56" t="str">
        <f>IFERROR(IF($CX77="Présent",DN77/VLOOKUP(DM77,Base!$A$3:$E$17,2,FALSE)/24,""),"")</f>
        <v/>
      </c>
      <c r="DT77" s="293" t="str">
        <f t="shared" si="85"/>
        <v/>
      </c>
      <c r="DU77" s="51"/>
      <c r="DV77" s="17"/>
      <c r="DW77" s="18"/>
      <c r="DX77" s="19"/>
      <c r="DY77" s="290">
        <f t="shared" si="86"/>
        <v>0</v>
      </c>
      <c r="DZ77" s="291">
        <f t="shared" si="87"/>
        <v>0</v>
      </c>
      <c r="EA77" s="19">
        <f t="shared" si="88"/>
        <v>0</v>
      </c>
      <c r="EB77" s="20"/>
      <c r="EC77" s="292">
        <f t="shared" si="63"/>
        <v>0</v>
      </c>
      <c r="ED77" s="63"/>
      <c r="EE77" s="64"/>
      <c r="EF77" s="63"/>
      <c r="EG77" s="65"/>
      <c r="EH77" s="66"/>
      <c r="EI77" s="64"/>
      <c r="EJ77" s="63" t="s">
        <v>10</v>
      </c>
      <c r="EK77" s="65"/>
      <c r="EL77" s="66" t="s">
        <v>10</v>
      </c>
      <c r="EM77" s="64"/>
      <c r="EN77" s="56" t="str">
        <f>IFERROR(IF($DW77="Présent",EE77/VLOOKUP(ED77,Base!$A$3:$E$17,2,FALSE)/24,""),"")</f>
        <v/>
      </c>
      <c r="EO77" s="56" t="str">
        <f>IFERROR(IF($DW77="Présent",EG77/VLOOKUP(EF77,Base!$A$3:$E$17,2,FALSE)/24,""),"")</f>
        <v/>
      </c>
      <c r="EP77" s="56" t="str">
        <f>IFERROR(IF($DW77="Présent",EI77/VLOOKUP(EH77,Base!$A$3:$E$17,2,FALSE)/24,""),"")</f>
        <v/>
      </c>
      <c r="EQ77" s="56" t="str">
        <f>IFERROR(IF($DW77="Présent",EK77/VLOOKUP(EJ77,Base!$A$3:$E$17,2,FALSE)/24,""),"")</f>
        <v/>
      </c>
      <c r="ER77" s="56" t="str">
        <f>IFERROR(IF($DW77="Présent",EM77/VLOOKUP(EL77,Base!$A$3:$E$17,2,FALSE)/24,""),"")</f>
        <v/>
      </c>
      <c r="ES77" s="293" t="str">
        <f t="shared" si="89"/>
        <v/>
      </c>
      <c r="ET77" s="51"/>
      <c r="EU77" s="17"/>
      <c r="EV77" s="18"/>
      <c r="EW77" s="19"/>
      <c r="EX77" s="290">
        <f t="shared" si="90"/>
        <v>0</v>
      </c>
      <c r="EY77" s="291">
        <f t="shared" si="91"/>
        <v>0</v>
      </c>
      <c r="EZ77" s="19">
        <f t="shared" si="92"/>
        <v>0</v>
      </c>
      <c r="FA77" s="20"/>
      <c r="FB77" s="292">
        <f t="shared" si="64"/>
        <v>0</v>
      </c>
      <c r="FC77" s="63"/>
      <c r="FD77" s="64"/>
      <c r="FE77" s="63"/>
      <c r="FF77" s="65"/>
      <c r="FG77" s="66"/>
      <c r="FH77" s="64"/>
      <c r="FI77" s="63" t="s">
        <v>10</v>
      </c>
      <c r="FJ77" s="65"/>
      <c r="FK77" s="66" t="s">
        <v>10</v>
      </c>
      <c r="FL77" s="64"/>
      <c r="FM77" s="56" t="str">
        <f>IFERROR(IF($EV77="Présent",FD77/VLOOKUP(FC77,Base!$A$3:$E$17,2,FALSE)/24,""),"")</f>
        <v/>
      </c>
      <c r="FN77" s="56" t="str">
        <f>IFERROR(IF($EV77="Présent",FF77/VLOOKUP(FE77,Base!$A$3:$E$17,2,FALSE)/24,""),"")</f>
        <v/>
      </c>
      <c r="FO77" s="56" t="str">
        <f>IFERROR(IF($EV77="Présent",FH77/VLOOKUP(FG77,Base!$A$3:$E$17,2,FALSE)/24,""),"")</f>
        <v/>
      </c>
      <c r="FP77" s="56" t="str">
        <f>IFERROR(IF($EV77="Présent",FJ77/VLOOKUP(FI77,Base!$A$3:$E$17,2,FALSE)/24,""),"")</f>
        <v/>
      </c>
      <c r="FQ77" s="56" t="str">
        <f>IFERROR(IF($EV77="Présent",FL77/VLOOKUP(FK77,Base!$A$3:$E$17,2,FALSE)/24,""),"")</f>
        <v/>
      </c>
      <c r="FR77" s="293" t="str">
        <f t="shared" si="93"/>
        <v/>
      </c>
      <c r="FS77" s="51"/>
      <c r="FU77" s="262">
        <f t="shared" si="95"/>
        <v>0</v>
      </c>
      <c r="FV77" s="261" t="str">
        <f t="shared" si="65"/>
        <v/>
      </c>
      <c r="FW77" s="263">
        <f t="shared" si="94"/>
        <v>0</v>
      </c>
      <c r="FX77" s="23"/>
      <c r="FY77" s="88"/>
    </row>
    <row r="78" spans="1:181" s="25" customFormat="1" x14ac:dyDescent="0.2">
      <c r="A78" s="17"/>
      <c r="B78" s="18"/>
      <c r="C78" s="19">
        <v>0.22916666666666666</v>
      </c>
      <c r="D78" s="290">
        <f t="shared" si="66"/>
        <v>0</v>
      </c>
      <c r="E78" s="291">
        <f t="shared" si="67"/>
        <v>0</v>
      </c>
      <c r="F78" s="19">
        <f t="shared" si="68"/>
        <v>0</v>
      </c>
      <c r="G78" s="20">
        <v>0.53749999999999998</v>
      </c>
      <c r="H78" s="292">
        <f t="shared" si="58"/>
        <v>0</v>
      </c>
      <c r="I78" s="63"/>
      <c r="J78" s="64"/>
      <c r="K78" s="63"/>
      <c r="L78" s="65"/>
      <c r="M78" s="66"/>
      <c r="N78" s="64"/>
      <c r="O78" s="63" t="s">
        <v>10</v>
      </c>
      <c r="P78" s="65"/>
      <c r="Q78" s="66" t="s">
        <v>10</v>
      </c>
      <c r="R78" s="64"/>
      <c r="S78" s="56" t="str">
        <f>IFERROR(IF($B78="Présent",J78/VLOOKUP(I78,Base!$A$3:$E$17,2,FALSE)/24,""),"")</f>
        <v/>
      </c>
      <c r="T78" s="56" t="str">
        <f>IFERROR(IF($B78="Présent",L78/VLOOKUP(K78,Base!$A$3:$E$17,2,FALSE)/24,""),"")</f>
        <v/>
      </c>
      <c r="U78" s="56" t="str">
        <f>IFERROR(IF($B78="Présent",N78/VLOOKUP(M78,Base!$A$3:$E$17,2,FALSE)/24,""),"")</f>
        <v/>
      </c>
      <c r="V78" s="56" t="str">
        <f>IFERROR(IF($B78="Présent",P78/VLOOKUP(O78,Base!$A$3:$E$17,2,FALSE)/24,""),"")</f>
        <v/>
      </c>
      <c r="W78" s="56" t="str">
        <f>IFERROR(IF($B78="Présent",R78/VLOOKUP(Q78,Base!$A$3:$E$17,2,FALSE)/24,""),"")</f>
        <v/>
      </c>
      <c r="X78" s="293" t="str">
        <f t="shared" si="69"/>
        <v/>
      </c>
      <c r="Y78" s="52"/>
      <c r="Z78" s="17"/>
      <c r="AA78" s="18"/>
      <c r="AB78" s="19"/>
      <c r="AC78" s="290">
        <f t="shared" si="70"/>
        <v>0</v>
      </c>
      <c r="AD78" s="291">
        <f t="shared" si="71"/>
        <v>0</v>
      </c>
      <c r="AE78" s="19">
        <f t="shared" si="72"/>
        <v>0</v>
      </c>
      <c r="AF78" s="20"/>
      <c r="AG78" s="292">
        <f t="shared" si="59"/>
        <v>0</v>
      </c>
      <c r="AH78" s="63"/>
      <c r="AI78" s="64"/>
      <c r="AJ78" s="63"/>
      <c r="AK78" s="65"/>
      <c r="AL78" s="66"/>
      <c r="AM78" s="64"/>
      <c r="AN78" s="63" t="s">
        <v>10</v>
      </c>
      <c r="AO78" s="65"/>
      <c r="AP78" s="66" t="s">
        <v>10</v>
      </c>
      <c r="AQ78" s="64"/>
      <c r="AR78" s="56" t="str">
        <f>IFERROR(IF($AA78="Présent",AI78/VLOOKUP(AH78,Base!$A$3:$E$17,2,FALSE)/24,""),"")</f>
        <v/>
      </c>
      <c r="AS78" s="56" t="str">
        <f>IFERROR(IF($AA78="Présent",AK78/VLOOKUP(AJ78,Base!$A$3:$E$17,2,FALSE)/24,""),"")</f>
        <v/>
      </c>
      <c r="AT78" s="56" t="str">
        <f>IFERROR(IF($AA78="Présent",AM78/VLOOKUP(AL78,Base!$A$3:$E$17,2,FALSE)/24,""),"")</f>
        <v/>
      </c>
      <c r="AU78" s="56" t="str">
        <f>IFERROR(IF($AA78="Présent",AO78/VLOOKUP(AN78,Base!$A$3:$E$17,2,FALSE)/24,""),"")</f>
        <v/>
      </c>
      <c r="AV78" s="56" t="str">
        <f>IFERROR(IF($AA78="Présent",AQ78/VLOOKUP(AP78,Base!$A$3:$E$17,2,FALSE)/24,""),"")</f>
        <v/>
      </c>
      <c r="AW78" s="293" t="str">
        <f t="shared" si="73"/>
        <v/>
      </c>
      <c r="AX78" s="51"/>
      <c r="AY78" s="17"/>
      <c r="AZ78" s="18"/>
      <c r="BA78" s="19"/>
      <c r="BB78" s="290">
        <f t="shared" si="74"/>
        <v>0</v>
      </c>
      <c r="BC78" s="291">
        <f t="shared" si="75"/>
        <v>0</v>
      </c>
      <c r="BD78" s="19">
        <f t="shared" si="76"/>
        <v>0</v>
      </c>
      <c r="BE78" s="20"/>
      <c r="BF78" s="292">
        <f t="shared" si="60"/>
        <v>0</v>
      </c>
      <c r="BG78" s="63"/>
      <c r="BH78" s="64"/>
      <c r="BI78" s="63"/>
      <c r="BJ78" s="65"/>
      <c r="BK78" s="66"/>
      <c r="BL78" s="64"/>
      <c r="BM78" s="63" t="s">
        <v>10</v>
      </c>
      <c r="BN78" s="65"/>
      <c r="BO78" s="66" t="s">
        <v>10</v>
      </c>
      <c r="BP78" s="64"/>
      <c r="BQ78" s="56" t="str">
        <f>IFERROR(IF($AZ78="Présent",BH78/VLOOKUP(BG78,Base!$A$3:$E$17,2,FALSE)/24,""),"")</f>
        <v/>
      </c>
      <c r="BR78" s="56" t="str">
        <f>IFERROR(IF($AZ78="Présent",BJ78/VLOOKUP(BI78,Base!$A$3:$E$17,2,FALSE)/24,""),"")</f>
        <v/>
      </c>
      <c r="BS78" s="56" t="str">
        <f>IFERROR(IF($AZ78="Présent",BL78/VLOOKUP(BK78,Base!$A$3:$E$17,2,FALSE)/24,""),"")</f>
        <v/>
      </c>
      <c r="BT78" s="56" t="str">
        <f>IFERROR(IF($AZ78="Présent",BN78/VLOOKUP(BM78,Base!$A$3:$E$17,2,FALSE)/24,""),"")</f>
        <v/>
      </c>
      <c r="BU78" s="56" t="str">
        <f>IFERROR(IF($AZ78="Présent",BP78/VLOOKUP(BO78,Base!$A$3:$E$17,2,FALSE)/24,""),"")</f>
        <v/>
      </c>
      <c r="BV78" s="293" t="str">
        <f t="shared" si="77"/>
        <v/>
      </c>
      <c r="BW78" s="51"/>
      <c r="BX78" s="17"/>
      <c r="BY78" s="18"/>
      <c r="BZ78" s="19"/>
      <c r="CA78" s="290">
        <f t="shared" si="78"/>
        <v>0</v>
      </c>
      <c r="CB78" s="291">
        <f t="shared" si="79"/>
        <v>0</v>
      </c>
      <c r="CC78" s="19">
        <f t="shared" si="80"/>
        <v>0</v>
      </c>
      <c r="CD78" s="20"/>
      <c r="CE78" s="292">
        <f t="shared" si="61"/>
        <v>0</v>
      </c>
      <c r="CF78" s="63"/>
      <c r="CG78" s="64"/>
      <c r="CH78" s="63"/>
      <c r="CI78" s="65"/>
      <c r="CJ78" s="66"/>
      <c r="CK78" s="64"/>
      <c r="CL78" s="63" t="s">
        <v>10</v>
      </c>
      <c r="CM78" s="65"/>
      <c r="CN78" s="66" t="s">
        <v>10</v>
      </c>
      <c r="CO78" s="64"/>
      <c r="CP78" s="56" t="str">
        <f>IFERROR(IF($BY78="Présent",CG78/VLOOKUP(CF78,Base!$A$3:$E$17,2,FALSE)/24,""),"")</f>
        <v/>
      </c>
      <c r="CQ78" s="56" t="str">
        <f>IFERROR(IF($BY78="Présent",CI78/VLOOKUP(CH78,Base!$A$3:$E$17,2,FALSE)/24,""),"")</f>
        <v/>
      </c>
      <c r="CR78" s="56" t="str">
        <f>IFERROR(IF($BY78="Présent",CK78/VLOOKUP(CJ78,Base!$A$3:$E$17,2,FALSE)/24,""),"")</f>
        <v/>
      </c>
      <c r="CS78" s="56" t="str">
        <f>IFERROR(IF($BY78="Présent",CM78/VLOOKUP(CL78,Base!$A$3:$E$17,2,FALSE)/24,""),"")</f>
        <v/>
      </c>
      <c r="CT78" s="56" t="str">
        <f>IFERROR(IF($BY78="Présent",CO78/VLOOKUP(CN78,Base!$A$3:$E$17,2,FALSE)/24,""),"")</f>
        <v/>
      </c>
      <c r="CU78" s="293" t="str">
        <f t="shared" si="81"/>
        <v/>
      </c>
      <c r="CV78" s="51"/>
      <c r="CW78" s="17"/>
      <c r="CX78" s="18"/>
      <c r="CY78" s="19"/>
      <c r="CZ78" s="290">
        <f t="shared" si="82"/>
        <v>0</v>
      </c>
      <c r="DA78" s="291">
        <f t="shared" si="83"/>
        <v>0</v>
      </c>
      <c r="DB78" s="19">
        <f t="shared" si="84"/>
        <v>0</v>
      </c>
      <c r="DC78" s="20"/>
      <c r="DD78" s="292">
        <f t="shared" si="62"/>
        <v>0</v>
      </c>
      <c r="DE78" s="63"/>
      <c r="DF78" s="64"/>
      <c r="DG78" s="63"/>
      <c r="DH78" s="65"/>
      <c r="DI78" s="66"/>
      <c r="DJ78" s="64"/>
      <c r="DK78" s="63" t="s">
        <v>10</v>
      </c>
      <c r="DL78" s="65"/>
      <c r="DM78" s="66" t="s">
        <v>10</v>
      </c>
      <c r="DN78" s="64"/>
      <c r="DO78" s="56" t="str">
        <f>IFERROR(IF($CX78="Présent",DF78/VLOOKUP(DE78,Base!$A$3:$E$17,2,FALSE)/24,""),"")</f>
        <v/>
      </c>
      <c r="DP78" s="56" t="str">
        <f>IFERROR(IF($CX78="Présent",DH78/VLOOKUP(DG78,Base!$A$3:$E$17,2,FALSE)/24,""),"")</f>
        <v/>
      </c>
      <c r="DQ78" s="56" t="str">
        <f>IFERROR(IF($CX78="Présent",DJ78/VLOOKUP(DI78,Base!$A$3:$E$17,2,FALSE)/24,""),"")</f>
        <v/>
      </c>
      <c r="DR78" s="56" t="str">
        <f>IFERROR(IF($CX78="Présent",DL78/VLOOKUP(DK78,Base!$A$3:$E$17,2,FALSE)/24,""),"")</f>
        <v/>
      </c>
      <c r="DS78" s="56" t="str">
        <f>IFERROR(IF($CX78="Présent",DN78/VLOOKUP(DM78,Base!$A$3:$E$17,2,FALSE)/24,""),"")</f>
        <v/>
      </c>
      <c r="DT78" s="293" t="str">
        <f t="shared" si="85"/>
        <v/>
      </c>
      <c r="DU78" s="51"/>
      <c r="DV78" s="17"/>
      <c r="DW78" s="18"/>
      <c r="DX78" s="19"/>
      <c r="DY78" s="290">
        <f t="shared" si="86"/>
        <v>0</v>
      </c>
      <c r="DZ78" s="291">
        <f t="shared" si="87"/>
        <v>0</v>
      </c>
      <c r="EA78" s="19">
        <f t="shared" si="88"/>
        <v>0</v>
      </c>
      <c r="EB78" s="20"/>
      <c r="EC78" s="292">
        <f t="shared" si="63"/>
        <v>0</v>
      </c>
      <c r="ED78" s="63"/>
      <c r="EE78" s="64"/>
      <c r="EF78" s="63"/>
      <c r="EG78" s="65"/>
      <c r="EH78" s="66"/>
      <c r="EI78" s="64"/>
      <c r="EJ78" s="63" t="s">
        <v>10</v>
      </c>
      <c r="EK78" s="65"/>
      <c r="EL78" s="66" t="s">
        <v>10</v>
      </c>
      <c r="EM78" s="64"/>
      <c r="EN78" s="56" t="str">
        <f>IFERROR(IF($DW78="Présent",EE78/VLOOKUP(ED78,Base!$A$3:$E$17,2,FALSE)/24,""),"")</f>
        <v/>
      </c>
      <c r="EO78" s="56" t="str">
        <f>IFERROR(IF($DW78="Présent",EG78/VLOOKUP(EF78,Base!$A$3:$E$17,2,FALSE)/24,""),"")</f>
        <v/>
      </c>
      <c r="EP78" s="56" t="str">
        <f>IFERROR(IF($DW78="Présent",EI78/VLOOKUP(EH78,Base!$A$3:$E$17,2,FALSE)/24,""),"")</f>
        <v/>
      </c>
      <c r="EQ78" s="56" t="str">
        <f>IFERROR(IF($DW78="Présent",EK78/VLOOKUP(EJ78,Base!$A$3:$E$17,2,FALSE)/24,""),"")</f>
        <v/>
      </c>
      <c r="ER78" s="56" t="str">
        <f>IFERROR(IF($DW78="Présent",EM78/VLOOKUP(EL78,Base!$A$3:$E$17,2,FALSE)/24,""),"")</f>
        <v/>
      </c>
      <c r="ES78" s="293" t="str">
        <f t="shared" si="89"/>
        <v/>
      </c>
      <c r="ET78" s="51"/>
      <c r="EU78" s="17"/>
      <c r="EV78" s="18"/>
      <c r="EW78" s="19"/>
      <c r="EX78" s="290">
        <f t="shared" si="90"/>
        <v>0</v>
      </c>
      <c r="EY78" s="291">
        <f t="shared" si="91"/>
        <v>0</v>
      </c>
      <c r="EZ78" s="19">
        <f t="shared" si="92"/>
        <v>0</v>
      </c>
      <c r="FA78" s="20"/>
      <c r="FB78" s="292">
        <f t="shared" si="64"/>
        <v>0</v>
      </c>
      <c r="FC78" s="63"/>
      <c r="FD78" s="64"/>
      <c r="FE78" s="63"/>
      <c r="FF78" s="65"/>
      <c r="FG78" s="66"/>
      <c r="FH78" s="64"/>
      <c r="FI78" s="63" t="s">
        <v>10</v>
      </c>
      <c r="FJ78" s="65"/>
      <c r="FK78" s="66" t="s">
        <v>10</v>
      </c>
      <c r="FL78" s="64"/>
      <c r="FM78" s="56" t="str">
        <f>IFERROR(IF($EV78="Présent",FD78/VLOOKUP(FC78,Base!$A$3:$E$17,2,FALSE)/24,""),"")</f>
        <v/>
      </c>
      <c r="FN78" s="56" t="str">
        <f>IFERROR(IF($EV78="Présent",FF78/VLOOKUP(FE78,Base!$A$3:$E$17,2,FALSE)/24,""),"")</f>
        <v/>
      </c>
      <c r="FO78" s="56" t="str">
        <f>IFERROR(IF($EV78="Présent",FH78/VLOOKUP(FG78,Base!$A$3:$E$17,2,FALSE)/24,""),"")</f>
        <v/>
      </c>
      <c r="FP78" s="56" t="str">
        <f>IFERROR(IF($EV78="Présent",FJ78/VLOOKUP(FI78,Base!$A$3:$E$17,2,FALSE)/24,""),"")</f>
        <v/>
      </c>
      <c r="FQ78" s="56" t="str">
        <f>IFERROR(IF($EV78="Présent",FL78/VLOOKUP(FK78,Base!$A$3:$E$17,2,FALSE)/24,""),"")</f>
        <v/>
      </c>
      <c r="FR78" s="293" t="str">
        <f t="shared" si="93"/>
        <v/>
      </c>
      <c r="FS78" s="51"/>
      <c r="FU78" s="262">
        <f t="shared" si="95"/>
        <v>0</v>
      </c>
      <c r="FV78" s="261" t="str">
        <f t="shared" si="65"/>
        <v/>
      </c>
      <c r="FW78" s="263">
        <f t="shared" si="94"/>
        <v>0</v>
      </c>
      <c r="FX78" s="23"/>
      <c r="FY78" s="88"/>
    </row>
    <row r="79" spans="1:181" s="25" customFormat="1" x14ac:dyDescent="0.2">
      <c r="A79" s="17"/>
      <c r="B79" s="18"/>
      <c r="C79" s="19">
        <v>0.22916666666666666</v>
      </c>
      <c r="D79" s="290">
        <f t="shared" si="66"/>
        <v>0</v>
      </c>
      <c r="E79" s="291">
        <f t="shared" si="67"/>
        <v>0</v>
      </c>
      <c r="F79" s="19">
        <f t="shared" si="68"/>
        <v>0</v>
      </c>
      <c r="G79" s="20">
        <v>0.53749999999999998</v>
      </c>
      <c r="H79" s="292">
        <f t="shared" si="58"/>
        <v>0</v>
      </c>
      <c r="I79" s="63"/>
      <c r="J79" s="64"/>
      <c r="K79" s="63"/>
      <c r="L79" s="65"/>
      <c r="M79" s="66"/>
      <c r="N79" s="64"/>
      <c r="O79" s="63" t="s">
        <v>10</v>
      </c>
      <c r="P79" s="65"/>
      <c r="Q79" s="66" t="s">
        <v>10</v>
      </c>
      <c r="R79" s="64"/>
      <c r="S79" s="56" t="str">
        <f>IFERROR(IF($B79="Présent",J79/VLOOKUP(I79,Base!$A$3:$E$17,2,FALSE)/24,""),"")</f>
        <v/>
      </c>
      <c r="T79" s="56" t="str">
        <f>IFERROR(IF($B79="Présent",L79/VLOOKUP(K79,Base!$A$3:$E$17,2,FALSE)/24,""),"")</f>
        <v/>
      </c>
      <c r="U79" s="56" t="str">
        <f>IFERROR(IF($B79="Présent",N79/VLOOKUP(M79,Base!$A$3:$E$17,2,FALSE)/24,""),"")</f>
        <v/>
      </c>
      <c r="V79" s="56" t="str">
        <f>IFERROR(IF($B79="Présent",P79/VLOOKUP(O79,Base!$A$3:$E$17,2,FALSE)/24,""),"")</f>
        <v/>
      </c>
      <c r="W79" s="56" t="str">
        <f>IFERROR(IF($B79="Présent",R79/VLOOKUP(Q79,Base!$A$3:$E$17,2,FALSE)/24,""),"")</f>
        <v/>
      </c>
      <c r="X79" s="293" t="str">
        <f t="shared" si="69"/>
        <v/>
      </c>
      <c r="Y79" s="51"/>
      <c r="Z79" s="17"/>
      <c r="AA79" s="18"/>
      <c r="AB79" s="19"/>
      <c r="AC79" s="290">
        <f t="shared" si="70"/>
        <v>0</v>
      </c>
      <c r="AD79" s="291">
        <f t="shared" si="71"/>
        <v>0</v>
      </c>
      <c r="AE79" s="19">
        <f t="shared" si="72"/>
        <v>0</v>
      </c>
      <c r="AF79" s="20"/>
      <c r="AG79" s="292">
        <f t="shared" si="59"/>
        <v>0</v>
      </c>
      <c r="AH79" s="63"/>
      <c r="AI79" s="64"/>
      <c r="AJ79" s="63"/>
      <c r="AK79" s="65"/>
      <c r="AL79" s="66"/>
      <c r="AM79" s="64"/>
      <c r="AN79" s="63" t="s">
        <v>10</v>
      </c>
      <c r="AO79" s="65"/>
      <c r="AP79" s="66" t="s">
        <v>10</v>
      </c>
      <c r="AQ79" s="64"/>
      <c r="AR79" s="56" t="str">
        <f>IFERROR(IF($AA79="Présent",AI79/VLOOKUP(AH79,Base!$A$3:$E$17,2,FALSE)/24,""),"")</f>
        <v/>
      </c>
      <c r="AS79" s="56" t="str">
        <f>IFERROR(IF($AA79="Présent",AK79/VLOOKUP(AJ79,Base!$A$3:$E$17,2,FALSE)/24,""),"")</f>
        <v/>
      </c>
      <c r="AT79" s="56" t="str">
        <f>IFERROR(IF($AA79="Présent",AM79/VLOOKUP(AL79,Base!$A$3:$E$17,2,FALSE)/24,""),"")</f>
        <v/>
      </c>
      <c r="AU79" s="56" t="str">
        <f>IFERROR(IF($AA79="Présent",AO79/VLOOKUP(AN79,Base!$A$3:$E$17,2,FALSE)/24,""),"")</f>
        <v/>
      </c>
      <c r="AV79" s="56" t="str">
        <f>IFERROR(IF($AA79="Présent",AQ79/VLOOKUP(AP79,Base!$A$3:$E$17,2,FALSE)/24,""),"")</f>
        <v/>
      </c>
      <c r="AW79" s="293" t="str">
        <f t="shared" si="73"/>
        <v/>
      </c>
      <c r="AX79" s="51"/>
      <c r="AY79" s="17"/>
      <c r="AZ79" s="18"/>
      <c r="BA79" s="19"/>
      <c r="BB79" s="290">
        <f t="shared" si="74"/>
        <v>0</v>
      </c>
      <c r="BC79" s="291">
        <f t="shared" si="75"/>
        <v>0</v>
      </c>
      <c r="BD79" s="19">
        <f t="shared" si="76"/>
        <v>0</v>
      </c>
      <c r="BE79" s="20"/>
      <c r="BF79" s="292">
        <f t="shared" si="60"/>
        <v>0</v>
      </c>
      <c r="BG79" s="63"/>
      <c r="BH79" s="64"/>
      <c r="BI79" s="63"/>
      <c r="BJ79" s="65"/>
      <c r="BK79" s="66"/>
      <c r="BL79" s="64"/>
      <c r="BM79" s="63" t="s">
        <v>10</v>
      </c>
      <c r="BN79" s="65"/>
      <c r="BO79" s="66" t="s">
        <v>10</v>
      </c>
      <c r="BP79" s="64"/>
      <c r="BQ79" s="56" t="str">
        <f>IFERROR(IF($AZ79="Présent",BH79/VLOOKUP(BG79,Base!$A$3:$E$17,2,FALSE)/24,""),"")</f>
        <v/>
      </c>
      <c r="BR79" s="56" t="str">
        <f>IFERROR(IF($AZ79="Présent",BJ79/VLOOKUP(BI79,Base!$A$3:$E$17,2,FALSE)/24,""),"")</f>
        <v/>
      </c>
      <c r="BS79" s="56" t="str">
        <f>IFERROR(IF($AZ79="Présent",BL79/VLOOKUP(BK79,Base!$A$3:$E$17,2,FALSE)/24,""),"")</f>
        <v/>
      </c>
      <c r="BT79" s="56" t="str">
        <f>IFERROR(IF($AZ79="Présent",BN79/VLOOKUP(BM79,Base!$A$3:$E$17,2,FALSE)/24,""),"")</f>
        <v/>
      </c>
      <c r="BU79" s="56" t="str">
        <f>IFERROR(IF($AZ79="Présent",BP79/VLOOKUP(BO79,Base!$A$3:$E$17,2,FALSE)/24,""),"")</f>
        <v/>
      </c>
      <c r="BV79" s="293" t="str">
        <f t="shared" si="77"/>
        <v/>
      </c>
      <c r="BW79" s="51"/>
      <c r="BX79" s="17"/>
      <c r="BY79" s="18"/>
      <c r="BZ79" s="19"/>
      <c r="CA79" s="290">
        <f t="shared" si="78"/>
        <v>0</v>
      </c>
      <c r="CB79" s="291">
        <f t="shared" si="79"/>
        <v>0</v>
      </c>
      <c r="CC79" s="19">
        <f t="shared" si="80"/>
        <v>0</v>
      </c>
      <c r="CD79" s="20"/>
      <c r="CE79" s="292">
        <f t="shared" si="61"/>
        <v>0</v>
      </c>
      <c r="CF79" s="63"/>
      <c r="CG79" s="64"/>
      <c r="CH79" s="63"/>
      <c r="CI79" s="65"/>
      <c r="CJ79" s="66"/>
      <c r="CK79" s="64"/>
      <c r="CL79" s="63" t="s">
        <v>10</v>
      </c>
      <c r="CM79" s="65"/>
      <c r="CN79" s="66" t="s">
        <v>10</v>
      </c>
      <c r="CO79" s="64"/>
      <c r="CP79" s="56" t="str">
        <f>IFERROR(IF($BY79="Présent",CG79/VLOOKUP(CF79,Base!$A$3:$E$17,2,FALSE)/24,""),"")</f>
        <v/>
      </c>
      <c r="CQ79" s="56" t="str">
        <f>IFERROR(IF($BY79="Présent",CI79/VLOOKUP(CH79,Base!$A$3:$E$17,2,FALSE)/24,""),"")</f>
        <v/>
      </c>
      <c r="CR79" s="56" t="str">
        <f>IFERROR(IF($BY79="Présent",CK79/VLOOKUP(CJ79,Base!$A$3:$E$17,2,FALSE)/24,""),"")</f>
        <v/>
      </c>
      <c r="CS79" s="56" t="str">
        <f>IFERROR(IF($BY79="Présent",CM79/VLOOKUP(CL79,Base!$A$3:$E$17,2,FALSE)/24,""),"")</f>
        <v/>
      </c>
      <c r="CT79" s="56" t="str">
        <f>IFERROR(IF($BY79="Présent",CO79/VLOOKUP(CN79,Base!$A$3:$E$17,2,FALSE)/24,""),"")</f>
        <v/>
      </c>
      <c r="CU79" s="293" t="str">
        <f t="shared" si="81"/>
        <v/>
      </c>
      <c r="CV79" s="51"/>
      <c r="CW79" s="17"/>
      <c r="CX79" s="18"/>
      <c r="CY79" s="19"/>
      <c r="CZ79" s="290">
        <f t="shared" si="82"/>
        <v>0</v>
      </c>
      <c r="DA79" s="291">
        <f t="shared" si="83"/>
        <v>0</v>
      </c>
      <c r="DB79" s="19">
        <f t="shared" si="84"/>
        <v>0</v>
      </c>
      <c r="DC79" s="20"/>
      <c r="DD79" s="292">
        <f t="shared" si="62"/>
        <v>0</v>
      </c>
      <c r="DE79" s="63"/>
      <c r="DF79" s="64"/>
      <c r="DG79" s="63"/>
      <c r="DH79" s="65"/>
      <c r="DI79" s="66"/>
      <c r="DJ79" s="64"/>
      <c r="DK79" s="63" t="s">
        <v>10</v>
      </c>
      <c r="DL79" s="65"/>
      <c r="DM79" s="66" t="s">
        <v>10</v>
      </c>
      <c r="DN79" s="64"/>
      <c r="DO79" s="56" t="str">
        <f>IFERROR(IF($CX79="Présent",DF79/VLOOKUP(DE79,Base!$A$3:$E$17,2,FALSE)/24,""),"")</f>
        <v/>
      </c>
      <c r="DP79" s="56" t="str">
        <f>IFERROR(IF($CX79="Présent",DH79/VLOOKUP(DG79,Base!$A$3:$E$17,2,FALSE)/24,""),"")</f>
        <v/>
      </c>
      <c r="DQ79" s="56" t="str">
        <f>IFERROR(IF($CX79="Présent",DJ79/VLOOKUP(DI79,Base!$A$3:$E$17,2,FALSE)/24,""),"")</f>
        <v/>
      </c>
      <c r="DR79" s="56" t="str">
        <f>IFERROR(IF($CX79="Présent",DL79/VLOOKUP(DK79,Base!$A$3:$E$17,2,FALSE)/24,""),"")</f>
        <v/>
      </c>
      <c r="DS79" s="56" t="str">
        <f>IFERROR(IF($CX79="Présent",DN79/VLOOKUP(DM79,Base!$A$3:$E$17,2,FALSE)/24,""),"")</f>
        <v/>
      </c>
      <c r="DT79" s="293" t="str">
        <f t="shared" si="85"/>
        <v/>
      </c>
      <c r="DU79" s="51"/>
      <c r="DV79" s="17"/>
      <c r="DW79" s="18"/>
      <c r="DX79" s="19"/>
      <c r="DY79" s="290">
        <f t="shared" si="86"/>
        <v>0</v>
      </c>
      <c r="DZ79" s="291">
        <f t="shared" si="87"/>
        <v>0</v>
      </c>
      <c r="EA79" s="19">
        <f t="shared" si="88"/>
        <v>0</v>
      </c>
      <c r="EB79" s="20"/>
      <c r="EC79" s="292">
        <f t="shared" si="63"/>
        <v>0</v>
      </c>
      <c r="ED79" s="63"/>
      <c r="EE79" s="64"/>
      <c r="EF79" s="63"/>
      <c r="EG79" s="65"/>
      <c r="EH79" s="66"/>
      <c r="EI79" s="64"/>
      <c r="EJ79" s="63" t="s">
        <v>10</v>
      </c>
      <c r="EK79" s="65"/>
      <c r="EL79" s="66" t="s">
        <v>10</v>
      </c>
      <c r="EM79" s="64"/>
      <c r="EN79" s="56" t="str">
        <f>IFERROR(IF($DW79="Présent",EE79/VLOOKUP(ED79,Base!$A$3:$E$17,2,FALSE)/24,""),"")</f>
        <v/>
      </c>
      <c r="EO79" s="56" t="str">
        <f>IFERROR(IF($DW79="Présent",EG79/VLOOKUP(EF79,Base!$A$3:$E$17,2,FALSE)/24,""),"")</f>
        <v/>
      </c>
      <c r="EP79" s="56" t="str">
        <f>IFERROR(IF($DW79="Présent",EI79/VLOOKUP(EH79,Base!$A$3:$E$17,2,FALSE)/24,""),"")</f>
        <v/>
      </c>
      <c r="EQ79" s="56" t="str">
        <f>IFERROR(IF($DW79="Présent",EK79/VLOOKUP(EJ79,Base!$A$3:$E$17,2,FALSE)/24,""),"")</f>
        <v/>
      </c>
      <c r="ER79" s="56" t="str">
        <f>IFERROR(IF($DW79="Présent",EM79/VLOOKUP(EL79,Base!$A$3:$E$17,2,FALSE)/24,""),"")</f>
        <v/>
      </c>
      <c r="ES79" s="293" t="str">
        <f t="shared" si="89"/>
        <v/>
      </c>
      <c r="ET79" s="51"/>
      <c r="EU79" s="17"/>
      <c r="EV79" s="18"/>
      <c r="EW79" s="19"/>
      <c r="EX79" s="290">
        <f t="shared" si="90"/>
        <v>0</v>
      </c>
      <c r="EY79" s="291">
        <f t="shared" si="91"/>
        <v>0</v>
      </c>
      <c r="EZ79" s="19">
        <f t="shared" si="92"/>
        <v>0</v>
      </c>
      <c r="FA79" s="20"/>
      <c r="FB79" s="292">
        <f t="shared" si="64"/>
        <v>0</v>
      </c>
      <c r="FC79" s="63"/>
      <c r="FD79" s="64"/>
      <c r="FE79" s="63"/>
      <c r="FF79" s="65"/>
      <c r="FG79" s="66"/>
      <c r="FH79" s="64"/>
      <c r="FI79" s="63" t="s">
        <v>10</v>
      </c>
      <c r="FJ79" s="65"/>
      <c r="FK79" s="66" t="s">
        <v>10</v>
      </c>
      <c r="FL79" s="64"/>
      <c r="FM79" s="56" t="str">
        <f>IFERROR(IF($EV79="Présent",FD79/VLOOKUP(FC79,Base!$A$3:$E$17,2,FALSE)/24,""),"")</f>
        <v/>
      </c>
      <c r="FN79" s="56" t="str">
        <f>IFERROR(IF($EV79="Présent",FF79/VLOOKUP(FE79,Base!$A$3:$E$17,2,FALSE)/24,""),"")</f>
        <v/>
      </c>
      <c r="FO79" s="56" t="str">
        <f>IFERROR(IF($EV79="Présent",FH79/VLOOKUP(FG79,Base!$A$3:$E$17,2,FALSE)/24,""),"")</f>
        <v/>
      </c>
      <c r="FP79" s="56" t="str">
        <f>IFERROR(IF($EV79="Présent",FJ79/VLOOKUP(FI79,Base!$A$3:$E$17,2,FALSE)/24,""),"")</f>
        <v/>
      </c>
      <c r="FQ79" s="56" t="str">
        <f>IFERROR(IF($EV79="Présent",FL79/VLOOKUP(FK79,Base!$A$3:$E$17,2,FALSE)/24,""),"")</f>
        <v/>
      </c>
      <c r="FR79" s="293" t="str">
        <f t="shared" si="93"/>
        <v/>
      </c>
      <c r="FS79" s="51"/>
      <c r="FU79" s="262">
        <f t="shared" si="95"/>
        <v>0</v>
      </c>
      <c r="FV79" s="261" t="str">
        <f t="shared" si="65"/>
        <v/>
      </c>
      <c r="FW79" s="263">
        <f t="shared" si="94"/>
        <v>0</v>
      </c>
      <c r="FX79" s="23"/>
      <c r="FY79" s="88"/>
    </row>
    <row r="80" spans="1:181" s="25" customFormat="1" x14ac:dyDescent="0.2">
      <c r="A80" s="17"/>
      <c r="B80" s="18" t="s">
        <v>10</v>
      </c>
      <c r="C80" s="19"/>
      <c r="D80" s="290">
        <f t="shared" si="66"/>
        <v>0</v>
      </c>
      <c r="E80" s="291">
        <f t="shared" si="67"/>
        <v>0</v>
      </c>
      <c r="F80" s="19">
        <f t="shared" si="68"/>
        <v>0</v>
      </c>
      <c r="G80" s="20"/>
      <c r="H80" s="292">
        <f t="shared" si="58"/>
        <v>0</v>
      </c>
      <c r="I80" s="63" t="s">
        <v>10</v>
      </c>
      <c r="J80" s="64"/>
      <c r="K80" s="63" t="s">
        <v>10</v>
      </c>
      <c r="L80" s="65"/>
      <c r="M80" s="66" t="s">
        <v>10</v>
      </c>
      <c r="N80" s="64"/>
      <c r="O80" s="63" t="s">
        <v>10</v>
      </c>
      <c r="P80" s="65"/>
      <c r="Q80" s="66" t="s">
        <v>10</v>
      </c>
      <c r="R80" s="64"/>
      <c r="S80" s="56" t="str">
        <f>IFERROR(IF($B80="Présent",J80/VLOOKUP(I80,Base!$A$3:$E$17,2,FALSE)/24,""),"")</f>
        <v/>
      </c>
      <c r="T80" s="56" t="str">
        <f>IFERROR(IF($B80="Présent",L80/VLOOKUP(K80,Base!$A$3:$E$17,2,FALSE)/24,""),"")</f>
        <v/>
      </c>
      <c r="U80" s="56" t="str">
        <f>IFERROR(IF($B80="Présent",N80/VLOOKUP(M80,Base!$A$3:$E$17,2,FALSE)/24,""),"")</f>
        <v/>
      </c>
      <c r="V80" s="56" t="str">
        <f>IFERROR(IF($B80="Présent",P80/VLOOKUP(O80,Base!$A$3:$E$17,2,FALSE)/24,""),"")</f>
        <v/>
      </c>
      <c r="W80" s="56" t="str">
        <f>IFERROR(IF($B80="Présent",R80/VLOOKUP(Q80,Base!$A$3:$E$17,2,FALSE)/24,""),"")</f>
        <v/>
      </c>
      <c r="X80" s="293" t="str">
        <f t="shared" si="69"/>
        <v/>
      </c>
      <c r="Y80" s="51"/>
      <c r="Z80" s="17"/>
      <c r="AA80" s="18" t="s">
        <v>10</v>
      </c>
      <c r="AB80" s="19"/>
      <c r="AC80" s="290">
        <f t="shared" si="70"/>
        <v>0</v>
      </c>
      <c r="AD80" s="291">
        <f t="shared" si="71"/>
        <v>0</v>
      </c>
      <c r="AE80" s="19">
        <f t="shared" si="72"/>
        <v>0</v>
      </c>
      <c r="AF80" s="20"/>
      <c r="AG80" s="292">
        <f t="shared" si="59"/>
        <v>0</v>
      </c>
      <c r="AH80" s="63" t="s">
        <v>10</v>
      </c>
      <c r="AI80" s="64"/>
      <c r="AJ80" s="63" t="s">
        <v>10</v>
      </c>
      <c r="AK80" s="65"/>
      <c r="AL80" s="66" t="s">
        <v>10</v>
      </c>
      <c r="AM80" s="64"/>
      <c r="AN80" s="63" t="s">
        <v>10</v>
      </c>
      <c r="AO80" s="65"/>
      <c r="AP80" s="66" t="s">
        <v>10</v>
      </c>
      <c r="AQ80" s="64"/>
      <c r="AR80" s="56" t="str">
        <f>IFERROR(IF($AA80="Présent",AI80/VLOOKUP(AH80,Base!$A$3:$E$17,2,FALSE)/24,""),"")</f>
        <v/>
      </c>
      <c r="AS80" s="56" t="str">
        <f>IFERROR(IF($AA80="Présent",AK80/VLOOKUP(AJ80,Base!$A$3:$E$17,2,FALSE)/24,""),"")</f>
        <v/>
      </c>
      <c r="AT80" s="56" t="str">
        <f>IFERROR(IF($AA80="Présent",AM80/VLOOKUP(AL80,Base!$A$3:$E$17,2,FALSE)/24,""),"")</f>
        <v/>
      </c>
      <c r="AU80" s="56" t="str">
        <f>IFERROR(IF($AA80="Présent",AO80/VLOOKUP(AN80,Base!$A$3:$E$17,2,FALSE)/24,""),"")</f>
        <v/>
      </c>
      <c r="AV80" s="56" t="str">
        <f>IFERROR(IF($AA80="Présent",AQ80/VLOOKUP(AP80,Base!$A$3:$E$17,2,FALSE)/24,""),"")</f>
        <v/>
      </c>
      <c r="AW80" s="293" t="str">
        <f t="shared" si="73"/>
        <v/>
      </c>
      <c r="AX80" s="51"/>
      <c r="AY80" s="17"/>
      <c r="AZ80" s="18" t="s">
        <v>10</v>
      </c>
      <c r="BA80" s="19"/>
      <c r="BB80" s="290">
        <f t="shared" si="74"/>
        <v>0</v>
      </c>
      <c r="BC80" s="291">
        <f t="shared" si="75"/>
        <v>0</v>
      </c>
      <c r="BD80" s="19">
        <f t="shared" si="76"/>
        <v>0</v>
      </c>
      <c r="BE80" s="20"/>
      <c r="BF80" s="292">
        <f t="shared" si="60"/>
        <v>0</v>
      </c>
      <c r="BG80" s="63" t="s">
        <v>10</v>
      </c>
      <c r="BH80" s="64"/>
      <c r="BI80" s="63" t="s">
        <v>10</v>
      </c>
      <c r="BJ80" s="65"/>
      <c r="BK80" s="66" t="s">
        <v>10</v>
      </c>
      <c r="BL80" s="64"/>
      <c r="BM80" s="63" t="s">
        <v>10</v>
      </c>
      <c r="BN80" s="65"/>
      <c r="BO80" s="66" t="s">
        <v>10</v>
      </c>
      <c r="BP80" s="64"/>
      <c r="BQ80" s="56" t="str">
        <f>IFERROR(IF($AZ80="Présent",BH80/VLOOKUP(BG80,Base!$A$3:$E$17,2,FALSE)/24,""),"")</f>
        <v/>
      </c>
      <c r="BR80" s="56" t="str">
        <f>IFERROR(IF($AZ80="Présent",BJ80/VLOOKUP(BI80,Base!$A$3:$E$17,2,FALSE)/24,""),"")</f>
        <v/>
      </c>
      <c r="BS80" s="56" t="str">
        <f>IFERROR(IF($AZ80="Présent",BL80/VLOOKUP(BK80,Base!$A$3:$E$17,2,FALSE)/24,""),"")</f>
        <v/>
      </c>
      <c r="BT80" s="56" t="str">
        <f>IFERROR(IF($AZ80="Présent",BN80/VLOOKUP(BM80,Base!$A$3:$E$17,2,FALSE)/24,""),"")</f>
        <v/>
      </c>
      <c r="BU80" s="56" t="str">
        <f>IFERROR(IF($AZ80="Présent",BP80/VLOOKUP(BO80,Base!$A$3:$E$17,2,FALSE)/24,""),"")</f>
        <v/>
      </c>
      <c r="BV80" s="293" t="str">
        <f t="shared" si="77"/>
        <v/>
      </c>
      <c r="BW80" s="51"/>
      <c r="BX80" s="17"/>
      <c r="BY80" s="18" t="s">
        <v>10</v>
      </c>
      <c r="BZ80" s="19"/>
      <c r="CA80" s="290">
        <f t="shared" si="78"/>
        <v>0</v>
      </c>
      <c r="CB80" s="291">
        <f t="shared" si="79"/>
        <v>0</v>
      </c>
      <c r="CC80" s="19">
        <f t="shared" si="80"/>
        <v>0</v>
      </c>
      <c r="CD80" s="20"/>
      <c r="CE80" s="292">
        <f t="shared" si="61"/>
        <v>0</v>
      </c>
      <c r="CF80" s="63" t="s">
        <v>10</v>
      </c>
      <c r="CG80" s="64"/>
      <c r="CH80" s="63" t="s">
        <v>10</v>
      </c>
      <c r="CI80" s="65"/>
      <c r="CJ80" s="66" t="s">
        <v>10</v>
      </c>
      <c r="CK80" s="64"/>
      <c r="CL80" s="63" t="s">
        <v>10</v>
      </c>
      <c r="CM80" s="65"/>
      <c r="CN80" s="66" t="s">
        <v>10</v>
      </c>
      <c r="CO80" s="64"/>
      <c r="CP80" s="56" t="str">
        <f>IFERROR(IF($BY80="Présent",CG80/VLOOKUP(CF80,Base!$A$3:$E$17,2,FALSE)/24,""),"")</f>
        <v/>
      </c>
      <c r="CQ80" s="56" t="str">
        <f>IFERROR(IF($BY80="Présent",CI80/VLOOKUP(CH80,Base!$A$3:$E$17,2,FALSE)/24,""),"")</f>
        <v/>
      </c>
      <c r="CR80" s="56" t="str">
        <f>IFERROR(IF($BY80="Présent",CK80/VLOOKUP(CJ80,Base!$A$3:$E$17,2,FALSE)/24,""),"")</f>
        <v/>
      </c>
      <c r="CS80" s="56" t="str">
        <f>IFERROR(IF($BY80="Présent",CM80/VLOOKUP(CL80,Base!$A$3:$E$17,2,FALSE)/24,""),"")</f>
        <v/>
      </c>
      <c r="CT80" s="56" t="str">
        <f>IFERROR(IF($BY80="Présent",CO80/VLOOKUP(CN80,Base!$A$3:$E$17,2,FALSE)/24,""),"")</f>
        <v/>
      </c>
      <c r="CU80" s="293" t="str">
        <f t="shared" si="81"/>
        <v/>
      </c>
      <c r="CV80" s="51"/>
      <c r="CW80" s="17"/>
      <c r="CX80" s="18" t="s">
        <v>10</v>
      </c>
      <c r="CY80" s="19"/>
      <c r="CZ80" s="290">
        <f t="shared" si="82"/>
        <v>0</v>
      </c>
      <c r="DA80" s="291">
        <f t="shared" si="83"/>
        <v>0</v>
      </c>
      <c r="DB80" s="19">
        <f t="shared" si="84"/>
        <v>0</v>
      </c>
      <c r="DC80" s="20"/>
      <c r="DD80" s="292">
        <f t="shared" si="62"/>
        <v>0</v>
      </c>
      <c r="DE80" s="63" t="s">
        <v>10</v>
      </c>
      <c r="DF80" s="64"/>
      <c r="DG80" s="63" t="s">
        <v>10</v>
      </c>
      <c r="DH80" s="65"/>
      <c r="DI80" s="66" t="s">
        <v>10</v>
      </c>
      <c r="DJ80" s="64"/>
      <c r="DK80" s="63" t="s">
        <v>10</v>
      </c>
      <c r="DL80" s="65"/>
      <c r="DM80" s="66" t="s">
        <v>10</v>
      </c>
      <c r="DN80" s="64"/>
      <c r="DO80" s="56" t="str">
        <f>IFERROR(IF($CX80="Présent",DF80/VLOOKUP(DE80,Base!$A$3:$E$17,2,FALSE)/24,""),"")</f>
        <v/>
      </c>
      <c r="DP80" s="56" t="str">
        <f>IFERROR(IF($CX80="Présent",DH80/VLOOKUP(DG80,Base!$A$3:$E$17,2,FALSE)/24,""),"")</f>
        <v/>
      </c>
      <c r="DQ80" s="56" t="str">
        <f>IFERROR(IF($CX80="Présent",DJ80/VLOOKUP(DI80,Base!$A$3:$E$17,2,FALSE)/24,""),"")</f>
        <v/>
      </c>
      <c r="DR80" s="56" t="str">
        <f>IFERROR(IF($CX80="Présent",DL80/VLOOKUP(DK80,Base!$A$3:$E$17,2,FALSE)/24,""),"")</f>
        <v/>
      </c>
      <c r="DS80" s="56" t="str">
        <f>IFERROR(IF($CX80="Présent",DN80/VLOOKUP(DM80,Base!$A$3:$E$17,2,FALSE)/24,""),"")</f>
        <v/>
      </c>
      <c r="DT80" s="293" t="str">
        <f t="shared" si="85"/>
        <v/>
      </c>
      <c r="DU80" s="51"/>
      <c r="DV80" s="17"/>
      <c r="DW80" s="18" t="s">
        <v>10</v>
      </c>
      <c r="DX80" s="19"/>
      <c r="DY80" s="290">
        <f t="shared" si="86"/>
        <v>0</v>
      </c>
      <c r="DZ80" s="291">
        <f t="shared" si="87"/>
        <v>0</v>
      </c>
      <c r="EA80" s="19">
        <f t="shared" si="88"/>
        <v>0</v>
      </c>
      <c r="EB80" s="20"/>
      <c r="EC80" s="292">
        <f t="shared" si="63"/>
        <v>0</v>
      </c>
      <c r="ED80" s="63" t="s">
        <v>10</v>
      </c>
      <c r="EE80" s="64"/>
      <c r="EF80" s="63" t="s">
        <v>10</v>
      </c>
      <c r="EG80" s="65"/>
      <c r="EH80" s="66" t="s">
        <v>10</v>
      </c>
      <c r="EI80" s="64"/>
      <c r="EJ80" s="63" t="s">
        <v>10</v>
      </c>
      <c r="EK80" s="65"/>
      <c r="EL80" s="66" t="s">
        <v>10</v>
      </c>
      <c r="EM80" s="64"/>
      <c r="EN80" s="56" t="str">
        <f>IFERROR(IF($DW80="Présent",EE80/VLOOKUP(ED80,Base!$A$3:$E$17,2,FALSE)/24,""),"")</f>
        <v/>
      </c>
      <c r="EO80" s="56" t="str">
        <f>IFERROR(IF($DW80="Présent",EG80/VLOOKUP(EF80,Base!$A$3:$E$17,2,FALSE)/24,""),"")</f>
        <v/>
      </c>
      <c r="EP80" s="56" t="str">
        <f>IFERROR(IF($DW80="Présent",EI80/VLOOKUP(EH80,Base!$A$3:$E$17,2,FALSE)/24,""),"")</f>
        <v/>
      </c>
      <c r="EQ80" s="56" t="str">
        <f>IFERROR(IF($DW80="Présent",EK80/VLOOKUP(EJ80,Base!$A$3:$E$17,2,FALSE)/24,""),"")</f>
        <v/>
      </c>
      <c r="ER80" s="56" t="str">
        <f>IFERROR(IF($DW80="Présent",EM80/VLOOKUP(EL80,Base!$A$3:$E$17,2,FALSE)/24,""),"")</f>
        <v/>
      </c>
      <c r="ES80" s="293" t="str">
        <f t="shared" si="89"/>
        <v/>
      </c>
      <c r="ET80" s="51"/>
      <c r="EU80" s="17"/>
      <c r="EV80" s="18" t="s">
        <v>10</v>
      </c>
      <c r="EW80" s="19"/>
      <c r="EX80" s="290">
        <f t="shared" si="90"/>
        <v>0</v>
      </c>
      <c r="EY80" s="291">
        <f t="shared" si="91"/>
        <v>0</v>
      </c>
      <c r="EZ80" s="19">
        <f t="shared" si="92"/>
        <v>0</v>
      </c>
      <c r="FA80" s="20"/>
      <c r="FB80" s="292">
        <f t="shared" si="64"/>
        <v>0</v>
      </c>
      <c r="FC80" s="63" t="s">
        <v>10</v>
      </c>
      <c r="FD80" s="64"/>
      <c r="FE80" s="63" t="s">
        <v>10</v>
      </c>
      <c r="FF80" s="65"/>
      <c r="FG80" s="66" t="s">
        <v>10</v>
      </c>
      <c r="FH80" s="64"/>
      <c r="FI80" s="63" t="s">
        <v>10</v>
      </c>
      <c r="FJ80" s="65"/>
      <c r="FK80" s="66" t="s">
        <v>10</v>
      </c>
      <c r="FL80" s="64"/>
      <c r="FM80" s="56" t="str">
        <f>IFERROR(IF($EV80="Présent",FD80/VLOOKUP(FC80,Base!$A$3:$E$17,2,FALSE)/24,""),"")</f>
        <v/>
      </c>
      <c r="FN80" s="56" t="str">
        <f>IFERROR(IF($EV80="Présent",FF80/VLOOKUP(FE80,Base!$A$3:$E$17,2,FALSE)/24,""),"")</f>
        <v/>
      </c>
      <c r="FO80" s="56" t="str">
        <f>IFERROR(IF($EV80="Présent",FH80/VLOOKUP(FG80,Base!$A$3:$E$17,2,FALSE)/24,""),"")</f>
        <v/>
      </c>
      <c r="FP80" s="56" t="str">
        <f>IFERROR(IF($EV80="Présent",FJ80/VLOOKUP(FI80,Base!$A$3:$E$17,2,FALSE)/24,""),"")</f>
        <v/>
      </c>
      <c r="FQ80" s="56" t="str">
        <f>IFERROR(IF($EV80="Présent",FL80/VLOOKUP(FK80,Base!$A$3:$E$17,2,FALSE)/24,""),"")</f>
        <v/>
      </c>
      <c r="FR80" s="293" t="str">
        <f t="shared" si="93"/>
        <v/>
      </c>
      <c r="FS80" s="51"/>
      <c r="FU80" s="262">
        <f t="shared" si="95"/>
        <v>0</v>
      </c>
      <c r="FV80" s="261" t="str">
        <f t="shared" si="65"/>
        <v/>
      </c>
      <c r="FW80" s="263">
        <f t="shared" si="94"/>
        <v>0</v>
      </c>
      <c r="FX80" s="23"/>
      <c r="FY80" s="88"/>
    </row>
    <row r="81" spans="1:181" s="25" customFormat="1" x14ac:dyDescent="0.2">
      <c r="A81" s="17"/>
      <c r="B81" s="18" t="s">
        <v>10</v>
      </c>
      <c r="C81" s="19"/>
      <c r="D81" s="290">
        <f t="shared" si="66"/>
        <v>0</v>
      </c>
      <c r="E81" s="291">
        <f t="shared" si="67"/>
        <v>0</v>
      </c>
      <c r="F81" s="19">
        <f t="shared" si="68"/>
        <v>0</v>
      </c>
      <c r="G81" s="20"/>
      <c r="H81" s="292">
        <f t="shared" si="58"/>
        <v>0</v>
      </c>
      <c r="I81" s="63" t="s">
        <v>10</v>
      </c>
      <c r="J81" s="64"/>
      <c r="K81" s="63" t="s">
        <v>10</v>
      </c>
      <c r="L81" s="65"/>
      <c r="M81" s="66" t="s">
        <v>10</v>
      </c>
      <c r="N81" s="64"/>
      <c r="O81" s="63" t="s">
        <v>10</v>
      </c>
      <c r="P81" s="65"/>
      <c r="Q81" s="66" t="s">
        <v>10</v>
      </c>
      <c r="R81" s="64"/>
      <c r="S81" s="56" t="str">
        <f>IFERROR(IF($B81="Présent",J81/VLOOKUP(I81,Base!$A$3:$E$17,2,FALSE)/24,""),"")</f>
        <v/>
      </c>
      <c r="T81" s="56" t="str">
        <f>IFERROR(IF($B81="Présent",L81/VLOOKUP(K81,Base!$A$3:$E$17,2,FALSE)/24,""),"")</f>
        <v/>
      </c>
      <c r="U81" s="56" t="str">
        <f>IFERROR(IF($B81="Présent",N81/VLOOKUP(M81,Base!$A$3:$E$17,2,FALSE)/24,""),"")</f>
        <v/>
      </c>
      <c r="V81" s="56" t="str">
        <f>IFERROR(IF($B81="Présent",P81/VLOOKUP(O81,Base!$A$3:$E$17,2,FALSE)/24,""),"")</f>
        <v/>
      </c>
      <c r="W81" s="56" t="str">
        <f>IFERROR(IF($B81="Présent",R81/VLOOKUP(Q81,Base!$A$3:$E$17,2,FALSE)/24,""),"")</f>
        <v/>
      </c>
      <c r="X81" s="293" t="str">
        <f t="shared" si="69"/>
        <v/>
      </c>
      <c r="Y81" s="51"/>
      <c r="Z81" s="17"/>
      <c r="AA81" s="18" t="s">
        <v>10</v>
      </c>
      <c r="AB81" s="19"/>
      <c r="AC81" s="290">
        <f t="shared" si="70"/>
        <v>0</v>
      </c>
      <c r="AD81" s="291">
        <f t="shared" si="71"/>
        <v>0</v>
      </c>
      <c r="AE81" s="19">
        <f t="shared" si="72"/>
        <v>0</v>
      </c>
      <c r="AF81" s="20"/>
      <c r="AG81" s="292">
        <f t="shared" si="59"/>
        <v>0</v>
      </c>
      <c r="AH81" s="63" t="s">
        <v>10</v>
      </c>
      <c r="AI81" s="64"/>
      <c r="AJ81" s="63" t="s">
        <v>10</v>
      </c>
      <c r="AK81" s="65"/>
      <c r="AL81" s="66" t="s">
        <v>10</v>
      </c>
      <c r="AM81" s="64"/>
      <c r="AN81" s="63" t="s">
        <v>10</v>
      </c>
      <c r="AO81" s="65"/>
      <c r="AP81" s="66" t="s">
        <v>10</v>
      </c>
      <c r="AQ81" s="64"/>
      <c r="AR81" s="56" t="str">
        <f>IFERROR(IF($AA81="Présent",AI81/VLOOKUP(AH81,Base!$A$3:$E$17,2,FALSE)/24,""),"")</f>
        <v/>
      </c>
      <c r="AS81" s="56" t="str">
        <f>IFERROR(IF($AA81="Présent",AK81/VLOOKUP(AJ81,Base!$A$3:$E$17,2,FALSE)/24,""),"")</f>
        <v/>
      </c>
      <c r="AT81" s="56" t="str">
        <f>IFERROR(IF($AA81="Présent",AM81/VLOOKUP(AL81,Base!$A$3:$E$17,2,FALSE)/24,""),"")</f>
        <v/>
      </c>
      <c r="AU81" s="56" t="str">
        <f>IFERROR(IF($AA81="Présent",AO81/VLOOKUP(AN81,Base!$A$3:$E$17,2,FALSE)/24,""),"")</f>
        <v/>
      </c>
      <c r="AV81" s="56" t="str">
        <f>IFERROR(IF($AA81="Présent",AQ81/VLOOKUP(AP81,Base!$A$3:$E$17,2,FALSE)/24,""),"")</f>
        <v/>
      </c>
      <c r="AW81" s="293" t="str">
        <f t="shared" si="73"/>
        <v/>
      </c>
      <c r="AX81" s="51"/>
      <c r="AY81" s="17"/>
      <c r="AZ81" s="18" t="s">
        <v>10</v>
      </c>
      <c r="BA81" s="19"/>
      <c r="BB81" s="290">
        <f t="shared" si="74"/>
        <v>0</v>
      </c>
      <c r="BC81" s="291">
        <f t="shared" si="75"/>
        <v>0</v>
      </c>
      <c r="BD81" s="19">
        <f t="shared" si="76"/>
        <v>0</v>
      </c>
      <c r="BE81" s="20"/>
      <c r="BF81" s="292">
        <f t="shared" si="60"/>
        <v>0</v>
      </c>
      <c r="BG81" s="63" t="s">
        <v>10</v>
      </c>
      <c r="BH81" s="64"/>
      <c r="BI81" s="63" t="s">
        <v>10</v>
      </c>
      <c r="BJ81" s="65"/>
      <c r="BK81" s="66" t="s">
        <v>10</v>
      </c>
      <c r="BL81" s="64"/>
      <c r="BM81" s="63" t="s">
        <v>10</v>
      </c>
      <c r="BN81" s="65"/>
      <c r="BO81" s="66" t="s">
        <v>10</v>
      </c>
      <c r="BP81" s="64"/>
      <c r="BQ81" s="56" t="str">
        <f>IFERROR(IF($AZ81="Présent",BH81/VLOOKUP(BG81,Base!$A$3:$E$17,2,FALSE)/24,""),"")</f>
        <v/>
      </c>
      <c r="BR81" s="56" t="str">
        <f>IFERROR(IF($AZ81="Présent",BJ81/VLOOKUP(BI81,Base!$A$3:$E$17,2,FALSE)/24,""),"")</f>
        <v/>
      </c>
      <c r="BS81" s="56" t="str">
        <f>IFERROR(IF($AZ81="Présent",BL81/VLOOKUP(BK81,Base!$A$3:$E$17,2,FALSE)/24,""),"")</f>
        <v/>
      </c>
      <c r="BT81" s="56" t="str">
        <f>IFERROR(IF($AZ81="Présent",BN81/VLOOKUP(BM81,Base!$A$3:$E$17,2,FALSE)/24,""),"")</f>
        <v/>
      </c>
      <c r="BU81" s="56" t="str">
        <f>IFERROR(IF($AZ81="Présent",BP81/VLOOKUP(BO81,Base!$A$3:$E$17,2,FALSE)/24,""),"")</f>
        <v/>
      </c>
      <c r="BV81" s="293" t="str">
        <f t="shared" si="77"/>
        <v/>
      </c>
      <c r="BW81" s="51"/>
      <c r="BX81" s="17"/>
      <c r="BY81" s="18" t="s">
        <v>10</v>
      </c>
      <c r="BZ81" s="19"/>
      <c r="CA81" s="290">
        <f t="shared" si="78"/>
        <v>0</v>
      </c>
      <c r="CB81" s="291">
        <f t="shared" si="79"/>
        <v>0</v>
      </c>
      <c r="CC81" s="19">
        <f t="shared" si="80"/>
        <v>0</v>
      </c>
      <c r="CD81" s="20"/>
      <c r="CE81" s="292">
        <f t="shared" si="61"/>
        <v>0</v>
      </c>
      <c r="CF81" s="63" t="s">
        <v>10</v>
      </c>
      <c r="CG81" s="64"/>
      <c r="CH81" s="63" t="s">
        <v>10</v>
      </c>
      <c r="CI81" s="65"/>
      <c r="CJ81" s="66" t="s">
        <v>10</v>
      </c>
      <c r="CK81" s="64"/>
      <c r="CL81" s="63" t="s">
        <v>10</v>
      </c>
      <c r="CM81" s="65"/>
      <c r="CN81" s="66" t="s">
        <v>10</v>
      </c>
      <c r="CO81" s="64"/>
      <c r="CP81" s="56" t="str">
        <f>IFERROR(IF($BY81="Présent",CG81/VLOOKUP(CF81,Base!$A$3:$E$17,2,FALSE)/24,""),"")</f>
        <v/>
      </c>
      <c r="CQ81" s="56" t="str">
        <f>IFERROR(IF($BY81="Présent",CI81/VLOOKUP(CH81,Base!$A$3:$E$17,2,FALSE)/24,""),"")</f>
        <v/>
      </c>
      <c r="CR81" s="56" t="str">
        <f>IFERROR(IF($BY81="Présent",CK81/VLOOKUP(CJ81,Base!$A$3:$E$17,2,FALSE)/24,""),"")</f>
        <v/>
      </c>
      <c r="CS81" s="56" t="str">
        <f>IFERROR(IF($BY81="Présent",CM81/VLOOKUP(CL81,Base!$A$3:$E$17,2,FALSE)/24,""),"")</f>
        <v/>
      </c>
      <c r="CT81" s="56" t="str">
        <f>IFERROR(IF($BY81="Présent",CO81/VLOOKUP(CN81,Base!$A$3:$E$17,2,FALSE)/24,""),"")</f>
        <v/>
      </c>
      <c r="CU81" s="293" t="str">
        <f t="shared" si="81"/>
        <v/>
      </c>
      <c r="CV81" s="51"/>
      <c r="CW81" s="17"/>
      <c r="CX81" s="18" t="s">
        <v>10</v>
      </c>
      <c r="CY81" s="19"/>
      <c r="CZ81" s="290">
        <f t="shared" si="82"/>
        <v>0</v>
      </c>
      <c r="DA81" s="291">
        <f t="shared" si="83"/>
        <v>0</v>
      </c>
      <c r="DB81" s="19">
        <f t="shared" si="84"/>
        <v>0</v>
      </c>
      <c r="DC81" s="20"/>
      <c r="DD81" s="292">
        <f t="shared" si="62"/>
        <v>0</v>
      </c>
      <c r="DE81" s="63" t="s">
        <v>10</v>
      </c>
      <c r="DF81" s="64"/>
      <c r="DG81" s="63" t="s">
        <v>10</v>
      </c>
      <c r="DH81" s="65"/>
      <c r="DI81" s="66" t="s">
        <v>10</v>
      </c>
      <c r="DJ81" s="64"/>
      <c r="DK81" s="63" t="s">
        <v>10</v>
      </c>
      <c r="DL81" s="65"/>
      <c r="DM81" s="66" t="s">
        <v>10</v>
      </c>
      <c r="DN81" s="64"/>
      <c r="DO81" s="56" t="str">
        <f>IFERROR(IF($CX81="Présent",DF81/VLOOKUP(DE81,Base!$A$3:$E$17,2,FALSE)/24,""),"")</f>
        <v/>
      </c>
      <c r="DP81" s="56" t="str">
        <f>IFERROR(IF($CX81="Présent",DH81/VLOOKUP(DG81,Base!$A$3:$E$17,2,FALSE)/24,""),"")</f>
        <v/>
      </c>
      <c r="DQ81" s="56" t="str">
        <f>IFERROR(IF($CX81="Présent",DJ81/VLOOKUP(DI81,Base!$A$3:$E$17,2,FALSE)/24,""),"")</f>
        <v/>
      </c>
      <c r="DR81" s="56" t="str">
        <f>IFERROR(IF($CX81="Présent",DL81/VLOOKUP(DK81,Base!$A$3:$E$17,2,FALSE)/24,""),"")</f>
        <v/>
      </c>
      <c r="DS81" s="56" t="str">
        <f>IFERROR(IF($CX81="Présent",DN81/VLOOKUP(DM81,Base!$A$3:$E$17,2,FALSE)/24,""),"")</f>
        <v/>
      </c>
      <c r="DT81" s="293" t="str">
        <f t="shared" si="85"/>
        <v/>
      </c>
      <c r="DU81" s="51"/>
      <c r="DV81" s="17"/>
      <c r="DW81" s="18" t="s">
        <v>10</v>
      </c>
      <c r="DX81" s="19"/>
      <c r="DY81" s="290">
        <f t="shared" si="86"/>
        <v>0</v>
      </c>
      <c r="DZ81" s="291">
        <f t="shared" si="87"/>
        <v>0</v>
      </c>
      <c r="EA81" s="19">
        <f t="shared" si="88"/>
        <v>0</v>
      </c>
      <c r="EB81" s="20"/>
      <c r="EC81" s="292">
        <f t="shared" si="63"/>
        <v>0</v>
      </c>
      <c r="ED81" s="63" t="s">
        <v>10</v>
      </c>
      <c r="EE81" s="64"/>
      <c r="EF81" s="63" t="s">
        <v>10</v>
      </c>
      <c r="EG81" s="65"/>
      <c r="EH81" s="66" t="s">
        <v>10</v>
      </c>
      <c r="EI81" s="64"/>
      <c r="EJ81" s="63" t="s">
        <v>10</v>
      </c>
      <c r="EK81" s="65"/>
      <c r="EL81" s="66" t="s">
        <v>10</v>
      </c>
      <c r="EM81" s="64"/>
      <c r="EN81" s="56" t="str">
        <f>IFERROR(IF($DW81="Présent",EE81/VLOOKUP(ED81,Base!$A$3:$E$17,2,FALSE)/24,""),"")</f>
        <v/>
      </c>
      <c r="EO81" s="56" t="str">
        <f>IFERROR(IF($DW81="Présent",EG81/VLOOKUP(EF81,Base!$A$3:$E$17,2,FALSE)/24,""),"")</f>
        <v/>
      </c>
      <c r="EP81" s="56" t="str">
        <f>IFERROR(IF($DW81="Présent",EI81/VLOOKUP(EH81,Base!$A$3:$E$17,2,FALSE)/24,""),"")</f>
        <v/>
      </c>
      <c r="EQ81" s="56" t="str">
        <f>IFERROR(IF($DW81="Présent",EK81/VLOOKUP(EJ81,Base!$A$3:$E$17,2,FALSE)/24,""),"")</f>
        <v/>
      </c>
      <c r="ER81" s="56" t="str">
        <f>IFERROR(IF($DW81="Présent",EM81/VLOOKUP(EL81,Base!$A$3:$E$17,2,FALSE)/24,""),"")</f>
        <v/>
      </c>
      <c r="ES81" s="293" t="str">
        <f t="shared" si="89"/>
        <v/>
      </c>
      <c r="ET81" s="51"/>
      <c r="EU81" s="17"/>
      <c r="EV81" s="18" t="s">
        <v>10</v>
      </c>
      <c r="EW81" s="19"/>
      <c r="EX81" s="290">
        <f t="shared" si="90"/>
        <v>0</v>
      </c>
      <c r="EY81" s="291">
        <f t="shared" si="91"/>
        <v>0</v>
      </c>
      <c r="EZ81" s="19">
        <f t="shared" si="92"/>
        <v>0</v>
      </c>
      <c r="FA81" s="20"/>
      <c r="FB81" s="292">
        <f t="shared" si="64"/>
        <v>0</v>
      </c>
      <c r="FC81" s="63" t="s">
        <v>10</v>
      </c>
      <c r="FD81" s="64"/>
      <c r="FE81" s="63" t="s">
        <v>10</v>
      </c>
      <c r="FF81" s="65"/>
      <c r="FG81" s="66" t="s">
        <v>10</v>
      </c>
      <c r="FH81" s="64"/>
      <c r="FI81" s="63" t="s">
        <v>10</v>
      </c>
      <c r="FJ81" s="65"/>
      <c r="FK81" s="66" t="s">
        <v>10</v>
      </c>
      <c r="FL81" s="64"/>
      <c r="FM81" s="56" t="str">
        <f>IFERROR(IF($EV81="Présent",FD81/VLOOKUP(FC81,Base!$A$3:$E$17,2,FALSE)/24,""),"")</f>
        <v/>
      </c>
      <c r="FN81" s="56" t="str">
        <f>IFERROR(IF($EV81="Présent",FF81/VLOOKUP(FE81,Base!$A$3:$E$17,2,FALSE)/24,""),"")</f>
        <v/>
      </c>
      <c r="FO81" s="56" t="str">
        <f>IFERROR(IF($EV81="Présent",FH81/VLOOKUP(FG81,Base!$A$3:$E$17,2,FALSE)/24,""),"")</f>
        <v/>
      </c>
      <c r="FP81" s="56" t="str">
        <f>IFERROR(IF($EV81="Présent",FJ81/VLOOKUP(FI81,Base!$A$3:$E$17,2,FALSE)/24,""),"")</f>
        <v/>
      </c>
      <c r="FQ81" s="56" t="str">
        <f>IFERROR(IF($EV81="Présent",FL81/VLOOKUP(FK81,Base!$A$3:$E$17,2,FALSE)/24,""),"")</f>
        <v/>
      </c>
      <c r="FR81" s="293" t="str">
        <f t="shared" si="93"/>
        <v/>
      </c>
      <c r="FS81" s="51"/>
      <c r="FU81" s="262">
        <f t="shared" si="95"/>
        <v>0</v>
      </c>
      <c r="FV81" s="261" t="str">
        <f t="shared" si="65"/>
        <v/>
      </c>
      <c r="FW81" s="263">
        <f t="shared" si="94"/>
        <v>0</v>
      </c>
      <c r="FX81" s="23"/>
      <c r="FY81" s="88"/>
    </row>
    <row r="82" spans="1:181" s="25" customFormat="1" x14ac:dyDescent="0.2">
      <c r="A82" s="17"/>
      <c r="B82" s="18" t="s">
        <v>10</v>
      </c>
      <c r="C82" s="19"/>
      <c r="D82" s="290">
        <f t="shared" si="66"/>
        <v>0</v>
      </c>
      <c r="E82" s="291">
        <f t="shared" si="67"/>
        <v>0</v>
      </c>
      <c r="F82" s="19">
        <f t="shared" si="68"/>
        <v>0</v>
      </c>
      <c r="G82" s="20"/>
      <c r="H82" s="292">
        <f t="shared" si="58"/>
        <v>0</v>
      </c>
      <c r="I82" s="63" t="s">
        <v>10</v>
      </c>
      <c r="J82" s="64"/>
      <c r="K82" s="63" t="s">
        <v>10</v>
      </c>
      <c r="L82" s="65"/>
      <c r="M82" s="66" t="s">
        <v>10</v>
      </c>
      <c r="N82" s="64"/>
      <c r="O82" s="63" t="s">
        <v>10</v>
      </c>
      <c r="P82" s="65"/>
      <c r="Q82" s="66" t="s">
        <v>10</v>
      </c>
      <c r="R82" s="64"/>
      <c r="S82" s="56" t="str">
        <f>IFERROR(IF($B82="Présent",J82/VLOOKUP(I82,Base!$A$3:$E$17,2,FALSE)/24,""),"")</f>
        <v/>
      </c>
      <c r="T82" s="56" t="str">
        <f>IFERROR(IF($B82="Présent",L82/VLOOKUP(K82,Base!$A$3:$E$17,2,FALSE)/24,""),"")</f>
        <v/>
      </c>
      <c r="U82" s="56" t="str">
        <f>IFERROR(IF($B82="Présent",N82/VLOOKUP(M82,Base!$A$3:$E$17,2,FALSE)/24,""),"")</f>
        <v/>
      </c>
      <c r="V82" s="56" t="str">
        <f>IFERROR(IF($B82="Présent",P82/VLOOKUP(O82,Base!$A$3:$E$17,2,FALSE)/24,""),"")</f>
        <v/>
      </c>
      <c r="W82" s="56" t="str">
        <f>IFERROR(IF($B82="Présent",R82/VLOOKUP(Q82,Base!$A$3:$E$17,2,FALSE)/24,""),"")</f>
        <v/>
      </c>
      <c r="X82" s="293" t="str">
        <f t="shared" si="69"/>
        <v/>
      </c>
      <c r="Y82" s="51"/>
      <c r="Z82" s="17"/>
      <c r="AA82" s="18" t="s">
        <v>10</v>
      </c>
      <c r="AB82" s="19"/>
      <c r="AC82" s="290">
        <f t="shared" si="70"/>
        <v>0</v>
      </c>
      <c r="AD82" s="291">
        <f t="shared" si="71"/>
        <v>0</v>
      </c>
      <c r="AE82" s="19">
        <f t="shared" si="72"/>
        <v>0</v>
      </c>
      <c r="AF82" s="20"/>
      <c r="AG82" s="292">
        <f t="shared" si="59"/>
        <v>0</v>
      </c>
      <c r="AH82" s="63" t="s">
        <v>10</v>
      </c>
      <c r="AI82" s="64"/>
      <c r="AJ82" s="63" t="s">
        <v>10</v>
      </c>
      <c r="AK82" s="65"/>
      <c r="AL82" s="66" t="s">
        <v>10</v>
      </c>
      <c r="AM82" s="64"/>
      <c r="AN82" s="63" t="s">
        <v>10</v>
      </c>
      <c r="AO82" s="65"/>
      <c r="AP82" s="66" t="s">
        <v>10</v>
      </c>
      <c r="AQ82" s="64"/>
      <c r="AR82" s="56" t="str">
        <f>IFERROR(IF($AA82="Présent",AI82/VLOOKUP(AH82,Base!$A$3:$E$17,2,FALSE)/24,""),"")</f>
        <v/>
      </c>
      <c r="AS82" s="56" t="str">
        <f>IFERROR(IF($AA82="Présent",AK82/VLOOKUP(AJ82,Base!$A$3:$E$17,2,FALSE)/24,""),"")</f>
        <v/>
      </c>
      <c r="AT82" s="56" t="str">
        <f>IFERROR(IF($AA82="Présent",AM82/VLOOKUP(AL82,Base!$A$3:$E$17,2,FALSE)/24,""),"")</f>
        <v/>
      </c>
      <c r="AU82" s="56" t="str">
        <f>IFERROR(IF($AA82="Présent",AO82/VLOOKUP(AN82,Base!$A$3:$E$17,2,FALSE)/24,""),"")</f>
        <v/>
      </c>
      <c r="AV82" s="56" t="str">
        <f>IFERROR(IF($AA82="Présent",AQ82/VLOOKUP(AP82,Base!$A$3:$E$17,2,FALSE)/24,""),"")</f>
        <v/>
      </c>
      <c r="AW82" s="293" t="str">
        <f t="shared" si="73"/>
        <v/>
      </c>
      <c r="AX82" s="51"/>
      <c r="AY82" s="17"/>
      <c r="AZ82" s="18" t="s">
        <v>10</v>
      </c>
      <c r="BA82" s="19"/>
      <c r="BB82" s="290">
        <f t="shared" si="74"/>
        <v>0</v>
      </c>
      <c r="BC82" s="291">
        <f t="shared" si="75"/>
        <v>0</v>
      </c>
      <c r="BD82" s="19">
        <f t="shared" si="76"/>
        <v>0</v>
      </c>
      <c r="BE82" s="20"/>
      <c r="BF82" s="292">
        <f t="shared" si="60"/>
        <v>0</v>
      </c>
      <c r="BG82" s="63" t="s">
        <v>10</v>
      </c>
      <c r="BH82" s="64"/>
      <c r="BI82" s="63" t="s">
        <v>10</v>
      </c>
      <c r="BJ82" s="65"/>
      <c r="BK82" s="66" t="s">
        <v>10</v>
      </c>
      <c r="BL82" s="64"/>
      <c r="BM82" s="63" t="s">
        <v>10</v>
      </c>
      <c r="BN82" s="65"/>
      <c r="BO82" s="66" t="s">
        <v>10</v>
      </c>
      <c r="BP82" s="64"/>
      <c r="BQ82" s="56" t="str">
        <f>IFERROR(IF($AZ82="Présent",BH82/VLOOKUP(BG82,Base!$A$3:$E$17,2,FALSE)/24,""),"")</f>
        <v/>
      </c>
      <c r="BR82" s="56" t="str">
        <f>IFERROR(IF($AZ82="Présent",BJ82/VLOOKUP(BI82,Base!$A$3:$E$17,2,FALSE)/24,""),"")</f>
        <v/>
      </c>
      <c r="BS82" s="56" t="str">
        <f>IFERROR(IF($AZ82="Présent",BL82/VLOOKUP(BK82,Base!$A$3:$E$17,2,FALSE)/24,""),"")</f>
        <v/>
      </c>
      <c r="BT82" s="56" t="str">
        <f>IFERROR(IF($AZ82="Présent",BN82/VLOOKUP(BM82,Base!$A$3:$E$17,2,FALSE)/24,""),"")</f>
        <v/>
      </c>
      <c r="BU82" s="56" t="str">
        <f>IFERROR(IF($AZ82="Présent",BP82/VLOOKUP(BO82,Base!$A$3:$E$17,2,FALSE)/24,""),"")</f>
        <v/>
      </c>
      <c r="BV82" s="293" t="str">
        <f t="shared" si="77"/>
        <v/>
      </c>
      <c r="BW82" s="51"/>
      <c r="BX82" s="17"/>
      <c r="BY82" s="18" t="s">
        <v>10</v>
      </c>
      <c r="BZ82" s="19"/>
      <c r="CA82" s="290">
        <f t="shared" si="78"/>
        <v>0</v>
      </c>
      <c r="CB82" s="291">
        <f t="shared" si="79"/>
        <v>0</v>
      </c>
      <c r="CC82" s="19">
        <f t="shared" si="80"/>
        <v>0</v>
      </c>
      <c r="CD82" s="20"/>
      <c r="CE82" s="292">
        <f t="shared" si="61"/>
        <v>0</v>
      </c>
      <c r="CF82" s="63" t="s">
        <v>10</v>
      </c>
      <c r="CG82" s="64"/>
      <c r="CH82" s="63" t="s">
        <v>10</v>
      </c>
      <c r="CI82" s="65"/>
      <c r="CJ82" s="66" t="s">
        <v>10</v>
      </c>
      <c r="CK82" s="64"/>
      <c r="CL82" s="63" t="s">
        <v>10</v>
      </c>
      <c r="CM82" s="65"/>
      <c r="CN82" s="66" t="s">
        <v>10</v>
      </c>
      <c r="CO82" s="64"/>
      <c r="CP82" s="56" t="str">
        <f>IFERROR(IF($BY82="Présent",CG82/VLOOKUP(CF82,Base!$A$3:$E$17,2,FALSE)/24,""),"")</f>
        <v/>
      </c>
      <c r="CQ82" s="56" t="str">
        <f>IFERROR(IF($BY82="Présent",CI82/VLOOKUP(CH82,Base!$A$3:$E$17,2,FALSE)/24,""),"")</f>
        <v/>
      </c>
      <c r="CR82" s="56" t="str">
        <f>IFERROR(IF($BY82="Présent",CK82/VLOOKUP(CJ82,Base!$A$3:$E$17,2,FALSE)/24,""),"")</f>
        <v/>
      </c>
      <c r="CS82" s="56" t="str">
        <f>IFERROR(IF($BY82="Présent",CM82/VLOOKUP(CL82,Base!$A$3:$E$17,2,FALSE)/24,""),"")</f>
        <v/>
      </c>
      <c r="CT82" s="56" t="str">
        <f>IFERROR(IF($BY82="Présent",CO82/VLOOKUP(CN82,Base!$A$3:$E$17,2,FALSE)/24,""),"")</f>
        <v/>
      </c>
      <c r="CU82" s="293" t="str">
        <f t="shared" si="81"/>
        <v/>
      </c>
      <c r="CV82" s="51"/>
      <c r="CW82" s="17"/>
      <c r="CX82" s="18" t="s">
        <v>10</v>
      </c>
      <c r="CY82" s="19"/>
      <c r="CZ82" s="290">
        <f t="shared" si="82"/>
        <v>0</v>
      </c>
      <c r="DA82" s="291">
        <f t="shared" si="83"/>
        <v>0</v>
      </c>
      <c r="DB82" s="19">
        <f t="shared" si="84"/>
        <v>0</v>
      </c>
      <c r="DC82" s="20"/>
      <c r="DD82" s="292">
        <f t="shared" si="62"/>
        <v>0</v>
      </c>
      <c r="DE82" s="63" t="s">
        <v>10</v>
      </c>
      <c r="DF82" s="64"/>
      <c r="DG82" s="63" t="s">
        <v>10</v>
      </c>
      <c r="DH82" s="65"/>
      <c r="DI82" s="66" t="s">
        <v>10</v>
      </c>
      <c r="DJ82" s="64"/>
      <c r="DK82" s="63" t="s">
        <v>10</v>
      </c>
      <c r="DL82" s="65"/>
      <c r="DM82" s="66" t="s">
        <v>10</v>
      </c>
      <c r="DN82" s="64"/>
      <c r="DO82" s="56" t="str">
        <f>IFERROR(IF($CX82="Présent",DF82/VLOOKUP(DE82,Base!$A$3:$E$17,2,FALSE)/24,""),"")</f>
        <v/>
      </c>
      <c r="DP82" s="56" t="str">
        <f>IFERROR(IF($CX82="Présent",DH82/VLOOKUP(DG82,Base!$A$3:$E$17,2,FALSE)/24,""),"")</f>
        <v/>
      </c>
      <c r="DQ82" s="56" t="str">
        <f>IFERROR(IF($CX82="Présent",DJ82/VLOOKUP(DI82,Base!$A$3:$E$17,2,FALSE)/24,""),"")</f>
        <v/>
      </c>
      <c r="DR82" s="56" t="str">
        <f>IFERROR(IF($CX82="Présent",DL82/VLOOKUP(DK82,Base!$A$3:$E$17,2,FALSE)/24,""),"")</f>
        <v/>
      </c>
      <c r="DS82" s="56" t="str">
        <f>IFERROR(IF($CX82="Présent",DN82/VLOOKUP(DM82,Base!$A$3:$E$17,2,FALSE)/24,""),"")</f>
        <v/>
      </c>
      <c r="DT82" s="293" t="str">
        <f t="shared" si="85"/>
        <v/>
      </c>
      <c r="DU82" s="51"/>
      <c r="DV82" s="17"/>
      <c r="DW82" s="18" t="s">
        <v>10</v>
      </c>
      <c r="DX82" s="19"/>
      <c r="DY82" s="290">
        <f t="shared" si="86"/>
        <v>0</v>
      </c>
      <c r="DZ82" s="291">
        <f t="shared" si="87"/>
        <v>0</v>
      </c>
      <c r="EA82" s="19">
        <f t="shared" si="88"/>
        <v>0</v>
      </c>
      <c r="EB82" s="20"/>
      <c r="EC82" s="292">
        <f t="shared" si="63"/>
        <v>0</v>
      </c>
      <c r="ED82" s="63" t="s">
        <v>10</v>
      </c>
      <c r="EE82" s="64"/>
      <c r="EF82" s="63" t="s">
        <v>10</v>
      </c>
      <c r="EG82" s="65"/>
      <c r="EH82" s="66" t="s">
        <v>10</v>
      </c>
      <c r="EI82" s="64"/>
      <c r="EJ82" s="63" t="s">
        <v>10</v>
      </c>
      <c r="EK82" s="65"/>
      <c r="EL82" s="66" t="s">
        <v>10</v>
      </c>
      <c r="EM82" s="64"/>
      <c r="EN82" s="56" t="str">
        <f>IFERROR(IF($DW82="Présent",EE82/VLOOKUP(ED82,Base!$A$3:$E$17,2,FALSE)/24,""),"")</f>
        <v/>
      </c>
      <c r="EO82" s="56" t="str">
        <f>IFERROR(IF($DW82="Présent",EG82/VLOOKUP(EF82,Base!$A$3:$E$17,2,FALSE)/24,""),"")</f>
        <v/>
      </c>
      <c r="EP82" s="56" t="str">
        <f>IFERROR(IF($DW82="Présent",EI82/VLOOKUP(EH82,Base!$A$3:$E$17,2,FALSE)/24,""),"")</f>
        <v/>
      </c>
      <c r="EQ82" s="56" t="str">
        <f>IFERROR(IF($DW82="Présent",EK82/VLOOKUP(EJ82,Base!$A$3:$E$17,2,FALSE)/24,""),"")</f>
        <v/>
      </c>
      <c r="ER82" s="56" t="str">
        <f>IFERROR(IF($DW82="Présent",EM82/VLOOKUP(EL82,Base!$A$3:$E$17,2,FALSE)/24,""),"")</f>
        <v/>
      </c>
      <c r="ES82" s="293" t="str">
        <f t="shared" si="89"/>
        <v/>
      </c>
      <c r="ET82" s="51"/>
      <c r="EU82" s="17"/>
      <c r="EV82" s="18" t="s">
        <v>10</v>
      </c>
      <c r="EW82" s="19"/>
      <c r="EX82" s="290">
        <f t="shared" si="90"/>
        <v>0</v>
      </c>
      <c r="EY82" s="291">
        <f t="shared" si="91"/>
        <v>0</v>
      </c>
      <c r="EZ82" s="19">
        <f t="shared" si="92"/>
        <v>0</v>
      </c>
      <c r="FA82" s="20"/>
      <c r="FB82" s="292">
        <f t="shared" si="64"/>
        <v>0</v>
      </c>
      <c r="FC82" s="63" t="s">
        <v>10</v>
      </c>
      <c r="FD82" s="64"/>
      <c r="FE82" s="63" t="s">
        <v>10</v>
      </c>
      <c r="FF82" s="65"/>
      <c r="FG82" s="66" t="s">
        <v>10</v>
      </c>
      <c r="FH82" s="64"/>
      <c r="FI82" s="63" t="s">
        <v>10</v>
      </c>
      <c r="FJ82" s="65"/>
      <c r="FK82" s="66" t="s">
        <v>10</v>
      </c>
      <c r="FL82" s="64"/>
      <c r="FM82" s="56" t="str">
        <f>IFERROR(IF($EV82="Présent",FD82/VLOOKUP(FC82,Base!$A$3:$E$17,2,FALSE)/24,""),"")</f>
        <v/>
      </c>
      <c r="FN82" s="56" t="str">
        <f>IFERROR(IF($EV82="Présent",FF82/VLOOKUP(FE82,Base!$A$3:$E$17,2,FALSE)/24,""),"")</f>
        <v/>
      </c>
      <c r="FO82" s="56" t="str">
        <f>IFERROR(IF($EV82="Présent",FH82/VLOOKUP(FG82,Base!$A$3:$E$17,2,FALSE)/24,""),"")</f>
        <v/>
      </c>
      <c r="FP82" s="56" t="str">
        <f>IFERROR(IF($EV82="Présent",FJ82/VLOOKUP(FI82,Base!$A$3:$E$17,2,FALSE)/24,""),"")</f>
        <v/>
      </c>
      <c r="FQ82" s="56" t="str">
        <f>IFERROR(IF($EV82="Présent",FL82/VLOOKUP(FK82,Base!$A$3:$E$17,2,FALSE)/24,""),"")</f>
        <v/>
      </c>
      <c r="FR82" s="293" t="str">
        <f t="shared" si="93"/>
        <v/>
      </c>
      <c r="FS82" s="51"/>
      <c r="FU82" s="262">
        <f t="shared" si="95"/>
        <v>0</v>
      </c>
      <c r="FV82" s="261" t="str">
        <f t="shared" si="65"/>
        <v/>
      </c>
      <c r="FW82" s="263">
        <f t="shared" si="94"/>
        <v>0</v>
      </c>
      <c r="FX82" s="23"/>
      <c r="FY82" s="88"/>
    </row>
    <row r="83" spans="1:181" s="25" customFormat="1" x14ac:dyDescent="0.2">
      <c r="A83" s="17"/>
      <c r="B83" s="18" t="s">
        <v>10</v>
      </c>
      <c r="C83" s="19"/>
      <c r="D83" s="290">
        <f t="shared" si="66"/>
        <v>0</v>
      </c>
      <c r="E83" s="291">
        <f t="shared" si="67"/>
        <v>0</v>
      </c>
      <c r="F83" s="19">
        <f t="shared" si="68"/>
        <v>0</v>
      </c>
      <c r="G83" s="20"/>
      <c r="H83" s="292">
        <f t="shared" si="58"/>
        <v>0</v>
      </c>
      <c r="I83" s="63" t="s">
        <v>10</v>
      </c>
      <c r="J83" s="64"/>
      <c r="K83" s="63" t="s">
        <v>10</v>
      </c>
      <c r="L83" s="65"/>
      <c r="M83" s="66" t="s">
        <v>10</v>
      </c>
      <c r="N83" s="64"/>
      <c r="O83" s="63" t="s">
        <v>10</v>
      </c>
      <c r="P83" s="65"/>
      <c r="Q83" s="66" t="s">
        <v>10</v>
      </c>
      <c r="R83" s="64"/>
      <c r="S83" s="56" t="str">
        <f>IFERROR(IF($B83="Présent",J83/VLOOKUP(I83,Base!$A$3:$E$17,2,FALSE)/24,""),"")</f>
        <v/>
      </c>
      <c r="T83" s="56" t="str">
        <f>IFERROR(IF($B83="Présent",L83/VLOOKUP(K83,Base!$A$3:$E$17,2,FALSE)/24,""),"")</f>
        <v/>
      </c>
      <c r="U83" s="56" t="str">
        <f>IFERROR(IF($B83="Présent",N83/VLOOKUP(M83,Base!$A$3:$E$17,2,FALSE)/24,""),"")</f>
        <v/>
      </c>
      <c r="V83" s="56" t="str">
        <f>IFERROR(IF($B83="Présent",P83/VLOOKUP(O83,Base!$A$3:$E$17,2,FALSE)/24,""),"")</f>
        <v/>
      </c>
      <c r="W83" s="56" t="str">
        <f>IFERROR(IF($B83="Présent",R83/VLOOKUP(Q83,Base!$A$3:$E$17,2,FALSE)/24,""),"")</f>
        <v/>
      </c>
      <c r="X83" s="293" t="str">
        <f t="shared" si="69"/>
        <v/>
      </c>
      <c r="Y83" s="51"/>
      <c r="Z83" s="17"/>
      <c r="AA83" s="18" t="s">
        <v>10</v>
      </c>
      <c r="AB83" s="19"/>
      <c r="AC83" s="290">
        <f t="shared" si="70"/>
        <v>0</v>
      </c>
      <c r="AD83" s="291">
        <f t="shared" si="71"/>
        <v>0</v>
      </c>
      <c r="AE83" s="19">
        <f t="shared" si="72"/>
        <v>0</v>
      </c>
      <c r="AF83" s="20"/>
      <c r="AG83" s="292">
        <f t="shared" si="59"/>
        <v>0</v>
      </c>
      <c r="AH83" s="63" t="s">
        <v>10</v>
      </c>
      <c r="AI83" s="64"/>
      <c r="AJ83" s="63" t="s">
        <v>10</v>
      </c>
      <c r="AK83" s="65"/>
      <c r="AL83" s="66" t="s">
        <v>10</v>
      </c>
      <c r="AM83" s="64"/>
      <c r="AN83" s="63" t="s">
        <v>10</v>
      </c>
      <c r="AO83" s="65"/>
      <c r="AP83" s="66" t="s">
        <v>10</v>
      </c>
      <c r="AQ83" s="64"/>
      <c r="AR83" s="56" t="str">
        <f>IFERROR(IF($AA83="Présent",AI83/VLOOKUP(AH83,Base!$A$3:$E$17,2,FALSE)/24,""),"")</f>
        <v/>
      </c>
      <c r="AS83" s="56" t="str">
        <f>IFERROR(IF($AA83="Présent",AK83/VLOOKUP(AJ83,Base!$A$3:$E$17,2,FALSE)/24,""),"")</f>
        <v/>
      </c>
      <c r="AT83" s="56" t="str">
        <f>IFERROR(IF($AA83="Présent",AM83/VLOOKUP(AL83,Base!$A$3:$E$17,2,FALSE)/24,""),"")</f>
        <v/>
      </c>
      <c r="AU83" s="56" t="str">
        <f>IFERROR(IF($AA83="Présent",AO83/VLOOKUP(AN83,Base!$A$3:$E$17,2,FALSE)/24,""),"")</f>
        <v/>
      </c>
      <c r="AV83" s="56" t="str">
        <f>IFERROR(IF($AA83="Présent",AQ83/VLOOKUP(AP83,Base!$A$3:$E$17,2,FALSE)/24,""),"")</f>
        <v/>
      </c>
      <c r="AW83" s="293" t="str">
        <f t="shared" si="73"/>
        <v/>
      </c>
      <c r="AX83" s="51"/>
      <c r="AY83" s="17"/>
      <c r="AZ83" s="18" t="s">
        <v>10</v>
      </c>
      <c r="BA83" s="19"/>
      <c r="BB83" s="290">
        <f t="shared" si="74"/>
        <v>0</v>
      </c>
      <c r="BC83" s="291">
        <f t="shared" si="75"/>
        <v>0</v>
      </c>
      <c r="BD83" s="19">
        <f t="shared" si="76"/>
        <v>0</v>
      </c>
      <c r="BE83" s="20"/>
      <c r="BF83" s="292">
        <f t="shared" si="60"/>
        <v>0</v>
      </c>
      <c r="BG83" s="63" t="s">
        <v>10</v>
      </c>
      <c r="BH83" s="64"/>
      <c r="BI83" s="63" t="s">
        <v>10</v>
      </c>
      <c r="BJ83" s="65"/>
      <c r="BK83" s="66" t="s">
        <v>10</v>
      </c>
      <c r="BL83" s="64"/>
      <c r="BM83" s="63" t="s">
        <v>10</v>
      </c>
      <c r="BN83" s="65"/>
      <c r="BO83" s="66" t="s">
        <v>10</v>
      </c>
      <c r="BP83" s="64"/>
      <c r="BQ83" s="56" t="str">
        <f>IFERROR(IF($AZ83="Présent",BH83/VLOOKUP(BG83,Base!$A$3:$E$17,2,FALSE)/24,""),"")</f>
        <v/>
      </c>
      <c r="BR83" s="56" t="str">
        <f>IFERROR(IF($AZ83="Présent",BJ83/VLOOKUP(BI83,Base!$A$3:$E$17,2,FALSE)/24,""),"")</f>
        <v/>
      </c>
      <c r="BS83" s="56" t="str">
        <f>IFERROR(IF($AZ83="Présent",BL83/VLOOKUP(BK83,Base!$A$3:$E$17,2,FALSE)/24,""),"")</f>
        <v/>
      </c>
      <c r="BT83" s="56" t="str">
        <f>IFERROR(IF($AZ83="Présent",BN83/VLOOKUP(BM83,Base!$A$3:$E$17,2,FALSE)/24,""),"")</f>
        <v/>
      </c>
      <c r="BU83" s="56" t="str">
        <f>IFERROR(IF($AZ83="Présent",BP83/VLOOKUP(BO83,Base!$A$3:$E$17,2,FALSE)/24,""),"")</f>
        <v/>
      </c>
      <c r="BV83" s="293" t="str">
        <f t="shared" si="77"/>
        <v/>
      </c>
      <c r="BW83" s="51"/>
      <c r="BX83" s="17"/>
      <c r="BY83" s="18" t="s">
        <v>10</v>
      </c>
      <c r="BZ83" s="19"/>
      <c r="CA83" s="290">
        <f t="shared" si="78"/>
        <v>0</v>
      </c>
      <c r="CB83" s="291">
        <f t="shared" si="79"/>
        <v>0</v>
      </c>
      <c r="CC83" s="19">
        <f t="shared" si="80"/>
        <v>0</v>
      </c>
      <c r="CD83" s="20"/>
      <c r="CE83" s="292">
        <f t="shared" si="61"/>
        <v>0</v>
      </c>
      <c r="CF83" s="63" t="s">
        <v>10</v>
      </c>
      <c r="CG83" s="64"/>
      <c r="CH83" s="63" t="s">
        <v>10</v>
      </c>
      <c r="CI83" s="65"/>
      <c r="CJ83" s="66" t="s">
        <v>10</v>
      </c>
      <c r="CK83" s="64"/>
      <c r="CL83" s="63" t="s">
        <v>10</v>
      </c>
      <c r="CM83" s="65"/>
      <c r="CN83" s="66" t="s">
        <v>10</v>
      </c>
      <c r="CO83" s="64"/>
      <c r="CP83" s="56" t="str">
        <f>IFERROR(IF($BY83="Présent",CG83/VLOOKUP(CF83,Base!$A$3:$E$17,2,FALSE)/24,""),"")</f>
        <v/>
      </c>
      <c r="CQ83" s="56" t="str">
        <f>IFERROR(IF($BY83="Présent",CI83/VLOOKUP(CH83,Base!$A$3:$E$17,2,FALSE)/24,""),"")</f>
        <v/>
      </c>
      <c r="CR83" s="56" t="str">
        <f>IFERROR(IF($BY83="Présent",CK83/VLOOKUP(CJ83,Base!$A$3:$E$17,2,FALSE)/24,""),"")</f>
        <v/>
      </c>
      <c r="CS83" s="56" t="str">
        <f>IFERROR(IF($BY83="Présent",CM83/VLOOKUP(CL83,Base!$A$3:$E$17,2,FALSE)/24,""),"")</f>
        <v/>
      </c>
      <c r="CT83" s="56" t="str">
        <f>IFERROR(IF($BY83="Présent",CO83/VLOOKUP(CN83,Base!$A$3:$E$17,2,FALSE)/24,""),"")</f>
        <v/>
      </c>
      <c r="CU83" s="293" t="str">
        <f t="shared" si="81"/>
        <v/>
      </c>
      <c r="CV83" s="51"/>
      <c r="CW83" s="17"/>
      <c r="CX83" s="18" t="s">
        <v>10</v>
      </c>
      <c r="CY83" s="19"/>
      <c r="CZ83" s="290">
        <f t="shared" si="82"/>
        <v>0</v>
      </c>
      <c r="DA83" s="291">
        <f t="shared" si="83"/>
        <v>0</v>
      </c>
      <c r="DB83" s="19">
        <f t="shared" si="84"/>
        <v>0</v>
      </c>
      <c r="DC83" s="20"/>
      <c r="DD83" s="292">
        <f t="shared" si="62"/>
        <v>0</v>
      </c>
      <c r="DE83" s="63" t="s">
        <v>10</v>
      </c>
      <c r="DF83" s="64"/>
      <c r="DG83" s="63" t="s">
        <v>10</v>
      </c>
      <c r="DH83" s="65"/>
      <c r="DI83" s="66" t="s">
        <v>10</v>
      </c>
      <c r="DJ83" s="64"/>
      <c r="DK83" s="63" t="s">
        <v>10</v>
      </c>
      <c r="DL83" s="65"/>
      <c r="DM83" s="66" t="s">
        <v>10</v>
      </c>
      <c r="DN83" s="64"/>
      <c r="DO83" s="56" t="str">
        <f>IFERROR(IF($CX83="Présent",DF83/VLOOKUP(DE83,Base!$A$3:$E$17,2,FALSE)/24,""),"")</f>
        <v/>
      </c>
      <c r="DP83" s="56" t="str">
        <f>IFERROR(IF($CX83="Présent",DH83/VLOOKUP(DG83,Base!$A$3:$E$17,2,FALSE)/24,""),"")</f>
        <v/>
      </c>
      <c r="DQ83" s="56" t="str">
        <f>IFERROR(IF($CX83="Présent",DJ83/VLOOKUP(DI83,Base!$A$3:$E$17,2,FALSE)/24,""),"")</f>
        <v/>
      </c>
      <c r="DR83" s="56" t="str">
        <f>IFERROR(IF($CX83="Présent",DL83/VLOOKUP(DK83,Base!$A$3:$E$17,2,FALSE)/24,""),"")</f>
        <v/>
      </c>
      <c r="DS83" s="56" t="str">
        <f>IFERROR(IF($CX83="Présent",DN83/VLOOKUP(DM83,Base!$A$3:$E$17,2,FALSE)/24,""),"")</f>
        <v/>
      </c>
      <c r="DT83" s="293" t="str">
        <f t="shared" si="85"/>
        <v/>
      </c>
      <c r="DU83" s="51"/>
      <c r="DV83" s="17"/>
      <c r="DW83" s="18" t="s">
        <v>10</v>
      </c>
      <c r="DX83" s="19"/>
      <c r="DY83" s="290">
        <f t="shared" si="86"/>
        <v>0</v>
      </c>
      <c r="DZ83" s="291">
        <f t="shared" si="87"/>
        <v>0</v>
      </c>
      <c r="EA83" s="19">
        <f t="shared" si="88"/>
        <v>0</v>
      </c>
      <c r="EB83" s="20"/>
      <c r="EC83" s="292">
        <f t="shared" si="63"/>
        <v>0</v>
      </c>
      <c r="ED83" s="63" t="s">
        <v>10</v>
      </c>
      <c r="EE83" s="64"/>
      <c r="EF83" s="63" t="s">
        <v>10</v>
      </c>
      <c r="EG83" s="65"/>
      <c r="EH83" s="66" t="s">
        <v>10</v>
      </c>
      <c r="EI83" s="64"/>
      <c r="EJ83" s="63" t="s">
        <v>10</v>
      </c>
      <c r="EK83" s="65"/>
      <c r="EL83" s="66" t="s">
        <v>10</v>
      </c>
      <c r="EM83" s="64"/>
      <c r="EN83" s="56" t="str">
        <f>IFERROR(IF($DW83="Présent",EE83/VLOOKUP(ED83,Base!$A$3:$E$17,2,FALSE)/24,""),"")</f>
        <v/>
      </c>
      <c r="EO83" s="56" t="str">
        <f>IFERROR(IF($DW83="Présent",EG83/VLOOKUP(EF83,Base!$A$3:$E$17,2,FALSE)/24,""),"")</f>
        <v/>
      </c>
      <c r="EP83" s="56" t="str">
        <f>IFERROR(IF($DW83="Présent",EI83/VLOOKUP(EH83,Base!$A$3:$E$17,2,FALSE)/24,""),"")</f>
        <v/>
      </c>
      <c r="EQ83" s="56" t="str">
        <f>IFERROR(IF($DW83="Présent",EK83/VLOOKUP(EJ83,Base!$A$3:$E$17,2,FALSE)/24,""),"")</f>
        <v/>
      </c>
      <c r="ER83" s="56" t="str">
        <f>IFERROR(IF($DW83="Présent",EM83/VLOOKUP(EL83,Base!$A$3:$E$17,2,FALSE)/24,""),"")</f>
        <v/>
      </c>
      <c r="ES83" s="293" t="str">
        <f t="shared" si="89"/>
        <v/>
      </c>
      <c r="ET83" s="51"/>
      <c r="EU83" s="17"/>
      <c r="EV83" s="18" t="s">
        <v>10</v>
      </c>
      <c r="EW83" s="19"/>
      <c r="EX83" s="290">
        <f t="shared" si="90"/>
        <v>0</v>
      </c>
      <c r="EY83" s="291">
        <f t="shared" si="91"/>
        <v>0</v>
      </c>
      <c r="EZ83" s="19">
        <f t="shared" si="92"/>
        <v>0</v>
      </c>
      <c r="FA83" s="20"/>
      <c r="FB83" s="292">
        <f t="shared" si="64"/>
        <v>0</v>
      </c>
      <c r="FC83" s="63" t="s">
        <v>10</v>
      </c>
      <c r="FD83" s="64"/>
      <c r="FE83" s="63" t="s">
        <v>10</v>
      </c>
      <c r="FF83" s="65"/>
      <c r="FG83" s="66" t="s">
        <v>10</v>
      </c>
      <c r="FH83" s="64"/>
      <c r="FI83" s="63" t="s">
        <v>10</v>
      </c>
      <c r="FJ83" s="65"/>
      <c r="FK83" s="66" t="s">
        <v>10</v>
      </c>
      <c r="FL83" s="64"/>
      <c r="FM83" s="56" t="str">
        <f>IFERROR(IF($EV83="Présent",FD83/VLOOKUP(FC83,Base!$A$3:$E$17,2,FALSE)/24,""),"")</f>
        <v/>
      </c>
      <c r="FN83" s="56" t="str">
        <f>IFERROR(IF($EV83="Présent",FF83/VLOOKUP(FE83,Base!$A$3:$E$17,2,FALSE)/24,""),"")</f>
        <v/>
      </c>
      <c r="FO83" s="56" t="str">
        <f>IFERROR(IF($EV83="Présent",FH83/VLOOKUP(FG83,Base!$A$3:$E$17,2,FALSE)/24,""),"")</f>
        <v/>
      </c>
      <c r="FP83" s="56" t="str">
        <f>IFERROR(IF($EV83="Présent",FJ83/VLOOKUP(FI83,Base!$A$3:$E$17,2,FALSE)/24,""),"")</f>
        <v/>
      </c>
      <c r="FQ83" s="56" t="str">
        <f>IFERROR(IF($EV83="Présent",FL83/VLOOKUP(FK83,Base!$A$3:$E$17,2,FALSE)/24,""),"")</f>
        <v/>
      </c>
      <c r="FR83" s="293" t="str">
        <f t="shared" si="93"/>
        <v/>
      </c>
      <c r="FS83" s="51"/>
      <c r="FU83" s="262">
        <f t="shared" si="95"/>
        <v>0</v>
      </c>
      <c r="FV83" s="261" t="str">
        <f t="shared" si="65"/>
        <v/>
      </c>
      <c r="FW83" s="263">
        <f t="shared" si="94"/>
        <v>0</v>
      </c>
      <c r="FX83" s="23"/>
      <c r="FY83" s="88"/>
    </row>
    <row r="84" spans="1:181" s="25" customFormat="1" x14ac:dyDescent="0.2">
      <c r="A84" s="17"/>
      <c r="B84" s="18" t="s">
        <v>10</v>
      </c>
      <c r="C84" s="19"/>
      <c r="D84" s="290">
        <f t="shared" si="66"/>
        <v>0</v>
      </c>
      <c r="E84" s="291">
        <f t="shared" si="67"/>
        <v>0</v>
      </c>
      <c r="F84" s="19">
        <f t="shared" si="68"/>
        <v>0</v>
      </c>
      <c r="G84" s="20"/>
      <c r="H84" s="292">
        <f t="shared" si="58"/>
        <v>0</v>
      </c>
      <c r="I84" s="63" t="s">
        <v>10</v>
      </c>
      <c r="J84" s="64"/>
      <c r="K84" s="63" t="s">
        <v>10</v>
      </c>
      <c r="L84" s="65"/>
      <c r="M84" s="66" t="s">
        <v>10</v>
      </c>
      <c r="N84" s="64"/>
      <c r="O84" s="63" t="s">
        <v>10</v>
      </c>
      <c r="P84" s="65"/>
      <c r="Q84" s="66" t="s">
        <v>10</v>
      </c>
      <c r="R84" s="64"/>
      <c r="S84" s="56" t="str">
        <f>IFERROR(IF($B84="Présent",J84/VLOOKUP(I84,Base!$A$3:$E$17,2,FALSE)/24,""),"")</f>
        <v/>
      </c>
      <c r="T84" s="56" t="str">
        <f>IFERROR(IF($B84="Présent",L84/VLOOKUP(K84,Base!$A$3:$E$17,2,FALSE)/24,""),"")</f>
        <v/>
      </c>
      <c r="U84" s="56" t="str">
        <f>IFERROR(IF($B84="Présent",N84/VLOOKUP(M84,Base!$A$3:$E$17,2,FALSE)/24,""),"")</f>
        <v/>
      </c>
      <c r="V84" s="56" t="str">
        <f>IFERROR(IF($B84="Présent",P84/VLOOKUP(O84,Base!$A$3:$E$17,2,FALSE)/24,""),"")</f>
        <v/>
      </c>
      <c r="W84" s="56" t="str">
        <f>IFERROR(IF($B84="Présent",R84/VLOOKUP(Q84,Base!$A$3:$E$17,2,FALSE)/24,""),"")</f>
        <v/>
      </c>
      <c r="X84" s="293" t="str">
        <f t="shared" si="69"/>
        <v/>
      </c>
      <c r="Y84" s="51"/>
      <c r="Z84" s="17"/>
      <c r="AA84" s="18" t="s">
        <v>10</v>
      </c>
      <c r="AB84" s="19"/>
      <c r="AC84" s="290">
        <f t="shared" si="70"/>
        <v>0</v>
      </c>
      <c r="AD84" s="291">
        <f t="shared" si="71"/>
        <v>0</v>
      </c>
      <c r="AE84" s="19">
        <f t="shared" si="72"/>
        <v>0</v>
      </c>
      <c r="AF84" s="20"/>
      <c r="AG84" s="292">
        <f t="shared" si="59"/>
        <v>0</v>
      </c>
      <c r="AH84" s="63" t="s">
        <v>10</v>
      </c>
      <c r="AI84" s="64"/>
      <c r="AJ84" s="63" t="s">
        <v>10</v>
      </c>
      <c r="AK84" s="65"/>
      <c r="AL84" s="66" t="s">
        <v>10</v>
      </c>
      <c r="AM84" s="64"/>
      <c r="AN84" s="63" t="s">
        <v>10</v>
      </c>
      <c r="AO84" s="65"/>
      <c r="AP84" s="66" t="s">
        <v>10</v>
      </c>
      <c r="AQ84" s="64"/>
      <c r="AR84" s="56" t="str">
        <f>IFERROR(IF($AA84="Présent",AI84/VLOOKUP(AH84,Base!$A$3:$E$17,2,FALSE)/24,""),"")</f>
        <v/>
      </c>
      <c r="AS84" s="56" t="str">
        <f>IFERROR(IF($AA84="Présent",AK84/VLOOKUP(AJ84,Base!$A$3:$E$17,2,FALSE)/24,""),"")</f>
        <v/>
      </c>
      <c r="AT84" s="56" t="str">
        <f>IFERROR(IF($AA84="Présent",AM84/VLOOKUP(AL84,Base!$A$3:$E$17,2,FALSE)/24,""),"")</f>
        <v/>
      </c>
      <c r="AU84" s="56" t="str">
        <f>IFERROR(IF($AA84="Présent",AO84/VLOOKUP(AN84,Base!$A$3:$E$17,2,FALSE)/24,""),"")</f>
        <v/>
      </c>
      <c r="AV84" s="56" t="str">
        <f>IFERROR(IF($AA84="Présent",AQ84/VLOOKUP(AP84,Base!$A$3:$E$17,2,FALSE)/24,""),"")</f>
        <v/>
      </c>
      <c r="AW84" s="293" t="str">
        <f t="shared" si="73"/>
        <v/>
      </c>
      <c r="AX84" s="51"/>
      <c r="AY84" s="17"/>
      <c r="AZ84" s="18" t="s">
        <v>10</v>
      </c>
      <c r="BA84" s="19"/>
      <c r="BB84" s="290">
        <f t="shared" si="74"/>
        <v>0</v>
      </c>
      <c r="BC84" s="291">
        <f t="shared" si="75"/>
        <v>0</v>
      </c>
      <c r="BD84" s="19">
        <f t="shared" si="76"/>
        <v>0</v>
      </c>
      <c r="BE84" s="20"/>
      <c r="BF84" s="292">
        <f t="shared" si="60"/>
        <v>0</v>
      </c>
      <c r="BG84" s="63" t="s">
        <v>10</v>
      </c>
      <c r="BH84" s="64"/>
      <c r="BI84" s="63" t="s">
        <v>10</v>
      </c>
      <c r="BJ84" s="65"/>
      <c r="BK84" s="66" t="s">
        <v>10</v>
      </c>
      <c r="BL84" s="64"/>
      <c r="BM84" s="63" t="s">
        <v>10</v>
      </c>
      <c r="BN84" s="65"/>
      <c r="BO84" s="66" t="s">
        <v>10</v>
      </c>
      <c r="BP84" s="64"/>
      <c r="BQ84" s="56" t="str">
        <f>IFERROR(IF($AZ84="Présent",BH84/VLOOKUP(BG84,Base!$A$3:$E$17,2,FALSE)/24,""),"")</f>
        <v/>
      </c>
      <c r="BR84" s="56" t="str">
        <f>IFERROR(IF($AZ84="Présent",BJ84/VLOOKUP(BI84,Base!$A$3:$E$17,2,FALSE)/24,""),"")</f>
        <v/>
      </c>
      <c r="BS84" s="56" t="str">
        <f>IFERROR(IF($AZ84="Présent",BL84/VLOOKUP(BK84,Base!$A$3:$E$17,2,FALSE)/24,""),"")</f>
        <v/>
      </c>
      <c r="BT84" s="56" t="str">
        <f>IFERROR(IF($AZ84="Présent",BN84/VLOOKUP(BM84,Base!$A$3:$E$17,2,FALSE)/24,""),"")</f>
        <v/>
      </c>
      <c r="BU84" s="56" t="str">
        <f>IFERROR(IF($AZ84="Présent",BP84/VLOOKUP(BO84,Base!$A$3:$E$17,2,FALSE)/24,""),"")</f>
        <v/>
      </c>
      <c r="BV84" s="293" t="str">
        <f t="shared" si="77"/>
        <v/>
      </c>
      <c r="BW84" s="51"/>
      <c r="BX84" s="17"/>
      <c r="BY84" s="18" t="s">
        <v>10</v>
      </c>
      <c r="BZ84" s="19"/>
      <c r="CA84" s="290">
        <f t="shared" si="78"/>
        <v>0</v>
      </c>
      <c r="CB84" s="291">
        <f t="shared" si="79"/>
        <v>0</v>
      </c>
      <c r="CC84" s="19">
        <f t="shared" si="80"/>
        <v>0</v>
      </c>
      <c r="CD84" s="20"/>
      <c r="CE84" s="292">
        <f t="shared" si="61"/>
        <v>0</v>
      </c>
      <c r="CF84" s="63" t="s">
        <v>10</v>
      </c>
      <c r="CG84" s="64"/>
      <c r="CH84" s="63" t="s">
        <v>10</v>
      </c>
      <c r="CI84" s="65"/>
      <c r="CJ84" s="66" t="s">
        <v>10</v>
      </c>
      <c r="CK84" s="64"/>
      <c r="CL84" s="63" t="s">
        <v>10</v>
      </c>
      <c r="CM84" s="65"/>
      <c r="CN84" s="66" t="s">
        <v>10</v>
      </c>
      <c r="CO84" s="64"/>
      <c r="CP84" s="56" t="str">
        <f>IFERROR(IF($BY84="Présent",CG84/VLOOKUP(CF84,Base!$A$3:$E$17,2,FALSE)/24,""),"")</f>
        <v/>
      </c>
      <c r="CQ84" s="56" t="str">
        <f>IFERROR(IF($BY84="Présent",CI84/VLOOKUP(CH84,Base!$A$3:$E$17,2,FALSE)/24,""),"")</f>
        <v/>
      </c>
      <c r="CR84" s="56" t="str">
        <f>IFERROR(IF($BY84="Présent",CK84/VLOOKUP(CJ84,Base!$A$3:$E$17,2,FALSE)/24,""),"")</f>
        <v/>
      </c>
      <c r="CS84" s="56" t="str">
        <f>IFERROR(IF($BY84="Présent",CM84/VLOOKUP(CL84,Base!$A$3:$E$17,2,FALSE)/24,""),"")</f>
        <v/>
      </c>
      <c r="CT84" s="56" t="str">
        <f>IFERROR(IF($BY84="Présent",CO84/VLOOKUP(CN84,Base!$A$3:$E$17,2,FALSE)/24,""),"")</f>
        <v/>
      </c>
      <c r="CU84" s="293" t="str">
        <f t="shared" si="81"/>
        <v/>
      </c>
      <c r="CV84" s="51"/>
      <c r="CW84" s="17"/>
      <c r="CX84" s="18" t="s">
        <v>10</v>
      </c>
      <c r="CY84" s="19"/>
      <c r="CZ84" s="290">
        <f t="shared" si="82"/>
        <v>0</v>
      </c>
      <c r="DA84" s="291">
        <f t="shared" si="83"/>
        <v>0</v>
      </c>
      <c r="DB84" s="19">
        <f t="shared" si="84"/>
        <v>0</v>
      </c>
      <c r="DC84" s="20"/>
      <c r="DD84" s="292">
        <f t="shared" si="62"/>
        <v>0</v>
      </c>
      <c r="DE84" s="63" t="s">
        <v>10</v>
      </c>
      <c r="DF84" s="64"/>
      <c r="DG84" s="63" t="s">
        <v>10</v>
      </c>
      <c r="DH84" s="65"/>
      <c r="DI84" s="66" t="s">
        <v>10</v>
      </c>
      <c r="DJ84" s="64"/>
      <c r="DK84" s="63" t="s">
        <v>10</v>
      </c>
      <c r="DL84" s="65"/>
      <c r="DM84" s="66" t="s">
        <v>10</v>
      </c>
      <c r="DN84" s="64"/>
      <c r="DO84" s="56" t="str">
        <f>IFERROR(IF($CX84="Présent",DF84/VLOOKUP(DE84,Base!$A$3:$E$17,2,FALSE)/24,""),"")</f>
        <v/>
      </c>
      <c r="DP84" s="56" t="str">
        <f>IFERROR(IF($CX84="Présent",DH84/VLOOKUP(DG84,Base!$A$3:$E$17,2,FALSE)/24,""),"")</f>
        <v/>
      </c>
      <c r="DQ84" s="56" t="str">
        <f>IFERROR(IF($CX84="Présent",DJ84/VLOOKUP(DI84,Base!$A$3:$E$17,2,FALSE)/24,""),"")</f>
        <v/>
      </c>
      <c r="DR84" s="56" t="str">
        <f>IFERROR(IF($CX84="Présent",DL84/VLOOKUP(DK84,Base!$A$3:$E$17,2,FALSE)/24,""),"")</f>
        <v/>
      </c>
      <c r="DS84" s="56" t="str">
        <f>IFERROR(IF($CX84="Présent",DN84/VLOOKUP(DM84,Base!$A$3:$E$17,2,FALSE)/24,""),"")</f>
        <v/>
      </c>
      <c r="DT84" s="293" t="str">
        <f t="shared" si="85"/>
        <v/>
      </c>
      <c r="DU84" s="51"/>
      <c r="DV84" s="17"/>
      <c r="DW84" s="18" t="s">
        <v>10</v>
      </c>
      <c r="DX84" s="19"/>
      <c r="DY84" s="290">
        <f t="shared" si="86"/>
        <v>0</v>
      </c>
      <c r="DZ84" s="291">
        <f t="shared" si="87"/>
        <v>0</v>
      </c>
      <c r="EA84" s="19">
        <f t="shared" si="88"/>
        <v>0</v>
      </c>
      <c r="EB84" s="20"/>
      <c r="EC84" s="292">
        <f t="shared" si="63"/>
        <v>0</v>
      </c>
      <c r="ED84" s="63" t="s">
        <v>10</v>
      </c>
      <c r="EE84" s="64"/>
      <c r="EF84" s="63" t="s">
        <v>10</v>
      </c>
      <c r="EG84" s="65"/>
      <c r="EH84" s="66" t="s">
        <v>10</v>
      </c>
      <c r="EI84" s="64"/>
      <c r="EJ84" s="63" t="s">
        <v>10</v>
      </c>
      <c r="EK84" s="65"/>
      <c r="EL84" s="66" t="s">
        <v>10</v>
      </c>
      <c r="EM84" s="64"/>
      <c r="EN84" s="56" t="str">
        <f>IFERROR(IF($DW84="Présent",EE84/VLOOKUP(ED84,Base!$A$3:$E$17,2,FALSE)/24,""),"")</f>
        <v/>
      </c>
      <c r="EO84" s="56" t="str">
        <f>IFERROR(IF($DW84="Présent",EG84/VLOOKUP(EF84,Base!$A$3:$E$17,2,FALSE)/24,""),"")</f>
        <v/>
      </c>
      <c r="EP84" s="56" t="str">
        <f>IFERROR(IF($DW84="Présent",EI84/VLOOKUP(EH84,Base!$A$3:$E$17,2,FALSE)/24,""),"")</f>
        <v/>
      </c>
      <c r="EQ84" s="56" t="str">
        <f>IFERROR(IF($DW84="Présent",EK84/VLOOKUP(EJ84,Base!$A$3:$E$17,2,FALSE)/24,""),"")</f>
        <v/>
      </c>
      <c r="ER84" s="56" t="str">
        <f>IFERROR(IF($DW84="Présent",EM84/VLOOKUP(EL84,Base!$A$3:$E$17,2,FALSE)/24,""),"")</f>
        <v/>
      </c>
      <c r="ES84" s="293" t="str">
        <f t="shared" si="89"/>
        <v/>
      </c>
      <c r="ET84" s="51"/>
      <c r="EU84" s="17"/>
      <c r="EV84" s="18" t="s">
        <v>10</v>
      </c>
      <c r="EW84" s="19"/>
      <c r="EX84" s="290">
        <f t="shared" si="90"/>
        <v>0</v>
      </c>
      <c r="EY84" s="291">
        <f t="shared" si="91"/>
        <v>0</v>
      </c>
      <c r="EZ84" s="19">
        <f t="shared" si="92"/>
        <v>0</v>
      </c>
      <c r="FA84" s="20"/>
      <c r="FB84" s="292">
        <f t="shared" si="64"/>
        <v>0</v>
      </c>
      <c r="FC84" s="63" t="s">
        <v>10</v>
      </c>
      <c r="FD84" s="64"/>
      <c r="FE84" s="63" t="s">
        <v>10</v>
      </c>
      <c r="FF84" s="65"/>
      <c r="FG84" s="66" t="s">
        <v>10</v>
      </c>
      <c r="FH84" s="64"/>
      <c r="FI84" s="63" t="s">
        <v>10</v>
      </c>
      <c r="FJ84" s="65"/>
      <c r="FK84" s="66" t="s">
        <v>10</v>
      </c>
      <c r="FL84" s="64"/>
      <c r="FM84" s="56" t="str">
        <f>IFERROR(IF($EV84="Présent",FD84/VLOOKUP(FC84,Base!$A$3:$E$17,2,FALSE)/24,""),"")</f>
        <v/>
      </c>
      <c r="FN84" s="56" t="str">
        <f>IFERROR(IF($EV84="Présent",FF84/VLOOKUP(FE84,Base!$A$3:$E$17,2,FALSE)/24,""),"")</f>
        <v/>
      </c>
      <c r="FO84" s="56" t="str">
        <f>IFERROR(IF($EV84="Présent",FH84/VLOOKUP(FG84,Base!$A$3:$E$17,2,FALSE)/24,""),"")</f>
        <v/>
      </c>
      <c r="FP84" s="56" t="str">
        <f>IFERROR(IF($EV84="Présent",FJ84/VLOOKUP(FI84,Base!$A$3:$E$17,2,FALSE)/24,""),"")</f>
        <v/>
      </c>
      <c r="FQ84" s="56" t="str">
        <f>IFERROR(IF($EV84="Présent",FL84/VLOOKUP(FK84,Base!$A$3:$E$17,2,FALSE)/24,""),"")</f>
        <v/>
      </c>
      <c r="FR84" s="293" t="str">
        <f t="shared" si="93"/>
        <v/>
      </c>
      <c r="FS84" s="51"/>
      <c r="FU84" s="262">
        <f t="shared" si="95"/>
        <v>0</v>
      </c>
      <c r="FV84" s="261" t="str">
        <f t="shared" si="65"/>
        <v/>
      </c>
      <c r="FW84" s="263">
        <f t="shared" si="94"/>
        <v>0</v>
      </c>
      <c r="FX84" s="23"/>
      <c r="FY84" s="88"/>
    </row>
    <row r="85" spans="1:181" s="25" customFormat="1" ht="12.75" thickBot="1" x14ac:dyDescent="0.25">
      <c r="A85" s="17"/>
      <c r="B85" s="18" t="s">
        <v>10</v>
      </c>
      <c r="C85" s="19"/>
      <c r="D85" s="290">
        <f t="shared" si="66"/>
        <v>0</v>
      </c>
      <c r="E85" s="291">
        <f t="shared" si="67"/>
        <v>0</v>
      </c>
      <c r="F85" s="19">
        <f t="shared" si="68"/>
        <v>0</v>
      </c>
      <c r="G85" s="20"/>
      <c r="H85" s="292">
        <f t="shared" si="58"/>
        <v>0</v>
      </c>
      <c r="I85" s="63" t="s">
        <v>10</v>
      </c>
      <c r="J85" s="64"/>
      <c r="K85" s="63" t="s">
        <v>10</v>
      </c>
      <c r="L85" s="65"/>
      <c r="M85" s="66" t="s">
        <v>10</v>
      </c>
      <c r="N85" s="64"/>
      <c r="O85" s="63" t="s">
        <v>10</v>
      </c>
      <c r="P85" s="65"/>
      <c r="Q85" s="66" t="s">
        <v>10</v>
      </c>
      <c r="R85" s="64"/>
      <c r="S85" s="56" t="str">
        <f>IFERROR(IF($B85="Présent",J85/VLOOKUP(I85,Base!$A$3:$E$17,2,FALSE)/24,""),"")</f>
        <v/>
      </c>
      <c r="T85" s="56" t="str">
        <f>IFERROR(IF($B85="Présent",L85/VLOOKUP(K85,Base!$A$3:$E$17,2,FALSE)/24,""),"")</f>
        <v/>
      </c>
      <c r="U85" s="56" t="str">
        <f>IFERROR(IF($B85="Présent",N85/VLOOKUP(M85,Base!$A$3:$E$17,2,FALSE)/24,""),"")</f>
        <v/>
      </c>
      <c r="V85" s="56" t="str">
        <f>IFERROR(IF($B85="Présent",P85/VLOOKUP(O85,Base!$A$3:$E$17,2,FALSE)/24,""),"")</f>
        <v/>
      </c>
      <c r="W85" s="56" t="str">
        <f>IFERROR(IF($B85="Présent",R85/VLOOKUP(Q85,Base!$A$3:$E$17,2,FALSE)/24,""),"")</f>
        <v/>
      </c>
      <c r="X85" s="293" t="str">
        <f t="shared" si="69"/>
        <v/>
      </c>
      <c r="Y85" s="51"/>
      <c r="Z85" s="17"/>
      <c r="AA85" s="18" t="s">
        <v>10</v>
      </c>
      <c r="AB85" s="19"/>
      <c r="AC85" s="290">
        <f t="shared" si="70"/>
        <v>0</v>
      </c>
      <c r="AD85" s="291">
        <f t="shared" si="71"/>
        <v>0</v>
      </c>
      <c r="AE85" s="19">
        <f t="shared" si="72"/>
        <v>0</v>
      </c>
      <c r="AF85" s="20"/>
      <c r="AG85" s="292">
        <f t="shared" si="59"/>
        <v>0</v>
      </c>
      <c r="AH85" s="63" t="s">
        <v>10</v>
      </c>
      <c r="AI85" s="64"/>
      <c r="AJ85" s="63" t="s">
        <v>10</v>
      </c>
      <c r="AK85" s="65"/>
      <c r="AL85" s="66" t="s">
        <v>10</v>
      </c>
      <c r="AM85" s="64"/>
      <c r="AN85" s="63" t="s">
        <v>10</v>
      </c>
      <c r="AO85" s="65"/>
      <c r="AP85" s="66" t="s">
        <v>10</v>
      </c>
      <c r="AQ85" s="64"/>
      <c r="AR85" s="56"/>
      <c r="AS85" s="56" t="str">
        <f>IFERROR(IF($AA85="Présent",AK85/VLOOKUP(AJ85,Base!$A$3:$E$17,2,FALSE)/24,""),"")</f>
        <v/>
      </c>
      <c r="AT85" s="56" t="str">
        <f>IFERROR(IF($AA85="Présent",AM85/VLOOKUP(AL85,Base!$A$3:$E$17,2,FALSE)/24,""),"")</f>
        <v/>
      </c>
      <c r="AU85" s="56" t="str">
        <f>IFERROR(IF($AA85="Présent",AO85/VLOOKUP(AN85,Base!$A$3:$E$17,2,FALSE)/24,""),"")</f>
        <v/>
      </c>
      <c r="AV85" s="56" t="str">
        <f>IFERROR(IF($AA85="Présent",AQ85/VLOOKUP(AP85,Base!$A$3:$E$17,2,FALSE)/24,""),"")</f>
        <v/>
      </c>
      <c r="AW85" s="293" t="str">
        <f t="shared" si="73"/>
        <v/>
      </c>
      <c r="AX85" s="51"/>
      <c r="AY85" s="17"/>
      <c r="AZ85" s="18" t="s">
        <v>10</v>
      </c>
      <c r="BA85" s="19"/>
      <c r="BB85" s="290">
        <f t="shared" si="74"/>
        <v>0</v>
      </c>
      <c r="BC85" s="291">
        <f t="shared" si="75"/>
        <v>0</v>
      </c>
      <c r="BD85" s="19">
        <f t="shared" si="76"/>
        <v>0</v>
      </c>
      <c r="BE85" s="20"/>
      <c r="BF85" s="292">
        <f t="shared" si="60"/>
        <v>0</v>
      </c>
      <c r="BG85" s="63" t="s">
        <v>10</v>
      </c>
      <c r="BH85" s="64"/>
      <c r="BI85" s="63" t="s">
        <v>10</v>
      </c>
      <c r="BJ85" s="65"/>
      <c r="BK85" s="66" t="s">
        <v>10</v>
      </c>
      <c r="BL85" s="64"/>
      <c r="BM85" s="63" t="s">
        <v>10</v>
      </c>
      <c r="BN85" s="65"/>
      <c r="BO85" s="66" t="s">
        <v>10</v>
      </c>
      <c r="BP85" s="64"/>
      <c r="BQ85" s="56" t="str">
        <f>IFERROR(IF($AZ85="Présent",BH85/VLOOKUP(BG85,Base!$A$3:$E$17,2,FALSE)/24,""),"")</f>
        <v/>
      </c>
      <c r="BR85" s="56" t="str">
        <f>IFERROR(IF($AZ85="Présent",BJ85/VLOOKUP(BI85,Base!$A$3:$E$17,2,FALSE)/24,""),"")</f>
        <v/>
      </c>
      <c r="BS85" s="56" t="str">
        <f>IFERROR(IF($AZ85="Présent",BL85/VLOOKUP(BK85,Base!$A$3:$E$17,2,FALSE)/24,""),"")</f>
        <v/>
      </c>
      <c r="BT85" s="56" t="str">
        <f>IFERROR(IF($AZ85="Présent",BN85/VLOOKUP(BM85,Base!$A$3:$E$17,2,FALSE)/24,""),"")</f>
        <v/>
      </c>
      <c r="BU85" s="56" t="str">
        <f>IFERROR(IF($AZ85="Présent",BP85/VLOOKUP(BO85,Base!$A$3:$E$17,2,FALSE)/24,""),"")</f>
        <v/>
      </c>
      <c r="BV85" s="293" t="str">
        <f t="shared" si="77"/>
        <v/>
      </c>
      <c r="BW85" s="51"/>
      <c r="BX85" s="17"/>
      <c r="BY85" s="18" t="s">
        <v>10</v>
      </c>
      <c r="BZ85" s="19"/>
      <c r="CA85" s="290">
        <f t="shared" si="78"/>
        <v>0</v>
      </c>
      <c r="CB85" s="291">
        <f t="shared" si="79"/>
        <v>0</v>
      </c>
      <c r="CC85" s="19">
        <f t="shared" si="80"/>
        <v>0</v>
      </c>
      <c r="CD85" s="20"/>
      <c r="CE85" s="292">
        <f t="shared" si="61"/>
        <v>0</v>
      </c>
      <c r="CF85" s="63" t="s">
        <v>10</v>
      </c>
      <c r="CG85" s="64"/>
      <c r="CH85" s="63" t="s">
        <v>10</v>
      </c>
      <c r="CI85" s="65"/>
      <c r="CJ85" s="66" t="s">
        <v>10</v>
      </c>
      <c r="CK85" s="64"/>
      <c r="CL85" s="63" t="s">
        <v>10</v>
      </c>
      <c r="CM85" s="65"/>
      <c r="CN85" s="66" t="s">
        <v>10</v>
      </c>
      <c r="CO85" s="64"/>
      <c r="CP85" s="56" t="str">
        <f>IFERROR(IF($BY85="Présent",CG85/VLOOKUP(CF85,Base!$A$3:$E$17,2,FALSE)/24,""),"")</f>
        <v/>
      </c>
      <c r="CQ85" s="56" t="str">
        <f>IFERROR(IF($BY85="Présent",CI85/VLOOKUP(CH85,Base!$A$3:$E$17,2,FALSE)/24,""),"")</f>
        <v/>
      </c>
      <c r="CR85" s="56" t="str">
        <f>IFERROR(IF($BY85="Présent",CK85/VLOOKUP(CJ85,Base!$A$3:$E$17,2,FALSE)/24,""),"")</f>
        <v/>
      </c>
      <c r="CS85" s="56" t="str">
        <f>IFERROR(IF($BY85="Présent",CM85/VLOOKUP(CL85,Base!$A$3:$E$17,2,FALSE)/24,""),"")</f>
        <v/>
      </c>
      <c r="CT85" s="56" t="str">
        <f>IFERROR(IF($BY85="Présent",CO85/VLOOKUP(CN85,Base!$A$3:$E$17,2,FALSE)/24,""),"")</f>
        <v/>
      </c>
      <c r="CU85" s="293" t="str">
        <f t="shared" si="81"/>
        <v/>
      </c>
      <c r="CV85" s="51"/>
      <c r="CW85" s="17"/>
      <c r="CX85" s="18" t="s">
        <v>10</v>
      </c>
      <c r="CY85" s="19"/>
      <c r="CZ85" s="290">
        <f t="shared" si="82"/>
        <v>0</v>
      </c>
      <c r="DA85" s="291">
        <f t="shared" si="83"/>
        <v>0</v>
      </c>
      <c r="DB85" s="19">
        <f t="shared" si="84"/>
        <v>0</v>
      </c>
      <c r="DC85" s="20"/>
      <c r="DD85" s="292">
        <f t="shared" si="62"/>
        <v>0</v>
      </c>
      <c r="DE85" s="63" t="s">
        <v>10</v>
      </c>
      <c r="DF85" s="64"/>
      <c r="DG85" s="63" t="s">
        <v>10</v>
      </c>
      <c r="DH85" s="65"/>
      <c r="DI85" s="66" t="s">
        <v>10</v>
      </c>
      <c r="DJ85" s="64"/>
      <c r="DK85" s="63" t="s">
        <v>10</v>
      </c>
      <c r="DL85" s="65"/>
      <c r="DM85" s="66" t="s">
        <v>10</v>
      </c>
      <c r="DN85" s="64"/>
      <c r="DO85" s="56" t="str">
        <f>IFERROR(IF($CX85="Présent",DF85/VLOOKUP(DE85,Base!$A$3:$E$17,2,FALSE)/24,""),"")</f>
        <v/>
      </c>
      <c r="DP85" s="56" t="str">
        <f>IFERROR(IF($CX85="Présent",DH85/VLOOKUP(DG85,Base!$A$3:$E$17,2,FALSE)/24,""),"")</f>
        <v/>
      </c>
      <c r="DQ85" s="56" t="str">
        <f>IFERROR(IF($CX85="Présent",DJ85/VLOOKUP(DI85,Base!$A$3:$E$17,2,FALSE)/24,""),"")</f>
        <v/>
      </c>
      <c r="DR85" s="56" t="str">
        <f>IFERROR(IF($CX85="Présent",DL85/VLOOKUP(DK85,Base!$A$3:$E$17,2,FALSE)/24,""),"")</f>
        <v/>
      </c>
      <c r="DS85" s="56" t="str">
        <f>IFERROR(IF($CX85="Présent",DN85/VLOOKUP(DM85,Base!$A$3:$E$17,2,FALSE)/24,""),"")</f>
        <v/>
      </c>
      <c r="DT85" s="293" t="str">
        <f t="shared" si="85"/>
        <v/>
      </c>
      <c r="DU85" s="51"/>
      <c r="DV85" s="17"/>
      <c r="DW85" s="18" t="s">
        <v>10</v>
      </c>
      <c r="DX85" s="19"/>
      <c r="DY85" s="290">
        <f t="shared" si="86"/>
        <v>0</v>
      </c>
      <c r="DZ85" s="291">
        <f t="shared" si="87"/>
        <v>0</v>
      </c>
      <c r="EA85" s="19">
        <f t="shared" si="88"/>
        <v>0</v>
      </c>
      <c r="EB85" s="20"/>
      <c r="EC85" s="292">
        <f t="shared" si="63"/>
        <v>0</v>
      </c>
      <c r="ED85" s="63" t="s">
        <v>10</v>
      </c>
      <c r="EE85" s="64"/>
      <c r="EF85" s="63" t="s">
        <v>10</v>
      </c>
      <c r="EG85" s="65"/>
      <c r="EH85" s="66" t="s">
        <v>10</v>
      </c>
      <c r="EI85" s="64"/>
      <c r="EJ85" s="63" t="s">
        <v>10</v>
      </c>
      <c r="EK85" s="65"/>
      <c r="EL85" s="66" t="s">
        <v>10</v>
      </c>
      <c r="EM85" s="64"/>
      <c r="EN85" s="56" t="str">
        <f>IFERROR(IF($DW85="Présent",EE85/VLOOKUP(ED85,Base!$A$3:$E$17,2,FALSE)/24,""),"")</f>
        <v/>
      </c>
      <c r="EO85" s="56" t="str">
        <f>IFERROR(IF($DW85="Présent",EG85/VLOOKUP(EF85,Base!$A$3:$E$17,2,FALSE)/24,""),"")</f>
        <v/>
      </c>
      <c r="EP85" s="56" t="str">
        <f>IFERROR(IF($DW85="Présent",EI85/VLOOKUP(EH85,Base!$A$3:$E$17,2,FALSE)/24,""),"")</f>
        <v/>
      </c>
      <c r="EQ85" s="56" t="str">
        <f>IFERROR(IF($DW85="Présent",EK85/VLOOKUP(EJ85,Base!$A$3:$E$17,2,FALSE)/24,""),"")</f>
        <v/>
      </c>
      <c r="ER85" s="56" t="str">
        <f>IFERROR(IF($DW85="Présent",EM85/VLOOKUP(EL85,Base!$A$3:$E$17,2,FALSE)/24,""),"")</f>
        <v/>
      </c>
      <c r="ES85" s="293" t="str">
        <f t="shared" si="89"/>
        <v/>
      </c>
      <c r="ET85" s="51"/>
      <c r="EU85" s="17"/>
      <c r="EV85" s="18" t="s">
        <v>10</v>
      </c>
      <c r="EW85" s="19"/>
      <c r="EX85" s="290">
        <f t="shared" si="90"/>
        <v>0</v>
      </c>
      <c r="EY85" s="291">
        <f t="shared" si="91"/>
        <v>0</v>
      </c>
      <c r="EZ85" s="19">
        <f t="shared" si="92"/>
        <v>0</v>
      </c>
      <c r="FA85" s="20"/>
      <c r="FB85" s="292">
        <f t="shared" si="64"/>
        <v>0</v>
      </c>
      <c r="FC85" s="63" t="s">
        <v>10</v>
      </c>
      <c r="FD85" s="64"/>
      <c r="FE85" s="63" t="s">
        <v>10</v>
      </c>
      <c r="FF85" s="65"/>
      <c r="FG85" s="66" t="s">
        <v>10</v>
      </c>
      <c r="FH85" s="64"/>
      <c r="FI85" s="63" t="s">
        <v>10</v>
      </c>
      <c r="FJ85" s="65"/>
      <c r="FK85" s="66" t="s">
        <v>10</v>
      </c>
      <c r="FL85" s="64"/>
      <c r="FM85" s="56" t="str">
        <f>IFERROR(IF($EV85="Présent",FD85/VLOOKUP(FC85,Base!$A$3:$E$17,2,FALSE)/24,""),"")</f>
        <v/>
      </c>
      <c r="FN85" s="56" t="str">
        <f>IFERROR(IF($EV85="Présent",FF85/VLOOKUP(FE85,Base!$A$3:$E$17,2,FALSE)/24,""),"")</f>
        <v/>
      </c>
      <c r="FO85" s="56" t="str">
        <f>IFERROR(IF($EV85="Présent",FH85/VLOOKUP(FG85,Base!$A$3:$E$17,2,FALSE)/24,""),"")</f>
        <v/>
      </c>
      <c r="FP85" s="56" t="str">
        <f>IFERROR(IF($EV85="Présent",FJ85/VLOOKUP(FI85,Base!$A$3:$E$17,2,FALSE)/24,""),"")</f>
        <v/>
      </c>
      <c r="FQ85" s="56" t="str">
        <f>IFERROR(IF($EV85="Présent",FL85/VLOOKUP(FK85,Base!$A$3:$E$17,2,FALSE)/24,""),"")</f>
        <v/>
      </c>
      <c r="FR85" s="293" t="str">
        <f t="shared" si="93"/>
        <v/>
      </c>
      <c r="FS85" s="51"/>
      <c r="FU85" s="264">
        <f t="shared" si="95"/>
        <v>0</v>
      </c>
      <c r="FV85" s="265" t="str">
        <f t="shared" si="65"/>
        <v/>
      </c>
      <c r="FW85" s="266">
        <f t="shared" si="94"/>
        <v>0</v>
      </c>
      <c r="FX85" s="23"/>
      <c r="FY85" s="88"/>
    </row>
    <row r="86" spans="1:181" s="25" customFormat="1" ht="12.75" thickBot="1" x14ac:dyDescent="0.25">
      <c r="A86" s="294" t="s">
        <v>103</v>
      </c>
      <c r="B86" s="295"/>
      <c r="C86" s="330">
        <f>SUM(E57:E85)</f>
        <v>0</v>
      </c>
      <c r="D86" s="331"/>
      <c r="E86" s="328"/>
      <c r="F86" s="464">
        <f>SUM(H57:H85)</f>
        <v>0</v>
      </c>
      <c r="G86" s="465"/>
      <c r="H86" s="299"/>
      <c r="I86" s="300" t="s">
        <v>10</v>
      </c>
      <c r="J86" s="301"/>
      <c r="K86" s="300" t="s">
        <v>10</v>
      </c>
      <c r="L86" s="302"/>
      <c r="M86" s="303" t="s">
        <v>10</v>
      </c>
      <c r="N86" s="301"/>
      <c r="O86" s="300" t="s">
        <v>10</v>
      </c>
      <c r="P86" s="302"/>
      <c r="Q86" s="303" t="s">
        <v>10</v>
      </c>
      <c r="R86" s="301"/>
      <c r="S86" s="304"/>
      <c r="T86" s="304"/>
      <c r="U86" s="305"/>
      <c r="V86" s="306"/>
      <c r="W86" s="306"/>
      <c r="X86" s="329" t="str">
        <f>IFERROR(IF(OR(E86="",S86+T86+U86+V86+W86=0),"",S86+T86+U86+V86+W86),"")</f>
        <v/>
      </c>
      <c r="Y86" s="51"/>
      <c r="Z86" s="294" t="s">
        <v>103</v>
      </c>
      <c r="AA86" s="295"/>
      <c r="AB86" s="296">
        <f>SUM(AD57:AD85)</f>
        <v>0</v>
      </c>
      <c r="AC86" s="297"/>
      <c r="AD86" s="328"/>
      <c r="AE86" s="464">
        <f>SUM(AG57:AG85)</f>
        <v>0</v>
      </c>
      <c r="AF86" s="465"/>
      <c r="AG86" s="299"/>
      <c r="AH86" s="300" t="s">
        <v>10</v>
      </c>
      <c r="AI86" s="301"/>
      <c r="AJ86" s="300" t="s">
        <v>10</v>
      </c>
      <c r="AK86" s="302"/>
      <c r="AL86" s="303" t="s">
        <v>10</v>
      </c>
      <c r="AM86" s="301"/>
      <c r="AN86" s="300" t="s">
        <v>10</v>
      </c>
      <c r="AO86" s="302"/>
      <c r="AP86" s="303" t="s">
        <v>10</v>
      </c>
      <c r="AQ86" s="301"/>
      <c r="AR86" s="304"/>
      <c r="AS86" s="304"/>
      <c r="AT86" s="305"/>
      <c r="AU86" s="306"/>
      <c r="AV86" s="306"/>
      <c r="AW86" s="329" t="str">
        <f>IFERROR(IF(OR(AD86="",AR86+AS86+AT86+AU86+AV86=0),"",AR86+AS86+AT86+AU86+AV86),"")</f>
        <v/>
      </c>
      <c r="AX86" s="51"/>
      <c r="AY86" s="294" t="s">
        <v>103</v>
      </c>
      <c r="AZ86" s="295"/>
      <c r="BA86" s="296">
        <f>SUM(BC57:BC85)</f>
        <v>0</v>
      </c>
      <c r="BB86" s="297"/>
      <c r="BC86" s="298"/>
      <c r="BD86" s="411">
        <f>SUM(BF57:BF85)</f>
        <v>0</v>
      </c>
      <c r="BE86" s="412"/>
      <c r="BF86" s="299"/>
      <c r="BG86" s="300" t="s">
        <v>10</v>
      </c>
      <c r="BH86" s="301"/>
      <c r="BI86" s="300" t="s">
        <v>10</v>
      </c>
      <c r="BJ86" s="302"/>
      <c r="BK86" s="303" t="s">
        <v>10</v>
      </c>
      <c r="BL86" s="301"/>
      <c r="BM86" s="300" t="s">
        <v>10</v>
      </c>
      <c r="BN86" s="302"/>
      <c r="BO86" s="303" t="s">
        <v>10</v>
      </c>
      <c r="BP86" s="301"/>
      <c r="BQ86" s="304"/>
      <c r="BR86" s="304"/>
      <c r="BS86" s="305"/>
      <c r="BT86" s="306"/>
      <c r="BU86" s="306"/>
      <c r="BV86" s="329" t="str">
        <f>IFERROR(IF(OR(BC86="",BQ86+BR86+BS86+BT86+BU86=0),"",BQ86+BR86+BS86+BT86+BU86),"")</f>
        <v/>
      </c>
      <c r="BW86" s="51"/>
      <c r="BX86" s="294" t="s">
        <v>103</v>
      </c>
      <c r="BY86" s="295"/>
      <c r="BZ86" s="296">
        <f>SUM(CB57:CB85)</f>
        <v>0</v>
      </c>
      <c r="CA86" s="297"/>
      <c r="CB86" s="298"/>
      <c r="CC86" s="411">
        <f>SUM(CE57:CE85)</f>
        <v>0</v>
      </c>
      <c r="CD86" s="412"/>
      <c r="CE86" s="299"/>
      <c r="CF86" s="300" t="s">
        <v>10</v>
      </c>
      <c r="CG86" s="301"/>
      <c r="CH86" s="300" t="s">
        <v>10</v>
      </c>
      <c r="CI86" s="302"/>
      <c r="CJ86" s="303" t="s">
        <v>10</v>
      </c>
      <c r="CK86" s="301"/>
      <c r="CL86" s="300" t="s">
        <v>10</v>
      </c>
      <c r="CM86" s="302"/>
      <c r="CN86" s="303" t="s">
        <v>10</v>
      </c>
      <c r="CO86" s="301"/>
      <c r="CP86" s="304"/>
      <c r="CQ86" s="304"/>
      <c r="CR86" s="305"/>
      <c r="CS86" s="306"/>
      <c r="CT86" s="306"/>
      <c r="CU86" s="329" t="str">
        <f>IFERROR(IF(OR(CB86="",CP86+CQ86+CR86+CS86+CT86=0),"",CP86+CQ86+CR86+CS86+CT86),"")</f>
        <v/>
      </c>
      <c r="CV86" s="51"/>
      <c r="CW86" s="294" t="s">
        <v>103</v>
      </c>
      <c r="CX86" s="295"/>
      <c r="CY86" s="296">
        <f>SUM(DA57:DA85)</f>
        <v>0</v>
      </c>
      <c r="CZ86" s="297"/>
      <c r="DA86" s="298"/>
      <c r="DB86" s="411">
        <f>SUM(DD57:DD85)</f>
        <v>0</v>
      </c>
      <c r="DC86" s="412"/>
      <c r="DD86" s="299"/>
      <c r="DE86" s="300" t="s">
        <v>10</v>
      </c>
      <c r="DF86" s="301"/>
      <c r="DG86" s="300" t="s">
        <v>10</v>
      </c>
      <c r="DH86" s="302"/>
      <c r="DI86" s="303" t="s">
        <v>10</v>
      </c>
      <c r="DJ86" s="301"/>
      <c r="DK86" s="300" t="s">
        <v>10</v>
      </c>
      <c r="DL86" s="302"/>
      <c r="DM86" s="303" t="s">
        <v>10</v>
      </c>
      <c r="DN86" s="301"/>
      <c r="DO86" s="304"/>
      <c r="DP86" s="304"/>
      <c r="DQ86" s="305"/>
      <c r="DR86" s="306"/>
      <c r="DS86" s="306"/>
      <c r="DT86" s="329" t="str">
        <f>IFERROR(IF(OR(DA86="",DO86+DP86+DQ86+DR86+DS86=0),"",DO86+DP86+DQ86+DR86+DS86),"")</f>
        <v/>
      </c>
      <c r="DU86" s="51"/>
      <c r="DV86" s="294" t="s">
        <v>103</v>
      </c>
      <c r="DW86" s="295"/>
      <c r="DX86" s="296">
        <f>SUM(DZ57:DZ85)</f>
        <v>0</v>
      </c>
      <c r="DY86" s="297"/>
      <c r="DZ86" s="298"/>
      <c r="EA86" s="411">
        <f>SUM(EC57:EC85)</f>
        <v>0</v>
      </c>
      <c r="EB86" s="412"/>
      <c r="EC86" s="299"/>
      <c r="ED86" s="300" t="s">
        <v>10</v>
      </c>
      <c r="EE86" s="301"/>
      <c r="EF86" s="300" t="s">
        <v>10</v>
      </c>
      <c r="EG86" s="302"/>
      <c r="EH86" s="303" t="s">
        <v>10</v>
      </c>
      <c r="EI86" s="301"/>
      <c r="EJ86" s="300" t="s">
        <v>10</v>
      </c>
      <c r="EK86" s="302"/>
      <c r="EL86" s="303" t="s">
        <v>10</v>
      </c>
      <c r="EM86" s="301"/>
      <c r="EN86" s="304"/>
      <c r="EO86" s="304"/>
      <c r="EP86" s="305"/>
      <c r="EQ86" s="306"/>
      <c r="ER86" s="306"/>
      <c r="ES86" s="329" t="str">
        <f>IFERROR(IF(OR(DZ86="",EN86+EO86+EP86+EQ86+ER86=0),"",EN86+EO86+EP86+EQ86+ER86),"")</f>
        <v/>
      </c>
      <c r="ET86" s="51"/>
      <c r="EU86" s="294" t="s">
        <v>103</v>
      </c>
      <c r="EV86" s="295"/>
      <c r="EW86" s="296">
        <f>SUM(EY57:EY85)</f>
        <v>0</v>
      </c>
      <c r="EX86" s="297"/>
      <c r="EY86" s="298"/>
      <c r="EZ86" s="411">
        <f>SUM(FB57:FB85)</f>
        <v>0</v>
      </c>
      <c r="FA86" s="412"/>
      <c r="FB86" s="299"/>
      <c r="FC86" s="300" t="s">
        <v>10</v>
      </c>
      <c r="FD86" s="301"/>
      <c r="FE86" s="300" t="s">
        <v>10</v>
      </c>
      <c r="FF86" s="302"/>
      <c r="FG86" s="303" t="s">
        <v>10</v>
      </c>
      <c r="FH86" s="301"/>
      <c r="FI86" s="300" t="s">
        <v>10</v>
      </c>
      <c r="FJ86" s="302"/>
      <c r="FK86" s="303" t="s">
        <v>10</v>
      </c>
      <c r="FL86" s="301"/>
      <c r="FM86" s="304"/>
      <c r="FN86" s="304"/>
      <c r="FO86" s="305"/>
      <c r="FP86" s="306"/>
      <c r="FQ86" s="306"/>
      <c r="FR86" s="329" t="str">
        <f>IFERROR(IF(OR(EY86="",FM86+FN86+FO86+FP86+FQ86=0),"",FM86+FN86+FO86+FP86+FQ86),"")</f>
        <v/>
      </c>
      <c r="FS86" s="51"/>
      <c r="FU86" s="237"/>
      <c r="FW86" s="88"/>
      <c r="FY86" s="126"/>
    </row>
    <row r="87" spans="1:181" s="25" customFormat="1" ht="12.75" customHeight="1" thickBot="1" x14ac:dyDescent="0.25">
      <c r="A87" s="278" t="s">
        <v>179</v>
      </c>
      <c r="B87" s="279"/>
      <c r="C87" s="280"/>
      <c r="D87" s="281"/>
      <c r="E87" s="127"/>
      <c r="F87" s="127"/>
      <c r="G87" s="127"/>
      <c r="H87" s="127"/>
      <c r="I87" s="67"/>
      <c r="J87" s="74"/>
      <c r="K87" s="74"/>
      <c r="L87" s="74"/>
      <c r="M87" s="74"/>
      <c r="N87" s="74"/>
      <c r="O87" s="413" t="s">
        <v>115</v>
      </c>
      <c r="P87" s="414"/>
      <c r="Q87" s="417" t="s">
        <v>166</v>
      </c>
      <c r="R87" s="417"/>
      <c r="S87" s="177"/>
      <c r="T87" s="177"/>
      <c r="U87" s="177"/>
      <c r="V87" s="177"/>
      <c r="W87" s="178"/>
      <c r="X87" s="307" t="e">
        <f>SUM(S57:W85,H100:H104)/C86</f>
        <v>#DIV/0!</v>
      </c>
      <c r="Y87" s="51"/>
      <c r="Z87" s="278" t="s">
        <v>179</v>
      </c>
      <c r="AA87" s="279"/>
      <c r="AB87" s="280"/>
      <c r="AC87" s="281"/>
      <c r="AD87" s="127"/>
      <c r="AE87" s="127"/>
      <c r="AF87" s="127"/>
      <c r="AG87" s="127"/>
      <c r="AH87" s="67"/>
      <c r="AI87" s="74"/>
      <c r="AJ87" s="74"/>
      <c r="AK87" s="74"/>
      <c r="AL87" s="74"/>
      <c r="AM87" s="74"/>
      <c r="AN87" s="413" t="s">
        <v>115</v>
      </c>
      <c r="AO87" s="414"/>
      <c r="AP87" s="417" t="s">
        <v>166</v>
      </c>
      <c r="AQ87" s="417"/>
      <c r="AR87" s="177"/>
      <c r="AS87" s="177"/>
      <c r="AT87" s="177"/>
      <c r="AU87" s="177"/>
      <c r="AV87" s="178"/>
      <c r="AW87" s="307" t="e">
        <f>SUM(AR57:AV85,AG100:AG104)/AB86</f>
        <v>#DIV/0!</v>
      </c>
      <c r="AX87" s="51"/>
      <c r="AY87" s="278" t="s">
        <v>179</v>
      </c>
      <c r="AZ87" s="279"/>
      <c r="BA87" s="280"/>
      <c r="BB87" s="281"/>
      <c r="BC87" s="127"/>
      <c r="BD87" s="127"/>
      <c r="BE87" s="127"/>
      <c r="BF87" s="127"/>
      <c r="BG87" s="67"/>
      <c r="BH87" s="74"/>
      <c r="BI87" s="74"/>
      <c r="BJ87" s="74"/>
      <c r="BK87" s="74"/>
      <c r="BL87" s="74"/>
      <c r="BM87" s="413" t="s">
        <v>115</v>
      </c>
      <c r="BN87" s="414"/>
      <c r="BO87" s="417" t="s">
        <v>166</v>
      </c>
      <c r="BP87" s="417"/>
      <c r="BQ87" s="177"/>
      <c r="BR87" s="177"/>
      <c r="BS87" s="177"/>
      <c r="BT87" s="177"/>
      <c r="BU87" s="178"/>
      <c r="BV87" s="307" t="e">
        <f>SUM(BQ57:BU85,BF100:BF104)/BA86</f>
        <v>#DIV/0!</v>
      </c>
      <c r="BW87" s="51"/>
      <c r="BX87" s="278" t="s">
        <v>179</v>
      </c>
      <c r="BY87" s="279"/>
      <c r="BZ87" s="280"/>
      <c r="CA87" s="281"/>
      <c r="CB87" s="127"/>
      <c r="CC87" s="127"/>
      <c r="CD87" s="127"/>
      <c r="CE87" s="127"/>
      <c r="CF87" s="67"/>
      <c r="CG87" s="74"/>
      <c r="CH87" s="74"/>
      <c r="CI87" s="74"/>
      <c r="CJ87" s="74"/>
      <c r="CK87" s="74"/>
      <c r="CL87" s="413" t="s">
        <v>115</v>
      </c>
      <c r="CM87" s="414"/>
      <c r="CN87" s="417" t="s">
        <v>166</v>
      </c>
      <c r="CO87" s="417"/>
      <c r="CP87" s="177"/>
      <c r="CQ87" s="177"/>
      <c r="CR87" s="177"/>
      <c r="CS87" s="177"/>
      <c r="CT87" s="178"/>
      <c r="CU87" s="307" t="e">
        <f>SUM(CP57:CT85,CE100:CE104)/BZ86</f>
        <v>#DIV/0!</v>
      </c>
      <c r="CV87" s="51"/>
      <c r="CW87" s="278" t="s">
        <v>179</v>
      </c>
      <c r="CX87" s="279"/>
      <c r="CY87" s="280"/>
      <c r="CZ87" s="281"/>
      <c r="DA87" s="127"/>
      <c r="DB87" s="127"/>
      <c r="DC87" s="127"/>
      <c r="DD87" s="127"/>
      <c r="DE87" s="67"/>
      <c r="DF87" s="74"/>
      <c r="DG87" s="74"/>
      <c r="DH87" s="74"/>
      <c r="DI87" s="74"/>
      <c r="DJ87" s="74"/>
      <c r="DK87" s="413" t="s">
        <v>115</v>
      </c>
      <c r="DL87" s="414"/>
      <c r="DM87" s="417" t="s">
        <v>166</v>
      </c>
      <c r="DN87" s="417"/>
      <c r="DO87" s="177"/>
      <c r="DP87" s="177"/>
      <c r="DQ87" s="177"/>
      <c r="DR87" s="177"/>
      <c r="DS87" s="178"/>
      <c r="DT87" s="307" t="e">
        <f>SUM(DO57:DS85,DD100:DD104)/CY86</f>
        <v>#DIV/0!</v>
      </c>
      <c r="DU87" s="51"/>
      <c r="DV87" s="278" t="s">
        <v>179</v>
      </c>
      <c r="DW87" s="279"/>
      <c r="DX87" s="280"/>
      <c r="DY87" s="281"/>
      <c r="DZ87" s="127"/>
      <c r="EA87" s="127"/>
      <c r="EB87" s="127"/>
      <c r="EC87" s="127"/>
      <c r="ED87" s="67"/>
      <c r="EE87" s="74"/>
      <c r="EF87" s="74"/>
      <c r="EG87" s="74"/>
      <c r="EH87" s="74"/>
      <c r="EI87" s="74"/>
      <c r="EJ87" s="413" t="s">
        <v>115</v>
      </c>
      <c r="EK87" s="414"/>
      <c r="EL87" s="417" t="s">
        <v>166</v>
      </c>
      <c r="EM87" s="417"/>
      <c r="EN87" s="177"/>
      <c r="EO87" s="177"/>
      <c r="EP87" s="177"/>
      <c r="EQ87" s="177"/>
      <c r="ER87" s="178"/>
      <c r="ES87" s="307" t="e">
        <f>SUM(EN57:ER85,EC100:EC104)/DX86</f>
        <v>#DIV/0!</v>
      </c>
      <c r="ET87" s="51"/>
      <c r="EU87" s="278" t="s">
        <v>179</v>
      </c>
      <c r="EV87" s="279"/>
      <c r="EW87" s="280"/>
      <c r="EX87" s="281"/>
      <c r="EY87" s="127"/>
      <c r="EZ87" s="127"/>
      <c r="FA87" s="127"/>
      <c r="FB87" s="127"/>
      <c r="FC87" s="67"/>
      <c r="FD87" s="74"/>
      <c r="FE87" s="74"/>
      <c r="FF87" s="74"/>
      <c r="FG87" s="74"/>
      <c r="FH87" s="74"/>
      <c r="FI87" s="413" t="s">
        <v>115</v>
      </c>
      <c r="FJ87" s="414"/>
      <c r="FK87" s="417" t="s">
        <v>166</v>
      </c>
      <c r="FL87" s="417"/>
      <c r="FM87" s="177"/>
      <c r="FN87" s="177"/>
      <c r="FO87" s="177"/>
      <c r="FP87" s="177"/>
      <c r="FQ87" s="178"/>
      <c r="FR87" s="307" t="e">
        <f>SUM(FM57:FQ85,FB100:FB104)/EW86</f>
        <v>#DIV/0!</v>
      </c>
      <c r="FS87" s="51"/>
      <c r="FU87" s="237"/>
      <c r="FW87" s="88"/>
      <c r="FY87" s="130"/>
    </row>
    <row r="88" spans="1:181" s="25" customFormat="1" ht="24.75" thickBot="1" x14ac:dyDescent="0.25">
      <c r="A88" s="69" t="s">
        <v>73</v>
      </c>
      <c r="B88" s="70" t="s">
        <v>104</v>
      </c>
      <c r="C88" s="71" t="s">
        <v>116</v>
      </c>
      <c r="D88" s="394" t="s">
        <v>119</v>
      </c>
      <c r="E88" s="86" t="s">
        <v>207</v>
      </c>
      <c r="F88" s="418" t="s">
        <v>105</v>
      </c>
      <c r="G88" s="419"/>
      <c r="H88" s="86" t="s">
        <v>162</v>
      </c>
      <c r="I88" s="418" t="s">
        <v>168</v>
      </c>
      <c r="J88" s="419"/>
      <c r="K88" s="103" t="s">
        <v>170</v>
      </c>
      <c r="L88" s="27"/>
      <c r="M88" s="108" t="s">
        <v>179</v>
      </c>
      <c r="N88" s="27"/>
      <c r="O88" s="415"/>
      <c r="P88" s="416"/>
      <c r="Q88" s="420" t="s">
        <v>2</v>
      </c>
      <c r="R88" s="420"/>
      <c r="S88" s="179"/>
      <c r="T88" s="179"/>
      <c r="U88" s="179"/>
      <c r="V88" s="179"/>
      <c r="W88" s="180"/>
      <c r="X88" s="308" t="e">
        <f>SUM(S57:W85,H100:H104)/F86</f>
        <v>#DIV/0!</v>
      </c>
      <c r="Y88" s="53"/>
      <c r="Z88" s="69" t="s">
        <v>73</v>
      </c>
      <c r="AA88" s="70" t="s">
        <v>104</v>
      </c>
      <c r="AB88" s="71" t="s">
        <v>116</v>
      </c>
      <c r="AC88" s="394" t="s">
        <v>119</v>
      </c>
      <c r="AD88" s="397" t="s">
        <v>207</v>
      </c>
      <c r="AE88" s="418" t="s">
        <v>105</v>
      </c>
      <c r="AF88" s="419"/>
      <c r="AG88" s="397" t="s">
        <v>162</v>
      </c>
      <c r="AH88" s="418" t="s">
        <v>168</v>
      </c>
      <c r="AI88" s="419"/>
      <c r="AJ88" s="103" t="s">
        <v>170</v>
      </c>
      <c r="AK88" s="27"/>
      <c r="AL88" s="108" t="s">
        <v>179</v>
      </c>
      <c r="AM88" s="27"/>
      <c r="AN88" s="415"/>
      <c r="AO88" s="416"/>
      <c r="AP88" s="420" t="s">
        <v>2</v>
      </c>
      <c r="AQ88" s="420"/>
      <c r="AR88" s="179"/>
      <c r="AS88" s="179"/>
      <c r="AT88" s="179"/>
      <c r="AU88" s="179"/>
      <c r="AV88" s="180"/>
      <c r="AW88" s="308" t="e">
        <f>SUM(AR57:AV85,AG100:AG104)/AE86</f>
        <v>#DIV/0!</v>
      </c>
      <c r="AX88" s="51"/>
      <c r="AY88" s="69" t="s">
        <v>73</v>
      </c>
      <c r="AZ88" s="70" t="s">
        <v>104</v>
      </c>
      <c r="BA88" s="71" t="s">
        <v>116</v>
      </c>
      <c r="BB88" s="394" t="s">
        <v>119</v>
      </c>
      <c r="BC88" s="397" t="s">
        <v>207</v>
      </c>
      <c r="BD88" s="418" t="s">
        <v>105</v>
      </c>
      <c r="BE88" s="419"/>
      <c r="BF88" s="397" t="s">
        <v>162</v>
      </c>
      <c r="BG88" s="418" t="s">
        <v>168</v>
      </c>
      <c r="BH88" s="419"/>
      <c r="BI88" s="103" t="s">
        <v>170</v>
      </c>
      <c r="BJ88" s="27"/>
      <c r="BK88" s="108" t="s">
        <v>179</v>
      </c>
      <c r="BL88" s="27"/>
      <c r="BM88" s="415"/>
      <c r="BN88" s="416"/>
      <c r="BO88" s="420" t="s">
        <v>2</v>
      </c>
      <c r="BP88" s="420"/>
      <c r="BQ88" s="179"/>
      <c r="BR88" s="179"/>
      <c r="BS88" s="179"/>
      <c r="BT88" s="179"/>
      <c r="BU88" s="180"/>
      <c r="BV88" s="308" t="e">
        <f>SUM(BQ57:BU85,BF100:BF104)/BD86</f>
        <v>#DIV/0!</v>
      </c>
      <c r="BW88" s="51"/>
      <c r="BX88" s="69" t="s">
        <v>73</v>
      </c>
      <c r="BY88" s="70" t="s">
        <v>104</v>
      </c>
      <c r="BZ88" s="71" t="s">
        <v>116</v>
      </c>
      <c r="CA88" s="394" t="s">
        <v>119</v>
      </c>
      <c r="CB88" s="86" t="s">
        <v>207</v>
      </c>
      <c r="CC88" s="418" t="s">
        <v>105</v>
      </c>
      <c r="CD88" s="419"/>
      <c r="CE88" s="86" t="s">
        <v>162</v>
      </c>
      <c r="CF88" s="418" t="s">
        <v>168</v>
      </c>
      <c r="CG88" s="419"/>
      <c r="CH88" s="103" t="s">
        <v>170</v>
      </c>
      <c r="CI88" s="27"/>
      <c r="CJ88" s="108" t="s">
        <v>179</v>
      </c>
      <c r="CK88" s="27"/>
      <c r="CL88" s="415"/>
      <c r="CM88" s="416"/>
      <c r="CN88" s="420" t="s">
        <v>2</v>
      </c>
      <c r="CO88" s="420"/>
      <c r="CP88" s="179"/>
      <c r="CQ88" s="179"/>
      <c r="CR88" s="179"/>
      <c r="CS88" s="179"/>
      <c r="CT88" s="180"/>
      <c r="CU88" s="308" t="e">
        <f>SUM(CP57:CT85,CE100:CE104)/CC86</f>
        <v>#DIV/0!</v>
      </c>
      <c r="CV88" s="51"/>
      <c r="CW88" s="69" t="s">
        <v>73</v>
      </c>
      <c r="CX88" s="70" t="s">
        <v>104</v>
      </c>
      <c r="CY88" s="71" t="s">
        <v>116</v>
      </c>
      <c r="CZ88" s="394" t="s">
        <v>119</v>
      </c>
      <c r="DA88" s="86" t="s">
        <v>207</v>
      </c>
      <c r="DB88" s="418" t="s">
        <v>105</v>
      </c>
      <c r="DC88" s="419"/>
      <c r="DD88" s="86" t="s">
        <v>162</v>
      </c>
      <c r="DE88" s="418" t="s">
        <v>168</v>
      </c>
      <c r="DF88" s="419"/>
      <c r="DG88" s="103" t="s">
        <v>170</v>
      </c>
      <c r="DH88" s="27"/>
      <c r="DI88" s="108" t="s">
        <v>179</v>
      </c>
      <c r="DJ88" s="27"/>
      <c r="DK88" s="415"/>
      <c r="DL88" s="416"/>
      <c r="DM88" s="420" t="s">
        <v>2</v>
      </c>
      <c r="DN88" s="420"/>
      <c r="DO88" s="179"/>
      <c r="DP88" s="179"/>
      <c r="DQ88" s="179"/>
      <c r="DR88" s="179"/>
      <c r="DS88" s="180"/>
      <c r="DT88" s="308" t="e">
        <f>SUM(DO57:DS85,DD100:DD104)/DB86</f>
        <v>#DIV/0!</v>
      </c>
      <c r="DU88" s="51"/>
      <c r="DV88" s="69" t="s">
        <v>73</v>
      </c>
      <c r="DW88" s="70" t="s">
        <v>104</v>
      </c>
      <c r="DX88" s="71" t="s">
        <v>116</v>
      </c>
      <c r="DY88" s="394" t="s">
        <v>119</v>
      </c>
      <c r="DZ88" s="86" t="s">
        <v>207</v>
      </c>
      <c r="EA88" s="418" t="s">
        <v>105</v>
      </c>
      <c r="EB88" s="419"/>
      <c r="EC88" s="86" t="s">
        <v>162</v>
      </c>
      <c r="ED88" s="418" t="s">
        <v>168</v>
      </c>
      <c r="EE88" s="419"/>
      <c r="EF88" s="103" t="s">
        <v>170</v>
      </c>
      <c r="EG88" s="27"/>
      <c r="EH88" s="108" t="s">
        <v>179</v>
      </c>
      <c r="EI88" s="27"/>
      <c r="EJ88" s="415"/>
      <c r="EK88" s="416"/>
      <c r="EL88" s="420" t="s">
        <v>2</v>
      </c>
      <c r="EM88" s="420"/>
      <c r="EN88" s="179"/>
      <c r="EO88" s="179"/>
      <c r="EP88" s="179"/>
      <c r="EQ88" s="179"/>
      <c r="ER88" s="180"/>
      <c r="ES88" s="308" t="e">
        <f>SUM(EN57:ER85,EC100:EC104)/EA86</f>
        <v>#DIV/0!</v>
      </c>
      <c r="ET88" s="51"/>
      <c r="EU88" s="69" t="s">
        <v>73</v>
      </c>
      <c r="EV88" s="70" t="s">
        <v>104</v>
      </c>
      <c r="EW88" s="71" t="s">
        <v>116</v>
      </c>
      <c r="EX88" s="394" t="s">
        <v>119</v>
      </c>
      <c r="EY88" s="86" t="s">
        <v>207</v>
      </c>
      <c r="EZ88" s="418" t="s">
        <v>105</v>
      </c>
      <c r="FA88" s="419"/>
      <c r="FB88" s="86" t="s">
        <v>162</v>
      </c>
      <c r="FC88" s="418" t="s">
        <v>168</v>
      </c>
      <c r="FD88" s="419"/>
      <c r="FE88" s="103" t="s">
        <v>170</v>
      </c>
      <c r="FF88" s="27"/>
      <c r="FG88" s="108" t="s">
        <v>179</v>
      </c>
      <c r="FH88" s="27"/>
      <c r="FI88" s="415"/>
      <c r="FJ88" s="416"/>
      <c r="FK88" s="420" t="s">
        <v>2</v>
      </c>
      <c r="FL88" s="420"/>
      <c r="FM88" s="179"/>
      <c r="FN88" s="179"/>
      <c r="FO88" s="179"/>
      <c r="FP88" s="179"/>
      <c r="FQ88" s="180"/>
      <c r="FR88" s="308" t="e">
        <f>SUM(FM57:FQ85,FB100:FB104)/EZ86</f>
        <v>#DIV/0!</v>
      </c>
      <c r="FS88" s="51"/>
      <c r="FU88" s="237"/>
      <c r="FW88" s="88"/>
      <c r="FY88" s="130"/>
    </row>
    <row r="89" spans="1:181" s="25" customFormat="1" ht="12.75" thickBot="1" x14ac:dyDescent="0.25">
      <c r="A89" s="349" t="str">
        <f>Base!$A$3</f>
        <v>Sec</v>
      </c>
      <c r="B89" s="72">
        <v>0</v>
      </c>
      <c r="C89" s="309">
        <f>IFERROR(B89/VLOOKUP($A89,Base!$A$3:$D$17,4,FALSE)/24,"")</f>
        <v>0</v>
      </c>
      <c r="D89" s="109">
        <f>HE$300</f>
        <v>0</v>
      </c>
      <c r="E89" s="310">
        <f>IFERROR($D89/VLOOKUP($A89,Base!$A$3:$D$17,4,FALSE)/24,"")</f>
        <v>0</v>
      </c>
      <c r="F89" s="322">
        <f>SUMIF($I$57:$I$85,A89,$J$57:$J$85)+SUMIF($K$57:$K$85,A89,$L$57:$L$85)+SUMIF($M$57:$M$85,A89,$N$57:$N$85)+SUMIF($O$57:$O$85,A89,$P$57:$P$85)+SUMIF($Q$57:$Q$85,A89,$R$57:$R$85)</f>
        <v>0</v>
      </c>
      <c r="G89" s="421">
        <f>SUM(F89:F90)</f>
        <v>0</v>
      </c>
      <c r="H89" s="68"/>
      <c r="I89" s="423">
        <f>K36</f>
        <v>197.6362202575001</v>
      </c>
      <c r="J89" s="466"/>
      <c r="K89" s="109">
        <f>$GM$337+I89+0.1</f>
        <v>197.73622025750009</v>
      </c>
      <c r="M89" s="425" t="s">
        <v>172</v>
      </c>
      <c r="N89" s="426"/>
      <c r="O89" s="427"/>
      <c r="P89" s="427"/>
      <c r="Q89" s="427"/>
      <c r="R89" s="428"/>
      <c r="S89" s="102"/>
      <c r="T89" s="102"/>
      <c r="U89" s="102"/>
      <c r="V89" s="102"/>
      <c r="W89" s="102"/>
      <c r="X89" s="101"/>
      <c r="Y89" s="51"/>
      <c r="Z89" s="349" t="str">
        <f>Base!$A$3</f>
        <v>Sec</v>
      </c>
      <c r="AA89" s="365"/>
      <c r="AB89" s="368">
        <f>IFERROR(AA89/VLOOKUP($A89,Base!$A$3:$D$17,4,FALSE)/24,"")</f>
        <v>0</v>
      </c>
      <c r="AC89" s="109">
        <f>HE$304</f>
        <v>0</v>
      </c>
      <c r="AD89" s="347">
        <f>IFERROR($AC89/VLOOKUP($A89,Base!$A$3:$D$17,4,FALSE)/24,"")</f>
        <v>0</v>
      </c>
      <c r="AE89" s="322">
        <f>SUMIF($AH$57:$AH$85,Z89,$AI$57:$AI$85)+SUMIF($AJ$57:$AJ$85,Z89,$AK$57:$AK$85)+SUMIF($AL$57:$AL$85,Z89,$AM$57:$AM$85)+SUMIF($AN$57:$AN$85,Z89,$AO$57:$AO$85)+SUMIF($AP$57:$AP$85,Z89,$AQ$57:$AQ$85)</f>
        <v>0</v>
      </c>
      <c r="AF89" s="421">
        <f>SUM(AE89:AE90)</f>
        <v>0</v>
      </c>
      <c r="AG89" s="344"/>
      <c r="AH89" s="423">
        <f t="shared" ref="AH89:AH98" si="96">AJ36</f>
        <v>622.24207246000003</v>
      </c>
      <c r="AI89" s="424"/>
      <c r="AJ89" s="109">
        <f>$GM$341+AH89</f>
        <v>622.24207246000003</v>
      </c>
      <c r="AL89" s="425" t="s">
        <v>172</v>
      </c>
      <c r="AM89" s="426"/>
      <c r="AN89" s="427"/>
      <c r="AO89" s="427"/>
      <c r="AP89" s="427"/>
      <c r="AQ89" s="428"/>
      <c r="AR89" s="102"/>
      <c r="AS89" s="102"/>
      <c r="AT89" s="102"/>
      <c r="AU89" s="102"/>
      <c r="AV89" s="102"/>
      <c r="AW89" s="101"/>
      <c r="AX89" s="51"/>
      <c r="AY89" s="349" t="str">
        <f>Base!$A$3</f>
        <v>Sec</v>
      </c>
      <c r="AZ89" s="72">
        <v>0</v>
      </c>
      <c r="BA89" s="309">
        <f>IFERROR(AZ89/VLOOKUP($A89,Base!$A$3:$D$17,4,FALSE)/24,"")</f>
        <v>0</v>
      </c>
      <c r="BB89" s="109">
        <f>HE$308</f>
        <v>0</v>
      </c>
      <c r="BC89" s="347">
        <f>IFERROR(BB89/VLOOKUP($A89,Base!$A$3:$D$17,4,FALSE)/24,"")</f>
        <v>0</v>
      </c>
      <c r="BD89" s="322">
        <f>SUMIF($BG$57:$BG$85,AY89,$BH$57:$BH$85)+SUMIF($BI$57:$BI$85,AY89,$BJ$57:$BJ$85)+SUMIF($BK$57:$BK$85,AY89,$BL$57:$BL$85)+SUMIF($BM$57:$BM$85,AY89,$BN$57:$BN$85)+SUMIF($BO$57:$BO$85,AY89,$BP$57:$BP$85)</f>
        <v>0</v>
      </c>
      <c r="BE89" s="421">
        <f>SUM(BD89:BD90)</f>
        <v>0</v>
      </c>
      <c r="BF89" s="344"/>
      <c r="BG89" s="423">
        <f t="shared" ref="BG89:BG98" si="97">BI36</f>
        <v>986.28217043499978</v>
      </c>
      <c r="BH89" s="424"/>
      <c r="BI89" s="109">
        <f>$GM$345+BG89</f>
        <v>986.28217043499978</v>
      </c>
      <c r="BK89" s="425" t="s">
        <v>172</v>
      </c>
      <c r="BL89" s="426"/>
      <c r="BM89" s="427"/>
      <c r="BN89" s="427"/>
      <c r="BO89" s="427"/>
      <c r="BP89" s="428"/>
      <c r="BQ89" s="102"/>
      <c r="BR89" s="102"/>
      <c r="BS89" s="102"/>
      <c r="BT89" s="102"/>
      <c r="BU89" s="102"/>
      <c r="BV89" s="101"/>
      <c r="BW89" s="51"/>
      <c r="BX89" s="349" t="str">
        <f>Base!$A$3</f>
        <v>Sec</v>
      </c>
      <c r="BY89" s="72">
        <v>0</v>
      </c>
      <c r="BZ89" s="309">
        <f>IFERROR(BY89/VLOOKUP($A89,Base!$A$3:$D$17,4,FALSE)/24,"")</f>
        <v>0</v>
      </c>
      <c r="CA89" s="109">
        <f>HE$312</f>
        <v>0</v>
      </c>
      <c r="CB89" s="326">
        <f>IFERROR($CA89/VLOOKUP($A89,Base!$A$3:$D$17,4,FALSE)/24,"")</f>
        <v>0</v>
      </c>
      <c r="CC89" s="322">
        <f t="shared" ref="CC89:CC98" si="98">SUMIF($CF$57:$CF$85,BX89,$CG$57:$CG$85)+SUMIF($CH$57:$CH$85,BX89,$CI$57:$CI$85)+SUMIF($CJ$57:$CJ$85,BX89,$CK$57:$CK$85)+SUMIF($CL$57:$CL$85,BX89,$CM$57:$CM$85)+SUMIF($CN$57:$CN$85,BX89,$CO$57:$CO$85)</f>
        <v>0</v>
      </c>
      <c r="CD89" s="421">
        <f>SUM(CC89:CC90)</f>
        <v>0</v>
      </c>
      <c r="CE89" s="68"/>
      <c r="CF89" s="429">
        <f t="shared" ref="CF89:CF98" si="99">CH36</f>
        <v>1068.6343254949993</v>
      </c>
      <c r="CG89" s="430"/>
      <c r="CH89" s="109">
        <f>$GM$349+CF89</f>
        <v>1068.6343254949993</v>
      </c>
      <c r="CJ89" s="425" t="s">
        <v>172</v>
      </c>
      <c r="CK89" s="426"/>
      <c r="CL89" s="427"/>
      <c r="CM89" s="427"/>
      <c r="CN89" s="427"/>
      <c r="CO89" s="428"/>
      <c r="CP89" s="102"/>
      <c r="CQ89" s="102"/>
      <c r="CR89" s="102"/>
      <c r="CS89" s="102"/>
      <c r="CT89" s="102"/>
      <c r="CU89" s="101"/>
      <c r="CV89" s="51"/>
      <c r="CW89" s="349" t="str">
        <f>Base!$A$3</f>
        <v>Sec</v>
      </c>
      <c r="CX89" s="72">
        <v>0</v>
      </c>
      <c r="CY89" s="309">
        <f>IFERROR(CX89/VLOOKUP($A89,Base!$A$3:$D$17,4,FALSE)/24,"")</f>
        <v>0</v>
      </c>
      <c r="CZ89" s="109">
        <f>HE$316</f>
        <v>0</v>
      </c>
      <c r="DA89" s="326">
        <f>IFERROR($CZ89/VLOOKUP($A89,Base!$A$3:$D$17,4,FALSE)/24,"")</f>
        <v>0</v>
      </c>
      <c r="DB89" s="322">
        <f>SUMIF($DE$57:$DE$85,CW89,$DF$57:$DF$85)+SUMIF($DG$57:$DG$85,CW89,$DH$57:$DH$85)+SUMIF($DI$57:$DI$85,CW89,$DJ$57:$DJ$85)+SUMIF($DK$57:$DK$85,CW89,$DL$57:$DL$85)+SUMIF($DM$57:$DM$85,CW89,$DN$57:$DN$85)</f>
        <v>0</v>
      </c>
      <c r="DC89" s="421">
        <f>SUM(DB89:DB90)</f>
        <v>0</v>
      </c>
      <c r="DD89" s="68"/>
      <c r="DE89" s="429">
        <f t="shared" ref="DE89:DE98" si="100">DG36</f>
        <v>2734.1637055749998</v>
      </c>
      <c r="DF89" s="430"/>
      <c r="DG89" s="109">
        <f>$GM$353+DE89</f>
        <v>2734.1637055749998</v>
      </c>
      <c r="DI89" s="425" t="s">
        <v>172</v>
      </c>
      <c r="DJ89" s="426"/>
      <c r="DK89" s="427"/>
      <c r="DL89" s="427"/>
      <c r="DM89" s="427"/>
      <c r="DN89" s="428"/>
      <c r="DO89" s="102"/>
      <c r="DP89" s="102"/>
      <c r="DQ89" s="102"/>
      <c r="DR89" s="102"/>
      <c r="DS89" s="102"/>
      <c r="DT89" s="101"/>
      <c r="DU89" s="51"/>
      <c r="DV89" s="349" t="str">
        <f>Base!$A$3</f>
        <v>Sec</v>
      </c>
      <c r="DW89" s="72">
        <v>0</v>
      </c>
      <c r="DX89" s="309">
        <f>IFERROR(DW89/VLOOKUP($A89,Base!$A$3:$D$17,4,FALSE)/24,"")</f>
        <v>0</v>
      </c>
      <c r="DY89" s="109">
        <f>$HE$320</f>
        <v>0</v>
      </c>
      <c r="DZ89" s="326">
        <f>IFERROR($DY89/VLOOKUP($A89,Base!$A$3:$D$17,4,FALSE)/24,"")</f>
        <v>0</v>
      </c>
      <c r="EA89" s="322">
        <f>SUMIF($ED$57:$ED$85,DV89,$EE$57:$EE$85)+SUMIF($EF$57:$EF$85,DV89,$EG$57:$EG$85)+SUMIF($EH$57:$EH$85,DV89,$EI$57:$EI$85)+SUMIF($EJ$57:$EJ$85,DV89,$EK$57:$EK$85)+SUMIF($EL$57:$EL$85,DV89,$EM$57:$EM$85)</f>
        <v>0</v>
      </c>
      <c r="EB89" s="421">
        <f>SUM(EA89:EA90)</f>
        <v>0</v>
      </c>
      <c r="EC89" s="68"/>
      <c r="ED89" s="429">
        <f t="shared" ref="ED89:ED98" si="101">EF36</f>
        <v>2786.9948614700006</v>
      </c>
      <c r="EE89" s="430"/>
      <c r="EF89" s="109">
        <f>$GM$357+ED89</f>
        <v>2786.9948614700006</v>
      </c>
      <c r="EH89" s="425" t="s">
        <v>172</v>
      </c>
      <c r="EI89" s="426"/>
      <c r="EJ89" s="427"/>
      <c r="EK89" s="427"/>
      <c r="EL89" s="427"/>
      <c r="EM89" s="428"/>
      <c r="EN89" s="102"/>
      <c r="EO89" s="102"/>
      <c r="EP89" s="102"/>
      <c r="EQ89" s="102"/>
      <c r="ER89" s="102"/>
      <c r="ES89" s="101"/>
      <c r="ET89" s="51"/>
      <c r="EU89" s="349" t="str">
        <f>Base!$A$3</f>
        <v>Sec</v>
      </c>
      <c r="EV89" s="72"/>
      <c r="EW89" s="309">
        <f>IFERROR(EV89/VLOOKUP($A89,Base!$A$3:$D$17,4,FALSE)/24,"")</f>
        <v>0</v>
      </c>
      <c r="EX89" s="109">
        <f>$HE$324</f>
        <v>0</v>
      </c>
      <c r="EY89" s="326">
        <f>IFERROR($EX89/VLOOKUP($A89,Base!$A$3:$D$17,4,FALSE)/24,"")</f>
        <v>0</v>
      </c>
      <c r="EZ89" s="322">
        <f t="shared" ref="EZ89:EZ98" si="102">SUMIF($FC$57:$FC$85,EU89,$FD$57:$FD$85)+SUMIF($FE$57:$FE$85,EU89,$FF$57:$FF$85)+SUMIF($FG$57:$FG$85,EU89,$FH$57:$FH$85)+SUMIF($FI$57:$FI$85,EU89,$FJ$57:$FJ$85)+SUMIF($FK$57:$FK$85,EU89,$FL$57:$FL$85)</f>
        <v>0</v>
      </c>
      <c r="FA89" s="421">
        <f>SUM(EZ89:EZ90)</f>
        <v>0</v>
      </c>
      <c r="FB89" s="68"/>
      <c r="FC89" s="429">
        <f t="shared" ref="FC89:FC98" si="103">FE36</f>
        <v>3693.7124797325005</v>
      </c>
      <c r="FD89" s="430"/>
      <c r="FE89" s="109">
        <f>$GM$361+FC89</f>
        <v>3693.7124797325005</v>
      </c>
      <c r="FG89" s="425" t="s">
        <v>172</v>
      </c>
      <c r="FH89" s="426"/>
      <c r="FI89" s="427"/>
      <c r="FJ89" s="427"/>
      <c r="FK89" s="427"/>
      <c r="FL89" s="428"/>
      <c r="FM89" s="102"/>
      <c r="FN89" s="102"/>
      <c r="FO89" s="102"/>
      <c r="FP89" s="102"/>
      <c r="FQ89" s="102"/>
      <c r="FR89" s="101"/>
      <c r="FS89" s="51"/>
      <c r="FU89" s="237"/>
      <c r="FW89" s="88"/>
      <c r="FY89" s="130"/>
    </row>
    <row r="90" spans="1:181" s="25" customFormat="1" x14ac:dyDescent="0.2">
      <c r="A90" s="350" t="str">
        <f>Base!$A$4</f>
        <v>Sec L2D</v>
      </c>
      <c r="B90" s="323">
        <v>0</v>
      </c>
      <c r="C90" s="312">
        <f>IFERROR(B90/VLOOKUP($A90,Base!$A$3:$D$17,4,FALSE)/24,"")</f>
        <v>0</v>
      </c>
      <c r="D90" s="110">
        <f>HF$300</f>
        <v>0</v>
      </c>
      <c r="E90" s="310">
        <f>IFERROR($D90/VLOOKUP($A90,Base!$A$3:$D$17,4,FALSE)/24,"")</f>
        <v>0</v>
      </c>
      <c r="F90" s="315">
        <f>SUMIF($I$57:$I$85,A90,$J$57:$J$85)+SUMIF($K$57:$K$85,A90,$L$57:$L$85)+SUMIF($M$57:$M$85,A90,$N$57:$N$85)+SUMIF($O$57:$O$85,A90,$P$57:$P$85)+SUMIF($Q$57:$Q$85,A90,$R$57:$R$85)</f>
        <v>0</v>
      </c>
      <c r="G90" s="422"/>
      <c r="H90" s="68"/>
      <c r="I90" s="429">
        <f t="shared" ref="I90:I96" si="104">K37</f>
        <v>-202.3637797424999</v>
      </c>
      <c r="J90" s="456"/>
      <c r="K90" s="110">
        <f>$GN$337+I90+0.1</f>
        <v>-202.26377974249991</v>
      </c>
      <c r="L90" s="23"/>
      <c r="M90" s="431"/>
      <c r="N90" s="432"/>
      <c r="O90" s="432"/>
      <c r="P90" s="432"/>
      <c r="Q90" s="432"/>
      <c r="R90" s="433"/>
      <c r="S90" s="97"/>
      <c r="T90" s="97"/>
      <c r="U90" s="97"/>
      <c r="V90" s="97"/>
      <c r="W90" s="97"/>
      <c r="X90" s="98"/>
      <c r="Y90" s="51"/>
      <c r="Z90" s="350" t="str">
        <f>Base!$A$4</f>
        <v>Sec L2D</v>
      </c>
      <c r="AA90" s="366">
        <v>0</v>
      </c>
      <c r="AB90" s="369">
        <f>IFERROR(AA90/VLOOKUP($A90,Base!$A$3:$D$17,4,FALSE)/24,"")</f>
        <v>0</v>
      </c>
      <c r="AC90" s="110">
        <f>HF$304</f>
        <v>0</v>
      </c>
      <c r="AD90" s="326">
        <f>IFERROR($AC90/VLOOKUP($A90,Base!$A$3:$D$17,4,FALSE)/24,"")</f>
        <v>0</v>
      </c>
      <c r="AE90" s="315">
        <f t="shared" ref="AE90:AE98" si="105">SUMIF($AH$57:$AH$85,Z90,$AI$57:$AI$85)+SUMIF($AJ$57:$AJ$85,Z90,$AK$57:$AK$85)+SUMIF($AL$57:$AL$85,Z90,$AM$57:$AM$85)+SUMIF($AN$57:$AN$85,Z90,$AO$57:$AO$85)+SUMIF($AP$57:$AP$85,Z90,$AQ$57:$AQ$85)</f>
        <v>0</v>
      </c>
      <c r="AF90" s="422"/>
      <c r="AG90" s="68"/>
      <c r="AH90" s="429">
        <f t="shared" si="96"/>
        <v>-777.75792753999997</v>
      </c>
      <c r="AI90" s="430"/>
      <c r="AJ90" s="110">
        <f>$GN$341+AH90</f>
        <v>-777.75792753999997</v>
      </c>
      <c r="AK90" s="23"/>
      <c r="AL90" s="431"/>
      <c r="AM90" s="432"/>
      <c r="AN90" s="432"/>
      <c r="AO90" s="432"/>
      <c r="AP90" s="432"/>
      <c r="AQ90" s="433"/>
      <c r="AR90" s="97"/>
      <c r="AS90" s="97"/>
      <c r="AT90" s="97"/>
      <c r="AU90" s="97"/>
      <c r="AV90" s="97"/>
      <c r="AW90" s="98"/>
      <c r="AX90" s="51"/>
      <c r="AY90" s="350" t="str">
        <f>Base!$A$4</f>
        <v>Sec L2D</v>
      </c>
      <c r="AZ90" s="75">
        <v>0</v>
      </c>
      <c r="BA90" s="312">
        <f>IFERROR(AZ90/VLOOKUP($A90,Base!$A$3:$D$17,4,FALSE)/24,"")</f>
        <v>0</v>
      </c>
      <c r="BB90" s="110">
        <f>HF$308</f>
        <v>0</v>
      </c>
      <c r="BC90" s="326">
        <f>IFERROR(BB90/VLOOKUP($A90,Base!$A$3:$D$17,4,FALSE)/24,"")</f>
        <v>0</v>
      </c>
      <c r="BD90" s="315">
        <f t="shared" ref="BD90:BD98" si="106">SUMIF($BG$57:$BG$85,AY90,$BH$57:$BH$85)+SUMIF($BI$57:$BI$85,AY90,$BJ$57:$BJ$85)+SUMIF($BK$57:$BK$85,AY90,$BL$57:$BL$85)+SUMIF($BM$57:$BM$85,AY90,$BN$57:$BN$85)+SUMIF($BO$57:$BO$85,AY90,$BP$57:$BP$85)</f>
        <v>0</v>
      </c>
      <c r="BE90" s="422"/>
      <c r="BF90" s="68"/>
      <c r="BG90" s="429">
        <f t="shared" si="97"/>
        <v>-1543.7178295650001</v>
      </c>
      <c r="BH90" s="430"/>
      <c r="BI90" s="110">
        <f>$GN$345+BG90</f>
        <v>-1543.7178295650001</v>
      </c>
      <c r="BJ90" s="23"/>
      <c r="BK90" s="431"/>
      <c r="BL90" s="432"/>
      <c r="BM90" s="432"/>
      <c r="BN90" s="432"/>
      <c r="BO90" s="432"/>
      <c r="BP90" s="433"/>
      <c r="BQ90" s="97"/>
      <c r="BR90" s="97"/>
      <c r="BS90" s="97"/>
      <c r="BT90" s="97"/>
      <c r="BU90" s="97"/>
      <c r="BV90" s="98"/>
      <c r="BW90" s="51"/>
      <c r="BX90" s="350" t="str">
        <f>Base!$A$4</f>
        <v>Sec L2D</v>
      </c>
      <c r="BY90" s="75">
        <v>0</v>
      </c>
      <c r="BZ90" s="312">
        <f>IFERROR(BY90/VLOOKUP($A90,Base!$A$3:$D$17,4,FALSE)/24,"")</f>
        <v>0</v>
      </c>
      <c r="CA90" s="110">
        <f>HF$312</f>
        <v>0</v>
      </c>
      <c r="CB90" s="326">
        <f>IFERROR($CA90/VLOOKUP($A90,Base!$A$3:$D$17,4,FALSE)/24,"")</f>
        <v>0</v>
      </c>
      <c r="CC90" s="315">
        <f t="shared" si="98"/>
        <v>0</v>
      </c>
      <c r="CD90" s="422"/>
      <c r="CE90" s="68"/>
      <c r="CF90" s="429">
        <f t="shared" si="99"/>
        <v>-2411.3656745050002</v>
      </c>
      <c r="CG90" s="430"/>
      <c r="CH90" s="110">
        <f>$GN$349+CF90</f>
        <v>-2411.3656745050002</v>
      </c>
      <c r="CI90" s="23"/>
      <c r="CJ90" s="431"/>
      <c r="CK90" s="432"/>
      <c r="CL90" s="432"/>
      <c r="CM90" s="432"/>
      <c r="CN90" s="432"/>
      <c r="CO90" s="433"/>
      <c r="CP90" s="97"/>
      <c r="CQ90" s="97"/>
      <c r="CR90" s="97"/>
      <c r="CS90" s="97"/>
      <c r="CT90" s="97"/>
      <c r="CU90" s="98"/>
      <c r="CV90" s="51"/>
      <c r="CW90" s="350" t="str">
        <f>Base!$A$4</f>
        <v>Sec L2D</v>
      </c>
      <c r="CX90" s="75">
        <v>0</v>
      </c>
      <c r="CY90" s="312">
        <f>IFERROR(CX90/VLOOKUP($A90,Base!$A$3:$D$17,4,FALSE)/24,"")</f>
        <v>0</v>
      </c>
      <c r="CZ90" s="110">
        <f>HF$316</f>
        <v>0</v>
      </c>
      <c r="DA90" s="326">
        <f>IFERROR($CZ90/VLOOKUP($A90,Base!$A$3:$D$17,4,FALSE)/24,"")</f>
        <v>0</v>
      </c>
      <c r="DB90" s="315">
        <f t="shared" ref="DB90:DB98" si="107">SUMIF($DE$57:$DE$85,CW90,$DF$57:$DF$85)+SUMIF($DG$57:$DG$85,CW90,$DH$57:$DH$85)+SUMIF($DI$57:$DI$85,CW90,$DJ$57:$DJ$85)+SUMIF($DK$57:$DK$85,CW90,$DL$57:$DL$85)+SUMIF($DM$57:$DM$85,CW90,$DN$57:$DN$85)</f>
        <v>0</v>
      </c>
      <c r="DC90" s="422"/>
      <c r="DD90" s="68"/>
      <c r="DE90" s="429">
        <f t="shared" si="100"/>
        <v>-1945.8362944249996</v>
      </c>
      <c r="DF90" s="430"/>
      <c r="DG90" s="110">
        <f>$GN$353+DE90</f>
        <v>-1945.8362944249996</v>
      </c>
      <c r="DH90" s="23"/>
      <c r="DI90" s="431"/>
      <c r="DJ90" s="432"/>
      <c r="DK90" s="432"/>
      <c r="DL90" s="432"/>
      <c r="DM90" s="432"/>
      <c r="DN90" s="433"/>
      <c r="DO90" s="97"/>
      <c r="DP90" s="97"/>
      <c r="DQ90" s="97"/>
      <c r="DR90" s="97"/>
      <c r="DS90" s="97"/>
      <c r="DT90" s="98"/>
      <c r="DU90" s="51"/>
      <c r="DV90" s="350" t="str">
        <f>Base!$A$4</f>
        <v>Sec L2D</v>
      </c>
      <c r="DW90" s="75">
        <v>0</v>
      </c>
      <c r="DX90" s="312">
        <f>IFERROR(DW90/VLOOKUP($A90,Base!$A$3:$D$17,4,FALSE)/24,"")</f>
        <v>0</v>
      </c>
      <c r="DY90" s="110">
        <f>$HF$320</f>
        <v>0</v>
      </c>
      <c r="DZ90" s="326">
        <f>IFERROR($DY90/VLOOKUP($A90,Base!$A$3:$D$17,4,FALSE)/24,"")</f>
        <v>0</v>
      </c>
      <c r="EA90" s="315">
        <f t="shared" ref="EA90:EA98" si="108">SUMIF($ED$57:$ED$85,DV90,$EE$57:$EE$85)+SUMIF($EF$57:$EF$85,DV90,$EG$57:$EG$85)+SUMIF($EH$57:$EH$85,DV90,$EI$57:$EI$85)+SUMIF($EJ$57:$EJ$85,DV90,$EK$57:$EK$85)+SUMIF($EL$57:$EL$85,DV90,$EM$57:$EM$85)</f>
        <v>0</v>
      </c>
      <c r="EB90" s="422"/>
      <c r="EC90" s="68"/>
      <c r="ED90" s="429">
        <f t="shared" si="101"/>
        <v>-1793.0051385299992</v>
      </c>
      <c r="EE90" s="430"/>
      <c r="EF90" s="110">
        <f>$GN$357+ED90</f>
        <v>-1793.0051385299992</v>
      </c>
      <c r="EG90" s="23"/>
      <c r="EH90" s="431"/>
      <c r="EI90" s="432"/>
      <c r="EJ90" s="432"/>
      <c r="EK90" s="432"/>
      <c r="EL90" s="432"/>
      <c r="EM90" s="433"/>
      <c r="EN90" s="97"/>
      <c r="EO90" s="97"/>
      <c r="EP90" s="97"/>
      <c r="EQ90" s="97"/>
      <c r="ER90" s="97"/>
      <c r="ES90" s="98"/>
      <c r="ET90" s="51"/>
      <c r="EU90" s="350" t="str">
        <f>Base!$A$4</f>
        <v>Sec L2D</v>
      </c>
      <c r="EV90" s="323"/>
      <c r="EW90" s="312">
        <f>IFERROR(EV90/VLOOKUP($A90,Base!$A$3:$D$17,4,FALSE)/24,"")</f>
        <v>0</v>
      </c>
      <c r="EX90" s="110">
        <f>$HF$324</f>
        <v>0</v>
      </c>
      <c r="EY90" s="326">
        <f>IFERROR($EX90/VLOOKUP($A90,Base!$A$3:$D$17,4,FALSE)/24,"")</f>
        <v>0</v>
      </c>
      <c r="EZ90" s="315">
        <f t="shared" si="102"/>
        <v>0</v>
      </c>
      <c r="FA90" s="422"/>
      <c r="FB90" s="68"/>
      <c r="FC90" s="429">
        <f t="shared" si="103"/>
        <v>-1336.2875202674991</v>
      </c>
      <c r="FD90" s="430"/>
      <c r="FE90" s="110">
        <f>$GN$361+FC90</f>
        <v>-1336.2875202674991</v>
      </c>
      <c r="FF90" s="23"/>
      <c r="FG90" s="431"/>
      <c r="FH90" s="432"/>
      <c r="FI90" s="432"/>
      <c r="FJ90" s="432"/>
      <c r="FK90" s="432"/>
      <c r="FL90" s="433"/>
      <c r="FM90" s="97"/>
      <c r="FN90" s="97"/>
      <c r="FO90" s="97"/>
      <c r="FP90" s="97"/>
      <c r="FQ90" s="97"/>
      <c r="FR90" s="98"/>
      <c r="FS90" s="51"/>
      <c r="FU90" s="237"/>
      <c r="FW90" s="88"/>
      <c r="FY90" s="130"/>
    </row>
    <row r="91" spans="1:181" s="25" customFormat="1" x14ac:dyDescent="0.2">
      <c r="A91" s="350" t="str">
        <f>Base!$A$5</f>
        <v>Frais</v>
      </c>
      <c r="B91" s="323">
        <v>0</v>
      </c>
      <c r="C91" s="312">
        <f>IFERROR(B91/VLOOKUP($A91,Base!$A$3:$D$17,4,FALSE)/24,"")</f>
        <v>0</v>
      </c>
      <c r="D91" s="110">
        <f>HG$300</f>
        <v>0</v>
      </c>
      <c r="E91" s="310">
        <f>IFERROR($D91/VLOOKUP($A91,Base!$A$3:$D$17,4,FALSE)/24,"")</f>
        <v>0</v>
      </c>
      <c r="F91" s="315">
        <f t="shared" ref="F91:F98" si="109">SUMIF($I$57:$I$85,A91,$J$57:$J$85)+SUMIF($K$57:$K$85,A91,$L$57:$L$85)+SUMIF($M$57:$M$85,A91,$N$57:$N$85)+SUMIF($O$57:$O$85,A91,$P$57:$P$85)+SUMIF($Q$57:$Q$85,A91,$R$57:$R$85)</f>
        <v>0</v>
      </c>
      <c r="G91" s="422">
        <f>SUM(F91:F92)</f>
        <v>0</v>
      </c>
      <c r="H91" s="68"/>
      <c r="I91" s="429">
        <f t="shared" si="104"/>
        <v>136.6711202425</v>
      </c>
      <c r="J91" s="456"/>
      <c r="K91" s="110">
        <f>$GO$337+I91+0.1</f>
        <v>136.77112024249999</v>
      </c>
      <c r="L91" s="23"/>
      <c r="M91" s="434"/>
      <c r="N91" s="435"/>
      <c r="O91" s="435"/>
      <c r="P91" s="435"/>
      <c r="Q91" s="435"/>
      <c r="R91" s="436"/>
      <c r="S91" s="97"/>
      <c r="T91" s="97"/>
      <c r="U91" s="97"/>
      <c r="V91" s="97"/>
      <c r="W91" s="97"/>
      <c r="X91" s="98"/>
      <c r="Y91" s="51"/>
      <c r="Z91" s="350" t="str">
        <f>Base!$A$5</f>
        <v>Frais</v>
      </c>
      <c r="AA91" s="366">
        <v>0</v>
      </c>
      <c r="AB91" s="369">
        <f>IFERROR(AA91/VLOOKUP($A91,Base!$A$3:$D$17,4,FALSE)/24,"")</f>
        <v>0</v>
      </c>
      <c r="AC91" s="110">
        <f>HG$304</f>
        <v>0</v>
      </c>
      <c r="AD91" s="326">
        <f>IFERROR($AC91/VLOOKUP($A91,Base!$A$3:$D$17,4,FALSE)/24,"")</f>
        <v>0</v>
      </c>
      <c r="AE91" s="315">
        <f t="shared" si="105"/>
        <v>0</v>
      </c>
      <c r="AF91" s="422">
        <f>SUM(AE91:AE92)</f>
        <v>0</v>
      </c>
      <c r="AG91" s="68"/>
      <c r="AH91" s="429">
        <f t="shared" si="96"/>
        <v>433.68169623499972</v>
      </c>
      <c r="AI91" s="430"/>
      <c r="AJ91" s="110">
        <f>$GO$341+AH91</f>
        <v>433.68169623499972</v>
      </c>
      <c r="AK91" s="23"/>
      <c r="AL91" s="434"/>
      <c r="AM91" s="435"/>
      <c r="AN91" s="435"/>
      <c r="AO91" s="435"/>
      <c r="AP91" s="435"/>
      <c r="AQ91" s="436"/>
      <c r="AR91" s="97"/>
      <c r="AS91" s="97"/>
      <c r="AT91" s="97"/>
      <c r="AU91" s="97"/>
      <c r="AV91" s="97"/>
      <c r="AW91" s="98"/>
      <c r="AX91" s="51"/>
      <c r="AY91" s="350" t="str">
        <f>Base!$A$5</f>
        <v>Frais</v>
      </c>
      <c r="AZ91" s="75">
        <v>0</v>
      </c>
      <c r="BA91" s="312">
        <f>IFERROR(AZ91/VLOOKUP($A91,Base!$A$3:$D$17,4,FALSE)/24,"")</f>
        <v>0</v>
      </c>
      <c r="BB91" s="110">
        <f>HG$308</f>
        <v>0</v>
      </c>
      <c r="BC91" s="326">
        <f>IFERROR(BB91/VLOOKUP($A91,Base!$A$3:$D$17,4,FALSE)/24,"")</f>
        <v>0</v>
      </c>
      <c r="BD91" s="315">
        <f t="shared" si="106"/>
        <v>0</v>
      </c>
      <c r="BE91" s="422">
        <f>SUM(BD91:BD92)</f>
        <v>0</v>
      </c>
      <c r="BF91" s="68"/>
      <c r="BG91" s="429">
        <f t="shared" si="97"/>
        <v>884.32354253749918</v>
      </c>
      <c r="BH91" s="430"/>
      <c r="BI91" s="110">
        <f>$GO$345+BG91</f>
        <v>884.32354253749918</v>
      </c>
      <c r="BJ91" s="23"/>
      <c r="BK91" s="434"/>
      <c r="BL91" s="435"/>
      <c r="BM91" s="435"/>
      <c r="BN91" s="435"/>
      <c r="BO91" s="435"/>
      <c r="BP91" s="436"/>
      <c r="BQ91" s="97"/>
      <c r="BR91" s="97"/>
      <c r="BS91" s="97"/>
      <c r="BT91" s="97"/>
      <c r="BU91" s="97"/>
      <c r="BV91" s="98"/>
      <c r="BW91" s="51"/>
      <c r="BX91" s="350" t="str">
        <f>Base!$A$5</f>
        <v>Frais</v>
      </c>
      <c r="BY91" s="75">
        <v>0</v>
      </c>
      <c r="BZ91" s="312">
        <f>IFERROR(BY91/VLOOKUP($A91,Base!$A$3:$D$17,4,FALSE)/24,"")</f>
        <v>0</v>
      </c>
      <c r="CA91" s="110">
        <f>HG$312</f>
        <v>0</v>
      </c>
      <c r="CB91" s="326">
        <f>IFERROR($CA91/VLOOKUP($A91,Base!$A$3:$D$17,4,FALSE)/24,"")</f>
        <v>0</v>
      </c>
      <c r="CC91" s="315">
        <f t="shared" si="98"/>
        <v>0</v>
      </c>
      <c r="CD91" s="422">
        <f>SUM(CC91:CC92)</f>
        <v>0</v>
      </c>
      <c r="CE91" s="68"/>
      <c r="CF91" s="429">
        <f t="shared" si="99"/>
        <v>1085.1162097424992</v>
      </c>
      <c r="CG91" s="430"/>
      <c r="CH91" s="110">
        <f>$GO$349+CF91</f>
        <v>1085.1162097424992</v>
      </c>
      <c r="CI91" s="23"/>
      <c r="CJ91" s="434"/>
      <c r="CK91" s="435"/>
      <c r="CL91" s="435"/>
      <c r="CM91" s="435"/>
      <c r="CN91" s="435"/>
      <c r="CO91" s="436"/>
      <c r="CP91" s="97"/>
      <c r="CQ91" s="97"/>
      <c r="CR91" s="97"/>
      <c r="CS91" s="97"/>
      <c r="CT91" s="97"/>
      <c r="CU91" s="98"/>
      <c r="CV91" s="51"/>
      <c r="CW91" s="350" t="str">
        <f>Base!$A$5</f>
        <v>Frais</v>
      </c>
      <c r="CX91" s="75">
        <v>0</v>
      </c>
      <c r="CY91" s="312">
        <f>IFERROR(CX91/VLOOKUP($A91,Base!$A$3:$D$17,4,FALSE)/24,"")</f>
        <v>0</v>
      </c>
      <c r="CZ91" s="110">
        <f>HG$316</f>
        <v>0</v>
      </c>
      <c r="DA91" s="326">
        <f>IFERROR($CZ91/VLOOKUP($A91,Base!$A$3:$D$17,4,FALSE)/24,"")</f>
        <v>0</v>
      </c>
      <c r="DB91" s="315">
        <f t="shared" si="107"/>
        <v>0</v>
      </c>
      <c r="DC91" s="422">
        <f>SUM(DB91:DB92)</f>
        <v>0</v>
      </c>
      <c r="DD91" s="68"/>
      <c r="DE91" s="429">
        <f t="shared" si="100"/>
        <v>-422.34934240000086</v>
      </c>
      <c r="DF91" s="430"/>
      <c r="DG91" s="110">
        <f>$GO$353+DE91</f>
        <v>-422.34934240000086</v>
      </c>
      <c r="DH91" s="23"/>
      <c r="DI91" s="434"/>
      <c r="DJ91" s="435"/>
      <c r="DK91" s="435"/>
      <c r="DL91" s="435"/>
      <c r="DM91" s="435"/>
      <c r="DN91" s="436"/>
      <c r="DO91" s="97"/>
      <c r="DP91" s="97"/>
      <c r="DQ91" s="97"/>
      <c r="DR91" s="97"/>
      <c r="DS91" s="97"/>
      <c r="DT91" s="98"/>
      <c r="DU91" s="51"/>
      <c r="DV91" s="350" t="str">
        <f>Base!$A$5</f>
        <v>Frais</v>
      </c>
      <c r="DW91" s="75">
        <v>0</v>
      </c>
      <c r="DX91" s="312">
        <f>IFERROR(DW91/VLOOKUP($A91,Base!$A$3:$D$17,4,FALSE)/24,"")</f>
        <v>0</v>
      </c>
      <c r="DY91" s="110">
        <f>$HG$320</f>
        <v>0</v>
      </c>
      <c r="DZ91" s="326">
        <f>IFERROR($DY91/VLOOKUP($A91,Base!$A$3:$D$17,4,FALSE)/24,"")</f>
        <v>0</v>
      </c>
      <c r="EA91" s="315">
        <f t="shared" si="108"/>
        <v>0</v>
      </c>
      <c r="EB91" s="422">
        <f>SUM(EA91:EA92)</f>
        <v>0</v>
      </c>
      <c r="EC91" s="68"/>
      <c r="ED91" s="429">
        <f t="shared" si="101"/>
        <v>384.56314990999903</v>
      </c>
      <c r="EE91" s="430"/>
      <c r="EF91" s="110">
        <f>$GO$357+ED91</f>
        <v>384.56314990999903</v>
      </c>
      <c r="EG91" s="23"/>
      <c r="EH91" s="434"/>
      <c r="EI91" s="435"/>
      <c r="EJ91" s="435"/>
      <c r="EK91" s="435"/>
      <c r="EL91" s="435"/>
      <c r="EM91" s="436"/>
      <c r="EN91" s="97"/>
      <c r="EO91" s="97"/>
      <c r="EP91" s="97"/>
      <c r="EQ91" s="97"/>
      <c r="ER91" s="97"/>
      <c r="ES91" s="98"/>
      <c r="ET91" s="51"/>
      <c r="EU91" s="350" t="str">
        <f>Base!$A$5</f>
        <v>Frais</v>
      </c>
      <c r="EV91" s="323"/>
      <c r="EW91" s="312">
        <f>IFERROR(EV91/VLOOKUP($A91,Base!$A$3:$D$17,4,FALSE)/24,"")</f>
        <v>0</v>
      </c>
      <c r="EX91" s="110">
        <f>$HG$324</f>
        <v>0</v>
      </c>
      <c r="EY91" s="326">
        <f>IFERROR($EX91/VLOOKUP($A91,Base!$A$3:$D$17,4,FALSE)/24,"")</f>
        <v>0</v>
      </c>
      <c r="EZ91" s="315">
        <f t="shared" si="102"/>
        <v>0</v>
      </c>
      <c r="FA91" s="422">
        <f>SUM(EZ91:EZ92)</f>
        <v>0</v>
      </c>
      <c r="FB91" s="68"/>
      <c r="FC91" s="429">
        <f t="shared" si="103"/>
        <v>589.13112763499907</v>
      </c>
      <c r="FD91" s="430"/>
      <c r="FE91" s="110">
        <f>$GO$361+FC91</f>
        <v>589.13112763499907</v>
      </c>
      <c r="FF91" s="23"/>
      <c r="FG91" s="434"/>
      <c r="FH91" s="435"/>
      <c r="FI91" s="435"/>
      <c r="FJ91" s="435"/>
      <c r="FK91" s="435"/>
      <c r="FL91" s="436"/>
      <c r="FM91" s="97"/>
      <c r="FN91" s="97"/>
      <c r="FO91" s="97"/>
      <c r="FP91" s="97"/>
      <c r="FQ91" s="97"/>
      <c r="FR91" s="98"/>
      <c r="FS91" s="51"/>
      <c r="FU91" s="237"/>
      <c r="FW91" s="88"/>
      <c r="FY91" s="130"/>
    </row>
    <row r="92" spans="1:181" s="25" customFormat="1" x14ac:dyDescent="0.2">
      <c r="A92" s="350" t="str">
        <f>Base!$A$6</f>
        <v>Frais L2D</v>
      </c>
      <c r="B92" s="323">
        <v>0</v>
      </c>
      <c r="C92" s="312">
        <f>IFERROR(B92/VLOOKUP($A92,Base!$A$3:$D$17,4,FALSE)/24,"")</f>
        <v>0</v>
      </c>
      <c r="D92" s="110">
        <f>HH$300</f>
        <v>0</v>
      </c>
      <c r="E92" s="310">
        <f>IFERROR($D92/VLOOKUP($A92,Base!$A$3:$D$17,4,FALSE)/24,"")</f>
        <v>0</v>
      </c>
      <c r="F92" s="315">
        <f t="shared" si="109"/>
        <v>0</v>
      </c>
      <c r="G92" s="422"/>
      <c r="H92" s="68"/>
      <c r="I92" s="429">
        <f t="shared" si="104"/>
        <v>-213.3288797575</v>
      </c>
      <c r="J92" s="456"/>
      <c r="K92" s="110">
        <f>$GP$337+I92+0.1</f>
        <v>-213.22887975750001</v>
      </c>
      <c r="L92" s="23"/>
      <c r="M92" s="434"/>
      <c r="N92" s="435"/>
      <c r="O92" s="435"/>
      <c r="P92" s="435"/>
      <c r="Q92" s="435"/>
      <c r="R92" s="436"/>
      <c r="S92" s="97"/>
      <c r="T92" s="97"/>
      <c r="U92" s="97"/>
      <c r="V92" s="97"/>
      <c r="W92" s="97"/>
      <c r="X92" s="98"/>
      <c r="Y92" s="51"/>
      <c r="Z92" s="350" t="str">
        <f>Base!$A$6</f>
        <v>Frais L2D</v>
      </c>
      <c r="AA92" s="366">
        <v>0</v>
      </c>
      <c r="AB92" s="369">
        <f>IFERROR(AA92/VLOOKUP($A92,Base!$A$3:$D$17,4,FALSE)/24,"")</f>
        <v>0</v>
      </c>
      <c r="AC92" s="110">
        <f>HH$304</f>
        <v>0</v>
      </c>
      <c r="AD92" s="326">
        <f>IFERROR($AC92/VLOOKUP($A92,Base!$A$3:$D$17,4,FALSE)/24,"")</f>
        <v>0</v>
      </c>
      <c r="AE92" s="315">
        <f t="shared" si="105"/>
        <v>0</v>
      </c>
      <c r="AF92" s="422"/>
      <c r="AG92" s="68"/>
      <c r="AH92" s="429">
        <f t="shared" si="96"/>
        <v>-816.31830376500034</v>
      </c>
      <c r="AI92" s="430"/>
      <c r="AJ92" s="110">
        <f>$GP$341+AH92</f>
        <v>-816.31830376500034</v>
      </c>
      <c r="AK92" s="23"/>
      <c r="AL92" s="434"/>
      <c r="AM92" s="435"/>
      <c r="AN92" s="435"/>
      <c r="AO92" s="435"/>
      <c r="AP92" s="435"/>
      <c r="AQ92" s="436"/>
      <c r="AR92" s="97"/>
      <c r="AS92" s="97"/>
      <c r="AT92" s="97"/>
      <c r="AU92" s="97"/>
      <c r="AV92" s="97"/>
      <c r="AW92" s="98"/>
      <c r="AX92" s="51"/>
      <c r="AY92" s="350" t="str">
        <f>Base!$A$6</f>
        <v>Frais L2D</v>
      </c>
      <c r="AZ92" s="75">
        <v>0</v>
      </c>
      <c r="BA92" s="312">
        <f>IFERROR(AZ92/VLOOKUP($A92,Base!$A$3:$D$17,4,FALSE)/24,"")</f>
        <v>0</v>
      </c>
      <c r="BB92" s="110">
        <f>HH$308</f>
        <v>0</v>
      </c>
      <c r="BC92" s="326">
        <f>IFERROR(BB92/VLOOKUP($A92,Base!$A$3:$D$17,4,FALSE)/24,"")</f>
        <v>0</v>
      </c>
      <c r="BD92" s="315">
        <f t="shared" si="106"/>
        <v>0</v>
      </c>
      <c r="BE92" s="422"/>
      <c r="BF92" s="68"/>
      <c r="BG92" s="429">
        <f t="shared" si="97"/>
        <v>-1505.6764574625008</v>
      </c>
      <c r="BH92" s="430"/>
      <c r="BI92" s="110">
        <f>$GP$345+BG92</f>
        <v>-1505.6764574625008</v>
      </c>
      <c r="BJ92" s="23"/>
      <c r="BK92" s="434"/>
      <c r="BL92" s="435"/>
      <c r="BM92" s="435"/>
      <c r="BN92" s="435"/>
      <c r="BO92" s="435"/>
      <c r="BP92" s="436"/>
      <c r="BQ92" s="97"/>
      <c r="BR92" s="97"/>
      <c r="BS92" s="97"/>
      <c r="BT92" s="97"/>
      <c r="BU92" s="97"/>
      <c r="BV92" s="98"/>
      <c r="BW92" s="51"/>
      <c r="BX92" s="350" t="str">
        <f>Base!$A$6</f>
        <v>Frais L2D</v>
      </c>
      <c r="BY92" s="75">
        <v>0</v>
      </c>
      <c r="BZ92" s="312">
        <f>IFERROR(BY92/VLOOKUP($A92,Base!$A$3:$D$17,4,FALSE)/24,"")</f>
        <v>0</v>
      </c>
      <c r="CA92" s="110">
        <f>HH$312</f>
        <v>0</v>
      </c>
      <c r="CB92" s="326">
        <f>IFERROR($CA92/VLOOKUP($A92,Base!$A$3:$D$17,4,FALSE)/24,"")</f>
        <v>0</v>
      </c>
      <c r="CC92" s="315">
        <f t="shared" si="98"/>
        <v>0</v>
      </c>
      <c r="CD92" s="422"/>
      <c r="CE92" s="68"/>
      <c r="CF92" s="429">
        <f t="shared" si="99"/>
        <v>-2304.883790257501</v>
      </c>
      <c r="CG92" s="430"/>
      <c r="CH92" s="110">
        <f>$GP$349+CF92</f>
        <v>-2304.883790257501</v>
      </c>
      <c r="CI92" s="23"/>
      <c r="CJ92" s="434"/>
      <c r="CK92" s="435"/>
      <c r="CL92" s="435"/>
      <c r="CM92" s="435"/>
      <c r="CN92" s="435"/>
      <c r="CO92" s="436"/>
      <c r="CP92" s="97"/>
      <c r="CQ92" s="97"/>
      <c r="CR92" s="97"/>
      <c r="CS92" s="97"/>
      <c r="CT92" s="97"/>
      <c r="CU92" s="98"/>
      <c r="CV92" s="51"/>
      <c r="CW92" s="350" t="str">
        <f>Base!$A$6</f>
        <v>Frais L2D</v>
      </c>
      <c r="CX92" s="75">
        <v>0</v>
      </c>
      <c r="CY92" s="312">
        <f>IFERROR(CX92/VLOOKUP($A92,Base!$A$3:$D$17,4,FALSE)/24,"")</f>
        <v>0</v>
      </c>
      <c r="CZ92" s="110">
        <f>HH$316</f>
        <v>0</v>
      </c>
      <c r="DA92" s="326">
        <f>IFERROR($CZ92/VLOOKUP($A92,Base!$A$3:$D$17,4,FALSE)/24,"")</f>
        <v>0</v>
      </c>
      <c r="DB92" s="315">
        <f t="shared" si="107"/>
        <v>0</v>
      </c>
      <c r="DC92" s="422"/>
      <c r="DD92" s="68"/>
      <c r="DE92" s="429">
        <f t="shared" si="100"/>
        <v>-4212.3493424000008</v>
      </c>
      <c r="DF92" s="430"/>
      <c r="DG92" s="110">
        <f>$GP$353+DE92</f>
        <v>-4212.3493424000008</v>
      </c>
      <c r="DH92" s="23"/>
      <c r="DI92" s="434"/>
      <c r="DJ92" s="435"/>
      <c r="DK92" s="435"/>
      <c r="DL92" s="435"/>
      <c r="DM92" s="435"/>
      <c r="DN92" s="436"/>
      <c r="DO92" s="97"/>
      <c r="DP92" s="97"/>
      <c r="DQ92" s="97"/>
      <c r="DR92" s="97"/>
      <c r="DS92" s="97"/>
      <c r="DT92" s="98"/>
      <c r="DU92" s="51"/>
      <c r="DV92" s="350" t="str">
        <f>Base!$A$6</f>
        <v>Frais L2D</v>
      </c>
      <c r="DW92" s="75">
        <v>0</v>
      </c>
      <c r="DX92" s="312">
        <f>IFERROR(DW92/VLOOKUP($A92,Base!$A$3:$D$17,4,FALSE)/24,"")</f>
        <v>0</v>
      </c>
      <c r="DY92" s="110">
        <f>$HH$320</f>
        <v>0</v>
      </c>
      <c r="DZ92" s="326">
        <f>IFERROR($DY92/VLOOKUP($A92,Base!$A$3:$D$17,4,FALSE)/24,"")</f>
        <v>0</v>
      </c>
      <c r="EA92" s="315">
        <f t="shared" si="108"/>
        <v>0</v>
      </c>
      <c r="EB92" s="422"/>
      <c r="EC92" s="68"/>
      <c r="ED92" s="429">
        <f t="shared" si="101"/>
        <v>-4185.4368500900009</v>
      </c>
      <c r="EE92" s="430"/>
      <c r="EF92" s="110">
        <f>$GP$357+ED92</f>
        <v>-4185.4368500900009</v>
      </c>
      <c r="EG92" s="23"/>
      <c r="EH92" s="434"/>
      <c r="EI92" s="435"/>
      <c r="EJ92" s="435"/>
      <c r="EK92" s="435"/>
      <c r="EL92" s="435"/>
      <c r="EM92" s="436"/>
      <c r="EN92" s="97"/>
      <c r="EO92" s="97"/>
      <c r="EP92" s="97"/>
      <c r="EQ92" s="97"/>
      <c r="ER92" s="97"/>
      <c r="ES92" s="98"/>
      <c r="ET92" s="51"/>
      <c r="EU92" s="350" t="str">
        <f>Base!$A$6</f>
        <v>Frais L2D</v>
      </c>
      <c r="EV92" s="323"/>
      <c r="EW92" s="312">
        <f>IFERROR(EV92/VLOOKUP($A92,Base!$A$3:$D$17,4,FALSE)/24,"")</f>
        <v>0</v>
      </c>
      <c r="EX92" s="110">
        <f>$HH$324</f>
        <v>0</v>
      </c>
      <c r="EY92" s="326">
        <f>IFERROR($EX92/VLOOKUP($A92,Base!$A$3:$D$17,4,FALSE)/24,"")</f>
        <v>0</v>
      </c>
      <c r="EZ92" s="315">
        <f t="shared" si="102"/>
        <v>0</v>
      </c>
      <c r="FA92" s="422"/>
      <c r="FB92" s="68"/>
      <c r="FC92" s="429">
        <f t="shared" si="103"/>
        <v>-4180.8688723650012</v>
      </c>
      <c r="FD92" s="430"/>
      <c r="FE92" s="110">
        <f>$GP$361+FC92</f>
        <v>-4180.8688723650012</v>
      </c>
      <c r="FF92" s="23"/>
      <c r="FG92" s="434"/>
      <c r="FH92" s="435"/>
      <c r="FI92" s="435"/>
      <c r="FJ92" s="435"/>
      <c r="FK92" s="435"/>
      <c r="FL92" s="436"/>
      <c r="FM92" s="97"/>
      <c r="FN92" s="97"/>
      <c r="FO92" s="97"/>
      <c r="FP92" s="97"/>
      <c r="FQ92" s="97"/>
      <c r="FR92" s="98"/>
      <c r="FS92" s="51"/>
      <c r="FU92" s="237"/>
      <c r="FW92" s="88"/>
      <c r="FY92" s="130"/>
    </row>
    <row r="93" spans="1:181" s="25" customFormat="1" x14ac:dyDescent="0.2">
      <c r="A93" s="350" t="str">
        <f>Base!$A$7</f>
        <v>Surgelé</v>
      </c>
      <c r="B93" s="323">
        <v>0</v>
      </c>
      <c r="C93" s="312">
        <f>IFERROR(B93/VLOOKUP($A93,Base!$A$3:$D$17,4,FALSE)/24,"")</f>
        <v>0</v>
      </c>
      <c r="D93" s="110">
        <f>HI$300</f>
        <v>0</v>
      </c>
      <c r="E93" s="310">
        <f>IFERROR($D93/VLOOKUP($A93,Base!$A$3:$D$17,4,FALSE)/24,"")</f>
        <v>0</v>
      </c>
      <c r="F93" s="315">
        <f t="shared" si="109"/>
        <v>0</v>
      </c>
      <c r="G93" s="422">
        <f>SUM(F93:F94)</f>
        <v>0</v>
      </c>
      <c r="H93" s="68"/>
      <c r="I93" s="429">
        <f t="shared" si="104"/>
        <v>9.3608290774998295</v>
      </c>
      <c r="J93" s="456"/>
      <c r="K93" s="110">
        <f>$GQ$337+I93+0.1</f>
        <v>9.4608290774998292</v>
      </c>
      <c r="L93" s="23"/>
      <c r="M93" s="434"/>
      <c r="N93" s="435"/>
      <c r="O93" s="435"/>
      <c r="P93" s="435"/>
      <c r="Q93" s="435"/>
      <c r="R93" s="436"/>
      <c r="S93" s="97"/>
      <c r="T93" s="97"/>
      <c r="U93" s="97"/>
      <c r="V93" s="97"/>
      <c r="W93" s="97"/>
      <c r="X93" s="98"/>
      <c r="Y93" s="51"/>
      <c r="Z93" s="350" t="str">
        <f>Base!$A$7</f>
        <v>Surgelé</v>
      </c>
      <c r="AA93" s="366">
        <v>0</v>
      </c>
      <c r="AB93" s="369">
        <f>IFERROR(AA93/VLOOKUP($A93,Base!$A$3:$D$17,4,FALSE)/24,"")</f>
        <v>0</v>
      </c>
      <c r="AC93" s="110">
        <f>HI$304</f>
        <v>0</v>
      </c>
      <c r="AD93" s="326">
        <f>IFERROR($AC93/VLOOKUP($A93,Base!$A$3:$D$17,4,FALSE)/24,"")</f>
        <v>0</v>
      </c>
      <c r="AE93" s="315">
        <f t="shared" si="105"/>
        <v>0</v>
      </c>
      <c r="AF93" s="422">
        <f>SUM(AE93:AE94)</f>
        <v>0</v>
      </c>
      <c r="AG93" s="68"/>
      <c r="AH93" s="429">
        <f t="shared" si="96"/>
        <v>140.69611828749984</v>
      </c>
      <c r="AI93" s="430"/>
      <c r="AJ93" s="110">
        <f>$GQ$341+AH93</f>
        <v>140.69611828749984</v>
      </c>
      <c r="AK93" s="23"/>
      <c r="AL93" s="434"/>
      <c r="AM93" s="435"/>
      <c r="AN93" s="435"/>
      <c r="AO93" s="435"/>
      <c r="AP93" s="435"/>
      <c r="AQ93" s="436"/>
      <c r="AR93" s="97"/>
      <c r="AS93" s="97"/>
      <c r="AT93" s="97"/>
      <c r="AU93" s="97"/>
      <c r="AV93" s="97"/>
      <c r="AW93" s="98"/>
      <c r="AX93" s="51"/>
      <c r="AY93" s="350" t="str">
        <f>Base!$A$7</f>
        <v>Surgelé</v>
      </c>
      <c r="AZ93" s="75">
        <v>0</v>
      </c>
      <c r="BA93" s="312">
        <f>IFERROR(AZ93/VLOOKUP($A93,Base!$A$3:$D$17,4,FALSE)/24,"")</f>
        <v>0</v>
      </c>
      <c r="BB93" s="110">
        <f>HI$308</f>
        <v>0</v>
      </c>
      <c r="BC93" s="326">
        <f>IFERROR(BB93/VLOOKUP($A93,Base!$A$3:$D$17,4,FALSE)/24,"")</f>
        <v>0</v>
      </c>
      <c r="BD93" s="315">
        <f t="shared" si="106"/>
        <v>0</v>
      </c>
      <c r="BE93" s="422">
        <f>SUM(BD93:BD94)</f>
        <v>0</v>
      </c>
      <c r="BF93" s="68"/>
      <c r="BG93" s="429">
        <f t="shared" si="97"/>
        <v>545.19043854750009</v>
      </c>
      <c r="BH93" s="430"/>
      <c r="BI93" s="110">
        <f>$GQ$345+BG93</f>
        <v>545.19043854750009</v>
      </c>
      <c r="BJ93" s="23"/>
      <c r="BK93" s="434"/>
      <c r="BL93" s="435"/>
      <c r="BM93" s="435"/>
      <c r="BN93" s="435"/>
      <c r="BO93" s="435"/>
      <c r="BP93" s="436"/>
      <c r="BQ93" s="97"/>
      <c r="BR93" s="97"/>
      <c r="BS93" s="97"/>
      <c r="BT93" s="97"/>
      <c r="BU93" s="97"/>
      <c r="BV93" s="98"/>
      <c r="BW93" s="51"/>
      <c r="BX93" s="350" t="str">
        <f>Base!$A$7</f>
        <v>Surgelé</v>
      </c>
      <c r="BY93" s="75">
        <v>0</v>
      </c>
      <c r="BZ93" s="312">
        <f>IFERROR(BY93/VLOOKUP($A93,Base!$A$3:$D$17,4,FALSE)/24,"")</f>
        <v>0</v>
      </c>
      <c r="CA93" s="110">
        <f>HI$312</f>
        <v>0</v>
      </c>
      <c r="CB93" s="326">
        <f>IFERROR($CA93/VLOOKUP($A93,Base!$A$3:$D$17,4,FALSE)/24,"")</f>
        <v>0</v>
      </c>
      <c r="CC93" s="315">
        <f t="shared" si="98"/>
        <v>0</v>
      </c>
      <c r="CD93" s="422">
        <f>SUM(CC93:CC94)</f>
        <v>0</v>
      </c>
      <c r="CE93" s="68"/>
      <c r="CF93" s="429">
        <f t="shared" si="99"/>
        <v>980.23069438250002</v>
      </c>
      <c r="CG93" s="430"/>
      <c r="CH93" s="110">
        <f>$GQ$349+CF93</f>
        <v>980.23069438250002</v>
      </c>
      <c r="CI93" s="23"/>
      <c r="CJ93" s="434"/>
      <c r="CK93" s="435"/>
      <c r="CL93" s="435"/>
      <c r="CM93" s="435"/>
      <c r="CN93" s="435"/>
      <c r="CO93" s="436"/>
      <c r="CP93" s="97"/>
      <c r="CQ93" s="97"/>
      <c r="CR93" s="97"/>
      <c r="CS93" s="97"/>
      <c r="CT93" s="97"/>
      <c r="CU93" s="98"/>
      <c r="CV93" s="51"/>
      <c r="CW93" s="350" t="str">
        <f>Base!$A$7</f>
        <v>Surgelé</v>
      </c>
      <c r="CX93" s="75">
        <v>0</v>
      </c>
      <c r="CY93" s="312">
        <f>IFERROR(CX93/VLOOKUP($A93,Base!$A$3:$D$17,4,FALSE)/24,"")</f>
        <v>0</v>
      </c>
      <c r="CZ93" s="110">
        <f>HI$316</f>
        <v>0</v>
      </c>
      <c r="DA93" s="326">
        <f>IFERROR($CZ93/VLOOKUP($A93,Base!$A$3:$D$17,4,FALSE)/24,"")</f>
        <v>0</v>
      </c>
      <c r="DB93" s="315">
        <f t="shared" si="107"/>
        <v>0</v>
      </c>
      <c r="DC93" s="422">
        <f>SUM(DB93:DB94)</f>
        <v>0</v>
      </c>
      <c r="DD93" s="68"/>
      <c r="DE93" s="429">
        <f t="shared" si="100"/>
        <v>1326.0602218025001</v>
      </c>
      <c r="DF93" s="430"/>
      <c r="DG93" s="110">
        <f>$GQ$353+DE93</f>
        <v>1326.0602218025001</v>
      </c>
      <c r="DH93" s="23"/>
      <c r="DI93" s="434"/>
      <c r="DJ93" s="435"/>
      <c r="DK93" s="435"/>
      <c r="DL93" s="435"/>
      <c r="DM93" s="435"/>
      <c r="DN93" s="436"/>
      <c r="DO93" s="97"/>
      <c r="DP93" s="97"/>
      <c r="DQ93" s="97"/>
      <c r="DR93" s="97"/>
      <c r="DS93" s="97"/>
      <c r="DT93" s="98"/>
      <c r="DU93" s="51"/>
      <c r="DV93" s="350" t="str">
        <f>Base!$A$7</f>
        <v>Surgelé</v>
      </c>
      <c r="DW93" s="75">
        <v>0</v>
      </c>
      <c r="DX93" s="312">
        <f>IFERROR(DW93/VLOOKUP($A93,Base!$A$3:$D$17,4,FALSE)/24,"")</f>
        <v>0</v>
      </c>
      <c r="DY93" s="110">
        <f>$HI$320</f>
        <v>0</v>
      </c>
      <c r="DZ93" s="326">
        <f>IFERROR($DY93/VLOOKUP($A93,Base!$A$3:$D$17,4,FALSE)/24,"")</f>
        <v>0</v>
      </c>
      <c r="EA93" s="315">
        <f t="shared" si="108"/>
        <v>0</v>
      </c>
      <c r="EB93" s="422">
        <f>SUM(EA93:EA94)</f>
        <v>0</v>
      </c>
      <c r="EC93" s="68"/>
      <c r="ED93" s="429">
        <f t="shared" si="101"/>
        <v>2706.47722028</v>
      </c>
      <c r="EE93" s="430"/>
      <c r="EF93" s="110">
        <f>$GQ$357+ED93</f>
        <v>2706.47722028</v>
      </c>
      <c r="EG93" s="23"/>
      <c r="EH93" s="434"/>
      <c r="EI93" s="435"/>
      <c r="EJ93" s="435"/>
      <c r="EK93" s="435"/>
      <c r="EL93" s="435"/>
      <c r="EM93" s="436"/>
      <c r="EN93" s="97"/>
      <c r="EO93" s="97"/>
      <c r="EP93" s="97"/>
      <c r="EQ93" s="97"/>
      <c r="ER93" s="97"/>
      <c r="ES93" s="98"/>
      <c r="ET93" s="51"/>
      <c r="EU93" s="350" t="str">
        <f>Base!$A$7</f>
        <v>Surgelé</v>
      </c>
      <c r="EV93" s="323"/>
      <c r="EW93" s="312">
        <f>IFERROR(EV93/VLOOKUP($A93,Base!$A$3:$D$17,4,FALSE)/24,"")</f>
        <v>0</v>
      </c>
      <c r="EX93" s="110">
        <f>$HI$324</f>
        <v>0</v>
      </c>
      <c r="EY93" s="326">
        <f>IFERROR($EX93/VLOOKUP($A93,Base!$A$3:$D$17,4,FALSE)/24,"")</f>
        <v>0</v>
      </c>
      <c r="EZ93" s="315">
        <f t="shared" si="102"/>
        <v>0</v>
      </c>
      <c r="FA93" s="422">
        <f>SUM(EZ93:EZ94)</f>
        <v>0</v>
      </c>
      <c r="FB93" s="68"/>
      <c r="FC93" s="429">
        <f t="shared" si="103"/>
        <v>3606.6488839799999</v>
      </c>
      <c r="FD93" s="430"/>
      <c r="FE93" s="110">
        <f>$GQ$361+FC93</f>
        <v>3606.6488839799999</v>
      </c>
      <c r="FF93" s="23"/>
      <c r="FG93" s="434"/>
      <c r="FH93" s="435"/>
      <c r="FI93" s="435"/>
      <c r="FJ93" s="435"/>
      <c r="FK93" s="435"/>
      <c r="FL93" s="436"/>
      <c r="FM93" s="97"/>
      <c r="FN93" s="97"/>
      <c r="FO93" s="97"/>
      <c r="FP93" s="97"/>
      <c r="FQ93" s="97"/>
      <c r="FR93" s="98"/>
      <c r="FS93" s="51"/>
      <c r="FU93" s="237"/>
      <c r="FW93" s="88"/>
      <c r="FY93" s="130"/>
    </row>
    <row r="94" spans="1:181" s="25" customFormat="1" x14ac:dyDescent="0.2">
      <c r="A94" s="350" t="str">
        <f>Base!$A$8</f>
        <v>Surgelé L2D</v>
      </c>
      <c r="B94" s="323">
        <v>0</v>
      </c>
      <c r="C94" s="312">
        <f>IFERROR(B94/VLOOKUP($A94,Base!$A$3:$D$17,4,FALSE)/24,"")</f>
        <v>0</v>
      </c>
      <c r="D94" s="110">
        <f>HJ$300</f>
        <v>0</v>
      </c>
      <c r="E94" s="310">
        <f>IFERROR($D94/VLOOKUP($A94,Base!$A$3:$D$17,4,FALSE)/24,"")</f>
        <v>0</v>
      </c>
      <c r="F94" s="315">
        <f t="shared" si="109"/>
        <v>0</v>
      </c>
      <c r="G94" s="422"/>
      <c r="H94" s="68"/>
      <c r="I94" s="429">
        <f t="shared" si="104"/>
        <v>-390.63917092250017</v>
      </c>
      <c r="J94" s="456"/>
      <c r="K94" s="110">
        <f>$GR$337+I94+0.1</f>
        <v>-390.53917092250015</v>
      </c>
      <c r="L94" s="23"/>
      <c r="M94" s="434"/>
      <c r="N94" s="435"/>
      <c r="O94" s="435"/>
      <c r="P94" s="435"/>
      <c r="Q94" s="435"/>
      <c r="R94" s="436"/>
      <c r="S94" s="97"/>
      <c r="T94" s="97"/>
      <c r="U94" s="97"/>
      <c r="V94" s="97"/>
      <c r="W94" s="97"/>
      <c r="X94" s="98"/>
      <c r="Y94" s="51"/>
      <c r="Z94" s="350" t="str">
        <f>Base!$A$8</f>
        <v>Surgelé L2D</v>
      </c>
      <c r="AA94" s="366">
        <v>0</v>
      </c>
      <c r="AB94" s="369">
        <f>IFERROR(AA94/VLOOKUP($A94,Base!$A$3:$D$17,4,FALSE)/24,"")</f>
        <v>0</v>
      </c>
      <c r="AC94" s="110">
        <f>HJ$304</f>
        <v>0</v>
      </c>
      <c r="AD94" s="326">
        <f>IFERROR($AC94/VLOOKUP($A94,Base!$A$3:$D$17,4,FALSE)/24,"")</f>
        <v>0</v>
      </c>
      <c r="AE94" s="315">
        <f t="shared" si="105"/>
        <v>0</v>
      </c>
      <c r="AF94" s="422"/>
      <c r="AG94" s="68"/>
      <c r="AH94" s="429">
        <f t="shared" si="96"/>
        <v>-1258.4553129325004</v>
      </c>
      <c r="AI94" s="430"/>
      <c r="AJ94" s="110">
        <f>$GR$341+AH94</f>
        <v>-1258.4553129325004</v>
      </c>
      <c r="AK94" s="23"/>
      <c r="AL94" s="434"/>
      <c r="AM94" s="435"/>
      <c r="AN94" s="435"/>
      <c r="AO94" s="435"/>
      <c r="AP94" s="435"/>
      <c r="AQ94" s="436"/>
      <c r="AR94" s="97"/>
      <c r="AS94" s="97"/>
      <c r="AT94" s="97"/>
      <c r="AU94" s="97"/>
      <c r="AV94" s="97"/>
      <c r="AW94" s="98"/>
      <c r="AX94" s="51"/>
      <c r="AY94" s="350" t="str">
        <f>Base!$A$8</f>
        <v>Surgelé L2D</v>
      </c>
      <c r="AZ94" s="75">
        <v>0</v>
      </c>
      <c r="BA94" s="312">
        <f>IFERROR(AZ94/VLOOKUP($A94,Base!$A$3:$D$17,4,FALSE)/24,"")</f>
        <v>0</v>
      </c>
      <c r="BB94" s="110">
        <f>HJ$308</f>
        <v>0</v>
      </c>
      <c r="BC94" s="326">
        <f>IFERROR(BB94/VLOOKUP($A94,Base!$A$3:$D$17,4,FALSE)/24,"")</f>
        <v>0</v>
      </c>
      <c r="BD94" s="315">
        <f t="shared" si="106"/>
        <v>0</v>
      </c>
      <c r="BE94" s="422"/>
      <c r="BF94" s="68"/>
      <c r="BG94" s="429">
        <f t="shared" si="97"/>
        <v>-2163.9609926725002</v>
      </c>
      <c r="BH94" s="430"/>
      <c r="BI94" s="110">
        <f>$GR$345+BG94</f>
        <v>-2163.9609926725002</v>
      </c>
      <c r="BJ94" s="23"/>
      <c r="BK94" s="434"/>
      <c r="BL94" s="435"/>
      <c r="BM94" s="435"/>
      <c r="BN94" s="435"/>
      <c r="BO94" s="435"/>
      <c r="BP94" s="436"/>
      <c r="BQ94" s="97"/>
      <c r="BR94" s="97"/>
      <c r="BS94" s="97"/>
      <c r="BT94" s="97"/>
      <c r="BU94" s="97"/>
      <c r="BV94" s="98"/>
      <c r="BW94" s="51"/>
      <c r="BX94" s="350" t="str">
        <f>Base!$A$8</f>
        <v>Surgelé L2D</v>
      </c>
      <c r="BY94" s="75">
        <v>0</v>
      </c>
      <c r="BZ94" s="312">
        <f>IFERROR(BY94/VLOOKUP($A94,Base!$A$3:$D$17,4,FALSE)/24,"")</f>
        <v>0</v>
      </c>
      <c r="CA94" s="110">
        <f>HJ$312</f>
        <v>0</v>
      </c>
      <c r="CB94" s="326">
        <f>IFERROR($CA94/VLOOKUP($A94,Base!$A$3:$D$17,4,FALSE)/24,"")</f>
        <v>0</v>
      </c>
      <c r="CC94" s="315">
        <f t="shared" si="98"/>
        <v>0</v>
      </c>
      <c r="CD94" s="422"/>
      <c r="CE94" s="68"/>
      <c r="CF94" s="429">
        <f t="shared" si="99"/>
        <v>-3003.9207368375005</v>
      </c>
      <c r="CG94" s="430"/>
      <c r="CH94" s="110">
        <f>$GR$349+CF94</f>
        <v>-3003.9207368375005</v>
      </c>
      <c r="CI94" s="23"/>
      <c r="CJ94" s="434"/>
      <c r="CK94" s="435"/>
      <c r="CL94" s="435"/>
      <c r="CM94" s="435"/>
      <c r="CN94" s="435"/>
      <c r="CO94" s="436"/>
      <c r="CP94" s="97"/>
      <c r="CQ94" s="97"/>
      <c r="CR94" s="97"/>
      <c r="CS94" s="97"/>
      <c r="CT94" s="97"/>
      <c r="CU94" s="98"/>
      <c r="CV94" s="51"/>
      <c r="CW94" s="350" t="str">
        <f>Base!$A$8</f>
        <v>Surgelé L2D</v>
      </c>
      <c r="CX94" s="75">
        <v>0</v>
      </c>
      <c r="CY94" s="312">
        <f>IFERROR(CX94/VLOOKUP($A94,Base!$A$3:$D$17,4,FALSE)/24,"")</f>
        <v>0</v>
      </c>
      <c r="CZ94" s="110">
        <f>HJ$316</f>
        <v>0</v>
      </c>
      <c r="DA94" s="326">
        <f>IFERROR($CZ94/VLOOKUP($A94,Base!$A$3:$D$17,4,FALSE)/24,"")</f>
        <v>0</v>
      </c>
      <c r="DB94" s="315">
        <f t="shared" si="107"/>
        <v>0</v>
      </c>
      <c r="DC94" s="422"/>
      <c r="DD94" s="68"/>
      <c r="DE94" s="429">
        <f t="shared" si="100"/>
        <v>-3583.0912094175001</v>
      </c>
      <c r="DF94" s="430"/>
      <c r="DG94" s="110">
        <f>$GR$353+DE94</f>
        <v>-3583.0912094175001</v>
      </c>
      <c r="DH94" s="23"/>
      <c r="DI94" s="434"/>
      <c r="DJ94" s="435"/>
      <c r="DK94" s="435"/>
      <c r="DL94" s="435"/>
      <c r="DM94" s="435"/>
      <c r="DN94" s="436"/>
      <c r="DO94" s="97"/>
      <c r="DP94" s="97"/>
      <c r="DQ94" s="97"/>
      <c r="DR94" s="97"/>
      <c r="DS94" s="97"/>
      <c r="DT94" s="98"/>
      <c r="DU94" s="51"/>
      <c r="DV94" s="350" t="str">
        <f>Base!$A$8</f>
        <v>Surgelé L2D</v>
      </c>
      <c r="DW94" s="75">
        <v>0</v>
      </c>
      <c r="DX94" s="312">
        <f>IFERROR(DW94/VLOOKUP($A94,Base!$A$3:$D$17,4,FALSE)/24,"")</f>
        <v>0</v>
      </c>
      <c r="DY94" s="110">
        <f>$HJ$320</f>
        <v>0</v>
      </c>
      <c r="DZ94" s="326">
        <f>IFERROR($DY94/VLOOKUP($A94,Base!$A$3:$D$17,4,FALSE)/24,"")</f>
        <v>0</v>
      </c>
      <c r="EA94" s="315">
        <f t="shared" si="108"/>
        <v>0</v>
      </c>
      <c r="EB94" s="422"/>
      <c r="EC94" s="68"/>
      <c r="ED94" s="429">
        <f t="shared" si="101"/>
        <v>-3172.6742109400002</v>
      </c>
      <c r="EE94" s="430"/>
      <c r="EF94" s="110">
        <f>$GR$357+ED94</f>
        <v>-3172.6742109400002</v>
      </c>
      <c r="EG94" s="23"/>
      <c r="EH94" s="434"/>
      <c r="EI94" s="435"/>
      <c r="EJ94" s="435"/>
      <c r="EK94" s="435"/>
      <c r="EL94" s="435"/>
      <c r="EM94" s="436"/>
      <c r="EN94" s="97"/>
      <c r="EO94" s="97"/>
      <c r="EP94" s="97"/>
      <c r="EQ94" s="97"/>
      <c r="ER94" s="97"/>
      <c r="ES94" s="98"/>
      <c r="ET94" s="51"/>
      <c r="EU94" s="350" t="str">
        <f>Base!$A$8</f>
        <v>Surgelé L2D</v>
      </c>
      <c r="EV94" s="323"/>
      <c r="EW94" s="312">
        <f>IFERROR(EV94/VLOOKUP($A94,Base!$A$3:$D$17,4,FALSE)/24,"")</f>
        <v>0</v>
      </c>
      <c r="EX94" s="110">
        <f>$HJ$324</f>
        <v>0</v>
      </c>
      <c r="EY94" s="326">
        <f>IFERROR($EX94/VLOOKUP($A94,Base!$A$3:$D$17,4,FALSE)/24,"")</f>
        <v>0</v>
      </c>
      <c r="EZ94" s="315">
        <f t="shared" si="102"/>
        <v>0</v>
      </c>
      <c r="FA94" s="422"/>
      <c r="FB94" s="68"/>
      <c r="FC94" s="429">
        <f t="shared" si="103"/>
        <v>0</v>
      </c>
      <c r="FD94" s="430"/>
      <c r="FE94" s="110">
        <f>$GR$361+FC94</f>
        <v>0</v>
      </c>
      <c r="FF94" s="23"/>
      <c r="FG94" s="434"/>
      <c r="FH94" s="435"/>
      <c r="FI94" s="435"/>
      <c r="FJ94" s="435"/>
      <c r="FK94" s="435"/>
      <c r="FL94" s="436"/>
      <c r="FM94" s="97"/>
      <c r="FN94" s="97"/>
      <c r="FO94" s="97"/>
      <c r="FP94" s="97"/>
      <c r="FQ94" s="97"/>
      <c r="FR94" s="98"/>
      <c r="FS94" s="51"/>
      <c r="FU94" s="237"/>
      <c r="FW94" s="88"/>
      <c r="FY94" s="130"/>
    </row>
    <row r="95" spans="1:181" s="25" customFormat="1" x14ac:dyDescent="0.2">
      <c r="A95" s="350" t="str">
        <f>Base!$A$9</f>
        <v>FPFrais</v>
      </c>
      <c r="B95" s="323">
        <v>0</v>
      </c>
      <c r="C95" s="312">
        <f>IFERROR(B95/VLOOKUP($A95,Base!$A$3:$D$17,4,FALSE)/24,"")</f>
        <v>0</v>
      </c>
      <c r="D95" s="110">
        <f>HK$300</f>
        <v>0</v>
      </c>
      <c r="E95" s="310">
        <f>IFERROR($D95/VLOOKUP($A95,Base!$A$3:$D$17,4,FALSE)/24,"")</f>
        <v>0</v>
      </c>
      <c r="F95" s="315">
        <f t="shared" si="109"/>
        <v>0</v>
      </c>
      <c r="G95" s="393"/>
      <c r="H95" s="68"/>
      <c r="I95" s="429">
        <f t="shared" si="104"/>
        <v>0.2</v>
      </c>
      <c r="J95" s="456"/>
      <c r="K95" s="110">
        <f>$GS$337+I95+0.1</f>
        <v>0.30000000000000004</v>
      </c>
      <c r="L95" s="23"/>
      <c r="M95" s="434"/>
      <c r="N95" s="435"/>
      <c r="O95" s="435"/>
      <c r="P95" s="435"/>
      <c r="Q95" s="435"/>
      <c r="R95" s="436"/>
      <c r="S95" s="97"/>
      <c r="T95" s="97"/>
      <c r="U95" s="97"/>
      <c r="V95" s="97"/>
      <c r="W95" s="97"/>
      <c r="X95" s="98"/>
      <c r="Y95" s="51"/>
      <c r="Z95" s="350" t="str">
        <f>Base!$A$9</f>
        <v>FPFrais</v>
      </c>
      <c r="AA95" s="366">
        <v>0</v>
      </c>
      <c r="AB95" s="369">
        <f>IFERROR(AA95/VLOOKUP($A95,Base!$A$3:$D$17,4,FALSE)/24,"")</f>
        <v>0</v>
      </c>
      <c r="AC95" s="110">
        <f>HK$304</f>
        <v>0</v>
      </c>
      <c r="AD95" s="326">
        <f>IFERROR($AC95/VLOOKUP($A95,Base!$A$3:$D$17,4,FALSE)/24,"")</f>
        <v>0</v>
      </c>
      <c r="AE95" s="315">
        <f t="shared" si="105"/>
        <v>0</v>
      </c>
      <c r="AF95" s="393"/>
      <c r="AG95" s="68"/>
      <c r="AH95" s="429">
        <f t="shared" si="96"/>
        <v>0.4</v>
      </c>
      <c r="AI95" s="430"/>
      <c r="AJ95" s="110">
        <f>$GS$341+AH95</f>
        <v>0.4</v>
      </c>
      <c r="AK95" s="23"/>
      <c r="AL95" s="434"/>
      <c r="AM95" s="435"/>
      <c r="AN95" s="435"/>
      <c r="AO95" s="435"/>
      <c r="AP95" s="435"/>
      <c r="AQ95" s="436"/>
      <c r="AR95" s="97"/>
      <c r="AS95" s="97"/>
      <c r="AT95" s="97"/>
      <c r="AU95" s="97"/>
      <c r="AV95" s="97"/>
      <c r="AW95" s="98"/>
      <c r="AX95" s="51"/>
      <c r="AY95" s="350" t="str">
        <f>Base!$A$9</f>
        <v>FPFrais</v>
      </c>
      <c r="AZ95" s="75">
        <v>0</v>
      </c>
      <c r="BA95" s="312">
        <f>IFERROR(AZ95/VLOOKUP($A95,Base!$A$3:$D$17,4,FALSE)/24,"")</f>
        <v>0</v>
      </c>
      <c r="BB95" s="110">
        <f>HK$308</f>
        <v>0</v>
      </c>
      <c r="BC95" s="326">
        <f>IFERROR(BB95/VLOOKUP($A95,Base!$A$3:$D$17,4,FALSE)/24,"")</f>
        <v>0</v>
      </c>
      <c r="BD95" s="315">
        <f t="shared" si="106"/>
        <v>0</v>
      </c>
      <c r="BE95" s="393"/>
      <c r="BF95" s="68"/>
      <c r="BG95" s="429">
        <f t="shared" si="97"/>
        <v>-279.52793080000004</v>
      </c>
      <c r="BH95" s="430"/>
      <c r="BI95" s="110">
        <f>$GS$345+BG95</f>
        <v>-279.52793080000004</v>
      </c>
      <c r="BJ95" s="23"/>
      <c r="BK95" s="434"/>
      <c r="BL95" s="435"/>
      <c r="BM95" s="435"/>
      <c r="BN95" s="435"/>
      <c r="BO95" s="435"/>
      <c r="BP95" s="436"/>
      <c r="BQ95" s="97"/>
      <c r="BR95" s="97"/>
      <c r="BS95" s="97"/>
      <c r="BT95" s="97"/>
      <c r="BU95" s="97"/>
      <c r="BV95" s="98"/>
      <c r="BW95" s="51"/>
      <c r="BX95" s="350" t="str">
        <f>Base!$A$9</f>
        <v>FPFrais</v>
      </c>
      <c r="BY95" s="75">
        <v>0</v>
      </c>
      <c r="BZ95" s="312">
        <f>IFERROR(BY95/VLOOKUP($A95,Base!$A$3:$D$17,4,FALSE)/24,"")</f>
        <v>0</v>
      </c>
      <c r="CA95" s="110">
        <f>HK$312</f>
        <v>0</v>
      </c>
      <c r="CB95" s="326">
        <f>IFERROR($CA95/VLOOKUP($A95,Base!$A$3:$D$17,4,FALSE)/24,"")</f>
        <v>0</v>
      </c>
      <c r="CC95" s="315">
        <f t="shared" si="98"/>
        <v>0</v>
      </c>
      <c r="CD95" s="393"/>
      <c r="CE95" s="68"/>
      <c r="CF95" s="429">
        <f t="shared" si="99"/>
        <v>-781.04777289999959</v>
      </c>
      <c r="CG95" s="430"/>
      <c r="CH95" s="110">
        <f>$GS$349+CF95</f>
        <v>-781.04777289999959</v>
      </c>
      <c r="CI95" s="23"/>
      <c r="CJ95" s="434"/>
      <c r="CK95" s="435"/>
      <c r="CL95" s="435"/>
      <c r="CM95" s="435"/>
      <c r="CN95" s="435"/>
      <c r="CO95" s="436"/>
      <c r="CP95" s="97"/>
      <c r="CQ95" s="97"/>
      <c r="CR95" s="97"/>
      <c r="CS95" s="97"/>
      <c r="CT95" s="97"/>
      <c r="CU95" s="98"/>
      <c r="CV95" s="51"/>
      <c r="CW95" s="350" t="str">
        <f>Base!$A$9</f>
        <v>FPFrais</v>
      </c>
      <c r="CX95" s="75">
        <v>0</v>
      </c>
      <c r="CY95" s="312">
        <f>IFERROR(CX95/VLOOKUP($A95,Base!$A$3:$D$17,4,FALSE)/24,"")</f>
        <v>0</v>
      </c>
      <c r="CZ95" s="110">
        <f>HK$316</f>
        <v>0</v>
      </c>
      <c r="DA95" s="326">
        <f>IFERROR($CZ95/VLOOKUP($A95,Base!$A$3:$D$17,4,FALSE)/24,"")</f>
        <v>0</v>
      </c>
      <c r="DB95" s="315">
        <f t="shared" si="107"/>
        <v>0</v>
      </c>
      <c r="DC95" s="393"/>
      <c r="DD95" s="68"/>
      <c r="DE95" s="429">
        <f t="shared" si="100"/>
        <v>-1191.5700065999995</v>
      </c>
      <c r="DF95" s="430"/>
      <c r="DG95" s="110">
        <f>$GS$353+DE95</f>
        <v>-1191.5700065999995</v>
      </c>
      <c r="DH95" s="23"/>
      <c r="DI95" s="434"/>
      <c r="DJ95" s="435"/>
      <c r="DK95" s="435"/>
      <c r="DL95" s="435"/>
      <c r="DM95" s="435"/>
      <c r="DN95" s="436"/>
      <c r="DO95" s="97"/>
      <c r="DP95" s="97"/>
      <c r="DQ95" s="97"/>
      <c r="DR95" s="97"/>
      <c r="DS95" s="97"/>
      <c r="DT95" s="98"/>
      <c r="DU95" s="51"/>
      <c r="DV95" s="350" t="str">
        <f>Base!$A$9</f>
        <v>FPFrais</v>
      </c>
      <c r="DW95" s="75">
        <v>0</v>
      </c>
      <c r="DX95" s="312">
        <f>IFERROR(DW95/VLOOKUP($A95,Base!$A$3:$D$17,4,FALSE)/24,"")</f>
        <v>0</v>
      </c>
      <c r="DY95" s="110">
        <f>$HK$320</f>
        <v>0</v>
      </c>
      <c r="DZ95" s="326">
        <f>IFERROR($DY95/VLOOKUP($A95,Base!$A$3:$D$17,4,FALSE)/24,"")</f>
        <v>0</v>
      </c>
      <c r="EA95" s="315">
        <f t="shared" si="108"/>
        <v>0</v>
      </c>
      <c r="EB95" s="393"/>
      <c r="EC95" s="68"/>
      <c r="ED95" s="429">
        <f t="shared" si="101"/>
        <v>-1374.3481104999996</v>
      </c>
      <c r="EE95" s="430"/>
      <c r="EF95" s="110">
        <f>$GS$357+ED95</f>
        <v>-1374.3481104999996</v>
      </c>
      <c r="EG95" s="23"/>
      <c r="EH95" s="434"/>
      <c r="EI95" s="435"/>
      <c r="EJ95" s="435"/>
      <c r="EK95" s="435"/>
      <c r="EL95" s="435"/>
      <c r="EM95" s="436"/>
      <c r="EN95" s="97"/>
      <c r="EO95" s="97"/>
      <c r="EP95" s="97"/>
      <c r="EQ95" s="97"/>
      <c r="ER95" s="97"/>
      <c r="ES95" s="98"/>
      <c r="ET95" s="51"/>
      <c r="EU95" s="350" t="str">
        <f>Base!$A$9</f>
        <v>FPFrais</v>
      </c>
      <c r="EV95" s="323"/>
      <c r="EW95" s="312">
        <f>IFERROR(EV95/VLOOKUP($A95,Base!$A$3:$D$17,4,FALSE)/24,"")</f>
        <v>0</v>
      </c>
      <c r="EX95" s="110">
        <f>$HK$324</f>
        <v>0</v>
      </c>
      <c r="EY95" s="326">
        <f>IFERROR($EX95/VLOOKUP($A95,Base!$A$3:$D$17,4,FALSE)/24,"")</f>
        <v>0</v>
      </c>
      <c r="EZ95" s="315">
        <f t="shared" si="102"/>
        <v>0</v>
      </c>
      <c r="FA95" s="393"/>
      <c r="FB95" s="68"/>
      <c r="FC95" s="429">
        <f t="shared" si="103"/>
        <v>1121.6518895000004</v>
      </c>
      <c r="FD95" s="430"/>
      <c r="FE95" s="110">
        <f>$GS$361+FC95</f>
        <v>1121.6518895000004</v>
      </c>
      <c r="FF95" s="23"/>
      <c r="FG95" s="434"/>
      <c r="FH95" s="435"/>
      <c r="FI95" s="435"/>
      <c r="FJ95" s="435"/>
      <c r="FK95" s="435"/>
      <c r="FL95" s="436"/>
      <c r="FM95" s="97"/>
      <c r="FN95" s="97"/>
      <c r="FO95" s="97"/>
      <c r="FP95" s="97"/>
      <c r="FQ95" s="97"/>
      <c r="FR95" s="98"/>
      <c r="FS95" s="51"/>
      <c r="FU95" s="237"/>
      <c r="FW95" s="88"/>
      <c r="FY95" s="130"/>
    </row>
    <row r="96" spans="1:181" s="25" customFormat="1" x14ac:dyDescent="0.2">
      <c r="A96" s="350" t="str">
        <f>Base!$A$10</f>
        <v>Buns</v>
      </c>
      <c r="B96" s="323">
        <v>0</v>
      </c>
      <c r="C96" s="312">
        <f>IFERROR(B96/VLOOKUP($A96,Base!$A$3:$D$17,4,FALSE)/24,"")</f>
        <v>0</v>
      </c>
      <c r="D96" s="110">
        <f>HL$300</f>
        <v>0</v>
      </c>
      <c r="E96" s="310">
        <f>IFERROR($D96/VLOOKUP($A96,Base!$A$3:$D$17,4,FALSE)/24,"")</f>
        <v>0</v>
      </c>
      <c r="F96" s="315">
        <f t="shared" si="109"/>
        <v>0</v>
      </c>
      <c r="G96" s="393"/>
      <c r="H96" s="68"/>
      <c r="I96" s="429">
        <f t="shared" si="104"/>
        <v>0.1</v>
      </c>
      <c r="J96" s="456"/>
      <c r="K96" s="110">
        <f>$GT$337+I96</f>
        <v>0.1</v>
      </c>
      <c r="L96" s="23"/>
      <c r="M96" s="434"/>
      <c r="N96" s="435"/>
      <c r="O96" s="435"/>
      <c r="P96" s="435"/>
      <c r="Q96" s="435"/>
      <c r="R96" s="436"/>
      <c r="S96" s="97"/>
      <c r="T96" s="97"/>
      <c r="U96" s="97"/>
      <c r="V96" s="97"/>
      <c r="W96" s="97"/>
      <c r="X96" s="98"/>
      <c r="Y96" s="51"/>
      <c r="Z96" s="350" t="str">
        <f>Base!$A$10</f>
        <v>Buns</v>
      </c>
      <c r="AA96" s="366">
        <v>0</v>
      </c>
      <c r="AB96" s="369">
        <f>IFERROR(AA96/VLOOKUP($A96,Base!$A$3:$D$17,4,FALSE)/24,"")</f>
        <v>0</v>
      </c>
      <c r="AC96" s="110">
        <f>HL$304</f>
        <v>0</v>
      </c>
      <c r="AD96" s="326">
        <f>IFERROR($AC96/VLOOKUP($A96,Base!$A$3:$D$17,4,FALSE)/24,"")</f>
        <v>0</v>
      </c>
      <c r="AE96" s="315">
        <f t="shared" si="105"/>
        <v>0</v>
      </c>
      <c r="AF96" s="393"/>
      <c r="AG96" s="68"/>
      <c r="AH96" s="429">
        <f t="shared" si="96"/>
        <v>3100.1</v>
      </c>
      <c r="AI96" s="430"/>
      <c r="AJ96" s="110">
        <f>$GT$341+AH96</f>
        <v>3100.1</v>
      </c>
      <c r="AK96" s="23"/>
      <c r="AL96" s="434"/>
      <c r="AM96" s="435"/>
      <c r="AN96" s="435"/>
      <c r="AO96" s="435"/>
      <c r="AP96" s="435"/>
      <c r="AQ96" s="436"/>
      <c r="AR96" s="97"/>
      <c r="AS96" s="97"/>
      <c r="AT96" s="97"/>
      <c r="AU96" s="97"/>
      <c r="AV96" s="97"/>
      <c r="AW96" s="98"/>
      <c r="AX96" s="51"/>
      <c r="AY96" s="350" t="str">
        <f>Base!$A$10</f>
        <v>Buns</v>
      </c>
      <c r="AZ96" s="75">
        <v>0</v>
      </c>
      <c r="BA96" s="312">
        <f>IFERROR(AZ96/VLOOKUP($A96,Base!$A$3:$D$17,4,FALSE)/24,"")</f>
        <v>0</v>
      </c>
      <c r="BB96" s="110">
        <f>HL$308</f>
        <v>0</v>
      </c>
      <c r="BC96" s="326">
        <f>IFERROR(BB96/VLOOKUP($A96,Base!$A$3:$D$17,4,FALSE)/24,"")</f>
        <v>0</v>
      </c>
      <c r="BD96" s="315">
        <f t="shared" si="106"/>
        <v>0</v>
      </c>
      <c r="BE96" s="393"/>
      <c r="BF96" s="68"/>
      <c r="BG96" s="429">
        <f t="shared" si="97"/>
        <v>5950.1</v>
      </c>
      <c r="BH96" s="430"/>
      <c r="BI96" s="110">
        <f>$GT$345+BG96</f>
        <v>5950.1</v>
      </c>
      <c r="BJ96" s="23"/>
      <c r="BK96" s="434"/>
      <c r="BL96" s="435"/>
      <c r="BM96" s="435"/>
      <c r="BN96" s="435"/>
      <c r="BO96" s="435"/>
      <c r="BP96" s="436"/>
      <c r="BQ96" s="97"/>
      <c r="BR96" s="97"/>
      <c r="BS96" s="97"/>
      <c r="BT96" s="97"/>
      <c r="BU96" s="97"/>
      <c r="BV96" s="98"/>
      <c r="BW96" s="51"/>
      <c r="BX96" s="350" t="str">
        <f>Base!$A$10</f>
        <v>Buns</v>
      </c>
      <c r="BY96" s="75">
        <v>0</v>
      </c>
      <c r="BZ96" s="312">
        <f>IFERROR(BY96/VLOOKUP($A96,Base!$A$3:$D$17,4,FALSE)/24,"")</f>
        <v>0</v>
      </c>
      <c r="CA96" s="110">
        <f>HL$312</f>
        <v>0</v>
      </c>
      <c r="CB96" s="326">
        <f>IFERROR($CA96/VLOOKUP($A96,Base!$A$3:$D$17,4,FALSE)/24,"")</f>
        <v>0</v>
      </c>
      <c r="CC96" s="315">
        <f t="shared" si="98"/>
        <v>0</v>
      </c>
      <c r="CD96" s="393"/>
      <c r="CE96" s="68"/>
      <c r="CF96" s="429">
        <f t="shared" si="99"/>
        <v>10300.1</v>
      </c>
      <c r="CG96" s="430"/>
      <c r="CH96" s="110">
        <f>$GT$349+CF96</f>
        <v>10300.1</v>
      </c>
      <c r="CI96" s="23"/>
      <c r="CJ96" s="434"/>
      <c r="CK96" s="435"/>
      <c r="CL96" s="435"/>
      <c r="CM96" s="435"/>
      <c r="CN96" s="435"/>
      <c r="CO96" s="436"/>
      <c r="CP96" s="97"/>
      <c r="CQ96" s="97"/>
      <c r="CR96" s="97"/>
      <c r="CS96" s="97"/>
      <c r="CT96" s="97"/>
      <c r="CU96" s="98"/>
      <c r="CV96" s="51"/>
      <c r="CW96" s="350" t="str">
        <f>Base!$A$10</f>
        <v>Buns</v>
      </c>
      <c r="CX96" s="75">
        <v>0</v>
      </c>
      <c r="CY96" s="312">
        <f>IFERROR(CX96/VLOOKUP($A96,Base!$A$3:$D$17,4,FALSE)/24,"")</f>
        <v>0</v>
      </c>
      <c r="CZ96" s="110">
        <f>HL$316</f>
        <v>0</v>
      </c>
      <c r="DA96" s="326">
        <f>IFERROR($CZ96/VLOOKUP($A96,Base!$A$3:$D$17,4,FALSE)/24,"")</f>
        <v>0</v>
      </c>
      <c r="DB96" s="315">
        <f t="shared" si="107"/>
        <v>0</v>
      </c>
      <c r="DC96" s="393"/>
      <c r="DD96" s="68"/>
      <c r="DE96" s="429">
        <f t="shared" si="100"/>
        <v>11500.1</v>
      </c>
      <c r="DF96" s="430"/>
      <c r="DG96" s="110">
        <f>$GT$353+DE96</f>
        <v>11500.1</v>
      </c>
      <c r="DH96" s="23"/>
      <c r="DI96" s="434"/>
      <c r="DJ96" s="435"/>
      <c r="DK96" s="435"/>
      <c r="DL96" s="435"/>
      <c r="DM96" s="435"/>
      <c r="DN96" s="436"/>
      <c r="DO96" s="97"/>
      <c r="DP96" s="97"/>
      <c r="DQ96" s="97"/>
      <c r="DR96" s="97"/>
      <c r="DS96" s="97"/>
      <c r="DT96" s="98"/>
      <c r="DU96" s="51"/>
      <c r="DV96" s="350" t="str">
        <f>Base!$A$10</f>
        <v>Buns</v>
      </c>
      <c r="DW96" s="75">
        <v>0</v>
      </c>
      <c r="DX96" s="312">
        <f>IFERROR(DW96/VLOOKUP($A96,Base!$A$3:$D$17,4,FALSE)/24,"")</f>
        <v>0</v>
      </c>
      <c r="DY96" s="110">
        <f>$HL$320</f>
        <v>0</v>
      </c>
      <c r="DZ96" s="326">
        <f>IFERROR($DY96/VLOOKUP($A96,Base!$A$3:$D$17,4,FALSE)/24,"")</f>
        <v>0</v>
      </c>
      <c r="EA96" s="315">
        <f t="shared" si="108"/>
        <v>0</v>
      </c>
      <c r="EB96" s="393"/>
      <c r="EC96" s="68"/>
      <c r="ED96" s="429">
        <f t="shared" si="101"/>
        <v>12100.1</v>
      </c>
      <c r="EE96" s="430"/>
      <c r="EF96" s="110">
        <f>$GT$357+ED96</f>
        <v>12100.1</v>
      </c>
      <c r="EG96" s="23"/>
      <c r="EH96" s="434"/>
      <c r="EI96" s="435"/>
      <c r="EJ96" s="435"/>
      <c r="EK96" s="435"/>
      <c r="EL96" s="435"/>
      <c r="EM96" s="436"/>
      <c r="EN96" s="97"/>
      <c r="EO96" s="97"/>
      <c r="EP96" s="97"/>
      <c r="EQ96" s="97"/>
      <c r="ER96" s="97"/>
      <c r="ES96" s="98"/>
      <c r="ET96" s="51"/>
      <c r="EU96" s="350" t="str">
        <f>Base!$A$10</f>
        <v>Buns</v>
      </c>
      <c r="EV96" s="323"/>
      <c r="EW96" s="312">
        <f>IFERROR(EV96/VLOOKUP($A96,Base!$A$3:$D$17,4,FALSE)/24,"")</f>
        <v>0</v>
      </c>
      <c r="EX96" s="110">
        <f>$HL$324</f>
        <v>0</v>
      </c>
      <c r="EY96" s="326">
        <f>IFERROR($EX96/VLOOKUP($A96,Base!$A$3:$D$17,4,FALSE)/24,"")</f>
        <v>0</v>
      </c>
      <c r="EZ96" s="315">
        <f t="shared" si="102"/>
        <v>0</v>
      </c>
      <c r="FA96" s="393"/>
      <c r="FB96" s="68"/>
      <c r="FC96" s="429">
        <f t="shared" si="103"/>
        <v>12100.1</v>
      </c>
      <c r="FD96" s="430"/>
      <c r="FE96" s="110">
        <f>$GT$361+FC96</f>
        <v>12100.1</v>
      </c>
      <c r="FF96" s="23"/>
      <c r="FG96" s="434"/>
      <c r="FH96" s="435"/>
      <c r="FI96" s="435"/>
      <c r="FJ96" s="435"/>
      <c r="FK96" s="435"/>
      <c r="FL96" s="436"/>
      <c r="FM96" s="97"/>
      <c r="FN96" s="97"/>
      <c r="FO96" s="97"/>
      <c r="FP96" s="97"/>
      <c r="FQ96" s="97"/>
      <c r="FR96" s="98"/>
      <c r="FS96" s="51"/>
      <c r="FU96" s="237"/>
      <c r="FW96" s="88"/>
      <c r="FY96" s="130"/>
    </row>
    <row r="97" spans="1:181" s="25" customFormat="1" x14ac:dyDescent="0.2">
      <c r="A97" s="350" t="str">
        <f>Base!$A$11</f>
        <v>Réception</v>
      </c>
      <c r="B97" s="323">
        <v>560</v>
      </c>
      <c r="C97" s="312">
        <f>IFERROR(B97/VLOOKUP($A97,Base!$A$3:$D$17,4,FALSE)/24,"")</f>
        <v>0.86419753086419748</v>
      </c>
      <c r="D97" s="110">
        <f>HM$300</f>
        <v>0</v>
      </c>
      <c r="E97" s="310">
        <f>IFERROR($B97/VLOOKUP($A97,Base!$A$3:$D$17,4,FALSE)/24,"")</f>
        <v>0.86419753086419748</v>
      </c>
      <c r="F97" s="315">
        <f t="shared" si="109"/>
        <v>0</v>
      </c>
      <c r="G97" s="393"/>
      <c r="H97" s="68"/>
      <c r="I97" s="429"/>
      <c r="J97" s="456"/>
      <c r="K97" s="110">
        <f>$GU$341</f>
        <v>0</v>
      </c>
      <c r="L97" s="23"/>
      <c r="M97" s="434"/>
      <c r="N97" s="435"/>
      <c r="O97" s="435"/>
      <c r="P97" s="435"/>
      <c r="Q97" s="435"/>
      <c r="R97" s="436"/>
      <c r="S97" s="97"/>
      <c r="T97" s="97"/>
      <c r="U97" s="97"/>
      <c r="V97" s="97"/>
      <c r="W97" s="97"/>
      <c r="X97" s="98"/>
      <c r="Y97" s="51"/>
      <c r="Z97" s="350" t="str">
        <f>Base!$A$11</f>
        <v>Réception</v>
      </c>
      <c r="AA97" s="366">
        <v>350</v>
      </c>
      <c r="AB97" s="369">
        <f>IFERROR(AA97/VLOOKUP($A97,Base!$A$3:$D$17,4,FALSE)/24,"")</f>
        <v>0.54012345679012352</v>
      </c>
      <c r="AC97" s="110">
        <f>HM$304</f>
        <v>0</v>
      </c>
      <c r="AD97" s="326">
        <f>IFERROR($AA97/VLOOKUP($A97,Base!$A$3:$D$17,4,FALSE)/24,"")</f>
        <v>0.54012345679012352</v>
      </c>
      <c r="AE97" s="315">
        <f t="shared" si="105"/>
        <v>0</v>
      </c>
      <c r="AF97" s="393"/>
      <c r="AG97" s="68"/>
      <c r="AH97" s="429">
        <f t="shared" si="96"/>
        <v>0</v>
      </c>
      <c r="AI97" s="430"/>
      <c r="AJ97" s="110">
        <f>$GU$346+AH97</f>
        <v>0</v>
      </c>
      <c r="AK97" s="23"/>
      <c r="AL97" s="434"/>
      <c r="AM97" s="435"/>
      <c r="AN97" s="435"/>
      <c r="AO97" s="435"/>
      <c r="AP97" s="435"/>
      <c r="AQ97" s="436"/>
      <c r="AR97" s="97"/>
      <c r="AS97" s="97"/>
      <c r="AT97" s="97"/>
      <c r="AU97" s="97"/>
      <c r="AV97" s="97"/>
      <c r="AW97" s="98"/>
      <c r="AX97" s="51"/>
      <c r="AY97" s="350" t="str">
        <f>Base!$A$11</f>
        <v>Réception</v>
      </c>
      <c r="AZ97" s="75">
        <v>550</v>
      </c>
      <c r="BA97" s="312">
        <f>IFERROR(AZ97/VLOOKUP($A97,Base!$A$3:$D$17,4,FALSE)/24,"")</f>
        <v>0.84876543209876543</v>
      </c>
      <c r="BB97" s="110">
        <f>HM$308</f>
        <v>0</v>
      </c>
      <c r="BC97" s="326">
        <f>IFERROR(AZ97/VLOOKUP($A97,Base!$A$3:$D$17,4,FALSE)/24,"")</f>
        <v>0.84876543209876543</v>
      </c>
      <c r="BD97" s="315">
        <f>SUMIF($BG$57:$BG$85,AY97,$BH$57:$BH$85)+SUMIF($BI$57:$BI$85,AY97,$BJ$57:$BJ$85)+SUMIF($BK$57:$BK$85,AY97,$BL$57:$BL$85)+SUMIF($BM$57:$BM$85,AY97,$BN$57:$BN$85)+SUMIF($BO$57:$BO$85,AY97,$BP$57:$BP$85)</f>
        <v>0</v>
      </c>
      <c r="BE97" s="393"/>
      <c r="BF97" s="68"/>
      <c r="BG97" s="429">
        <f t="shared" si="97"/>
        <v>0</v>
      </c>
      <c r="BH97" s="430"/>
      <c r="BI97" s="110">
        <f>$GU$345+BG97</f>
        <v>0</v>
      </c>
      <c r="BJ97" s="23"/>
      <c r="BK97" s="434"/>
      <c r="BL97" s="435"/>
      <c r="BM97" s="435"/>
      <c r="BN97" s="435"/>
      <c r="BO97" s="435"/>
      <c r="BP97" s="436"/>
      <c r="BQ97" s="97"/>
      <c r="BR97" s="97"/>
      <c r="BS97" s="97"/>
      <c r="BT97" s="97"/>
      <c r="BU97" s="97"/>
      <c r="BV97" s="98"/>
      <c r="BW97" s="51"/>
      <c r="BX97" s="350" t="str">
        <f>Base!$A$11</f>
        <v>Réception</v>
      </c>
      <c r="BY97" s="75">
        <v>650</v>
      </c>
      <c r="BZ97" s="312">
        <f>IFERROR(BY97/VLOOKUP($A97,Base!$A$3:$D$17,4,FALSE)/24,"")</f>
        <v>1.0030864197530864</v>
      </c>
      <c r="CA97" s="110">
        <f>HM$312</f>
        <v>0</v>
      </c>
      <c r="CB97" s="326">
        <f>IFERROR($BY97/VLOOKUP($A97,Base!$A$3:$D$17,4,FALSE)/24,"")</f>
        <v>1.0030864197530864</v>
      </c>
      <c r="CC97" s="315">
        <f t="shared" si="98"/>
        <v>0</v>
      </c>
      <c r="CD97" s="393"/>
      <c r="CE97" s="68"/>
      <c r="CF97" s="429">
        <f t="shared" si="99"/>
        <v>0</v>
      </c>
      <c r="CG97" s="430"/>
      <c r="CH97" s="110">
        <f>$GU$349+CF97</f>
        <v>0</v>
      </c>
      <c r="CI97" s="23"/>
      <c r="CJ97" s="434"/>
      <c r="CK97" s="435"/>
      <c r="CL97" s="435"/>
      <c r="CM97" s="435"/>
      <c r="CN97" s="435"/>
      <c r="CO97" s="436"/>
      <c r="CP97" s="97"/>
      <c r="CQ97" s="97"/>
      <c r="CR97" s="97"/>
      <c r="CS97" s="97"/>
      <c r="CT97" s="97"/>
      <c r="CU97" s="98"/>
      <c r="CV97" s="51"/>
      <c r="CW97" s="350" t="str">
        <f>Base!$A$11</f>
        <v>Réception</v>
      </c>
      <c r="CX97" s="75">
        <v>500</v>
      </c>
      <c r="CY97" s="312">
        <f>IFERROR(CX97/VLOOKUP($A97,Base!$A$3:$D$17,4,FALSE)/24,"")</f>
        <v>0.77160493827160492</v>
      </c>
      <c r="CZ97" s="110">
        <f>HM$316</f>
        <v>0</v>
      </c>
      <c r="DA97" s="326">
        <f>IFERROR($CX97/VLOOKUP($A97,Base!$A$3:$D$17,4,FALSE)/24,"")</f>
        <v>0.77160493827160492</v>
      </c>
      <c r="DB97" s="315">
        <f t="shared" si="107"/>
        <v>0</v>
      </c>
      <c r="DC97" s="393"/>
      <c r="DD97" s="68"/>
      <c r="DE97" s="429">
        <f t="shared" si="100"/>
        <v>0</v>
      </c>
      <c r="DF97" s="430"/>
      <c r="DG97" s="110">
        <f>$GU$353+DE97</f>
        <v>0</v>
      </c>
      <c r="DH97" s="23"/>
      <c r="DI97" s="434"/>
      <c r="DJ97" s="435"/>
      <c r="DK97" s="435"/>
      <c r="DL97" s="435"/>
      <c r="DM97" s="435"/>
      <c r="DN97" s="436"/>
      <c r="DO97" s="97"/>
      <c r="DP97" s="97"/>
      <c r="DQ97" s="97"/>
      <c r="DR97" s="97"/>
      <c r="DS97" s="97"/>
      <c r="DT97" s="98"/>
      <c r="DU97" s="51"/>
      <c r="DV97" s="350" t="str">
        <f>Base!$A$11</f>
        <v>Réception</v>
      </c>
      <c r="DW97" s="75">
        <v>0</v>
      </c>
      <c r="DX97" s="312">
        <f>IFERROR(DW97/VLOOKUP($A97,Base!$A$3:$D$17,4,FALSE)/24,"")</f>
        <v>0</v>
      </c>
      <c r="DY97" s="110">
        <f>$HM$320</f>
        <v>0</v>
      </c>
      <c r="DZ97" s="326">
        <f>IFERROR($DW97/VLOOKUP($A97,Base!$A$3:$D$17,4,FALSE)/24,"")</f>
        <v>0</v>
      </c>
      <c r="EA97" s="315">
        <f t="shared" si="108"/>
        <v>0</v>
      </c>
      <c r="EB97" s="393"/>
      <c r="EC97" s="68"/>
      <c r="ED97" s="429">
        <f t="shared" si="101"/>
        <v>0</v>
      </c>
      <c r="EE97" s="430"/>
      <c r="EF97" s="110">
        <f>$GU$357+ED97</f>
        <v>0</v>
      </c>
      <c r="EG97" s="23"/>
      <c r="EH97" s="434"/>
      <c r="EI97" s="435"/>
      <c r="EJ97" s="435"/>
      <c r="EK97" s="435"/>
      <c r="EL97" s="435"/>
      <c r="EM97" s="436"/>
      <c r="EN97" s="97"/>
      <c r="EO97" s="97"/>
      <c r="EP97" s="97"/>
      <c r="EQ97" s="97"/>
      <c r="ER97" s="97"/>
      <c r="ES97" s="98"/>
      <c r="ET97" s="51"/>
      <c r="EU97" s="350" t="str">
        <f>Base!$A$11</f>
        <v>Réception</v>
      </c>
      <c r="EV97" s="323"/>
      <c r="EW97" s="312">
        <f>IFERROR(EV97/VLOOKUP($A97,Base!$A$3:$D$17,4,FALSE)/24,"")</f>
        <v>0</v>
      </c>
      <c r="EX97" s="110">
        <f>$HM$324</f>
        <v>0</v>
      </c>
      <c r="EY97" s="326">
        <f>IFERROR($EV97/VLOOKUP($A97,Base!$A$3:$D$17,4,FALSE)/24,"")</f>
        <v>0</v>
      </c>
      <c r="EZ97" s="315">
        <f t="shared" si="102"/>
        <v>0</v>
      </c>
      <c r="FA97" s="393"/>
      <c r="FB97" s="68"/>
      <c r="FC97" s="429">
        <f t="shared" si="103"/>
        <v>0</v>
      </c>
      <c r="FD97" s="430"/>
      <c r="FE97" s="110">
        <f>$GU$361+FC97</f>
        <v>0</v>
      </c>
      <c r="FF97" s="23"/>
      <c r="FG97" s="434"/>
      <c r="FH97" s="435"/>
      <c r="FI97" s="435"/>
      <c r="FJ97" s="435"/>
      <c r="FK97" s="435"/>
      <c r="FL97" s="436"/>
      <c r="FM97" s="97"/>
      <c r="FN97" s="97"/>
      <c r="FO97" s="97"/>
      <c r="FP97" s="97"/>
      <c r="FQ97" s="97"/>
      <c r="FR97" s="98"/>
      <c r="FS97" s="51"/>
      <c r="FU97" s="237"/>
      <c r="FW97" s="88"/>
      <c r="FY97" s="130"/>
    </row>
    <row r="98" spans="1:181" s="25" customFormat="1" x14ac:dyDescent="0.2">
      <c r="A98" s="350" t="str">
        <f>Base!$A$12</f>
        <v>Chargement</v>
      </c>
      <c r="B98" s="323">
        <v>0</v>
      </c>
      <c r="C98" s="312">
        <f>IFERROR(B98/VLOOKUP($A98,Base!$A$3:$D$17,4,FALSE)/24,"")</f>
        <v>0</v>
      </c>
      <c r="D98" s="110">
        <f>HN$300</f>
        <v>0</v>
      </c>
      <c r="E98" s="310">
        <f>IFERROR($B98/VLOOKUP($A98,Base!$A$3:$D$17,4,FALSE)/24,"")</f>
        <v>0</v>
      </c>
      <c r="F98" s="315">
        <f t="shared" si="109"/>
        <v>0</v>
      </c>
      <c r="G98" s="393"/>
      <c r="H98" s="68"/>
      <c r="I98" s="429">
        <f t="shared" ref="I98" si="110">K45</f>
        <v>0</v>
      </c>
      <c r="J98" s="456"/>
      <c r="K98" s="110">
        <f>$GV$341</f>
        <v>0</v>
      </c>
      <c r="L98" s="23"/>
      <c r="M98" s="434"/>
      <c r="N98" s="435"/>
      <c r="O98" s="435"/>
      <c r="P98" s="435"/>
      <c r="Q98" s="435"/>
      <c r="R98" s="436"/>
      <c r="S98" s="97"/>
      <c r="T98" s="97"/>
      <c r="U98" s="97"/>
      <c r="V98" s="97"/>
      <c r="W98" s="97"/>
      <c r="X98" s="98"/>
      <c r="Y98" s="51"/>
      <c r="Z98" s="350" t="str">
        <f>Base!$A$12</f>
        <v>Chargement</v>
      </c>
      <c r="AA98" s="366">
        <v>80</v>
      </c>
      <c r="AB98" s="369">
        <f>IFERROR(AA98/VLOOKUP($A98,Base!$A$3:$D$17,4,FALSE)/24,"")</f>
        <v>0.13333333333333333</v>
      </c>
      <c r="AC98" s="110">
        <f>HN$304</f>
        <v>0</v>
      </c>
      <c r="AD98" s="326">
        <f>IFERROR($AA98/VLOOKUP($A98,Base!$A$3:$D$17,4,FALSE)/24,"")</f>
        <v>0.13333333333333333</v>
      </c>
      <c r="AE98" s="315">
        <f t="shared" si="105"/>
        <v>0</v>
      </c>
      <c r="AF98" s="393"/>
      <c r="AG98" s="68"/>
      <c r="AH98" s="429">
        <f t="shared" si="96"/>
        <v>0</v>
      </c>
      <c r="AI98" s="430"/>
      <c r="AJ98" s="110">
        <f>$GV$346+AH98</f>
        <v>0</v>
      </c>
      <c r="AK98" s="23"/>
      <c r="AL98" s="434"/>
      <c r="AM98" s="435"/>
      <c r="AN98" s="435"/>
      <c r="AO98" s="435"/>
      <c r="AP98" s="435"/>
      <c r="AQ98" s="436"/>
      <c r="AR98" s="97"/>
      <c r="AS98" s="97"/>
      <c r="AT98" s="97"/>
      <c r="AU98" s="97"/>
      <c r="AV98" s="97"/>
      <c r="AW98" s="98"/>
      <c r="AX98" s="51"/>
      <c r="AY98" s="350" t="str">
        <f>Base!$A$12</f>
        <v>Chargement</v>
      </c>
      <c r="AZ98" s="75">
        <v>70</v>
      </c>
      <c r="BA98" s="312">
        <f>IFERROR(AZ98/VLOOKUP($A98,Base!$A$3:$D$17,4,FALSE)/24,"")</f>
        <v>0.11666666666666665</v>
      </c>
      <c r="BB98" s="110">
        <f>HN$308</f>
        <v>0</v>
      </c>
      <c r="BC98" s="326">
        <f>IFERROR(AZ98/VLOOKUP($A98,Base!$A$3:$D$17,4,FALSE)/24,"")</f>
        <v>0.11666666666666665</v>
      </c>
      <c r="BD98" s="315">
        <f t="shared" si="106"/>
        <v>0</v>
      </c>
      <c r="BE98" s="393"/>
      <c r="BF98" s="68"/>
      <c r="BG98" s="429">
        <f t="shared" si="97"/>
        <v>0</v>
      </c>
      <c r="BH98" s="430"/>
      <c r="BI98" s="110">
        <f>$GV$345+BG98</f>
        <v>0</v>
      </c>
      <c r="BJ98" s="23"/>
      <c r="BK98" s="434"/>
      <c r="BL98" s="435"/>
      <c r="BM98" s="435"/>
      <c r="BN98" s="435"/>
      <c r="BO98" s="435"/>
      <c r="BP98" s="436"/>
      <c r="BQ98" s="97"/>
      <c r="BR98" s="97"/>
      <c r="BS98" s="97"/>
      <c r="BT98" s="97"/>
      <c r="BU98" s="97"/>
      <c r="BV98" s="98"/>
      <c r="BW98" s="51"/>
      <c r="BX98" s="350" t="str">
        <f>Base!$A$12</f>
        <v>Chargement</v>
      </c>
      <c r="BY98" s="75">
        <v>75</v>
      </c>
      <c r="BZ98" s="312">
        <f>IFERROR(BY98/VLOOKUP($A98,Base!$A$3:$D$17,4,FALSE)/24,"")</f>
        <v>0.125</v>
      </c>
      <c r="CA98" s="110">
        <f>HN$312</f>
        <v>0</v>
      </c>
      <c r="CB98" s="326">
        <f>IFERROR($BY98/VLOOKUP($A98,Base!$A$3:$D$17,4,FALSE)/24,"")</f>
        <v>0.125</v>
      </c>
      <c r="CC98" s="315">
        <f t="shared" si="98"/>
        <v>0</v>
      </c>
      <c r="CD98" s="393"/>
      <c r="CE98" s="68"/>
      <c r="CF98" s="429">
        <f t="shared" si="99"/>
        <v>0</v>
      </c>
      <c r="CG98" s="430"/>
      <c r="CH98" s="110">
        <f>$GV$349+CF98</f>
        <v>0</v>
      </c>
      <c r="CI98" s="23"/>
      <c r="CJ98" s="434"/>
      <c r="CK98" s="435"/>
      <c r="CL98" s="435"/>
      <c r="CM98" s="435"/>
      <c r="CN98" s="435"/>
      <c r="CO98" s="436"/>
      <c r="CP98" s="97"/>
      <c r="CQ98" s="97"/>
      <c r="CR98" s="97"/>
      <c r="CS98" s="97"/>
      <c r="CT98" s="97"/>
      <c r="CU98" s="98"/>
      <c r="CV98" s="51"/>
      <c r="CW98" s="350" t="str">
        <f>Base!$A$12</f>
        <v>Chargement</v>
      </c>
      <c r="CX98" s="75">
        <v>70</v>
      </c>
      <c r="CY98" s="312">
        <f>IFERROR(CX98/VLOOKUP($A98,Base!$A$3:$D$17,4,FALSE)/24,"")</f>
        <v>0.11666666666666665</v>
      </c>
      <c r="CZ98" s="110">
        <f>HN$316</f>
        <v>0</v>
      </c>
      <c r="DA98" s="326">
        <f>IFERROR($CX98/VLOOKUP($A98,Base!$A$3:$D$17,4,FALSE)/24,"")</f>
        <v>0.11666666666666665</v>
      </c>
      <c r="DB98" s="315">
        <f t="shared" si="107"/>
        <v>0</v>
      </c>
      <c r="DC98" s="393"/>
      <c r="DD98" s="68"/>
      <c r="DE98" s="429">
        <f t="shared" si="100"/>
        <v>0</v>
      </c>
      <c r="DF98" s="430"/>
      <c r="DG98" s="110">
        <f>$GV$353+DE98</f>
        <v>0</v>
      </c>
      <c r="DH98" s="23"/>
      <c r="DI98" s="434"/>
      <c r="DJ98" s="435"/>
      <c r="DK98" s="435"/>
      <c r="DL98" s="435"/>
      <c r="DM98" s="435"/>
      <c r="DN98" s="436"/>
      <c r="DO98" s="97"/>
      <c r="DP98" s="97"/>
      <c r="DQ98" s="97"/>
      <c r="DR98" s="97"/>
      <c r="DS98" s="97"/>
      <c r="DT98" s="98"/>
      <c r="DU98" s="51"/>
      <c r="DV98" s="350" t="str">
        <f>Base!$A$12</f>
        <v>Chargement</v>
      </c>
      <c r="DW98" s="75">
        <v>0</v>
      </c>
      <c r="DX98" s="312">
        <f>IFERROR(DW98/VLOOKUP($A98,Base!$A$3:$D$17,4,FALSE)/24,"")</f>
        <v>0</v>
      </c>
      <c r="DY98" s="110">
        <f>$HN$320</f>
        <v>0</v>
      </c>
      <c r="DZ98" s="326">
        <f>IFERROR($DW98/VLOOKUP($A98,Base!$A$3:$D$17,4,FALSE)/24,"")</f>
        <v>0</v>
      </c>
      <c r="EA98" s="315">
        <f t="shared" si="108"/>
        <v>0</v>
      </c>
      <c r="EB98" s="393"/>
      <c r="EC98" s="68"/>
      <c r="ED98" s="429">
        <f t="shared" si="101"/>
        <v>0</v>
      </c>
      <c r="EE98" s="430"/>
      <c r="EF98" s="110">
        <f>$GV$357+ED98</f>
        <v>0</v>
      </c>
      <c r="EG98" s="23"/>
      <c r="EH98" s="434"/>
      <c r="EI98" s="435"/>
      <c r="EJ98" s="435"/>
      <c r="EK98" s="435"/>
      <c r="EL98" s="435"/>
      <c r="EM98" s="436"/>
      <c r="EN98" s="97"/>
      <c r="EO98" s="97"/>
      <c r="EP98" s="97"/>
      <c r="EQ98" s="97"/>
      <c r="ER98" s="97"/>
      <c r="ES98" s="98"/>
      <c r="ET98" s="51"/>
      <c r="EU98" s="350" t="str">
        <f>Base!$A$12</f>
        <v>Chargement</v>
      </c>
      <c r="EV98" s="323"/>
      <c r="EW98" s="312">
        <f>IFERROR(EV98/VLOOKUP($A98,Base!$A$3:$D$17,4,FALSE)/24,"")</f>
        <v>0</v>
      </c>
      <c r="EX98" s="110">
        <f>$HN$324</f>
        <v>0</v>
      </c>
      <c r="EY98" s="326">
        <f>IFERROR($EV98/VLOOKUP($A98,Base!$A$3:$D$17,4,FALSE)/24,"")</f>
        <v>0</v>
      </c>
      <c r="EZ98" s="315">
        <f t="shared" si="102"/>
        <v>0</v>
      </c>
      <c r="FA98" s="393"/>
      <c r="FB98" s="68"/>
      <c r="FC98" s="429">
        <f t="shared" si="103"/>
        <v>0</v>
      </c>
      <c r="FD98" s="430"/>
      <c r="FE98" s="110">
        <f>$GV$361+FC98</f>
        <v>0</v>
      </c>
      <c r="FF98" s="23"/>
      <c r="FG98" s="434"/>
      <c r="FH98" s="435"/>
      <c r="FI98" s="435"/>
      <c r="FJ98" s="435"/>
      <c r="FK98" s="435"/>
      <c r="FL98" s="436"/>
      <c r="FM98" s="97"/>
      <c r="FN98" s="97"/>
      <c r="FO98" s="97"/>
      <c r="FP98" s="97"/>
      <c r="FQ98" s="97"/>
      <c r="FR98" s="98"/>
      <c r="FS98" s="51"/>
      <c r="FU98" s="237"/>
      <c r="FW98" s="88"/>
      <c r="FY98" s="130"/>
    </row>
    <row r="99" spans="1:181" s="25" customFormat="1" x14ac:dyDescent="0.2">
      <c r="A99" s="350"/>
      <c r="B99" s="323"/>
      <c r="C99" s="312" t="str">
        <f>IFERROR(B99/VLOOKUP($A99,Base!$A$3:$D$17,4,FALSE)/24,"")</f>
        <v/>
      </c>
      <c r="D99" s="110">
        <f>HO$300</f>
        <v>0</v>
      </c>
      <c r="E99" s="310" t="str">
        <f>IFERROR($D99/VLOOKUP($A99,Base!$A$3:$D$17,4,FALSE)/24,"")</f>
        <v/>
      </c>
      <c r="F99" s="315"/>
      <c r="G99" s="393"/>
      <c r="H99" s="68"/>
      <c r="I99" s="440"/>
      <c r="J99" s="467"/>
      <c r="K99" s="110"/>
      <c r="L99" s="23"/>
      <c r="M99" s="434"/>
      <c r="N99" s="435"/>
      <c r="O99" s="435"/>
      <c r="P99" s="435"/>
      <c r="Q99" s="435"/>
      <c r="R99" s="436"/>
      <c r="S99" s="97"/>
      <c r="T99" s="97"/>
      <c r="U99" s="97"/>
      <c r="V99" s="97"/>
      <c r="W99" s="97"/>
      <c r="X99" s="98"/>
      <c r="Y99" s="51"/>
      <c r="Z99" s="350"/>
      <c r="AA99" s="366"/>
      <c r="AB99" s="369" t="str">
        <f>IFERROR(AA99/VLOOKUP($A99,Base!$A$3:$D$17,4,FALSE)/24,"")</f>
        <v/>
      </c>
      <c r="AC99" s="110">
        <f>HO$304</f>
        <v>0</v>
      </c>
      <c r="AD99" s="326" t="str">
        <f>IFERROR($AC99/VLOOKUP($A99,Base!$A$3:$D$17,4,FALSE)/24,"")</f>
        <v/>
      </c>
      <c r="AE99" s="315"/>
      <c r="AF99" s="393"/>
      <c r="AG99" s="68"/>
      <c r="AH99" s="440"/>
      <c r="AI99" s="441"/>
      <c r="AJ99" s="110"/>
      <c r="AK99" s="23"/>
      <c r="AL99" s="434"/>
      <c r="AM99" s="435"/>
      <c r="AN99" s="435"/>
      <c r="AO99" s="435"/>
      <c r="AP99" s="435"/>
      <c r="AQ99" s="436"/>
      <c r="AR99" s="97"/>
      <c r="AS99" s="97"/>
      <c r="AT99" s="97"/>
      <c r="AU99" s="97"/>
      <c r="AV99" s="97"/>
      <c r="AW99" s="98"/>
      <c r="AX99" s="51"/>
      <c r="AY99" s="350"/>
      <c r="AZ99" s="75"/>
      <c r="BA99" s="312" t="str">
        <f>IFERROR(AZ99/VLOOKUP($A99,Base!$A$3:$D$17,4,FALSE)/24,"")</f>
        <v/>
      </c>
      <c r="BB99" s="110">
        <f>HO$308</f>
        <v>0</v>
      </c>
      <c r="BC99" s="326" t="str">
        <f>IFERROR(BB99/VLOOKUP($A99,Base!$A$3:$D$17,4,FALSE)/24,"")</f>
        <v/>
      </c>
      <c r="BD99" s="315"/>
      <c r="BE99" s="393"/>
      <c r="BF99" s="68"/>
      <c r="BG99" s="440"/>
      <c r="BH99" s="441"/>
      <c r="BI99" s="110"/>
      <c r="BJ99" s="23"/>
      <c r="BK99" s="434"/>
      <c r="BL99" s="435"/>
      <c r="BM99" s="435"/>
      <c r="BN99" s="435"/>
      <c r="BO99" s="435"/>
      <c r="BP99" s="436"/>
      <c r="BQ99" s="97"/>
      <c r="BR99" s="97"/>
      <c r="BS99" s="97"/>
      <c r="BT99" s="97"/>
      <c r="BU99" s="97"/>
      <c r="BV99" s="98"/>
      <c r="BW99" s="51"/>
      <c r="BX99" s="350"/>
      <c r="BY99" s="75"/>
      <c r="BZ99" s="312" t="str">
        <f>IFERROR(BY99/VLOOKUP($A99,Base!$A$3:$D$17,4,FALSE)/24,"")</f>
        <v/>
      </c>
      <c r="CA99" s="110">
        <f>HO$312</f>
        <v>0</v>
      </c>
      <c r="CB99" s="326" t="str">
        <f>IFERROR($CA99/VLOOKUP($A99,Base!$A$3:$D$17,4,FALSE)/24,"")</f>
        <v/>
      </c>
      <c r="CC99" s="315"/>
      <c r="CD99" s="393"/>
      <c r="CE99" s="68"/>
      <c r="CF99" s="440"/>
      <c r="CG99" s="441"/>
      <c r="CH99" s="110"/>
      <c r="CI99" s="23"/>
      <c r="CJ99" s="434"/>
      <c r="CK99" s="435"/>
      <c r="CL99" s="435"/>
      <c r="CM99" s="435"/>
      <c r="CN99" s="435"/>
      <c r="CO99" s="436"/>
      <c r="CP99" s="97"/>
      <c r="CQ99" s="97"/>
      <c r="CR99" s="97"/>
      <c r="CS99" s="97"/>
      <c r="CT99" s="97"/>
      <c r="CU99" s="98"/>
      <c r="CV99" s="51"/>
      <c r="CW99" s="350"/>
      <c r="CX99" s="75"/>
      <c r="CY99" s="312" t="str">
        <f>IFERROR(CX99/VLOOKUP($A99,Base!$A$3:$D$17,4,FALSE)/24,"")</f>
        <v/>
      </c>
      <c r="CZ99" s="110">
        <f>HO$316</f>
        <v>0</v>
      </c>
      <c r="DA99" s="326" t="str">
        <f>IFERROR($CZ99/VLOOKUP($A99,Base!$A$3:$D$17,4,FALSE)/24,"")</f>
        <v/>
      </c>
      <c r="DB99" s="315"/>
      <c r="DC99" s="393"/>
      <c r="DD99" s="68"/>
      <c r="DE99" s="440"/>
      <c r="DF99" s="441"/>
      <c r="DG99" s="110"/>
      <c r="DH99" s="23"/>
      <c r="DI99" s="434"/>
      <c r="DJ99" s="435"/>
      <c r="DK99" s="435"/>
      <c r="DL99" s="435"/>
      <c r="DM99" s="435"/>
      <c r="DN99" s="436"/>
      <c r="DO99" s="97"/>
      <c r="DP99" s="97"/>
      <c r="DQ99" s="97"/>
      <c r="DR99" s="97"/>
      <c r="DS99" s="97"/>
      <c r="DT99" s="98"/>
      <c r="DU99" s="51"/>
      <c r="DV99" s="350"/>
      <c r="DW99" s="75"/>
      <c r="DX99" s="312" t="str">
        <f>IFERROR(DW99/VLOOKUP($A99,Base!$A$3:$D$17,4,FALSE)/24,"")</f>
        <v/>
      </c>
      <c r="DY99" s="110">
        <f>$HO$320</f>
        <v>0</v>
      </c>
      <c r="DZ99" s="326" t="str">
        <f>IFERROR($DY99/VLOOKUP($A99,Base!$A$3:$D$17,4,FALSE)/24,"")</f>
        <v/>
      </c>
      <c r="EA99" s="315"/>
      <c r="EB99" s="393"/>
      <c r="EC99" s="68"/>
      <c r="ED99" s="440"/>
      <c r="EE99" s="441"/>
      <c r="EF99" s="110"/>
      <c r="EG99" s="23"/>
      <c r="EH99" s="434"/>
      <c r="EI99" s="435"/>
      <c r="EJ99" s="435"/>
      <c r="EK99" s="435"/>
      <c r="EL99" s="435"/>
      <c r="EM99" s="436"/>
      <c r="EN99" s="97"/>
      <c r="EO99" s="97"/>
      <c r="EP99" s="97"/>
      <c r="EQ99" s="97"/>
      <c r="ER99" s="97"/>
      <c r="ES99" s="98"/>
      <c r="ET99" s="51"/>
      <c r="EU99" s="350"/>
      <c r="EV99" s="323"/>
      <c r="EW99" s="312" t="str">
        <f>IFERROR(EV99/VLOOKUP($A99,Base!$A$3:$D$17,4,FALSE)/24,"")</f>
        <v/>
      </c>
      <c r="EX99" s="110">
        <f>$HO$324</f>
        <v>0</v>
      </c>
      <c r="EY99" s="326" t="str">
        <f>IFERROR($EX99/VLOOKUP($A99,Base!$A$3:$D$17,4,FALSE)/24,"")</f>
        <v/>
      </c>
      <c r="EZ99" s="315"/>
      <c r="FA99" s="393"/>
      <c r="FB99" s="68"/>
      <c r="FC99" s="440"/>
      <c r="FD99" s="441"/>
      <c r="FE99" s="110"/>
      <c r="FF99" s="23"/>
      <c r="FG99" s="434"/>
      <c r="FH99" s="435"/>
      <c r="FI99" s="435"/>
      <c r="FJ99" s="435"/>
      <c r="FK99" s="435"/>
      <c r="FL99" s="436"/>
      <c r="FM99" s="97"/>
      <c r="FN99" s="97"/>
      <c r="FO99" s="97"/>
      <c r="FP99" s="97"/>
      <c r="FQ99" s="97"/>
      <c r="FR99" s="98"/>
      <c r="FS99" s="51"/>
      <c r="FU99" s="237"/>
      <c r="FW99" s="88"/>
      <c r="FY99" s="130"/>
    </row>
    <row r="100" spans="1:181" s="25" customFormat="1" x14ac:dyDescent="0.2">
      <c r="A100" s="350" t="str">
        <f>Base!$A$13</f>
        <v>Cariste M</v>
      </c>
      <c r="B100" s="324"/>
      <c r="C100" s="312">
        <f>IFERROR(B100/VLOOKUP($A100,Base!$A$3:$D$17,4,FALSE)/24,"")</f>
        <v>0</v>
      </c>
      <c r="D100" s="110"/>
      <c r="E100" s="310">
        <f>IFERROR($B100/VLOOKUP($A100,Base!$A$3:$D$17,4,FALSE)/24,"")</f>
        <v>0</v>
      </c>
      <c r="F100" s="315"/>
      <c r="G100" s="393" t="s">
        <v>10</v>
      </c>
      <c r="H100" s="84"/>
      <c r="I100" s="440"/>
      <c r="J100" s="467"/>
      <c r="K100" s="110" t="s">
        <v>10</v>
      </c>
      <c r="L100" s="23"/>
      <c r="M100" s="434"/>
      <c r="N100" s="435"/>
      <c r="O100" s="435"/>
      <c r="P100" s="435"/>
      <c r="Q100" s="435"/>
      <c r="R100" s="436"/>
      <c r="S100" s="97"/>
      <c r="T100" s="97"/>
      <c r="U100" s="97"/>
      <c r="V100" s="97"/>
      <c r="W100" s="97"/>
      <c r="X100" s="98"/>
      <c r="Y100" s="51"/>
      <c r="Z100" s="350" t="str">
        <f>Base!$A$13</f>
        <v>Cariste M</v>
      </c>
      <c r="AA100" s="367"/>
      <c r="AB100" s="369">
        <f>IFERROR(AA100/VLOOKUP($A100,Base!$A$3:$D$17,4,FALSE)/24,"")</f>
        <v>0</v>
      </c>
      <c r="AC100" s="110"/>
      <c r="AD100" s="326">
        <f>IFERROR($AA100/VLOOKUP($A100,Base!$A$3:$D$17,4,FALSE)/24,"")</f>
        <v>0</v>
      </c>
      <c r="AE100" s="315"/>
      <c r="AF100" s="393" t="s">
        <v>10</v>
      </c>
      <c r="AG100" s="84"/>
      <c r="AH100" s="440"/>
      <c r="AI100" s="441"/>
      <c r="AJ100" s="110" t="s">
        <v>10</v>
      </c>
      <c r="AK100" s="23"/>
      <c r="AL100" s="434"/>
      <c r="AM100" s="435"/>
      <c r="AN100" s="435"/>
      <c r="AO100" s="435"/>
      <c r="AP100" s="435"/>
      <c r="AQ100" s="436"/>
      <c r="AR100" s="97"/>
      <c r="AS100" s="97"/>
      <c r="AT100" s="97"/>
      <c r="AU100" s="97"/>
      <c r="AV100" s="97"/>
      <c r="AW100" s="98"/>
      <c r="AX100" s="51"/>
      <c r="AY100" s="350" t="str">
        <f>Base!$A$13</f>
        <v>Cariste M</v>
      </c>
      <c r="AZ100" s="77"/>
      <c r="BA100" s="312">
        <f>IFERROR(AZ100/VLOOKUP($A100,Base!$A$3:$D$17,4,FALSE)/24,"")</f>
        <v>0</v>
      </c>
      <c r="BB100" s="110"/>
      <c r="BC100" s="326">
        <f>IFERROR(AZ100/VLOOKUP($A100,Base!$A$3:$D$17,4,FALSE)/24,"")</f>
        <v>0</v>
      </c>
      <c r="BD100" s="315"/>
      <c r="BE100" s="393" t="s">
        <v>10</v>
      </c>
      <c r="BF100" s="84"/>
      <c r="BG100" s="440"/>
      <c r="BH100" s="441"/>
      <c r="BI100" s="110" t="s">
        <v>10</v>
      </c>
      <c r="BJ100" s="23"/>
      <c r="BK100" s="434"/>
      <c r="BL100" s="435"/>
      <c r="BM100" s="435"/>
      <c r="BN100" s="435"/>
      <c r="BO100" s="435"/>
      <c r="BP100" s="436"/>
      <c r="BQ100" s="97"/>
      <c r="BR100" s="97"/>
      <c r="BS100" s="97"/>
      <c r="BT100" s="97"/>
      <c r="BU100" s="97"/>
      <c r="BV100" s="98"/>
      <c r="BW100" s="51"/>
      <c r="BX100" s="350" t="str">
        <f>Base!$A$13</f>
        <v>Cariste M</v>
      </c>
      <c r="BY100" s="77"/>
      <c r="BZ100" s="312">
        <f>IFERROR(BY100/VLOOKUP($A100,Base!$A$3:$D$17,4,FALSE)/24,"")</f>
        <v>0</v>
      </c>
      <c r="CA100" s="110"/>
      <c r="CB100" s="326">
        <f>IFERROR($BY100/VLOOKUP($A100,Base!$A$3:$D$17,4,FALSE)/24,"")</f>
        <v>0</v>
      </c>
      <c r="CC100" s="315"/>
      <c r="CD100" s="393" t="s">
        <v>10</v>
      </c>
      <c r="CE100" s="84"/>
      <c r="CF100" s="440"/>
      <c r="CG100" s="441"/>
      <c r="CH100" s="110" t="s">
        <v>10</v>
      </c>
      <c r="CI100" s="23"/>
      <c r="CJ100" s="434"/>
      <c r="CK100" s="435"/>
      <c r="CL100" s="435"/>
      <c r="CM100" s="435"/>
      <c r="CN100" s="435"/>
      <c r="CO100" s="436"/>
      <c r="CP100" s="97"/>
      <c r="CQ100" s="97"/>
      <c r="CR100" s="97"/>
      <c r="CS100" s="97"/>
      <c r="CT100" s="97"/>
      <c r="CU100" s="98"/>
      <c r="CV100" s="51"/>
      <c r="CW100" s="350" t="str">
        <f>Base!$A$13</f>
        <v>Cariste M</v>
      </c>
      <c r="CX100" s="77"/>
      <c r="CY100" s="312">
        <f>IFERROR(CX100/VLOOKUP($A100,Base!$A$3:$D$17,4,FALSE)/24,"")</f>
        <v>0</v>
      </c>
      <c r="CZ100" s="110"/>
      <c r="DA100" s="326">
        <f>IFERROR($CX100/VLOOKUP($A100,Base!$A$3:$D$17,4,FALSE)/24,"")</f>
        <v>0</v>
      </c>
      <c r="DB100" s="315"/>
      <c r="DC100" s="393" t="s">
        <v>10</v>
      </c>
      <c r="DD100" s="84"/>
      <c r="DE100" s="440"/>
      <c r="DF100" s="441"/>
      <c r="DG100" s="110" t="s">
        <v>10</v>
      </c>
      <c r="DH100" s="23"/>
      <c r="DI100" s="434"/>
      <c r="DJ100" s="435"/>
      <c r="DK100" s="435"/>
      <c r="DL100" s="435"/>
      <c r="DM100" s="435"/>
      <c r="DN100" s="436"/>
      <c r="DO100" s="97"/>
      <c r="DP100" s="97"/>
      <c r="DQ100" s="97"/>
      <c r="DR100" s="97"/>
      <c r="DS100" s="97"/>
      <c r="DT100" s="98"/>
      <c r="DU100" s="51"/>
      <c r="DV100" s="350" t="str">
        <f>Base!$A$13</f>
        <v>Cariste M</v>
      </c>
      <c r="DW100" s="77">
        <f>DW97</f>
        <v>0</v>
      </c>
      <c r="DX100" s="312">
        <f>IFERROR(DW100/VLOOKUP($A100,Base!$A$3:$D$17,4,FALSE)/24,"")</f>
        <v>0</v>
      </c>
      <c r="DY100" s="110"/>
      <c r="DZ100" s="326">
        <f>IFERROR($DW100/VLOOKUP($A100,Base!$A$3:$D$17,4,FALSE)/24,"")</f>
        <v>0</v>
      </c>
      <c r="EA100" s="315">
        <f>EA97</f>
        <v>0</v>
      </c>
      <c r="EB100" s="393" t="s">
        <v>10</v>
      </c>
      <c r="EC100" s="84"/>
      <c r="ED100" s="440"/>
      <c r="EE100" s="441"/>
      <c r="EF100" s="110" t="s">
        <v>10</v>
      </c>
      <c r="EG100" s="23"/>
      <c r="EH100" s="434"/>
      <c r="EI100" s="435"/>
      <c r="EJ100" s="435"/>
      <c r="EK100" s="435"/>
      <c r="EL100" s="435"/>
      <c r="EM100" s="436"/>
      <c r="EN100" s="97"/>
      <c r="EO100" s="97"/>
      <c r="EP100" s="97"/>
      <c r="EQ100" s="97"/>
      <c r="ER100" s="97"/>
      <c r="ES100" s="98"/>
      <c r="ET100" s="51"/>
      <c r="EU100" s="350" t="str">
        <f>Base!$A$13</f>
        <v>Cariste M</v>
      </c>
      <c r="EV100" s="324">
        <f>EV97</f>
        <v>0</v>
      </c>
      <c r="EW100" s="312">
        <f>IFERROR(EV100/VLOOKUP($A100,Base!$A$3:$D$17,4,FALSE)/24,"")</f>
        <v>0</v>
      </c>
      <c r="EX100" s="110"/>
      <c r="EY100" s="326">
        <f>IFERROR($EV100/VLOOKUP($A100,Base!$A$3:$D$17,4,FALSE)/24,"")</f>
        <v>0</v>
      </c>
      <c r="EZ100" s="315">
        <f>EZ97</f>
        <v>0</v>
      </c>
      <c r="FA100" s="393" t="s">
        <v>10</v>
      </c>
      <c r="FB100" s="84">
        <f>EZ100/VLOOKUP($A100,Base!$A$3:$D$17,4,FALSE)/24</f>
        <v>0</v>
      </c>
      <c r="FC100" s="440"/>
      <c r="FD100" s="441"/>
      <c r="FE100" s="110" t="s">
        <v>10</v>
      </c>
      <c r="FF100" s="23"/>
      <c r="FG100" s="434"/>
      <c r="FH100" s="435"/>
      <c r="FI100" s="435"/>
      <c r="FJ100" s="435"/>
      <c r="FK100" s="435"/>
      <c r="FL100" s="436"/>
      <c r="FM100" s="97"/>
      <c r="FN100" s="97"/>
      <c r="FO100" s="97"/>
      <c r="FP100" s="97"/>
      <c r="FQ100" s="97"/>
      <c r="FR100" s="98"/>
      <c r="FS100" s="51"/>
      <c r="FU100" s="237"/>
      <c r="FW100" s="88"/>
      <c r="FY100" s="130"/>
    </row>
    <row r="101" spans="1:181" s="25" customFormat="1" x14ac:dyDescent="0.2">
      <c r="A101" s="350" t="str">
        <f>Base!$A$14</f>
        <v>Cariste D</v>
      </c>
      <c r="B101" s="324">
        <f>(B89+B90)/Base!$I$5+(B91+B92)/Base!$I$7+(B93+B94)/Base!$I$6</f>
        <v>0</v>
      </c>
      <c r="C101" s="312">
        <f>IFERROR(B101/VLOOKUP($A101,Base!$A$3:$D$17,4,FALSE)/24,"")</f>
        <v>0</v>
      </c>
      <c r="D101" s="316">
        <f>(D89+D90)/Base!$I$5+(D91+D92)/Base!$I$7+(D93+D94)/Base!$I$6</f>
        <v>0</v>
      </c>
      <c r="E101" s="310">
        <f>IFERROR($D101/VLOOKUP($A101,Base!$A$3:$D$17,4,FALSE)/24,"")</f>
        <v>0</v>
      </c>
      <c r="F101" s="317">
        <f>G89/Base!$I$5+G91/Base!$I$7+G93/Base!$I$6</f>
        <v>0</v>
      </c>
      <c r="G101" s="393" t="s">
        <v>10</v>
      </c>
      <c r="H101" s="84"/>
      <c r="I101" s="440"/>
      <c r="J101" s="467"/>
      <c r="K101" s="110" t="s">
        <v>10</v>
      </c>
      <c r="L101" s="23"/>
      <c r="M101" s="434"/>
      <c r="N101" s="435"/>
      <c r="O101" s="435"/>
      <c r="P101" s="435"/>
      <c r="Q101" s="435"/>
      <c r="R101" s="436"/>
      <c r="S101" s="97"/>
      <c r="T101" s="97"/>
      <c r="U101" s="97"/>
      <c r="V101" s="97"/>
      <c r="W101" s="97"/>
      <c r="X101" s="98"/>
      <c r="Y101" s="51"/>
      <c r="Z101" s="350" t="str">
        <f>Base!$A$14</f>
        <v>Cariste D</v>
      </c>
      <c r="AA101" s="367">
        <f>(AA89+AA90)/Base!$I$5+(AA91+AA92)/Base!$I$7+(AA93+AA94)/Base!$I$6</f>
        <v>0</v>
      </c>
      <c r="AB101" s="369">
        <f>IFERROR(AA101/VLOOKUP($A101,Base!$A$3:$D$17,4,FALSE)/24,"")</f>
        <v>0</v>
      </c>
      <c r="AC101" s="316">
        <f>(AC89+AC90)/Base!$I$5+(AC91+AC92)/Base!$I$7+(AC93+AC94)/Base!$I$6</f>
        <v>0</v>
      </c>
      <c r="AD101" s="326">
        <f>IFERROR($AC101/VLOOKUP($A101,Base!$A$3:$D$17,4,FALSE)/24,"")</f>
        <v>0</v>
      </c>
      <c r="AE101" s="317">
        <f>AF89/Base!$I$5+AF91/Base!$I$7+AF93/Base!$I$6</f>
        <v>0</v>
      </c>
      <c r="AF101" s="393" t="s">
        <v>10</v>
      </c>
      <c r="AG101" s="84"/>
      <c r="AH101" s="440"/>
      <c r="AI101" s="441"/>
      <c r="AJ101" s="110" t="s">
        <v>10</v>
      </c>
      <c r="AK101" s="23"/>
      <c r="AL101" s="434"/>
      <c r="AM101" s="435"/>
      <c r="AN101" s="435"/>
      <c r="AO101" s="435"/>
      <c r="AP101" s="435"/>
      <c r="AQ101" s="436"/>
      <c r="AR101" s="97"/>
      <c r="AS101" s="97"/>
      <c r="AT101" s="97"/>
      <c r="AU101" s="97"/>
      <c r="AV101" s="97"/>
      <c r="AW101" s="98"/>
      <c r="AX101" s="51"/>
      <c r="AY101" s="350" t="str">
        <f>Base!$A$14</f>
        <v>Cariste D</v>
      </c>
      <c r="AZ101" s="77">
        <f>(AZ89+AZ90)/Base!$I$5+(AZ91+AZ92)/Base!$I$7+(AZ93+AZ94)/Base!$I$6</f>
        <v>0</v>
      </c>
      <c r="BA101" s="312">
        <f>IFERROR(AZ101/VLOOKUP($A101,Base!$A$3:$D$17,4,FALSE)/24,"")</f>
        <v>0</v>
      </c>
      <c r="BB101" s="316">
        <f>(BB89+BB90)/Base!$I$5+(BB91+BB92)/Base!$I$7+(BB93+BB94)/Base!$I$6</f>
        <v>0</v>
      </c>
      <c r="BC101" s="326">
        <f>IFERROR(BB101/VLOOKUP($A101,Base!$A$3:$D$17,4,FALSE)/24,"")</f>
        <v>0</v>
      </c>
      <c r="BD101" s="317">
        <f>BE89/Base!$I$5+BE91/Base!$I$7+BE93/Base!$I$6</f>
        <v>0</v>
      </c>
      <c r="BE101" s="393" t="s">
        <v>10</v>
      </c>
      <c r="BF101" s="84"/>
      <c r="BG101" s="440"/>
      <c r="BH101" s="441"/>
      <c r="BI101" s="110" t="s">
        <v>10</v>
      </c>
      <c r="BJ101" s="23"/>
      <c r="BK101" s="434"/>
      <c r="BL101" s="435"/>
      <c r="BM101" s="435"/>
      <c r="BN101" s="435"/>
      <c r="BO101" s="435"/>
      <c r="BP101" s="436"/>
      <c r="BQ101" s="97"/>
      <c r="BR101" s="97"/>
      <c r="BS101" s="97"/>
      <c r="BT101" s="97"/>
      <c r="BU101" s="97"/>
      <c r="BV101" s="98"/>
      <c r="BW101" s="51"/>
      <c r="BX101" s="350" t="str">
        <f>Base!$A$14</f>
        <v>Cariste D</v>
      </c>
      <c r="BY101" s="77">
        <f>(BY89+BY90)/Base!$I$5+(BY91+BY92)/Base!$I$7+(BY93+BY94)/Base!$I$6</f>
        <v>0</v>
      </c>
      <c r="BZ101" s="312"/>
      <c r="CA101" s="316">
        <f>(CA89+CA90)/Base!$I$5+(CA91+CA92)/Base!$I$7+(CA93+CA94)/Base!$I$6</f>
        <v>0</v>
      </c>
      <c r="CB101" s="326">
        <f>IFERROR($CA101/VLOOKUP($A101,Base!$A$3:$D$17,4,FALSE)/24,"")</f>
        <v>0</v>
      </c>
      <c r="CC101" s="317">
        <f>CD89/Base!$I$5+CD91/Base!$I$7+CD93/Base!$I$6</f>
        <v>0</v>
      </c>
      <c r="CD101" s="393" t="s">
        <v>10</v>
      </c>
      <c r="CE101" s="84"/>
      <c r="CF101" s="440"/>
      <c r="CG101" s="441"/>
      <c r="CH101" s="110" t="s">
        <v>10</v>
      </c>
      <c r="CI101" s="23"/>
      <c r="CJ101" s="434"/>
      <c r="CK101" s="435"/>
      <c r="CL101" s="435"/>
      <c r="CM101" s="435"/>
      <c r="CN101" s="435"/>
      <c r="CO101" s="436"/>
      <c r="CP101" s="97"/>
      <c r="CQ101" s="97"/>
      <c r="CR101" s="97"/>
      <c r="CS101" s="97"/>
      <c r="CT101" s="97"/>
      <c r="CU101" s="98"/>
      <c r="CV101" s="51"/>
      <c r="CW101" s="350" t="str">
        <f>Base!$A$14</f>
        <v>Cariste D</v>
      </c>
      <c r="CX101" s="77">
        <f>(CX89+CX90)/Base!$I$5+(CX91+CX92)/Base!$I$7+(CX93+CX94)/Base!$I$6</f>
        <v>0</v>
      </c>
      <c r="CY101" s="312">
        <f>IFERROR(CX101/VLOOKUP($A101,Base!$A$3:$D$17,4,FALSE)/24,"")</f>
        <v>0</v>
      </c>
      <c r="CZ101" s="316">
        <f>(CZ89+CZ90)/Base!$I$5+(CZ91+CZ92)/Base!$I$7+(CZ93+CZ94)/Base!$I$6</f>
        <v>0</v>
      </c>
      <c r="DA101" s="326">
        <f>IFERROR($CZ101/VLOOKUP($A101,Base!$A$3:$D$17,4,FALSE)/24,"")</f>
        <v>0</v>
      </c>
      <c r="DB101" s="317">
        <f>DC89/Base!$I$5+DC91/Base!$I$7+DC93/Base!$I$6</f>
        <v>0</v>
      </c>
      <c r="DC101" s="393" t="s">
        <v>10</v>
      </c>
      <c r="DD101" s="84"/>
      <c r="DE101" s="440"/>
      <c r="DF101" s="441"/>
      <c r="DG101" s="110" t="s">
        <v>10</v>
      </c>
      <c r="DH101" s="23"/>
      <c r="DI101" s="434"/>
      <c r="DJ101" s="435"/>
      <c r="DK101" s="435"/>
      <c r="DL101" s="435"/>
      <c r="DM101" s="435"/>
      <c r="DN101" s="436"/>
      <c r="DO101" s="97"/>
      <c r="DP101" s="97"/>
      <c r="DQ101" s="97"/>
      <c r="DR101" s="97"/>
      <c r="DS101" s="97"/>
      <c r="DT101" s="98"/>
      <c r="DU101" s="51"/>
      <c r="DV101" s="350" t="str">
        <f>Base!$A$14</f>
        <v>Cariste D</v>
      </c>
      <c r="DW101" s="77">
        <f>(DW89+DW90)/Base!$I$5+(DW91+DW92)/Base!$I$7+(DW93+DW94)/Base!$I$6</f>
        <v>0</v>
      </c>
      <c r="DX101" s="312">
        <f>IFERROR(DW101/VLOOKUP($A101,Base!$A$3:$D$17,4,FALSE)/24,"")</f>
        <v>0</v>
      </c>
      <c r="DY101" s="316">
        <f>(DY89+DY90)/Base!$I$5+(DY91+DY92)/Base!$I$7+(DY93+DY94)/Base!$I$6</f>
        <v>0</v>
      </c>
      <c r="DZ101" s="326">
        <f>IFERROR($DY101/VLOOKUP($A101,Base!$A$3:$D$17,4,FALSE)/24,"")</f>
        <v>0</v>
      </c>
      <c r="EA101" s="317">
        <f>EB89/Base!$I$5+EB91/Base!$I$7+EB93/Base!$I$6</f>
        <v>0</v>
      </c>
      <c r="EB101" s="393" t="s">
        <v>10</v>
      </c>
      <c r="EC101" s="84"/>
      <c r="ED101" s="440"/>
      <c r="EE101" s="441"/>
      <c r="EF101" s="110" t="s">
        <v>10</v>
      </c>
      <c r="EG101" s="23"/>
      <c r="EH101" s="434"/>
      <c r="EI101" s="435"/>
      <c r="EJ101" s="435"/>
      <c r="EK101" s="435"/>
      <c r="EL101" s="435"/>
      <c r="EM101" s="436"/>
      <c r="EN101" s="97"/>
      <c r="EO101" s="97"/>
      <c r="EP101" s="97"/>
      <c r="EQ101" s="97"/>
      <c r="ER101" s="97"/>
      <c r="ES101" s="98"/>
      <c r="ET101" s="51"/>
      <c r="EU101" s="350" t="str">
        <f>Base!$A$14</f>
        <v>Cariste D</v>
      </c>
      <c r="EV101" s="324">
        <f>(EV89+EV90)/Base!$I$5+(EV91+EV92)/Base!$I$7+(EV93+EV94)/Base!$I$6</f>
        <v>0</v>
      </c>
      <c r="EW101" s="312">
        <f>IFERROR(EV101/VLOOKUP($A101,Base!$A$3:$D$17,4,FALSE)/24,"")</f>
        <v>0</v>
      </c>
      <c r="EX101" s="316">
        <f>(EX89+EX90)/Base!$I$5+(EX91+EX92)/Base!$I$7+(EX93+EX94)/Base!$I$6</f>
        <v>0</v>
      </c>
      <c r="EY101" s="326">
        <f>IFERROR($EX101/VLOOKUP($A101,Base!$A$3:$D$17,4,FALSE)/24,"")</f>
        <v>0</v>
      </c>
      <c r="EZ101" s="317">
        <f>FA89/Base!$I$5+FA91/Base!$I$7+FA93/Base!$I$6</f>
        <v>0</v>
      </c>
      <c r="FA101" s="393" t="s">
        <v>10</v>
      </c>
      <c r="FB101" s="84">
        <f>EZ101/VLOOKUP($A101,Base!$A$3:$D$17,4,FALSE)/24</f>
        <v>0</v>
      </c>
      <c r="FC101" s="440"/>
      <c r="FD101" s="441"/>
      <c r="FE101" s="110" t="s">
        <v>10</v>
      </c>
      <c r="FF101" s="23"/>
      <c r="FG101" s="434"/>
      <c r="FH101" s="435"/>
      <c r="FI101" s="435"/>
      <c r="FJ101" s="435"/>
      <c r="FK101" s="435"/>
      <c r="FL101" s="436"/>
      <c r="FM101" s="97"/>
      <c r="FN101" s="97"/>
      <c r="FO101" s="97"/>
      <c r="FP101" s="97"/>
      <c r="FQ101" s="97"/>
      <c r="FR101" s="98"/>
      <c r="FS101" s="51"/>
      <c r="FU101" s="237"/>
      <c r="FW101" s="88"/>
      <c r="FY101" s="130"/>
    </row>
    <row r="102" spans="1:181" s="25" customFormat="1" x14ac:dyDescent="0.2">
      <c r="A102" s="350" t="str">
        <f>Base!$A$15</f>
        <v>Hors production</v>
      </c>
      <c r="B102" s="323">
        <v>0</v>
      </c>
      <c r="C102" s="312">
        <f>IFERROR(B102/VLOOKUP($A102,Base!$A$3:$D$17,4,FALSE)/24,"")</f>
        <v>0</v>
      </c>
      <c r="D102" s="110"/>
      <c r="E102" s="310">
        <f>IFERROR($D102/VLOOKUP($A102,Base!$A$3:$D$17,4,FALSE)/24,"")</f>
        <v>0</v>
      </c>
      <c r="F102" s="315">
        <f>B102</f>
        <v>0</v>
      </c>
      <c r="G102" s="393"/>
      <c r="H102" s="84"/>
      <c r="I102" s="440"/>
      <c r="J102" s="467"/>
      <c r="K102" s="110"/>
      <c r="L102" s="23"/>
      <c r="M102" s="434"/>
      <c r="N102" s="435"/>
      <c r="O102" s="435"/>
      <c r="P102" s="435"/>
      <c r="Q102" s="435"/>
      <c r="R102" s="436"/>
      <c r="S102" s="97"/>
      <c r="T102" s="97"/>
      <c r="U102" s="97"/>
      <c r="V102" s="97"/>
      <c r="W102" s="97"/>
      <c r="X102" s="98"/>
      <c r="Y102" s="51"/>
      <c r="Z102" s="350" t="str">
        <f>Base!$A$15</f>
        <v>Hors production</v>
      </c>
      <c r="AA102" s="366">
        <v>0</v>
      </c>
      <c r="AB102" s="369">
        <f>IFERROR(AA102/VLOOKUP($A102,Base!$A$3:$D$17,4,FALSE)/24,"")</f>
        <v>0</v>
      </c>
      <c r="AC102" s="110"/>
      <c r="AD102" s="326">
        <f>IFERROR($AC102/VLOOKUP($A102,Base!$A$3:$D$17,4,FALSE)/24,"")</f>
        <v>0</v>
      </c>
      <c r="AE102" s="315">
        <f>AA102</f>
        <v>0</v>
      </c>
      <c r="AF102" s="393"/>
      <c r="AG102" s="84"/>
      <c r="AH102" s="440"/>
      <c r="AI102" s="441"/>
      <c r="AJ102" s="110"/>
      <c r="AK102" s="23"/>
      <c r="AL102" s="434"/>
      <c r="AM102" s="435"/>
      <c r="AN102" s="435"/>
      <c r="AO102" s="435"/>
      <c r="AP102" s="435"/>
      <c r="AQ102" s="436"/>
      <c r="AR102" s="97"/>
      <c r="AS102" s="97"/>
      <c r="AT102" s="97"/>
      <c r="AU102" s="97"/>
      <c r="AV102" s="97"/>
      <c r="AW102" s="98"/>
      <c r="AX102" s="51"/>
      <c r="AY102" s="350" t="str">
        <f>Base!$A$15</f>
        <v>Hors production</v>
      </c>
      <c r="AZ102" s="75">
        <v>0</v>
      </c>
      <c r="BA102" s="312">
        <f>IFERROR(AZ102/VLOOKUP($A102,Base!$A$3:$D$17,4,FALSE)/24,"")</f>
        <v>0</v>
      </c>
      <c r="BB102" s="110"/>
      <c r="BC102" s="326">
        <f>IFERROR(BB102/VLOOKUP($A102,Base!$A$3:$D$17,4,FALSE)/24,"")</f>
        <v>0</v>
      </c>
      <c r="BD102" s="315">
        <f>AZ102</f>
        <v>0</v>
      </c>
      <c r="BE102" s="393"/>
      <c r="BF102" s="84"/>
      <c r="BG102" s="440"/>
      <c r="BH102" s="441"/>
      <c r="BI102" s="110"/>
      <c r="BJ102" s="23"/>
      <c r="BK102" s="434"/>
      <c r="BL102" s="435"/>
      <c r="BM102" s="435"/>
      <c r="BN102" s="435"/>
      <c r="BO102" s="435"/>
      <c r="BP102" s="436"/>
      <c r="BQ102" s="97"/>
      <c r="BR102" s="97"/>
      <c r="BS102" s="97"/>
      <c r="BT102" s="97"/>
      <c r="BU102" s="97"/>
      <c r="BV102" s="98"/>
      <c r="BW102" s="51"/>
      <c r="BX102" s="350" t="str">
        <f>Base!$A$15</f>
        <v>Hors production</v>
      </c>
      <c r="BY102" s="75">
        <v>0</v>
      </c>
      <c r="BZ102" s="312">
        <f>IFERROR(BY102/VLOOKUP($A102,Base!$A$3:$D$17,4,FALSE)/24,"")</f>
        <v>0</v>
      </c>
      <c r="CA102" s="110"/>
      <c r="CB102" s="326">
        <f>IFERROR($CA102/VLOOKUP($A102,Base!$A$3:$D$17,4,FALSE)/24,"")</f>
        <v>0</v>
      </c>
      <c r="CC102" s="315">
        <f>BY102</f>
        <v>0</v>
      </c>
      <c r="CD102" s="393"/>
      <c r="CE102" s="84"/>
      <c r="CF102" s="440"/>
      <c r="CG102" s="441"/>
      <c r="CH102" s="110"/>
      <c r="CI102" s="23"/>
      <c r="CJ102" s="434"/>
      <c r="CK102" s="435"/>
      <c r="CL102" s="435"/>
      <c r="CM102" s="435"/>
      <c r="CN102" s="435"/>
      <c r="CO102" s="436"/>
      <c r="CP102" s="97"/>
      <c r="CQ102" s="97"/>
      <c r="CR102" s="97"/>
      <c r="CS102" s="97"/>
      <c r="CT102" s="97"/>
      <c r="CU102" s="98"/>
      <c r="CV102" s="51"/>
      <c r="CW102" s="350" t="str">
        <f>Base!$A$15</f>
        <v>Hors production</v>
      </c>
      <c r="CX102" s="75">
        <v>0</v>
      </c>
      <c r="CY102" s="312">
        <f>IFERROR(CX102/VLOOKUP($A102,Base!$A$3:$D$17,4,FALSE)/24,"")</f>
        <v>0</v>
      </c>
      <c r="CZ102" s="110"/>
      <c r="DA102" s="326">
        <f>IFERROR($CZ102/VLOOKUP($A102,Base!$A$3:$D$17,4,FALSE)/24,"")</f>
        <v>0</v>
      </c>
      <c r="DB102" s="315">
        <f>CX102</f>
        <v>0</v>
      </c>
      <c r="DC102" s="393"/>
      <c r="DD102" s="84"/>
      <c r="DE102" s="440"/>
      <c r="DF102" s="441"/>
      <c r="DG102" s="110"/>
      <c r="DH102" s="23"/>
      <c r="DI102" s="434"/>
      <c r="DJ102" s="435"/>
      <c r="DK102" s="435"/>
      <c r="DL102" s="435"/>
      <c r="DM102" s="435"/>
      <c r="DN102" s="436"/>
      <c r="DO102" s="97"/>
      <c r="DP102" s="97"/>
      <c r="DQ102" s="97"/>
      <c r="DR102" s="97"/>
      <c r="DS102" s="97"/>
      <c r="DT102" s="98"/>
      <c r="DU102" s="51"/>
      <c r="DV102" s="350" t="str">
        <f>Base!$A$15</f>
        <v>Hors production</v>
      </c>
      <c r="DW102" s="75">
        <v>0</v>
      </c>
      <c r="DX102" s="312">
        <f>IFERROR(DW102/VLOOKUP($A102,Base!$A$3:$D$17,4,FALSE)/24,"")</f>
        <v>0</v>
      </c>
      <c r="DY102" s="110"/>
      <c r="DZ102" s="326">
        <f>IFERROR($DY102/VLOOKUP($A102,Base!$A$3:$D$17,4,FALSE)/24,"")</f>
        <v>0</v>
      </c>
      <c r="EA102" s="315">
        <f>DW102</f>
        <v>0</v>
      </c>
      <c r="EB102" s="393"/>
      <c r="EC102" s="84"/>
      <c r="ED102" s="440"/>
      <c r="EE102" s="441"/>
      <c r="EF102" s="110"/>
      <c r="EG102" s="23"/>
      <c r="EH102" s="434"/>
      <c r="EI102" s="435"/>
      <c r="EJ102" s="435"/>
      <c r="EK102" s="435"/>
      <c r="EL102" s="435"/>
      <c r="EM102" s="436"/>
      <c r="EN102" s="97"/>
      <c r="EO102" s="97"/>
      <c r="EP102" s="97"/>
      <c r="EQ102" s="97"/>
      <c r="ER102" s="97"/>
      <c r="ES102" s="98"/>
      <c r="ET102" s="51"/>
      <c r="EU102" s="350" t="str">
        <f>Base!$A$15</f>
        <v>Hors production</v>
      </c>
      <c r="EV102" s="323"/>
      <c r="EW102" s="312">
        <f>IFERROR(EV102/VLOOKUP($A102,Base!$A$3:$D$17,4,FALSE)/24,"")</f>
        <v>0</v>
      </c>
      <c r="EX102" s="110"/>
      <c r="EY102" s="326">
        <f>IFERROR($EX102/VLOOKUP($A102,Base!$A$3:$D$17,4,FALSE)/24,"")</f>
        <v>0</v>
      </c>
      <c r="EZ102" s="315">
        <f>EV102</f>
        <v>0</v>
      </c>
      <c r="FA102" s="393"/>
      <c r="FB102" s="84"/>
      <c r="FC102" s="440"/>
      <c r="FD102" s="441"/>
      <c r="FE102" s="110"/>
      <c r="FF102" s="23"/>
      <c r="FG102" s="434"/>
      <c r="FH102" s="435"/>
      <c r="FI102" s="435"/>
      <c r="FJ102" s="435"/>
      <c r="FK102" s="435"/>
      <c r="FL102" s="436"/>
      <c r="FM102" s="97"/>
      <c r="FN102" s="97"/>
      <c r="FO102" s="97"/>
      <c r="FP102" s="97"/>
      <c r="FQ102" s="97"/>
      <c r="FR102" s="98"/>
      <c r="FS102" s="51"/>
      <c r="FU102" s="237"/>
      <c r="FW102" s="88"/>
      <c r="FY102" s="130"/>
    </row>
    <row r="103" spans="1:181" s="25" customFormat="1" x14ac:dyDescent="0.2">
      <c r="A103" s="350" t="str">
        <f>Base!$A$16</f>
        <v>Encadrement</v>
      </c>
      <c r="B103" s="323">
        <v>7</v>
      </c>
      <c r="C103" s="312">
        <f>IFERROR(B103/VLOOKUP($A103,Base!$A$3:$D$17,4,FALSE)/24,"")</f>
        <v>0.29166666666666669</v>
      </c>
      <c r="D103" s="110"/>
      <c r="E103" s="310">
        <f>IFERROR($D103/VLOOKUP($A103,Base!$A$3:$D$17,4,FALSE)/24,"")</f>
        <v>0</v>
      </c>
      <c r="F103" s="315">
        <f>B103</f>
        <v>7</v>
      </c>
      <c r="G103" s="401"/>
      <c r="H103" s="84">
        <f>F103/VLOOKUP($A103,Base!$A$3:$D$17,4,FALSE)/24</f>
        <v>0.29166666666666669</v>
      </c>
      <c r="I103" s="440"/>
      <c r="J103" s="467"/>
      <c r="K103" s="110"/>
      <c r="L103" s="23"/>
      <c r="M103" s="434"/>
      <c r="N103" s="435"/>
      <c r="O103" s="435"/>
      <c r="P103" s="435"/>
      <c r="Q103" s="435"/>
      <c r="R103" s="436"/>
      <c r="S103" s="97"/>
      <c r="T103" s="97"/>
      <c r="U103" s="97"/>
      <c r="V103" s="97"/>
      <c r="W103" s="97"/>
      <c r="X103" s="98"/>
      <c r="Y103" s="51"/>
      <c r="Z103" s="350" t="str">
        <f>Base!$A$16</f>
        <v>Encadrement</v>
      </c>
      <c r="AA103" s="366">
        <v>7</v>
      </c>
      <c r="AB103" s="369">
        <f>IFERROR(AA103/VLOOKUP($A103,Base!$A$3:$D$17,4,FALSE)/24,"")</f>
        <v>0.29166666666666669</v>
      </c>
      <c r="AC103" s="110"/>
      <c r="AD103" s="326">
        <f>IFERROR($AC103/VLOOKUP($A103,Base!$A$3:$D$17,4,FALSE)/24,"")</f>
        <v>0</v>
      </c>
      <c r="AE103" s="315">
        <f>AA103</f>
        <v>7</v>
      </c>
      <c r="AF103" s="393"/>
      <c r="AG103" s="84">
        <f>AE103/VLOOKUP($A103,Base!$A$3:$D$17,4,FALSE)/24</f>
        <v>0.29166666666666669</v>
      </c>
      <c r="AH103" s="440"/>
      <c r="AI103" s="441"/>
      <c r="AJ103" s="110"/>
      <c r="AK103" s="23"/>
      <c r="AL103" s="434"/>
      <c r="AM103" s="435"/>
      <c r="AN103" s="435"/>
      <c r="AO103" s="435"/>
      <c r="AP103" s="435"/>
      <c r="AQ103" s="436"/>
      <c r="AR103" s="97"/>
      <c r="AS103" s="97"/>
      <c r="AT103" s="97"/>
      <c r="AU103" s="97"/>
      <c r="AV103" s="97"/>
      <c r="AW103" s="98"/>
      <c r="AX103" s="51"/>
      <c r="AY103" s="350" t="str">
        <f>Base!$A$16</f>
        <v>Encadrement</v>
      </c>
      <c r="AZ103" s="75">
        <v>7</v>
      </c>
      <c r="BA103" s="312">
        <f>IFERROR(AZ103/VLOOKUP($A103,Base!$A$3:$D$17,4,FALSE)/24,"")</f>
        <v>0.29166666666666669</v>
      </c>
      <c r="BB103" s="110"/>
      <c r="BC103" s="326">
        <f>IFERROR(BB103/VLOOKUP($A103,Base!$A$3:$D$17,4,FALSE)/24,"")</f>
        <v>0</v>
      </c>
      <c r="BD103" s="315">
        <f>AZ103</f>
        <v>7</v>
      </c>
      <c r="BE103" s="393"/>
      <c r="BF103" s="84">
        <f>BD103/VLOOKUP($A103,Base!$A$3:$D$17,4,FALSE)/24</f>
        <v>0.29166666666666669</v>
      </c>
      <c r="BG103" s="440"/>
      <c r="BH103" s="441"/>
      <c r="BI103" s="110"/>
      <c r="BJ103" s="23"/>
      <c r="BK103" s="434"/>
      <c r="BL103" s="435"/>
      <c r="BM103" s="435"/>
      <c r="BN103" s="435"/>
      <c r="BO103" s="435"/>
      <c r="BP103" s="436"/>
      <c r="BQ103" s="97"/>
      <c r="BR103" s="97"/>
      <c r="BS103" s="97"/>
      <c r="BT103" s="97"/>
      <c r="BU103" s="97"/>
      <c r="BV103" s="98"/>
      <c r="BW103" s="51"/>
      <c r="BX103" s="350" t="str">
        <f>Base!$A$16</f>
        <v>Encadrement</v>
      </c>
      <c r="BY103" s="75">
        <v>7</v>
      </c>
      <c r="BZ103" s="312">
        <f>IFERROR(BY103/VLOOKUP($A103,Base!$A$3:$D$17,4,FALSE)/24,"")</f>
        <v>0.29166666666666669</v>
      </c>
      <c r="CA103" s="110"/>
      <c r="CB103" s="326">
        <f>IFERROR($CA103/VLOOKUP($A103,Base!$A$3:$D$17,4,FALSE)/24,"")</f>
        <v>0</v>
      </c>
      <c r="CC103" s="315">
        <f>BY103</f>
        <v>7</v>
      </c>
      <c r="CD103" s="393"/>
      <c r="CE103" s="84">
        <f>CC103/VLOOKUP($A103,Base!$A$3:$D$17,4,FALSE)/24</f>
        <v>0.29166666666666669</v>
      </c>
      <c r="CF103" s="440"/>
      <c r="CG103" s="441"/>
      <c r="CH103" s="110"/>
      <c r="CI103" s="23"/>
      <c r="CJ103" s="434"/>
      <c r="CK103" s="435"/>
      <c r="CL103" s="435"/>
      <c r="CM103" s="435"/>
      <c r="CN103" s="435"/>
      <c r="CO103" s="436"/>
      <c r="CP103" s="97"/>
      <c r="CQ103" s="97"/>
      <c r="CR103" s="97"/>
      <c r="CS103" s="97"/>
      <c r="CT103" s="97"/>
      <c r="CU103" s="98"/>
      <c r="CV103" s="51"/>
      <c r="CW103" s="350" t="str">
        <f>Base!$A$16</f>
        <v>Encadrement</v>
      </c>
      <c r="CX103" s="75">
        <v>7</v>
      </c>
      <c r="CY103" s="312">
        <f>IFERROR(CX103/VLOOKUP($A103,Base!$A$3:$D$17,4,FALSE)/24,"")</f>
        <v>0.29166666666666669</v>
      </c>
      <c r="CZ103" s="110"/>
      <c r="DA103" s="326">
        <f>IFERROR($CZ103/VLOOKUP($A103,Base!$A$3:$D$17,4,FALSE)/24,"")</f>
        <v>0</v>
      </c>
      <c r="DB103" s="315">
        <f>CX103</f>
        <v>7</v>
      </c>
      <c r="DC103" s="393"/>
      <c r="DD103" s="84">
        <f>DB103/VLOOKUP($A103,Base!$A$3:$D$17,4,FALSE)/24</f>
        <v>0.29166666666666669</v>
      </c>
      <c r="DE103" s="440"/>
      <c r="DF103" s="441"/>
      <c r="DG103" s="110"/>
      <c r="DH103" s="23"/>
      <c r="DI103" s="434"/>
      <c r="DJ103" s="435"/>
      <c r="DK103" s="435"/>
      <c r="DL103" s="435"/>
      <c r="DM103" s="435"/>
      <c r="DN103" s="436"/>
      <c r="DO103" s="97"/>
      <c r="DP103" s="97"/>
      <c r="DQ103" s="97"/>
      <c r="DR103" s="97"/>
      <c r="DS103" s="97"/>
      <c r="DT103" s="98"/>
      <c r="DU103" s="51"/>
      <c r="DV103" s="350" t="str">
        <f>Base!$A$16</f>
        <v>Encadrement</v>
      </c>
      <c r="DW103" s="75">
        <v>0</v>
      </c>
      <c r="DX103" s="312">
        <f>IFERROR(DW103/VLOOKUP($A103,Base!$A$3:$D$17,4,FALSE)/24,"")</f>
        <v>0</v>
      </c>
      <c r="DY103" s="110"/>
      <c r="DZ103" s="326">
        <f>IFERROR($DY103/VLOOKUP($A103,Base!$A$3:$D$17,4,FALSE)/24,"")</f>
        <v>0</v>
      </c>
      <c r="EA103" s="315">
        <f>DW103</f>
        <v>0</v>
      </c>
      <c r="EB103" s="393"/>
      <c r="EC103" s="84">
        <f>EA103/VLOOKUP($A103,Base!$A$3:$D$17,4,FALSE)/24</f>
        <v>0</v>
      </c>
      <c r="ED103" s="440"/>
      <c r="EE103" s="441"/>
      <c r="EF103" s="110"/>
      <c r="EG103" s="23"/>
      <c r="EH103" s="434"/>
      <c r="EI103" s="435"/>
      <c r="EJ103" s="435"/>
      <c r="EK103" s="435"/>
      <c r="EL103" s="435"/>
      <c r="EM103" s="436"/>
      <c r="EN103" s="97"/>
      <c r="EO103" s="97"/>
      <c r="EP103" s="97"/>
      <c r="EQ103" s="97"/>
      <c r="ER103" s="97"/>
      <c r="ES103" s="98"/>
      <c r="ET103" s="51"/>
      <c r="EU103" s="350" t="str">
        <f>Base!$A$16</f>
        <v>Encadrement</v>
      </c>
      <c r="EV103" s="323"/>
      <c r="EW103" s="312">
        <f>IFERROR(EV103/VLOOKUP($A103,Base!$A$3:$D$17,4,FALSE)/24,"")</f>
        <v>0</v>
      </c>
      <c r="EX103" s="110"/>
      <c r="EY103" s="326">
        <f>IFERROR($EX103/VLOOKUP($A103,Base!$A$3:$D$17,4,FALSE)/24,"")</f>
        <v>0</v>
      </c>
      <c r="EZ103" s="315">
        <f>EV103</f>
        <v>0</v>
      </c>
      <c r="FA103" s="393"/>
      <c r="FB103" s="84">
        <f>EZ103/VLOOKUP($A103,Base!$A$3:$D$17,4,FALSE)/24</f>
        <v>0</v>
      </c>
      <c r="FC103" s="440"/>
      <c r="FD103" s="441"/>
      <c r="FE103" s="110"/>
      <c r="FF103" s="23"/>
      <c r="FG103" s="434"/>
      <c r="FH103" s="435"/>
      <c r="FI103" s="435"/>
      <c r="FJ103" s="435"/>
      <c r="FK103" s="435"/>
      <c r="FL103" s="436"/>
      <c r="FM103" s="97"/>
      <c r="FN103" s="97"/>
      <c r="FO103" s="97"/>
      <c r="FP103" s="97"/>
      <c r="FQ103" s="97"/>
      <c r="FR103" s="98"/>
      <c r="FS103" s="51"/>
      <c r="FU103" s="237"/>
      <c r="FW103" s="88"/>
      <c r="FY103" s="130"/>
    </row>
    <row r="104" spans="1:181" s="25" customFormat="1" ht="12.75" thickBot="1" x14ac:dyDescent="0.25">
      <c r="A104" s="350" t="str">
        <f>Base!$A$17</f>
        <v>Inventaire</v>
      </c>
      <c r="B104" s="323">
        <v>0</v>
      </c>
      <c r="C104" s="312">
        <f>IFERROR(B104/VLOOKUP($A104,Base!$A$3:$D$17,4,FALSE)/24,"")</f>
        <v>0</v>
      </c>
      <c r="D104" s="110"/>
      <c r="E104" s="310">
        <f>IFERROR($D104/VLOOKUP($A104,Base!$A$3:$D$17,4,FALSE)/24,"")</f>
        <v>0</v>
      </c>
      <c r="F104" s="315">
        <f>B104</f>
        <v>0</v>
      </c>
      <c r="G104" s="401"/>
      <c r="H104" s="84">
        <f>F104/VLOOKUP($A104,Base!$A$3:$D$17,4,FALSE)/24</f>
        <v>0</v>
      </c>
      <c r="I104" s="440"/>
      <c r="J104" s="467"/>
      <c r="K104" s="110"/>
      <c r="L104" s="23"/>
      <c r="M104" s="437"/>
      <c r="N104" s="438"/>
      <c r="O104" s="438"/>
      <c r="P104" s="438"/>
      <c r="Q104" s="438"/>
      <c r="R104" s="439"/>
      <c r="S104" s="99"/>
      <c r="T104" s="99"/>
      <c r="U104" s="99"/>
      <c r="V104" s="99"/>
      <c r="W104" s="99"/>
      <c r="X104" s="100"/>
      <c r="Y104" s="51"/>
      <c r="Z104" s="350" t="str">
        <f>Base!$A$17</f>
        <v>Inventaire</v>
      </c>
      <c r="AA104" s="366">
        <v>0</v>
      </c>
      <c r="AB104" s="369">
        <f>IFERROR(AA104/VLOOKUP($A104,Base!$A$3:$D$17,4,FALSE)/24,"")</f>
        <v>0</v>
      </c>
      <c r="AC104" s="110"/>
      <c r="AD104" s="326">
        <f>IFERROR($AC104/VLOOKUP($A104,Base!$A$3:$D$17,4,FALSE)/24,"")</f>
        <v>0</v>
      </c>
      <c r="AE104" s="315">
        <f>AA104</f>
        <v>0</v>
      </c>
      <c r="AF104" s="393"/>
      <c r="AG104" s="84">
        <f>AE104/VLOOKUP($A104,Base!$A$3:$D$17,4,FALSE)/24</f>
        <v>0</v>
      </c>
      <c r="AH104" s="440"/>
      <c r="AI104" s="441"/>
      <c r="AJ104" s="110"/>
      <c r="AK104" s="23"/>
      <c r="AL104" s="437"/>
      <c r="AM104" s="438"/>
      <c r="AN104" s="438"/>
      <c r="AO104" s="438"/>
      <c r="AP104" s="438"/>
      <c r="AQ104" s="439"/>
      <c r="AR104" s="99"/>
      <c r="AS104" s="99"/>
      <c r="AT104" s="99"/>
      <c r="AU104" s="99"/>
      <c r="AV104" s="99"/>
      <c r="AW104" s="100"/>
      <c r="AX104" s="51"/>
      <c r="AY104" s="526" t="str">
        <f>Base!$A$17</f>
        <v>Inventaire</v>
      </c>
      <c r="AZ104" s="80">
        <v>0</v>
      </c>
      <c r="BA104" s="319">
        <f>IFERROR(AZ104/VLOOKUP($A104,Base!$A$3:$D$17,4,FALSE)/24,"")</f>
        <v>0</v>
      </c>
      <c r="BB104" s="321"/>
      <c r="BC104" s="361">
        <f>IFERROR(BB104/VLOOKUP($A104,Base!$A$3:$D$17,4,FALSE)/24,"")</f>
        <v>0</v>
      </c>
      <c r="BD104" s="362">
        <f>AZ104</f>
        <v>0</v>
      </c>
      <c r="BE104" s="320"/>
      <c r="BF104" s="363">
        <f>BD104/VLOOKUP($A104,Base!$A$3:$D$17,4,FALSE)/24</f>
        <v>0</v>
      </c>
      <c r="BG104" s="451"/>
      <c r="BH104" s="452"/>
      <c r="BI104" s="321"/>
      <c r="BJ104" s="23"/>
      <c r="BK104" s="437"/>
      <c r="BL104" s="438"/>
      <c r="BM104" s="438"/>
      <c r="BN104" s="438"/>
      <c r="BO104" s="438"/>
      <c r="BP104" s="439"/>
      <c r="BQ104" s="99"/>
      <c r="BR104" s="99"/>
      <c r="BS104" s="99"/>
      <c r="BT104" s="99"/>
      <c r="BU104" s="99"/>
      <c r="BV104" s="100"/>
      <c r="BW104" s="51"/>
      <c r="BX104" s="350" t="str">
        <f>Base!$A$17</f>
        <v>Inventaire</v>
      </c>
      <c r="BY104" s="75">
        <v>0</v>
      </c>
      <c r="BZ104" s="312">
        <f>IFERROR(BY104/VLOOKUP($A104,Base!$A$3:$D$17,4,FALSE)/24,"")</f>
        <v>0</v>
      </c>
      <c r="CA104" s="110"/>
      <c r="CB104" s="326">
        <f>IFERROR($CA104/VLOOKUP($A104,Base!$A$3:$D$17,4,FALSE)/24,"")</f>
        <v>0</v>
      </c>
      <c r="CC104" s="315">
        <f>BY104</f>
        <v>0</v>
      </c>
      <c r="CD104" s="393"/>
      <c r="CE104" s="84">
        <f>CC104/VLOOKUP($A104,Base!$A$3:$D$17,4,FALSE)/24</f>
        <v>0</v>
      </c>
      <c r="CF104" s="440"/>
      <c r="CG104" s="441"/>
      <c r="CH104" s="110"/>
      <c r="CI104" s="23"/>
      <c r="CJ104" s="437"/>
      <c r="CK104" s="438"/>
      <c r="CL104" s="438"/>
      <c r="CM104" s="438"/>
      <c r="CN104" s="438"/>
      <c r="CO104" s="439"/>
      <c r="CP104" s="99"/>
      <c r="CQ104" s="99"/>
      <c r="CR104" s="99"/>
      <c r="CS104" s="99"/>
      <c r="CT104" s="99"/>
      <c r="CU104" s="100"/>
      <c r="CV104" s="51"/>
      <c r="CW104" s="350" t="str">
        <f>Base!$A$17</f>
        <v>Inventaire</v>
      </c>
      <c r="CX104" s="75">
        <v>0</v>
      </c>
      <c r="CY104" s="312">
        <f>IFERROR(CX104/VLOOKUP($A104,Base!$A$3:$D$17,4,FALSE)/24,"")</f>
        <v>0</v>
      </c>
      <c r="CZ104" s="110"/>
      <c r="DA104" s="326">
        <f>IFERROR($CZ104/VLOOKUP($A104,Base!$A$3:$D$17,4,FALSE)/24,"")</f>
        <v>0</v>
      </c>
      <c r="DB104" s="315">
        <f>CX104</f>
        <v>0</v>
      </c>
      <c r="DC104" s="393"/>
      <c r="DD104" s="84">
        <f>DB104/VLOOKUP($A104,Base!$A$3:$D$17,4,FALSE)/24</f>
        <v>0</v>
      </c>
      <c r="DE104" s="440"/>
      <c r="DF104" s="441"/>
      <c r="DG104" s="110"/>
      <c r="DH104" s="23"/>
      <c r="DI104" s="437"/>
      <c r="DJ104" s="438"/>
      <c r="DK104" s="438"/>
      <c r="DL104" s="438"/>
      <c r="DM104" s="438"/>
      <c r="DN104" s="439"/>
      <c r="DO104" s="99"/>
      <c r="DP104" s="99"/>
      <c r="DQ104" s="99"/>
      <c r="DR104" s="99"/>
      <c r="DS104" s="99"/>
      <c r="DT104" s="100"/>
      <c r="DU104" s="51"/>
      <c r="DV104" s="350" t="str">
        <f>Base!$A$17</f>
        <v>Inventaire</v>
      </c>
      <c r="DW104" s="75">
        <v>0</v>
      </c>
      <c r="DX104" s="312">
        <f>IFERROR(DW104/VLOOKUP($A104,Base!$A$3:$D$17,4,FALSE)/24,"")</f>
        <v>0</v>
      </c>
      <c r="DY104" s="110"/>
      <c r="DZ104" s="326">
        <f>IFERROR($DY104/VLOOKUP($A104,Base!$A$3:$D$17,4,FALSE)/24,"")</f>
        <v>0</v>
      </c>
      <c r="EA104" s="315">
        <f>DW104</f>
        <v>0</v>
      </c>
      <c r="EB104" s="393"/>
      <c r="EC104" s="84">
        <f>EA104/VLOOKUP($A104,Base!$A$3:$D$17,4,FALSE)/24</f>
        <v>0</v>
      </c>
      <c r="ED104" s="440"/>
      <c r="EE104" s="441"/>
      <c r="EF104" s="110"/>
      <c r="EG104" s="23"/>
      <c r="EH104" s="437"/>
      <c r="EI104" s="438"/>
      <c r="EJ104" s="438"/>
      <c r="EK104" s="438"/>
      <c r="EL104" s="438"/>
      <c r="EM104" s="439"/>
      <c r="EN104" s="99"/>
      <c r="EO104" s="99"/>
      <c r="EP104" s="99"/>
      <c r="EQ104" s="99"/>
      <c r="ER104" s="99"/>
      <c r="ES104" s="100"/>
      <c r="ET104" s="51"/>
      <c r="EU104" s="350" t="str">
        <f>Base!$A$17</f>
        <v>Inventaire</v>
      </c>
      <c r="EV104" s="323"/>
      <c r="EW104" s="312">
        <f>IFERROR(EV104/VLOOKUP($A104,Base!$A$3:$D$17,4,FALSE)/24,"")</f>
        <v>0</v>
      </c>
      <c r="EX104" s="110"/>
      <c r="EY104" s="326">
        <f>IFERROR($EX104/VLOOKUP($A104,Base!$A$3:$D$17,4,FALSE)/24,"")</f>
        <v>0</v>
      </c>
      <c r="EZ104" s="315">
        <f>EV104</f>
        <v>0</v>
      </c>
      <c r="FA104" s="393"/>
      <c r="FB104" s="84">
        <f>EZ104/VLOOKUP($A104,Base!$A$3:$D$17,4,FALSE)/24</f>
        <v>0</v>
      </c>
      <c r="FC104" s="440"/>
      <c r="FD104" s="441"/>
      <c r="FE104" s="110"/>
      <c r="FF104" s="23"/>
      <c r="FG104" s="437"/>
      <c r="FH104" s="438"/>
      <c r="FI104" s="438"/>
      <c r="FJ104" s="438"/>
      <c r="FK104" s="438"/>
      <c r="FL104" s="439"/>
      <c r="FM104" s="99"/>
      <c r="FN104" s="99"/>
      <c r="FO104" s="99"/>
      <c r="FP104" s="99"/>
      <c r="FQ104" s="99"/>
      <c r="FR104" s="100"/>
      <c r="FS104" s="51"/>
      <c r="FU104" s="237"/>
      <c r="FW104" s="88"/>
      <c r="FY104" s="130"/>
    </row>
    <row r="105" spans="1:181" s="25" customFormat="1" ht="12.75" thickBot="1" x14ac:dyDescent="0.25">
      <c r="A105" s="333" t="s">
        <v>103</v>
      </c>
      <c r="B105" s="334"/>
      <c r="C105" s="335">
        <f>SUM(C89:C104)</f>
        <v>1.1558641975308641</v>
      </c>
      <c r="D105" s="336"/>
      <c r="E105" s="337">
        <f>SUM(E89:E104,H102:H104)</f>
        <v>1.1558641975308641</v>
      </c>
      <c r="F105" s="338"/>
      <c r="G105" s="339"/>
      <c r="H105" s="340"/>
      <c r="I105" s="442"/>
      <c r="J105" s="455"/>
      <c r="K105" s="341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X105" s="24"/>
      <c r="Y105" s="51"/>
      <c r="Z105" s="333" t="s">
        <v>103</v>
      </c>
      <c r="AA105" s="370"/>
      <c r="AB105" s="371">
        <f>SUM(AB89:AB104)</f>
        <v>0.96512345679012346</v>
      </c>
      <c r="AC105" s="336"/>
      <c r="AD105" s="345">
        <f>SUM(AD89:AD104,AG102:AG104)</f>
        <v>0.96512345679012346</v>
      </c>
      <c r="AE105" s="338"/>
      <c r="AF105" s="339"/>
      <c r="AG105" s="402"/>
      <c r="AH105" s="442"/>
      <c r="AI105" s="443"/>
      <c r="AJ105" s="341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W105" s="24"/>
      <c r="AX105" s="51"/>
      <c r="AY105" s="354" t="s">
        <v>103</v>
      </c>
      <c r="AZ105" s="355"/>
      <c r="BA105" s="356">
        <f>SUM(BA89:BA104)</f>
        <v>1.2570987654320989</v>
      </c>
      <c r="BB105" s="357"/>
      <c r="BC105" s="337">
        <f>SUM(BC89:BC104,BF102:BF104)</f>
        <v>1.2570987654320989</v>
      </c>
      <c r="BD105" s="358"/>
      <c r="BE105" s="359"/>
      <c r="BF105" s="340"/>
      <c r="BG105" s="453"/>
      <c r="BH105" s="454"/>
      <c r="BI105" s="360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V105" s="24"/>
      <c r="BW105" s="51"/>
      <c r="BX105" s="333" t="s">
        <v>103</v>
      </c>
      <c r="BY105" s="334"/>
      <c r="BZ105" s="335">
        <f>SUM(BZ89:BZ104)</f>
        <v>1.4197530864197532</v>
      </c>
      <c r="CA105" s="336"/>
      <c r="CB105" s="337">
        <f>SUM(CB89:CB104,CE102:CE104)</f>
        <v>1.4197530864197532</v>
      </c>
      <c r="CC105" s="338"/>
      <c r="CD105" s="339"/>
      <c r="CE105" s="340"/>
      <c r="CF105" s="442"/>
      <c r="CG105" s="443"/>
      <c r="CH105" s="341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U105" s="24"/>
      <c r="CV105" s="51"/>
      <c r="CW105" s="333" t="s">
        <v>103</v>
      </c>
      <c r="CX105" s="334"/>
      <c r="CY105" s="335">
        <f>SUM(CY89:CY104)</f>
        <v>1.1799382716049382</v>
      </c>
      <c r="CZ105" s="336"/>
      <c r="DA105" s="337">
        <f>SUM(DA89:DA104,DD102:DD104)</f>
        <v>1.1799382716049382</v>
      </c>
      <c r="DB105" s="338"/>
      <c r="DC105" s="339"/>
      <c r="DD105" s="340"/>
      <c r="DE105" s="442"/>
      <c r="DF105" s="443"/>
      <c r="DG105" s="341"/>
      <c r="DH105" s="23"/>
      <c r="DI105" s="23"/>
      <c r="DJ105" s="23"/>
      <c r="DK105" s="23"/>
      <c r="DL105" s="23"/>
      <c r="DM105" s="23"/>
      <c r="DN105" s="23"/>
      <c r="DO105" s="23"/>
      <c r="DP105" s="23"/>
      <c r="DQ105" s="23"/>
      <c r="DR105" s="23"/>
      <c r="DT105" s="24"/>
      <c r="DU105" s="51"/>
      <c r="DV105" s="333" t="s">
        <v>103</v>
      </c>
      <c r="DW105" s="334"/>
      <c r="DX105" s="335">
        <f>SUM(DX89:DX104)</f>
        <v>0</v>
      </c>
      <c r="DY105" s="336"/>
      <c r="DZ105" s="337">
        <f>SUM(DZ89:DZ104,EC102:EC104)</f>
        <v>0</v>
      </c>
      <c r="EA105" s="338"/>
      <c r="EB105" s="339"/>
      <c r="EC105" s="340"/>
      <c r="ED105" s="442"/>
      <c r="EE105" s="443"/>
      <c r="EF105" s="341"/>
      <c r="EG105" s="23"/>
      <c r="EH105" s="23"/>
      <c r="EI105" s="23"/>
      <c r="EJ105" s="23"/>
      <c r="EK105" s="23"/>
      <c r="EL105" s="23"/>
      <c r="EM105" s="23"/>
      <c r="EN105" s="23"/>
      <c r="EO105" s="23"/>
      <c r="EP105" s="23"/>
      <c r="EQ105" s="23"/>
      <c r="ES105" s="24"/>
      <c r="ET105" s="51"/>
      <c r="EU105" s="333" t="s">
        <v>103</v>
      </c>
      <c r="EV105" s="334"/>
      <c r="EW105" s="335">
        <f>SUM(EW89:EW104)</f>
        <v>0</v>
      </c>
      <c r="EX105" s="336"/>
      <c r="EY105" s="337">
        <f>SUM(EY89:EY104,FB102:FB104)</f>
        <v>0</v>
      </c>
      <c r="EZ105" s="338"/>
      <c r="FA105" s="339"/>
      <c r="FB105" s="340"/>
      <c r="FC105" s="442"/>
      <c r="FD105" s="443"/>
      <c r="FE105" s="341"/>
      <c r="FF105" s="23"/>
      <c r="FG105" s="23"/>
      <c r="FH105" s="23"/>
      <c r="FI105" s="23"/>
      <c r="FJ105" s="23"/>
      <c r="FK105" s="23"/>
      <c r="FL105" s="23"/>
      <c r="FM105" s="23"/>
      <c r="FN105" s="23"/>
      <c r="FO105" s="23"/>
      <c r="FP105" s="23"/>
      <c r="FR105" s="24"/>
      <c r="FS105" s="51"/>
      <c r="FU105" s="237"/>
      <c r="FW105" s="88"/>
      <c r="FY105" s="130"/>
    </row>
    <row r="106" spans="1:181" s="25" customFormat="1" ht="6" customHeight="1" thickBot="1" x14ac:dyDescent="0.25">
      <c r="A106" s="91"/>
      <c r="B106" s="92"/>
      <c r="C106" s="92"/>
      <c r="D106" s="92"/>
      <c r="E106" s="92"/>
      <c r="F106" s="92"/>
      <c r="G106" s="92"/>
      <c r="H106" s="92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4"/>
      <c r="Y106" s="95"/>
      <c r="Z106" s="91"/>
      <c r="AA106" s="92"/>
      <c r="AB106" s="92"/>
      <c r="AC106" s="92"/>
      <c r="AD106" s="92"/>
      <c r="AE106" s="92"/>
      <c r="AF106" s="92"/>
      <c r="AG106" s="92"/>
      <c r="AH106" s="93"/>
      <c r="AI106" s="93"/>
      <c r="AJ106" s="93"/>
      <c r="AK106" s="93"/>
      <c r="AL106" s="93"/>
      <c r="AM106" s="93"/>
      <c r="AN106" s="93"/>
      <c r="AO106" s="93"/>
      <c r="AP106" s="93"/>
      <c r="AQ106" s="93"/>
      <c r="AR106" s="93"/>
      <c r="AS106" s="93"/>
      <c r="AT106" s="93"/>
      <c r="AU106" s="93"/>
      <c r="AV106" s="93"/>
      <c r="AW106" s="94"/>
      <c r="AX106" s="95"/>
      <c r="AY106" s="91"/>
      <c r="AZ106" s="92"/>
      <c r="BA106" s="92"/>
      <c r="BB106" s="92"/>
      <c r="BC106" s="92"/>
      <c r="BD106" s="92"/>
      <c r="BE106" s="92"/>
      <c r="BF106" s="92"/>
      <c r="BG106" s="93"/>
      <c r="BH106" s="93"/>
      <c r="BI106" s="93"/>
      <c r="BJ106" s="93"/>
      <c r="BK106" s="93"/>
      <c r="BL106" s="93"/>
      <c r="BM106" s="93"/>
      <c r="BN106" s="93"/>
      <c r="BO106" s="93"/>
      <c r="BP106" s="93"/>
      <c r="BQ106" s="93"/>
      <c r="BR106" s="93"/>
      <c r="BS106" s="93"/>
      <c r="BT106" s="93"/>
      <c r="BU106" s="93"/>
      <c r="BV106" s="94"/>
      <c r="BW106" s="95"/>
      <c r="BX106" s="91"/>
      <c r="BY106" s="92"/>
      <c r="BZ106" s="92"/>
      <c r="CA106" s="92"/>
      <c r="CB106" s="92"/>
      <c r="CC106" s="92"/>
      <c r="CD106" s="92"/>
      <c r="CE106" s="92"/>
      <c r="CF106" s="93"/>
      <c r="CG106" s="93"/>
      <c r="CH106" s="93"/>
      <c r="CI106" s="93"/>
      <c r="CJ106" s="93"/>
      <c r="CK106" s="93"/>
      <c r="CL106" s="93"/>
      <c r="CM106" s="93"/>
      <c r="CN106" s="93"/>
      <c r="CO106" s="93"/>
      <c r="CP106" s="93"/>
      <c r="CQ106" s="93"/>
      <c r="CR106" s="93"/>
      <c r="CS106" s="93"/>
      <c r="CT106" s="93"/>
      <c r="CU106" s="94"/>
      <c r="CV106" s="95"/>
      <c r="CW106" s="91"/>
      <c r="CX106" s="92"/>
      <c r="CY106" s="92"/>
      <c r="CZ106" s="92"/>
      <c r="DA106" s="92"/>
      <c r="DB106" s="92"/>
      <c r="DC106" s="92"/>
      <c r="DD106" s="92"/>
      <c r="DE106" s="93"/>
      <c r="DF106" s="93"/>
      <c r="DG106" s="93"/>
      <c r="DH106" s="93"/>
      <c r="DI106" s="93"/>
      <c r="DJ106" s="93"/>
      <c r="DK106" s="93"/>
      <c r="DL106" s="93"/>
      <c r="DM106" s="93"/>
      <c r="DN106" s="93"/>
      <c r="DO106" s="93"/>
      <c r="DP106" s="93"/>
      <c r="DQ106" s="93"/>
      <c r="DR106" s="93"/>
      <c r="DS106" s="93"/>
      <c r="DT106" s="94"/>
      <c r="DU106" s="95"/>
      <c r="DV106" s="91"/>
      <c r="DW106" s="92"/>
      <c r="DX106" s="92"/>
      <c r="DY106" s="92"/>
      <c r="DZ106" s="92"/>
      <c r="EA106" s="92"/>
      <c r="EB106" s="92"/>
      <c r="EC106" s="92"/>
      <c r="ED106" s="93"/>
      <c r="EE106" s="93"/>
      <c r="EF106" s="93"/>
      <c r="EG106" s="93"/>
      <c r="EH106" s="93"/>
      <c r="EI106" s="93"/>
      <c r="EJ106" s="93"/>
      <c r="EK106" s="93"/>
      <c r="EL106" s="93"/>
      <c r="EM106" s="93"/>
      <c r="EN106" s="93"/>
      <c r="EO106" s="93"/>
      <c r="EP106" s="93"/>
      <c r="EQ106" s="93"/>
      <c r="ER106" s="93"/>
      <c r="ES106" s="94"/>
      <c r="ET106" s="95"/>
      <c r="EU106" s="91"/>
      <c r="EV106" s="92"/>
      <c r="EW106" s="92"/>
      <c r="EX106" s="92"/>
      <c r="EY106" s="92"/>
      <c r="EZ106" s="92"/>
      <c r="FA106" s="92"/>
      <c r="FB106" s="92"/>
      <c r="FC106" s="93"/>
      <c r="FD106" s="93"/>
      <c r="FE106" s="93"/>
      <c r="FF106" s="93"/>
      <c r="FG106" s="93"/>
      <c r="FH106" s="93"/>
      <c r="FI106" s="93"/>
      <c r="FJ106" s="93"/>
      <c r="FK106" s="93"/>
      <c r="FL106" s="93"/>
      <c r="FM106" s="93"/>
      <c r="FN106" s="93"/>
      <c r="FO106" s="93"/>
      <c r="FP106" s="93"/>
      <c r="FQ106" s="93"/>
      <c r="FR106" s="94"/>
      <c r="FS106" s="95"/>
      <c r="FU106" s="237"/>
      <c r="FW106" s="88"/>
      <c r="FY106" s="130"/>
    </row>
    <row r="107" spans="1:181" s="25" customFormat="1" ht="12.75" thickBot="1" x14ac:dyDescent="0.25">
      <c r="A107" s="55">
        <f>A1</f>
        <v>42786</v>
      </c>
      <c r="B107" s="57" t="str">
        <f>TEXT(A107,"jjjj")</f>
        <v>lundi</v>
      </c>
      <c r="C107" s="47"/>
      <c r="D107" s="47"/>
      <c r="E107" s="47"/>
      <c r="F107" s="47"/>
      <c r="G107" s="47"/>
      <c r="H107" s="47"/>
      <c r="I107" s="81"/>
      <c r="J107" s="81"/>
      <c r="K107" s="81"/>
      <c r="L107" s="81"/>
      <c r="M107" s="81"/>
      <c r="N107" s="81"/>
      <c r="O107" s="81"/>
      <c r="P107" s="81"/>
      <c r="Q107" s="81"/>
      <c r="R107" s="81"/>
      <c r="S107" s="81"/>
      <c r="T107" s="81"/>
      <c r="U107" s="81"/>
      <c r="V107" s="81"/>
      <c r="W107" s="81"/>
      <c r="X107" s="48"/>
      <c r="Y107" s="51"/>
      <c r="Z107" s="55">
        <f>Z1</f>
        <v>42787</v>
      </c>
      <c r="AA107" s="57" t="str">
        <f>TEXT(Z107,"jjjj")</f>
        <v>mardi</v>
      </c>
      <c r="AB107" s="47"/>
      <c r="AC107" s="47"/>
      <c r="AD107" s="47"/>
      <c r="AE107" s="47"/>
      <c r="AF107" s="47"/>
      <c r="AG107" s="47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1"/>
      <c r="AT107" s="81"/>
      <c r="AU107" s="81"/>
      <c r="AV107" s="81"/>
      <c r="AW107" s="48"/>
      <c r="AX107" s="51"/>
      <c r="AY107" s="55">
        <f>AY1</f>
        <v>42788</v>
      </c>
      <c r="AZ107" s="57" t="str">
        <f>TEXT(AY107,"jjjj")</f>
        <v>mercredi</v>
      </c>
      <c r="BA107" s="47"/>
      <c r="BB107" s="47"/>
      <c r="BC107" s="47"/>
      <c r="BD107" s="47"/>
      <c r="BE107" s="47"/>
      <c r="BF107" s="47"/>
      <c r="BG107" s="81"/>
      <c r="BH107" s="81"/>
      <c r="BI107" s="81"/>
      <c r="BJ107" s="81"/>
      <c r="BK107" s="81"/>
      <c r="BL107" s="81"/>
      <c r="BM107" s="81"/>
      <c r="BN107" s="81"/>
      <c r="BO107" s="81"/>
      <c r="BP107" s="81"/>
      <c r="BQ107" s="81"/>
      <c r="BR107" s="81"/>
      <c r="BS107" s="81"/>
      <c r="BT107" s="81"/>
      <c r="BU107" s="81"/>
      <c r="BV107" s="48"/>
      <c r="BW107" s="51"/>
      <c r="BX107" s="55">
        <f>BX1</f>
        <v>42789</v>
      </c>
      <c r="BY107" s="57" t="str">
        <f>TEXT(BX107,"jjjj")</f>
        <v>jeudi</v>
      </c>
      <c r="BZ107" s="47"/>
      <c r="CA107" s="47"/>
      <c r="CB107" s="47"/>
      <c r="CC107" s="47"/>
      <c r="CD107" s="47"/>
      <c r="CE107" s="47"/>
      <c r="CF107" s="81"/>
      <c r="CG107" s="81"/>
      <c r="CH107" s="81"/>
      <c r="CI107" s="81"/>
      <c r="CJ107" s="81"/>
      <c r="CK107" s="81"/>
      <c r="CL107" s="81"/>
      <c r="CM107" s="81"/>
      <c r="CN107" s="81"/>
      <c r="CO107" s="81"/>
      <c r="CP107" s="81"/>
      <c r="CQ107" s="81"/>
      <c r="CR107" s="81"/>
      <c r="CS107" s="81"/>
      <c r="CT107" s="81"/>
      <c r="CU107" s="48"/>
      <c r="CV107" s="51"/>
      <c r="CW107" s="55">
        <f>CW1</f>
        <v>42790</v>
      </c>
      <c r="CX107" s="57" t="str">
        <f>TEXT(CW107,"jjjj")</f>
        <v>vendredi</v>
      </c>
      <c r="CY107" s="47"/>
      <c r="CZ107" s="47"/>
      <c r="DA107" s="47"/>
      <c r="DB107" s="47"/>
      <c r="DC107" s="47"/>
      <c r="DD107" s="47"/>
      <c r="DE107" s="81"/>
      <c r="DF107" s="81"/>
      <c r="DG107" s="81"/>
      <c r="DH107" s="81"/>
      <c r="DI107" s="81"/>
      <c r="DJ107" s="81"/>
      <c r="DK107" s="81"/>
      <c r="DL107" s="81"/>
      <c r="DM107" s="81"/>
      <c r="DN107" s="81"/>
      <c r="DO107" s="81"/>
      <c r="DP107" s="81"/>
      <c r="DQ107" s="81"/>
      <c r="DR107" s="81"/>
      <c r="DS107" s="81"/>
      <c r="DT107" s="48"/>
      <c r="DU107" s="51"/>
      <c r="DV107" s="55">
        <f>DV1</f>
        <v>42791</v>
      </c>
      <c r="DW107" s="57" t="str">
        <f>TEXT(DV107,"jjjj")</f>
        <v>samedi</v>
      </c>
      <c r="DX107" s="47"/>
      <c r="DY107" s="47"/>
      <c r="DZ107" s="47"/>
      <c r="EA107" s="47"/>
      <c r="EB107" s="47"/>
      <c r="EC107" s="47"/>
      <c r="ED107" s="81"/>
      <c r="EE107" s="81"/>
      <c r="EF107" s="81"/>
      <c r="EG107" s="81"/>
      <c r="EH107" s="81"/>
      <c r="EI107" s="81"/>
      <c r="EJ107" s="81"/>
      <c r="EK107" s="81"/>
      <c r="EL107" s="81"/>
      <c r="EM107" s="81"/>
      <c r="EN107" s="81"/>
      <c r="EO107" s="81"/>
      <c r="EP107" s="81"/>
      <c r="EQ107" s="81"/>
      <c r="ER107" s="81"/>
      <c r="ES107" s="48"/>
      <c r="ET107" s="51"/>
      <c r="EU107" s="55">
        <f>EU1</f>
        <v>42792</v>
      </c>
      <c r="EV107" s="57" t="str">
        <f>TEXT(EU107,"jjjj")</f>
        <v>dimanche</v>
      </c>
      <c r="EW107" s="47"/>
      <c r="EX107" s="47"/>
      <c r="EY107" s="47"/>
      <c r="EZ107" s="47"/>
      <c r="FA107" s="47"/>
      <c r="FB107" s="47"/>
      <c r="FC107" s="81"/>
      <c r="FD107" s="81"/>
      <c r="FE107" s="81"/>
      <c r="FF107" s="81"/>
      <c r="FG107" s="81"/>
      <c r="FH107" s="81"/>
      <c r="FI107" s="81"/>
      <c r="FJ107" s="81"/>
      <c r="FK107" s="81"/>
      <c r="FL107" s="81"/>
      <c r="FM107" s="81"/>
      <c r="FN107" s="81"/>
      <c r="FO107" s="81"/>
      <c r="FP107" s="81"/>
      <c r="FQ107" s="81"/>
      <c r="FR107" s="48"/>
      <c r="FS107" s="51"/>
      <c r="FU107" s="237"/>
      <c r="FV107" s="23"/>
      <c r="FW107" s="88"/>
      <c r="FX107" s="23"/>
      <c r="FY107" s="126"/>
    </row>
    <row r="108" spans="1:181" s="62" customFormat="1" ht="12" customHeight="1" thickBot="1" x14ac:dyDescent="0.25">
      <c r="A108" s="418" t="s">
        <v>0</v>
      </c>
      <c r="B108" s="445" t="s">
        <v>88</v>
      </c>
      <c r="C108" s="89" t="s">
        <v>118</v>
      </c>
      <c r="D108" s="90"/>
      <c r="E108" s="397" t="s">
        <v>112</v>
      </c>
      <c r="F108" s="418" t="s">
        <v>117</v>
      </c>
      <c r="G108" s="419"/>
      <c r="H108" s="394" t="s">
        <v>112</v>
      </c>
      <c r="I108" s="447" t="s">
        <v>98</v>
      </c>
      <c r="J108" s="447" t="s">
        <v>113</v>
      </c>
      <c r="K108" s="418" t="s">
        <v>99</v>
      </c>
      <c r="L108" s="419" t="s">
        <v>113</v>
      </c>
      <c r="M108" s="447" t="s">
        <v>100</v>
      </c>
      <c r="N108" s="447" t="s">
        <v>113</v>
      </c>
      <c r="O108" s="418" t="s">
        <v>101</v>
      </c>
      <c r="P108" s="419" t="s">
        <v>113</v>
      </c>
      <c r="Q108" s="447" t="s">
        <v>102</v>
      </c>
      <c r="R108" s="447" t="s">
        <v>113</v>
      </c>
      <c r="S108" s="409" t="s">
        <v>114</v>
      </c>
      <c r="T108" s="407" t="s">
        <v>114</v>
      </c>
      <c r="U108" s="409" t="s">
        <v>114</v>
      </c>
      <c r="V108" s="407" t="s">
        <v>114</v>
      </c>
      <c r="W108" s="409" t="s">
        <v>114</v>
      </c>
      <c r="X108" s="397" t="s">
        <v>112</v>
      </c>
      <c r="Y108" s="51"/>
      <c r="Z108" s="418" t="s">
        <v>0</v>
      </c>
      <c r="AA108" s="445" t="s">
        <v>88</v>
      </c>
      <c r="AB108" s="89" t="s">
        <v>118</v>
      </c>
      <c r="AC108" s="90"/>
      <c r="AD108" s="397" t="s">
        <v>112</v>
      </c>
      <c r="AE108" s="418" t="s">
        <v>117</v>
      </c>
      <c r="AF108" s="419"/>
      <c r="AG108" s="394" t="s">
        <v>112</v>
      </c>
      <c r="AH108" s="447" t="s">
        <v>98</v>
      </c>
      <c r="AI108" s="447" t="s">
        <v>113</v>
      </c>
      <c r="AJ108" s="418" t="s">
        <v>99</v>
      </c>
      <c r="AK108" s="419" t="s">
        <v>113</v>
      </c>
      <c r="AL108" s="447" t="s">
        <v>100</v>
      </c>
      <c r="AM108" s="447" t="s">
        <v>113</v>
      </c>
      <c r="AN108" s="418" t="s">
        <v>101</v>
      </c>
      <c r="AO108" s="419" t="s">
        <v>113</v>
      </c>
      <c r="AP108" s="447" t="s">
        <v>102</v>
      </c>
      <c r="AQ108" s="447" t="s">
        <v>113</v>
      </c>
      <c r="AR108" s="409" t="s">
        <v>114</v>
      </c>
      <c r="AS108" s="407" t="s">
        <v>114</v>
      </c>
      <c r="AT108" s="409" t="s">
        <v>114</v>
      </c>
      <c r="AU108" s="407" t="s">
        <v>114</v>
      </c>
      <c r="AV108" s="409" t="s">
        <v>114</v>
      </c>
      <c r="AW108" s="397" t="s">
        <v>112</v>
      </c>
      <c r="AX108" s="51"/>
      <c r="AY108" s="418" t="s">
        <v>0</v>
      </c>
      <c r="AZ108" s="445" t="s">
        <v>88</v>
      </c>
      <c r="BA108" s="89" t="s">
        <v>118</v>
      </c>
      <c r="BB108" s="90"/>
      <c r="BC108" s="397" t="s">
        <v>112</v>
      </c>
      <c r="BD108" s="418" t="s">
        <v>117</v>
      </c>
      <c r="BE108" s="419"/>
      <c r="BF108" s="394" t="s">
        <v>112</v>
      </c>
      <c r="BG108" s="447" t="s">
        <v>98</v>
      </c>
      <c r="BH108" s="447" t="s">
        <v>113</v>
      </c>
      <c r="BI108" s="418" t="s">
        <v>99</v>
      </c>
      <c r="BJ108" s="419" t="s">
        <v>113</v>
      </c>
      <c r="BK108" s="447" t="s">
        <v>100</v>
      </c>
      <c r="BL108" s="447" t="s">
        <v>113</v>
      </c>
      <c r="BM108" s="418" t="s">
        <v>101</v>
      </c>
      <c r="BN108" s="419" t="s">
        <v>113</v>
      </c>
      <c r="BO108" s="447" t="s">
        <v>102</v>
      </c>
      <c r="BP108" s="447" t="s">
        <v>113</v>
      </c>
      <c r="BQ108" s="409" t="s">
        <v>114</v>
      </c>
      <c r="BR108" s="407" t="s">
        <v>114</v>
      </c>
      <c r="BS108" s="409" t="s">
        <v>114</v>
      </c>
      <c r="BT108" s="407" t="s">
        <v>114</v>
      </c>
      <c r="BU108" s="409" t="s">
        <v>114</v>
      </c>
      <c r="BV108" s="397" t="s">
        <v>112</v>
      </c>
      <c r="BW108" s="51"/>
      <c r="BX108" s="418" t="s">
        <v>0</v>
      </c>
      <c r="BY108" s="445" t="s">
        <v>88</v>
      </c>
      <c r="BZ108" s="89" t="s">
        <v>118</v>
      </c>
      <c r="CA108" s="90"/>
      <c r="CB108" s="397" t="s">
        <v>112</v>
      </c>
      <c r="CC108" s="418" t="s">
        <v>117</v>
      </c>
      <c r="CD108" s="419"/>
      <c r="CE108" s="394" t="s">
        <v>112</v>
      </c>
      <c r="CF108" s="447" t="s">
        <v>98</v>
      </c>
      <c r="CG108" s="447" t="s">
        <v>113</v>
      </c>
      <c r="CH108" s="418" t="s">
        <v>99</v>
      </c>
      <c r="CI108" s="419" t="s">
        <v>113</v>
      </c>
      <c r="CJ108" s="447" t="s">
        <v>100</v>
      </c>
      <c r="CK108" s="447" t="s">
        <v>113</v>
      </c>
      <c r="CL108" s="418" t="s">
        <v>101</v>
      </c>
      <c r="CM108" s="419" t="s">
        <v>113</v>
      </c>
      <c r="CN108" s="447" t="s">
        <v>102</v>
      </c>
      <c r="CO108" s="447" t="s">
        <v>113</v>
      </c>
      <c r="CP108" s="409" t="s">
        <v>114</v>
      </c>
      <c r="CQ108" s="407" t="s">
        <v>114</v>
      </c>
      <c r="CR108" s="409" t="s">
        <v>114</v>
      </c>
      <c r="CS108" s="407" t="s">
        <v>114</v>
      </c>
      <c r="CT108" s="409" t="s">
        <v>114</v>
      </c>
      <c r="CU108" s="397" t="s">
        <v>112</v>
      </c>
      <c r="CV108" s="51"/>
      <c r="CW108" s="418" t="s">
        <v>0</v>
      </c>
      <c r="CX108" s="445" t="s">
        <v>88</v>
      </c>
      <c r="CY108" s="89" t="s">
        <v>118</v>
      </c>
      <c r="CZ108" s="90"/>
      <c r="DA108" s="397" t="s">
        <v>112</v>
      </c>
      <c r="DB108" s="418" t="s">
        <v>117</v>
      </c>
      <c r="DC108" s="419"/>
      <c r="DD108" s="394" t="s">
        <v>112</v>
      </c>
      <c r="DE108" s="447" t="s">
        <v>98</v>
      </c>
      <c r="DF108" s="447" t="s">
        <v>113</v>
      </c>
      <c r="DG108" s="418" t="s">
        <v>99</v>
      </c>
      <c r="DH108" s="419" t="s">
        <v>113</v>
      </c>
      <c r="DI108" s="447" t="s">
        <v>100</v>
      </c>
      <c r="DJ108" s="447" t="s">
        <v>113</v>
      </c>
      <c r="DK108" s="418" t="s">
        <v>101</v>
      </c>
      <c r="DL108" s="419" t="s">
        <v>113</v>
      </c>
      <c r="DM108" s="447" t="s">
        <v>102</v>
      </c>
      <c r="DN108" s="447" t="s">
        <v>113</v>
      </c>
      <c r="DO108" s="409" t="s">
        <v>114</v>
      </c>
      <c r="DP108" s="407" t="s">
        <v>114</v>
      </c>
      <c r="DQ108" s="409" t="s">
        <v>114</v>
      </c>
      <c r="DR108" s="407" t="s">
        <v>114</v>
      </c>
      <c r="DS108" s="409" t="s">
        <v>114</v>
      </c>
      <c r="DT108" s="397" t="s">
        <v>112</v>
      </c>
      <c r="DU108" s="51"/>
      <c r="DV108" s="418" t="s">
        <v>0</v>
      </c>
      <c r="DW108" s="445" t="s">
        <v>88</v>
      </c>
      <c r="DX108" s="89" t="s">
        <v>118</v>
      </c>
      <c r="DY108" s="90"/>
      <c r="DZ108" s="397" t="s">
        <v>112</v>
      </c>
      <c r="EA108" s="418" t="s">
        <v>117</v>
      </c>
      <c r="EB108" s="419"/>
      <c r="EC108" s="394" t="s">
        <v>112</v>
      </c>
      <c r="ED108" s="447" t="s">
        <v>98</v>
      </c>
      <c r="EE108" s="447" t="s">
        <v>113</v>
      </c>
      <c r="EF108" s="418" t="s">
        <v>99</v>
      </c>
      <c r="EG108" s="419" t="s">
        <v>113</v>
      </c>
      <c r="EH108" s="447" t="s">
        <v>100</v>
      </c>
      <c r="EI108" s="447" t="s">
        <v>113</v>
      </c>
      <c r="EJ108" s="418" t="s">
        <v>101</v>
      </c>
      <c r="EK108" s="419" t="s">
        <v>113</v>
      </c>
      <c r="EL108" s="447" t="s">
        <v>102</v>
      </c>
      <c r="EM108" s="447" t="s">
        <v>113</v>
      </c>
      <c r="EN108" s="409" t="s">
        <v>114</v>
      </c>
      <c r="EO108" s="407" t="s">
        <v>114</v>
      </c>
      <c r="EP108" s="409" t="s">
        <v>114</v>
      </c>
      <c r="EQ108" s="407" t="s">
        <v>114</v>
      </c>
      <c r="ER108" s="409" t="s">
        <v>114</v>
      </c>
      <c r="ES108" s="397" t="s">
        <v>112</v>
      </c>
      <c r="ET108" s="51"/>
      <c r="EU108" s="418" t="s">
        <v>0</v>
      </c>
      <c r="EV108" s="445" t="s">
        <v>88</v>
      </c>
      <c r="EW108" s="89" t="s">
        <v>118</v>
      </c>
      <c r="EX108" s="90"/>
      <c r="EY108" s="397" t="s">
        <v>112</v>
      </c>
      <c r="EZ108" s="418" t="s">
        <v>117</v>
      </c>
      <c r="FA108" s="419"/>
      <c r="FB108" s="394" t="s">
        <v>112</v>
      </c>
      <c r="FC108" s="447" t="s">
        <v>98</v>
      </c>
      <c r="FD108" s="447" t="s">
        <v>113</v>
      </c>
      <c r="FE108" s="418" t="s">
        <v>99</v>
      </c>
      <c r="FF108" s="419" t="s">
        <v>113</v>
      </c>
      <c r="FG108" s="447" t="s">
        <v>100</v>
      </c>
      <c r="FH108" s="447" t="s">
        <v>113</v>
      </c>
      <c r="FI108" s="418" t="s">
        <v>101</v>
      </c>
      <c r="FJ108" s="419" t="s">
        <v>113</v>
      </c>
      <c r="FK108" s="447" t="s">
        <v>102</v>
      </c>
      <c r="FL108" s="447" t="s">
        <v>113</v>
      </c>
      <c r="FM108" s="409" t="s">
        <v>114</v>
      </c>
      <c r="FN108" s="407" t="s">
        <v>114</v>
      </c>
      <c r="FO108" s="409" t="s">
        <v>114</v>
      </c>
      <c r="FP108" s="407" t="s">
        <v>114</v>
      </c>
      <c r="FQ108" s="409" t="s">
        <v>114</v>
      </c>
      <c r="FR108" s="397" t="s">
        <v>112</v>
      </c>
      <c r="FS108" s="51"/>
      <c r="FU108" s="237"/>
      <c r="FV108" s="23"/>
      <c r="FW108" s="88"/>
      <c r="FX108" s="23"/>
      <c r="FY108" s="126"/>
    </row>
    <row r="109" spans="1:181" s="25" customFormat="1" ht="12.75" thickBot="1" x14ac:dyDescent="0.25">
      <c r="A109" s="444"/>
      <c r="B109" s="446"/>
      <c r="C109" s="399" t="s">
        <v>121</v>
      </c>
      <c r="D109" s="395" t="s">
        <v>122</v>
      </c>
      <c r="E109" s="398" t="s">
        <v>120</v>
      </c>
      <c r="F109" s="399" t="s">
        <v>121</v>
      </c>
      <c r="G109" s="400" t="s">
        <v>122</v>
      </c>
      <c r="H109" s="395" t="s">
        <v>124</v>
      </c>
      <c r="I109" s="448"/>
      <c r="J109" s="448"/>
      <c r="K109" s="449"/>
      <c r="L109" s="450"/>
      <c r="M109" s="448"/>
      <c r="N109" s="448"/>
      <c r="O109" s="449"/>
      <c r="P109" s="450"/>
      <c r="Q109" s="448"/>
      <c r="R109" s="448"/>
      <c r="S109" s="410"/>
      <c r="T109" s="408"/>
      <c r="U109" s="410"/>
      <c r="V109" s="408"/>
      <c r="W109" s="410"/>
      <c r="X109" s="398" t="s">
        <v>160</v>
      </c>
      <c r="Y109" s="28"/>
      <c r="Z109" s="444"/>
      <c r="AA109" s="446"/>
      <c r="AB109" s="399" t="s">
        <v>121</v>
      </c>
      <c r="AC109" s="395" t="s">
        <v>122</v>
      </c>
      <c r="AD109" s="398" t="s">
        <v>120</v>
      </c>
      <c r="AE109" s="399" t="s">
        <v>121</v>
      </c>
      <c r="AF109" s="400" t="s">
        <v>122</v>
      </c>
      <c r="AG109" s="395" t="s">
        <v>124</v>
      </c>
      <c r="AH109" s="448"/>
      <c r="AI109" s="448"/>
      <c r="AJ109" s="449"/>
      <c r="AK109" s="450"/>
      <c r="AL109" s="448"/>
      <c r="AM109" s="448"/>
      <c r="AN109" s="449"/>
      <c r="AO109" s="450"/>
      <c r="AP109" s="448"/>
      <c r="AQ109" s="448"/>
      <c r="AR109" s="410"/>
      <c r="AS109" s="408"/>
      <c r="AT109" s="410"/>
      <c r="AU109" s="408"/>
      <c r="AV109" s="410"/>
      <c r="AW109" s="398" t="s">
        <v>160</v>
      </c>
      <c r="AX109" s="28"/>
      <c r="AY109" s="444"/>
      <c r="AZ109" s="446"/>
      <c r="BA109" s="399" t="s">
        <v>121</v>
      </c>
      <c r="BB109" s="395" t="s">
        <v>122</v>
      </c>
      <c r="BC109" s="398" t="s">
        <v>120</v>
      </c>
      <c r="BD109" s="399" t="s">
        <v>121</v>
      </c>
      <c r="BE109" s="400" t="s">
        <v>122</v>
      </c>
      <c r="BF109" s="395" t="s">
        <v>124</v>
      </c>
      <c r="BG109" s="448"/>
      <c r="BH109" s="448"/>
      <c r="BI109" s="449"/>
      <c r="BJ109" s="450"/>
      <c r="BK109" s="448"/>
      <c r="BL109" s="448"/>
      <c r="BM109" s="449"/>
      <c r="BN109" s="450"/>
      <c r="BO109" s="448"/>
      <c r="BP109" s="448"/>
      <c r="BQ109" s="410"/>
      <c r="BR109" s="408"/>
      <c r="BS109" s="410"/>
      <c r="BT109" s="408"/>
      <c r="BU109" s="410"/>
      <c r="BV109" s="398" t="s">
        <v>160</v>
      </c>
      <c r="BW109" s="28"/>
      <c r="BX109" s="444"/>
      <c r="BY109" s="446"/>
      <c r="BZ109" s="399" t="s">
        <v>121</v>
      </c>
      <c r="CA109" s="395" t="s">
        <v>122</v>
      </c>
      <c r="CB109" s="398" t="s">
        <v>120</v>
      </c>
      <c r="CC109" s="399" t="s">
        <v>121</v>
      </c>
      <c r="CD109" s="400" t="s">
        <v>122</v>
      </c>
      <c r="CE109" s="395" t="s">
        <v>124</v>
      </c>
      <c r="CF109" s="448"/>
      <c r="CG109" s="448"/>
      <c r="CH109" s="449"/>
      <c r="CI109" s="450"/>
      <c r="CJ109" s="448"/>
      <c r="CK109" s="448"/>
      <c r="CL109" s="449"/>
      <c r="CM109" s="450"/>
      <c r="CN109" s="448"/>
      <c r="CO109" s="448"/>
      <c r="CP109" s="410"/>
      <c r="CQ109" s="408"/>
      <c r="CR109" s="410"/>
      <c r="CS109" s="408"/>
      <c r="CT109" s="410"/>
      <c r="CU109" s="398" t="s">
        <v>160</v>
      </c>
      <c r="CV109" s="28"/>
      <c r="CW109" s="444"/>
      <c r="CX109" s="446"/>
      <c r="CY109" s="399" t="s">
        <v>121</v>
      </c>
      <c r="CZ109" s="395" t="s">
        <v>122</v>
      </c>
      <c r="DA109" s="398" t="s">
        <v>120</v>
      </c>
      <c r="DB109" s="399" t="s">
        <v>121</v>
      </c>
      <c r="DC109" s="400" t="s">
        <v>122</v>
      </c>
      <c r="DD109" s="395" t="s">
        <v>124</v>
      </c>
      <c r="DE109" s="448"/>
      <c r="DF109" s="448"/>
      <c r="DG109" s="449"/>
      <c r="DH109" s="450"/>
      <c r="DI109" s="448"/>
      <c r="DJ109" s="448"/>
      <c r="DK109" s="449"/>
      <c r="DL109" s="450"/>
      <c r="DM109" s="448"/>
      <c r="DN109" s="448"/>
      <c r="DO109" s="410"/>
      <c r="DP109" s="408"/>
      <c r="DQ109" s="410"/>
      <c r="DR109" s="408"/>
      <c r="DS109" s="410"/>
      <c r="DT109" s="398" t="s">
        <v>160</v>
      </c>
      <c r="DU109" s="28"/>
      <c r="DV109" s="444"/>
      <c r="DW109" s="446"/>
      <c r="DX109" s="399" t="s">
        <v>121</v>
      </c>
      <c r="DY109" s="395" t="s">
        <v>122</v>
      </c>
      <c r="DZ109" s="398" t="s">
        <v>120</v>
      </c>
      <c r="EA109" s="399" t="s">
        <v>121</v>
      </c>
      <c r="EB109" s="400" t="s">
        <v>122</v>
      </c>
      <c r="EC109" s="395" t="s">
        <v>124</v>
      </c>
      <c r="ED109" s="448"/>
      <c r="EE109" s="448"/>
      <c r="EF109" s="449"/>
      <c r="EG109" s="450"/>
      <c r="EH109" s="448"/>
      <c r="EI109" s="448"/>
      <c r="EJ109" s="449"/>
      <c r="EK109" s="450"/>
      <c r="EL109" s="448"/>
      <c r="EM109" s="448"/>
      <c r="EN109" s="410"/>
      <c r="EO109" s="408"/>
      <c r="EP109" s="410"/>
      <c r="EQ109" s="408"/>
      <c r="ER109" s="410"/>
      <c r="ES109" s="398" t="s">
        <v>160</v>
      </c>
      <c r="ET109" s="28"/>
      <c r="EU109" s="444"/>
      <c r="EV109" s="446"/>
      <c r="EW109" s="399" t="s">
        <v>121</v>
      </c>
      <c r="EX109" s="395" t="s">
        <v>122</v>
      </c>
      <c r="EY109" s="398" t="s">
        <v>120</v>
      </c>
      <c r="EZ109" s="399" t="s">
        <v>121</v>
      </c>
      <c r="FA109" s="400" t="s">
        <v>122</v>
      </c>
      <c r="FB109" s="395" t="s">
        <v>124</v>
      </c>
      <c r="FC109" s="448"/>
      <c r="FD109" s="448"/>
      <c r="FE109" s="449"/>
      <c r="FF109" s="450"/>
      <c r="FG109" s="448"/>
      <c r="FH109" s="448"/>
      <c r="FI109" s="449"/>
      <c r="FJ109" s="450"/>
      <c r="FK109" s="448"/>
      <c r="FL109" s="448"/>
      <c r="FM109" s="410"/>
      <c r="FN109" s="408"/>
      <c r="FO109" s="410"/>
      <c r="FP109" s="408"/>
      <c r="FQ109" s="410"/>
      <c r="FR109" s="398" t="s">
        <v>160</v>
      </c>
      <c r="FS109" s="28"/>
      <c r="FU109" s="253" t="s">
        <v>167</v>
      </c>
      <c r="FV109" s="254" t="s">
        <v>202</v>
      </c>
      <c r="FW109" s="267" t="s">
        <v>205</v>
      </c>
      <c r="FX109" s="23"/>
      <c r="FY109" s="126"/>
    </row>
    <row r="110" spans="1:181" s="25" customFormat="1" x14ac:dyDescent="0.2">
      <c r="A110" s="17" t="s">
        <v>163</v>
      </c>
      <c r="B110" s="18"/>
      <c r="C110" s="19">
        <v>0.54166666666666663</v>
      </c>
      <c r="D110" s="290">
        <f>IF(B110&lt;&gt;"Présent",0,C110+(7.4/24))</f>
        <v>0</v>
      </c>
      <c r="E110" s="291">
        <f>IF(OR(B110&lt;&gt;"Présent",C110="",D110-C110-0.4/24&lt;0),0,D110-C110-0.4/24)</f>
        <v>0</v>
      </c>
      <c r="F110" s="19">
        <f>IF(B110&lt;&gt;"Présent",0,C110)</f>
        <v>0</v>
      </c>
      <c r="G110" s="20">
        <v>0.85</v>
      </c>
      <c r="H110" s="292">
        <f t="shared" ref="H110:H138" si="111">IF(F110="","",IF(B110&lt;&gt;"Présent",0,G110-F110+IF(F110&gt;G110,1)-0.4/24))</f>
        <v>0</v>
      </c>
      <c r="I110" s="63"/>
      <c r="J110" s="64"/>
      <c r="K110" s="63"/>
      <c r="L110" s="65"/>
      <c r="M110" s="66"/>
      <c r="N110" s="64"/>
      <c r="O110" s="63"/>
      <c r="P110" s="65"/>
      <c r="Q110" s="66"/>
      <c r="R110" s="64"/>
      <c r="S110" s="56" t="str">
        <f>IFERROR(IF($B110="Présent",J110/VLOOKUP(I110,Base!$A$3:$E$17,2,FALSE)/24,""),"")</f>
        <v/>
      </c>
      <c r="T110" s="56" t="str">
        <f>IFERROR(IF($B110="Présent",L110/VLOOKUP(K110,Base!$A$3:$E$17,2,FALSE)/24,""),"")</f>
        <v/>
      </c>
      <c r="U110" s="56" t="str">
        <f>IFERROR(IF($B110="Présent",N110/VLOOKUP(M110,Base!$A$3:$E$17,2,FALSE)/24,""),"")</f>
        <v/>
      </c>
      <c r="V110" s="56" t="str">
        <f>IFERROR(IF($B110="Présent",P110/VLOOKUP(O110,Base!$A$3:$E$17,2,FALSE)/24,""),"")</f>
        <v/>
      </c>
      <c r="W110" s="56" t="str">
        <f>IFERROR(IF($B110="Présent",R110/VLOOKUP(Q110,Base!$A$3:$E$17,2,FALSE)/24,""),"")</f>
        <v/>
      </c>
      <c r="X110" s="293" t="str">
        <f>IF(B110="Présent",SUM(S110:W110)/H110,"")</f>
        <v/>
      </c>
      <c r="Y110" s="54"/>
      <c r="Z110" s="17" t="s">
        <v>163</v>
      </c>
      <c r="AA110" s="18"/>
      <c r="AB110" s="19">
        <v>0.54166666666666663</v>
      </c>
      <c r="AC110" s="290">
        <f>IF(AA110&lt;&gt;"Présent",0,AB110+(7.4/24))</f>
        <v>0</v>
      </c>
      <c r="AD110" s="291">
        <f>IF(OR(AA110&lt;&gt;"Présent",AB110="",AC110-AB110-0.4/24&lt;0),0,AC110-AB110-0.4/24)</f>
        <v>0</v>
      </c>
      <c r="AE110" s="19">
        <f>IF(AA110&lt;&gt;"Présent",0,AB110)</f>
        <v>0</v>
      </c>
      <c r="AF110" s="20">
        <v>0.85</v>
      </c>
      <c r="AG110" s="292">
        <f t="shared" ref="AG110:AG138" si="112">IF(AE110="","",IF(AA110&lt;&gt;"Présent",0,AF110-AE110+IF(AE110&gt;AF110,1)-0.4/24))</f>
        <v>0</v>
      </c>
      <c r="AH110" s="63"/>
      <c r="AI110" s="64"/>
      <c r="AJ110" s="63"/>
      <c r="AK110" s="65"/>
      <c r="AL110" s="66"/>
      <c r="AM110" s="64"/>
      <c r="AN110" s="63"/>
      <c r="AO110" s="65"/>
      <c r="AP110" s="66"/>
      <c r="AQ110" s="64"/>
      <c r="AR110" s="56" t="str">
        <f>IFERROR(IF($AA110="Présent",AI110/VLOOKUP(AH110,Base!$A$3:$E$17,2,FALSE)/24,""),"")</f>
        <v/>
      </c>
      <c r="AS110" s="56" t="str">
        <f>IFERROR(IF($AA110="Présent",AK110/VLOOKUP(AJ110,Base!$A$3:$E$17,2,FALSE)/24,""),"")</f>
        <v/>
      </c>
      <c r="AT110" s="56" t="str">
        <f>IFERROR(IF($AA110="Présent",AM110/VLOOKUP(AL110,Base!$A$3:$E$17,2,FALSE)/24,""),"")</f>
        <v/>
      </c>
      <c r="AU110" s="56" t="str">
        <f>IFERROR(IF($AA110="Présent",AO110/VLOOKUP(AN110,Base!$A$3:$E$17,2,FALSE)/24,""),"")</f>
        <v/>
      </c>
      <c r="AV110" s="56" t="str">
        <f>IFERROR(IF($AA110="Présent",AQ110/VLOOKUP(AP110,Base!$A$3:$E$17,2,FALSE)/24,""),"")</f>
        <v/>
      </c>
      <c r="AW110" s="293" t="str">
        <f>IF(AA110="Présent",SUM(AR110:AV110)/AG110,"")</f>
        <v/>
      </c>
      <c r="AX110" s="54"/>
      <c r="AY110" s="17" t="s">
        <v>163</v>
      </c>
      <c r="AZ110" s="18"/>
      <c r="BA110" s="19">
        <v>0.54166666666666663</v>
      </c>
      <c r="BB110" s="290">
        <f>IF(AZ110&lt;&gt;"Présent",0,BA110+(7.4/24))</f>
        <v>0</v>
      </c>
      <c r="BC110" s="291">
        <f>IF(OR(AZ110&lt;&gt;"Présent",BA110="",BB110-BA110-0.4/24&lt;0),0,BB110-BA110-0.4/24)</f>
        <v>0</v>
      </c>
      <c r="BD110" s="19">
        <f>IF(AZ110&lt;&gt;"Présent",0,BA110)</f>
        <v>0</v>
      </c>
      <c r="BE110" s="20">
        <v>0.85</v>
      </c>
      <c r="BF110" s="292">
        <f t="shared" ref="BF110:BF138" si="113">IF(BD110="","",IF(AZ110&lt;&gt;"Présent",0,BE110-BD110+IF(BD110&gt;BE110,1)-0.4/24))</f>
        <v>0</v>
      </c>
      <c r="BG110" s="63"/>
      <c r="BH110" s="64"/>
      <c r="BI110" s="63"/>
      <c r="BJ110" s="65"/>
      <c r="BK110" s="66"/>
      <c r="BL110" s="64"/>
      <c r="BM110" s="63"/>
      <c r="BN110" s="65"/>
      <c r="BO110" s="66"/>
      <c r="BP110" s="64"/>
      <c r="BQ110" s="56" t="str">
        <f>IFERROR(IF($AZ110="Présent",BH110/VLOOKUP(BG110,Base!$A$3:$E$17,2,FALSE)/24,""),"")</f>
        <v/>
      </c>
      <c r="BR110" s="56" t="str">
        <f>IFERROR(IF($AZ110="Présent",BJ110/VLOOKUP(BI110,Base!$A$3:$E$17,2,FALSE)/24,""),"")</f>
        <v/>
      </c>
      <c r="BS110" s="56" t="str">
        <f>IFERROR(IF($AZ110="Présent",BL110/VLOOKUP(BK110,Base!$A$3:$E$17,2,FALSE)/24,""),"")</f>
        <v/>
      </c>
      <c r="BT110" s="56" t="str">
        <f>IFERROR(IF($AZ110="Présent",BN110/VLOOKUP(BM110,Base!$A$3:$E$17,2,FALSE)/24,""),"")</f>
        <v/>
      </c>
      <c r="BU110" s="56" t="str">
        <f>IFERROR(IF($AZ110="Présent",BP110/VLOOKUP(BO110,Base!$A$3:$E$17,2,FALSE)/24,""),"")</f>
        <v/>
      </c>
      <c r="BV110" s="293" t="str">
        <f>IF(AZ110="Présent",SUM(BQ110:BU110)/BF110,"")</f>
        <v/>
      </c>
      <c r="BW110" s="54"/>
      <c r="BX110" s="17" t="s">
        <v>163</v>
      </c>
      <c r="BY110" s="18"/>
      <c r="BZ110" s="19">
        <v>0.54166666666666663</v>
      </c>
      <c r="CA110" s="290">
        <f>IF(BY110&lt;&gt;"Présent",0,BZ110+(7.4/24))</f>
        <v>0</v>
      </c>
      <c r="CB110" s="291">
        <f>IF(OR(BY110&lt;&gt;"Présent",BZ110="",CA110-BZ110-0.4/24&lt;0),0,CA110-BZ110-0.4/24)</f>
        <v>0</v>
      </c>
      <c r="CC110" s="19">
        <f>IF(BY110&lt;&gt;"Présent",0,BZ110)</f>
        <v>0</v>
      </c>
      <c r="CD110" s="20">
        <v>0.85</v>
      </c>
      <c r="CE110" s="292">
        <f t="shared" ref="CE110:CE138" si="114">IF(CC110="","",IF(BY110&lt;&gt;"Présent",0,CD110-CC110+IF(CC110&gt;CD110,1)-0.4/24))</f>
        <v>0</v>
      </c>
      <c r="CF110" s="63"/>
      <c r="CG110" s="64"/>
      <c r="CH110" s="63"/>
      <c r="CI110" s="65"/>
      <c r="CJ110" s="66"/>
      <c r="CK110" s="64"/>
      <c r="CL110" s="63"/>
      <c r="CM110" s="65"/>
      <c r="CN110" s="66"/>
      <c r="CO110" s="64"/>
      <c r="CP110" s="56" t="str">
        <f>IFERROR(IF($BY110="Présent",CG110/VLOOKUP(CF110,Base!$A$3:$E$17,2,FALSE)/24,""),"")</f>
        <v/>
      </c>
      <c r="CQ110" s="56" t="str">
        <f>IFERROR(IF($BY110="Présent",CI110/VLOOKUP(CH110,Base!$A$3:$E$17,2,FALSE)/24,""),"")</f>
        <v/>
      </c>
      <c r="CR110" s="56" t="str">
        <f>IFERROR(IF($BY110="Présent",CK110/VLOOKUP(CJ110,Base!$A$3:$E$17,2,FALSE)/24,""),"")</f>
        <v/>
      </c>
      <c r="CS110" s="56" t="str">
        <f>IFERROR(IF($BY110="Présent",CM110/VLOOKUP(CL110,Base!$A$3:$E$17,2,FALSE)/24,""),"")</f>
        <v/>
      </c>
      <c r="CT110" s="56" t="str">
        <f>IFERROR(IF($BY110="Présent",CO110/VLOOKUP(CN110,Base!$A$3:$E$17,2,FALSE)/24,""),"")</f>
        <v/>
      </c>
      <c r="CU110" s="293" t="str">
        <f>IF(BY110="Présent",SUM(CP110:CT110)/CE110,"")</f>
        <v/>
      </c>
      <c r="CV110" s="54"/>
      <c r="CW110" s="17" t="s">
        <v>163</v>
      </c>
      <c r="CX110" s="18"/>
      <c r="CY110" s="19">
        <v>0.54166666666666663</v>
      </c>
      <c r="CZ110" s="290">
        <f>IF(CX110&lt;&gt;"Présent",0,CY110+(7.4/24))</f>
        <v>0</v>
      </c>
      <c r="DA110" s="291">
        <f>IF(OR(CX110&lt;&gt;"Présent",CY110="",CZ110-CY110-0.4/24&lt;0),0,CZ110-CY110-0.4/24)</f>
        <v>0</v>
      </c>
      <c r="DB110" s="19">
        <f>IF(CX110&lt;&gt;"Présent",0,CY110)</f>
        <v>0</v>
      </c>
      <c r="DC110" s="20">
        <v>0.85</v>
      </c>
      <c r="DD110" s="292">
        <f t="shared" ref="DD110:DD138" si="115">IF(DB110="","",IF(CX110&lt;&gt;"Présent",0,DC110-DB110+IF(DB110&gt;DC110,1)-0.4/24))</f>
        <v>0</v>
      </c>
      <c r="DE110" s="63"/>
      <c r="DF110" s="64"/>
      <c r="DG110" s="63"/>
      <c r="DH110" s="65"/>
      <c r="DI110" s="66"/>
      <c r="DJ110" s="64"/>
      <c r="DK110" s="63"/>
      <c r="DL110" s="65"/>
      <c r="DM110" s="66"/>
      <c r="DN110" s="64"/>
      <c r="DO110" s="56" t="str">
        <f>IFERROR(IF($CX110="Présent",DF110/VLOOKUP(DE110,Base!$A$3:$E$17,2,FALSE)/24,""),"")</f>
        <v/>
      </c>
      <c r="DP110" s="56" t="str">
        <f>IFERROR(IF($CX110="Présent",DH110/VLOOKUP(DG110,Base!$A$3:$E$17,2,FALSE)/24,""),"")</f>
        <v/>
      </c>
      <c r="DQ110" s="56" t="str">
        <f>IFERROR(IF($CX110="Présent",DJ110/VLOOKUP(DI110,Base!$A$3:$E$17,2,FALSE)/24,""),"")</f>
        <v/>
      </c>
      <c r="DR110" s="56" t="str">
        <f>IFERROR(IF($CX110="Présent",DL110/VLOOKUP(DK110,Base!$A$3:$E$17,2,FALSE)/24,""),"")</f>
        <v/>
      </c>
      <c r="DS110" s="56" t="str">
        <f>IFERROR(IF($CX110="Présent",DN110/VLOOKUP(DM110,Base!$A$3:$E$17,2,FALSE)/24,""),"")</f>
        <v/>
      </c>
      <c r="DT110" s="293" t="str">
        <f>IF(CX110="Présent",SUM(DO110:DS110)/DD110,"")</f>
        <v/>
      </c>
      <c r="DU110" s="54"/>
      <c r="DV110" s="17" t="s">
        <v>163</v>
      </c>
      <c r="DW110" s="18"/>
      <c r="DX110" s="19">
        <v>0.54166666666666663</v>
      </c>
      <c r="DY110" s="290">
        <f>IF(DW110&lt;&gt;"Présent",0,DX110+(7.4/24))</f>
        <v>0</v>
      </c>
      <c r="DZ110" s="291">
        <f>IF(OR(DW110&lt;&gt;"Présent",DX110="",DY110-DX110-0.4/24&lt;0),0,DY110-DX110-0.4/24)</f>
        <v>0</v>
      </c>
      <c r="EA110" s="19">
        <f>IF(DW110&lt;&gt;"Présent",0,DX110)</f>
        <v>0</v>
      </c>
      <c r="EB110" s="20">
        <v>0.85</v>
      </c>
      <c r="EC110" s="292">
        <f t="shared" ref="EC110:EC138" si="116">IF(EA110="","",IF(DW110&lt;&gt;"Présent",0,EB110-EA110+IF(EA110&gt;EB110,1)-0.4/24))</f>
        <v>0</v>
      </c>
      <c r="ED110" s="63"/>
      <c r="EE110" s="64"/>
      <c r="EF110" s="63"/>
      <c r="EG110" s="65"/>
      <c r="EH110" s="66"/>
      <c r="EI110" s="64"/>
      <c r="EJ110" s="63"/>
      <c r="EK110" s="65"/>
      <c r="EL110" s="66"/>
      <c r="EM110" s="64"/>
      <c r="EN110" s="56" t="str">
        <f>IFERROR(IF($DW110="Présent",EE110/VLOOKUP(ED110,Base!$A$3:$E$17,2,FALSE)/24,""),"")</f>
        <v/>
      </c>
      <c r="EO110" s="56" t="str">
        <f>IFERROR(IF($DW110="Présent",EG110/VLOOKUP(EF110,Base!$A$3:$E$17,2,FALSE)/24,""),"")</f>
        <v/>
      </c>
      <c r="EP110" s="56" t="str">
        <f>IFERROR(IF($DW110="Présent",EI110/VLOOKUP(EH110,Base!$A$3:$E$17,2,FALSE)/24,""),"")</f>
        <v/>
      </c>
      <c r="EQ110" s="56" t="str">
        <f>IFERROR(IF($DW110="Présent",EK110/VLOOKUP(EJ110,Base!$A$3:$E$17,2,FALSE)/24,""),"")</f>
        <v/>
      </c>
      <c r="ER110" s="56" t="str">
        <f>IFERROR(IF($DW110="Présent",EM110/VLOOKUP(EL110,Base!$A$3:$E$17,2,FALSE)/24,""),"")</f>
        <v/>
      </c>
      <c r="ES110" s="293" t="str">
        <f>IF(DW110="Présent",SUM(EN110:ER110)/EC110,"")</f>
        <v/>
      </c>
      <c r="ET110" s="54"/>
      <c r="EU110" s="17"/>
      <c r="EV110" s="18"/>
      <c r="EW110" s="19">
        <v>0.54166666666666663</v>
      </c>
      <c r="EX110" s="290">
        <f>IF(EV110&lt;&gt;"Présent",0,EW110+(7.4/24))</f>
        <v>0</v>
      </c>
      <c r="EY110" s="291">
        <f>IF(OR(EV110&lt;&gt;"Présent",EW110="",EX110-EW110-0.4/24&lt;0),0,EX110-EW110-0.4/24)</f>
        <v>0</v>
      </c>
      <c r="EZ110" s="19">
        <f>IF(EV110&lt;&gt;"Présent",0,EW110)</f>
        <v>0</v>
      </c>
      <c r="FA110" s="20">
        <v>0.85</v>
      </c>
      <c r="FB110" s="292">
        <f t="shared" ref="FB110:FB138" si="117">IF(EZ110="","",IF(EV110&lt;&gt;"Présent",0,FA110-EZ110+IF(EZ110&gt;FA110,1)-0.4/24))</f>
        <v>0</v>
      </c>
      <c r="FC110" s="63"/>
      <c r="FD110" s="64"/>
      <c r="FE110" s="63"/>
      <c r="FF110" s="65"/>
      <c r="FG110" s="66"/>
      <c r="FH110" s="64"/>
      <c r="FI110" s="63"/>
      <c r="FJ110" s="65"/>
      <c r="FK110" s="66"/>
      <c r="FL110" s="64"/>
      <c r="FM110" s="56" t="str">
        <f>IFERROR(IF($EV110="Présent",FD110/VLOOKUP(FC110,Base!$A$3:$E$17,2,FALSE)/24,""),"")</f>
        <v/>
      </c>
      <c r="FN110" s="56" t="str">
        <f>IFERROR(IF($EV110="Présent",FF110/VLOOKUP(FE110,Base!$A$3:$E$17,2,FALSE)/24,""),"")</f>
        <v/>
      </c>
      <c r="FO110" s="56" t="str">
        <f>IFERROR(IF($EV110="Présent",FH110/VLOOKUP(FG110,Base!$A$3:$E$17,2,FALSE)/24,""),"")</f>
        <v/>
      </c>
      <c r="FP110" s="56" t="str">
        <f>IFERROR(IF($EV110="Présent",FJ110/VLOOKUP(FI110,Base!$A$3:$E$17,2,FALSE)/24,""),"")</f>
        <v/>
      </c>
      <c r="FQ110" s="56" t="str">
        <f>IFERROR(IF($EV110="Présent",FL110/VLOOKUP(FK110,Base!$A$3:$E$17,2,FALSE)/24,""),"")</f>
        <v/>
      </c>
      <c r="FR110" s="293" t="str">
        <f>IF(EV110="Présent",SUM(FM110:FQ110)/FB110,"")</f>
        <v/>
      </c>
      <c r="FS110" s="54"/>
      <c r="FU110" s="270" t="str">
        <f t="shared" si="95"/>
        <v>RENOUT. F</v>
      </c>
      <c r="FV110" s="271">
        <f t="shared" ref="FV110:FV138" si="118">IF(FU110=0,"",7-COUNTIF(B110:FR110,$FZ$3))</f>
        <v>7</v>
      </c>
      <c r="FW110" s="272">
        <f>SUM(E110,AD110,BC110,CB110,DA110,DZ110,EY110)+(COUNTIF(B110:FR110,$FZ$3)*(0.4/24))</f>
        <v>0</v>
      </c>
      <c r="FX110" s="23"/>
      <c r="FY110" s="88"/>
    </row>
    <row r="111" spans="1:181" s="25" customFormat="1" x14ac:dyDescent="0.2">
      <c r="A111" s="17" t="s">
        <v>26</v>
      </c>
      <c r="B111" s="18"/>
      <c r="C111" s="19">
        <v>0.54166666666666663</v>
      </c>
      <c r="D111" s="290">
        <f t="shared" ref="D111:D138" si="119">IF(B111&lt;&gt;"Présent",0,C111+(7.4/24))</f>
        <v>0</v>
      </c>
      <c r="E111" s="291">
        <f t="shared" ref="E111:E138" si="120">IF(OR(B111&lt;&gt;"Présent",C111="",D111-C111-0.4/24&lt;0),0,D111-C111-0.4/24)</f>
        <v>0</v>
      </c>
      <c r="F111" s="19">
        <f t="shared" ref="F111:F138" si="121">IF(B111&lt;&gt;"Présent",0,C111)</f>
        <v>0</v>
      </c>
      <c r="G111" s="20">
        <v>0.85</v>
      </c>
      <c r="H111" s="292">
        <f t="shared" si="111"/>
        <v>0</v>
      </c>
      <c r="I111" s="63"/>
      <c r="J111" s="64"/>
      <c r="K111" s="63"/>
      <c r="L111" s="65"/>
      <c r="M111" s="66"/>
      <c r="N111" s="64"/>
      <c r="O111" s="63"/>
      <c r="P111" s="65"/>
      <c r="Q111" s="66"/>
      <c r="R111" s="64"/>
      <c r="S111" s="56" t="str">
        <f>IFERROR(IF($B111="Présent",J111/VLOOKUP(I111,Base!$A$3:$E$17,2,FALSE)/24,""),"")</f>
        <v/>
      </c>
      <c r="T111" s="56" t="str">
        <f>IFERROR(IF($B111="Présent",L111/VLOOKUP(K111,Base!$A$3:$E$17,2,FALSE)/24,""),"")</f>
        <v/>
      </c>
      <c r="U111" s="56" t="str">
        <f>IFERROR(IF($B111="Présent",N111/VLOOKUP(M111,Base!$A$3:$E$17,2,FALSE)/24,""),"")</f>
        <v/>
      </c>
      <c r="V111" s="56" t="str">
        <f>IFERROR(IF($B111="Présent",P111/VLOOKUP(O111,Base!$A$3:$E$17,2,FALSE)/24,""),"")</f>
        <v/>
      </c>
      <c r="W111" s="56" t="str">
        <f>IFERROR(IF($B111="Présent",R111/VLOOKUP(Q111,Base!$A$3:$E$17,2,FALSE)/24,""),"")</f>
        <v/>
      </c>
      <c r="X111" s="293" t="str">
        <f t="shared" ref="X111:X138" si="122">IF(B111="Présent",SUM(S111:W111)/H111,"")</f>
        <v/>
      </c>
      <c r="Y111" s="54"/>
      <c r="Z111" s="17" t="s">
        <v>26</v>
      </c>
      <c r="AA111" s="18"/>
      <c r="AB111" s="19">
        <v>0.54166666666666663</v>
      </c>
      <c r="AC111" s="290">
        <f t="shared" ref="AC111:AC138" si="123">IF(AA111&lt;&gt;"Présent",0,AB111+(7.4/24))</f>
        <v>0</v>
      </c>
      <c r="AD111" s="291">
        <f t="shared" ref="AD111:AD138" si="124">IF(OR(AA111&lt;&gt;"Présent",AB111="",AC111-AB111-0.4/24&lt;0),0,AC111-AB111-0.4/24)</f>
        <v>0</v>
      </c>
      <c r="AE111" s="19">
        <f t="shared" ref="AE111:AE138" si="125">IF(AA111&lt;&gt;"Présent",0,AB111)</f>
        <v>0</v>
      </c>
      <c r="AF111" s="20">
        <v>0.85</v>
      </c>
      <c r="AG111" s="292">
        <f t="shared" si="112"/>
        <v>0</v>
      </c>
      <c r="AH111" s="63"/>
      <c r="AI111" s="64"/>
      <c r="AJ111" s="63"/>
      <c r="AK111" s="65"/>
      <c r="AL111" s="66"/>
      <c r="AM111" s="64"/>
      <c r="AN111" s="63"/>
      <c r="AO111" s="65"/>
      <c r="AP111" s="66"/>
      <c r="AQ111" s="64"/>
      <c r="AR111" s="56" t="str">
        <f>IFERROR(IF($AA111="Présent",AI111/VLOOKUP(AH111,Base!$A$3:$E$17,2,FALSE)/24,""),"")</f>
        <v/>
      </c>
      <c r="AS111" s="56" t="str">
        <f>IFERROR(IF($AA111="Présent",AK111/VLOOKUP(AJ111,Base!$A$3:$E$17,2,FALSE)/24,""),"")</f>
        <v/>
      </c>
      <c r="AT111" s="56" t="str">
        <f>IFERROR(IF($AA111="Présent",AM111/VLOOKUP(AL111,Base!$A$3:$E$17,2,FALSE)/24,""),"")</f>
        <v/>
      </c>
      <c r="AU111" s="56" t="str">
        <f>IFERROR(IF($AA111="Présent",AO111/VLOOKUP(AN111,Base!$A$3:$E$17,2,FALSE)/24,""),"")</f>
        <v/>
      </c>
      <c r="AV111" s="56" t="str">
        <f>IFERROR(IF($AA111="Présent",AQ111/VLOOKUP(AP111,Base!$A$3:$E$17,2,FALSE)/24,""),"")</f>
        <v/>
      </c>
      <c r="AW111" s="293" t="str">
        <f t="shared" ref="AW111:AW138" si="126">IF(AA111="Présent",SUM(AR111:AV111)/AG111,"")</f>
        <v/>
      </c>
      <c r="AX111" s="54"/>
      <c r="AY111" s="17" t="s">
        <v>26</v>
      </c>
      <c r="AZ111" s="18"/>
      <c r="BA111" s="19">
        <v>0.54166666666666663</v>
      </c>
      <c r="BB111" s="290">
        <f t="shared" ref="BB111:BB138" si="127">IF(AZ111&lt;&gt;"Présent",0,BA111+(7.4/24))</f>
        <v>0</v>
      </c>
      <c r="BC111" s="291">
        <f t="shared" ref="BC111:BC138" si="128">IF(OR(AZ111&lt;&gt;"Présent",BA111="",BB111-BA111-0.4/24&lt;0),0,BB111-BA111-0.4/24)</f>
        <v>0</v>
      </c>
      <c r="BD111" s="19">
        <f t="shared" ref="BD111:BD138" si="129">IF(AZ111&lt;&gt;"Présent",0,BA111)</f>
        <v>0</v>
      </c>
      <c r="BE111" s="20">
        <v>0.85</v>
      </c>
      <c r="BF111" s="292">
        <f t="shared" si="113"/>
        <v>0</v>
      </c>
      <c r="BG111" s="63"/>
      <c r="BH111" s="64"/>
      <c r="BI111" s="63"/>
      <c r="BJ111" s="65"/>
      <c r="BK111" s="66"/>
      <c r="BL111" s="64"/>
      <c r="BM111" s="63"/>
      <c r="BN111" s="65"/>
      <c r="BO111" s="66"/>
      <c r="BP111" s="64"/>
      <c r="BQ111" s="56" t="str">
        <f>IFERROR(IF($AZ111="Présent",BH111/VLOOKUP(BG111,Base!$A$3:$E$17,2,FALSE)/24,""),"")</f>
        <v/>
      </c>
      <c r="BR111" s="56" t="str">
        <f>IFERROR(IF($AZ111="Présent",BJ111/VLOOKUP(BI111,Base!$A$3:$E$17,2,FALSE)/24,""),"")</f>
        <v/>
      </c>
      <c r="BS111" s="56" t="str">
        <f>IFERROR(IF($AZ111="Présent",BL111/VLOOKUP(BK111,Base!$A$3:$E$17,2,FALSE)/24,""),"")</f>
        <v/>
      </c>
      <c r="BT111" s="56" t="str">
        <f>IFERROR(IF($AZ111="Présent",BN111/VLOOKUP(BM111,Base!$A$3:$E$17,2,FALSE)/24,""),"")</f>
        <v/>
      </c>
      <c r="BU111" s="56" t="str">
        <f>IFERROR(IF($AZ111="Présent",BP111/VLOOKUP(BO111,Base!$A$3:$E$17,2,FALSE)/24,""),"")</f>
        <v/>
      </c>
      <c r="BV111" s="293" t="str">
        <f t="shared" ref="BV111:BV138" si="130">IF(AZ111="Présent",SUM(BQ111:BU111)/BF111,"")</f>
        <v/>
      </c>
      <c r="BW111" s="54"/>
      <c r="BX111" s="17" t="s">
        <v>26</v>
      </c>
      <c r="BY111" s="18"/>
      <c r="BZ111" s="19">
        <v>0.54166666666666663</v>
      </c>
      <c r="CA111" s="290">
        <f t="shared" ref="CA111:CA138" si="131">IF(BY111&lt;&gt;"Présent",0,BZ111+(7.4/24))</f>
        <v>0</v>
      </c>
      <c r="CB111" s="291">
        <f t="shared" ref="CB111:CB138" si="132">IF(OR(BY111&lt;&gt;"Présent",BZ111="",CA111-BZ111-0.4/24&lt;0),0,CA111-BZ111-0.4/24)</f>
        <v>0</v>
      </c>
      <c r="CC111" s="19">
        <f t="shared" ref="CC111:CC138" si="133">IF(BY111&lt;&gt;"Présent",0,BZ111)</f>
        <v>0</v>
      </c>
      <c r="CD111" s="20">
        <v>0.85</v>
      </c>
      <c r="CE111" s="292">
        <f t="shared" si="114"/>
        <v>0</v>
      </c>
      <c r="CF111" s="63"/>
      <c r="CG111" s="64"/>
      <c r="CH111" s="63"/>
      <c r="CI111" s="65"/>
      <c r="CJ111" s="66"/>
      <c r="CK111" s="64"/>
      <c r="CL111" s="63"/>
      <c r="CM111" s="65"/>
      <c r="CN111" s="66"/>
      <c r="CO111" s="64"/>
      <c r="CP111" s="56" t="str">
        <f>IFERROR(IF($BY111="Présent",CG111/VLOOKUP(CF111,Base!$A$3:$E$17,2,FALSE)/24,""),"")</f>
        <v/>
      </c>
      <c r="CQ111" s="56" t="str">
        <f>IFERROR(IF($BY111="Présent",CI111/VLOOKUP(CH111,Base!$A$3:$E$17,2,FALSE)/24,""),"")</f>
        <v/>
      </c>
      <c r="CR111" s="56" t="str">
        <f>IFERROR(IF($BY111="Présent",CK111/VLOOKUP(CJ111,Base!$A$3:$E$17,2,FALSE)/24,""),"")</f>
        <v/>
      </c>
      <c r="CS111" s="56" t="str">
        <f>IFERROR(IF($BY111="Présent",CM111/VLOOKUP(CL111,Base!$A$3:$E$17,2,FALSE)/24,""),"")</f>
        <v/>
      </c>
      <c r="CT111" s="56" t="str">
        <f>IFERROR(IF($BY111="Présent",CO111/VLOOKUP(CN111,Base!$A$3:$E$17,2,FALSE)/24,""),"")</f>
        <v/>
      </c>
      <c r="CU111" s="293" t="str">
        <f t="shared" ref="CU111:CU138" si="134">IF(BY111="Présent",SUM(CP111:CT111)/CE111,"")</f>
        <v/>
      </c>
      <c r="CV111" s="54"/>
      <c r="CW111" s="17" t="s">
        <v>26</v>
      </c>
      <c r="CX111" s="18"/>
      <c r="CY111" s="19">
        <v>0.54166666666666663</v>
      </c>
      <c r="CZ111" s="290">
        <f t="shared" ref="CZ111:CZ138" si="135">IF(CX111&lt;&gt;"Présent",0,CY111+(7.4/24))</f>
        <v>0</v>
      </c>
      <c r="DA111" s="291">
        <f t="shared" ref="DA111:DA138" si="136">IF(OR(CX111&lt;&gt;"Présent",CY111="",CZ111-CY111-0.4/24&lt;0),0,CZ111-CY111-0.4/24)</f>
        <v>0</v>
      </c>
      <c r="DB111" s="19">
        <f t="shared" ref="DB111:DB138" si="137">IF(CX111&lt;&gt;"Présent",0,CY111)</f>
        <v>0</v>
      </c>
      <c r="DC111" s="20">
        <v>0.85</v>
      </c>
      <c r="DD111" s="292">
        <f t="shared" si="115"/>
        <v>0</v>
      </c>
      <c r="DE111" s="63"/>
      <c r="DF111" s="64"/>
      <c r="DG111" s="63"/>
      <c r="DH111" s="65"/>
      <c r="DI111" s="66"/>
      <c r="DJ111" s="64"/>
      <c r="DK111" s="63"/>
      <c r="DL111" s="65"/>
      <c r="DM111" s="66"/>
      <c r="DN111" s="64"/>
      <c r="DO111" s="56" t="str">
        <f>IFERROR(IF($CX111="Présent",DF111/VLOOKUP(DE111,Base!$A$3:$E$17,2,FALSE)/24,""),"")</f>
        <v/>
      </c>
      <c r="DP111" s="56" t="str">
        <f>IFERROR(IF($CX111="Présent",DH111/VLOOKUP(DG111,Base!$A$3:$E$17,2,FALSE)/24,""),"")</f>
        <v/>
      </c>
      <c r="DQ111" s="56" t="str">
        <f>IFERROR(IF($CX111="Présent",DJ111/VLOOKUP(DI111,Base!$A$3:$E$17,2,FALSE)/24,""),"")</f>
        <v/>
      </c>
      <c r="DR111" s="56" t="str">
        <f>IFERROR(IF($CX111="Présent",DL111/VLOOKUP(DK111,Base!$A$3:$E$17,2,FALSE)/24,""),"")</f>
        <v/>
      </c>
      <c r="DS111" s="56" t="str">
        <f>IFERROR(IF($CX111="Présent",DN111/VLOOKUP(DM111,Base!$A$3:$E$17,2,FALSE)/24,""),"")</f>
        <v/>
      </c>
      <c r="DT111" s="293" t="str">
        <f t="shared" ref="DT111:DT138" si="138">IF(CX111="Présent",SUM(DO111:DS111)/DD111,"")</f>
        <v/>
      </c>
      <c r="DU111" s="54"/>
      <c r="DV111" s="17" t="s">
        <v>26</v>
      </c>
      <c r="DW111" s="18"/>
      <c r="DX111" s="19">
        <v>0.54166666666666663</v>
      </c>
      <c r="DY111" s="290">
        <f t="shared" ref="DY111:DY138" si="139">IF(DW111&lt;&gt;"Présent",0,DX111+(7.4/24))</f>
        <v>0</v>
      </c>
      <c r="DZ111" s="291">
        <f t="shared" ref="DZ111:DZ138" si="140">IF(OR(DW111&lt;&gt;"Présent",DX111="",DY111-DX111-0.4/24&lt;0),0,DY111-DX111-0.4/24)</f>
        <v>0</v>
      </c>
      <c r="EA111" s="19">
        <f t="shared" ref="EA111:EA138" si="141">IF(DW111&lt;&gt;"Présent",0,DX111)</f>
        <v>0</v>
      </c>
      <c r="EB111" s="20">
        <v>0.85</v>
      </c>
      <c r="EC111" s="292">
        <f t="shared" si="116"/>
        <v>0</v>
      </c>
      <c r="ED111" s="63"/>
      <c r="EE111" s="64"/>
      <c r="EF111" s="63"/>
      <c r="EG111" s="65"/>
      <c r="EH111" s="66"/>
      <c r="EI111" s="64"/>
      <c r="EJ111" s="63"/>
      <c r="EK111" s="65"/>
      <c r="EL111" s="66"/>
      <c r="EM111" s="64"/>
      <c r="EN111" s="56" t="str">
        <f>IFERROR(IF($DW111="Présent",EE111/VLOOKUP(ED111,Base!$A$3:$E$17,2,FALSE)/24,""),"")</f>
        <v/>
      </c>
      <c r="EO111" s="56" t="str">
        <f>IFERROR(IF($DW111="Présent",EG111/VLOOKUP(EF111,Base!$A$3:$E$17,2,FALSE)/24,""),"")</f>
        <v/>
      </c>
      <c r="EP111" s="56" t="str">
        <f>IFERROR(IF($DW111="Présent",EI111/VLOOKUP(EH111,Base!$A$3:$E$17,2,FALSE)/24,""),"")</f>
        <v/>
      </c>
      <c r="EQ111" s="56" t="str">
        <f>IFERROR(IF($DW111="Présent",EK111/VLOOKUP(EJ111,Base!$A$3:$E$17,2,FALSE)/24,""),"")</f>
        <v/>
      </c>
      <c r="ER111" s="56" t="str">
        <f>IFERROR(IF($DW111="Présent",EM111/VLOOKUP(EL111,Base!$A$3:$E$17,2,FALSE)/24,""),"")</f>
        <v/>
      </c>
      <c r="ES111" s="293" t="str">
        <f t="shared" ref="ES111:ES138" si="142">IF(DW111="Présent",SUM(EN111:ER111)/EC111,"")</f>
        <v/>
      </c>
      <c r="ET111" s="54"/>
      <c r="EU111" s="17"/>
      <c r="EV111" s="18"/>
      <c r="EW111" s="19">
        <v>0.54166666666666663</v>
      </c>
      <c r="EX111" s="290">
        <f t="shared" ref="EX111:EX138" si="143">IF(EV111&lt;&gt;"Présent",0,EW111+(7.4/24))</f>
        <v>0</v>
      </c>
      <c r="EY111" s="291">
        <f t="shared" ref="EY111:EY138" si="144">IF(OR(EV111&lt;&gt;"Présent",EW111="",EX111-EW111-0.4/24&lt;0),0,EX111-EW111-0.4/24)</f>
        <v>0</v>
      </c>
      <c r="EZ111" s="19">
        <f t="shared" ref="EZ111:EZ138" si="145">IF(EV111&lt;&gt;"Présent",0,EW111)</f>
        <v>0</v>
      </c>
      <c r="FA111" s="20">
        <v>0.85</v>
      </c>
      <c r="FB111" s="292">
        <f t="shared" si="117"/>
        <v>0</v>
      </c>
      <c r="FC111" s="63"/>
      <c r="FD111" s="64"/>
      <c r="FE111" s="63"/>
      <c r="FF111" s="65"/>
      <c r="FG111" s="66"/>
      <c r="FH111" s="64"/>
      <c r="FI111" s="63"/>
      <c r="FJ111" s="65"/>
      <c r="FK111" s="66"/>
      <c r="FL111" s="64"/>
      <c r="FM111" s="56" t="str">
        <f>IFERROR(IF($EV111="Présent",FD111/VLOOKUP(FC111,Base!$A$3:$E$17,2,FALSE)/24,""),"")</f>
        <v/>
      </c>
      <c r="FN111" s="56" t="str">
        <f>IFERROR(IF($EV111="Présent",FF111/VLOOKUP(FE111,Base!$A$3:$E$17,2,FALSE)/24,""),"")</f>
        <v/>
      </c>
      <c r="FO111" s="56" t="str">
        <f>IFERROR(IF($EV111="Présent",FH111/VLOOKUP(FG111,Base!$A$3:$E$17,2,FALSE)/24,""),"")</f>
        <v/>
      </c>
      <c r="FP111" s="56" t="str">
        <f>IFERROR(IF($EV111="Présent",FJ111/VLOOKUP(FI111,Base!$A$3:$E$17,2,FALSE)/24,""),"")</f>
        <v/>
      </c>
      <c r="FQ111" s="56" t="str">
        <f>IFERROR(IF($EV111="Présent",FL111/VLOOKUP(FK111,Base!$A$3:$E$17,2,FALSE)/24,""),"")</f>
        <v/>
      </c>
      <c r="FR111" s="293" t="str">
        <f t="shared" ref="FR111:FR138" si="146">IF(EV111="Présent",SUM(FM111:FQ111)/FB111,"")</f>
        <v/>
      </c>
      <c r="FS111" s="54"/>
      <c r="FU111" s="262" t="str">
        <f t="shared" si="95"/>
        <v>BENABDESLAM.S</v>
      </c>
      <c r="FV111" s="261">
        <f t="shared" si="118"/>
        <v>7</v>
      </c>
      <c r="FW111" s="263">
        <f t="shared" ref="FW111:FW138" si="147">SUM(E111,AD111,BC111,CB111,DA111,DZ111,EY111)+(COUNTIF(B111:FR111,$FZ$3)*(0.4/24))</f>
        <v>0</v>
      </c>
      <c r="FX111" s="23"/>
      <c r="FY111" s="88"/>
    </row>
    <row r="112" spans="1:181" s="25" customFormat="1" x14ac:dyDescent="0.2">
      <c r="A112" s="17" t="s">
        <v>24</v>
      </c>
      <c r="B112" s="18"/>
      <c r="C112" s="19">
        <v>0.54166666666666663</v>
      </c>
      <c r="D112" s="290">
        <f t="shared" si="119"/>
        <v>0</v>
      </c>
      <c r="E112" s="291">
        <f t="shared" si="120"/>
        <v>0</v>
      </c>
      <c r="F112" s="19">
        <f t="shared" si="121"/>
        <v>0</v>
      </c>
      <c r="G112" s="20">
        <v>0.85</v>
      </c>
      <c r="H112" s="292">
        <f t="shared" si="111"/>
        <v>0</v>
      </c>
      <c r="I112" s="63"/>
      <c r="J112" s="64"/>
      <c r="K112" s="63"/>
      <c r="L112" s="65"/>
      <c r="M112" s="66"/>
      <c r="N112" s="64"/>
      <c r="O112" s="63"/>
      <c r="P112" s="65"/>
      <c r="Q112" s="66"/>
      <c r="R112" s="64"/>
      <c r="S112" s="56" t="str">
        <f>IFERROR(IF($B112="Présent",J112/VLOOKUP(I112,Base!$A$3:$E$17,2,FALSE)/24,""),"")</f>
        <v/>
      </c>
      <c r="T112" s="56" t="str">
        <f>IFERROR(IF($B112="Présent",L112/VLOOKUP(K112,Base!$A$3:$E$17,2,FALSE)/24,""),"")</f>
        <v/>
      </c>
      <c r="U112" s="56" t="str">
        <f>IFERROR(IF($B112="Présent",N112/VLOOKUP(M112,Base!$A$3:$E$17,2,FALSE)/24,""),"")</f>
        <v/>
      </c>
      <c r="V112" s="56" t="str">
        <f>IFERROR(IF($B112="Présent",P112/VLOOKUP(O112,Base!$A$3:$E$17,2,FALSE)/24,""),"")</f>
        <v/>
      </c>
      <c r="W112" s="56" t="str">
        <f>IFERROR(IF($B112="Présent",R112/VLOOKUP(Q112,Base!$A$3:$E$17,2,FALSE)/24,""),"")</f>
        <v/>
      </c>
      <c r="X112" s="293" t="str">
        <f t="shared" si="122"/>
        <v/>
      </c>
      <c r="Y112" s="54"/>
      <c r="Z112" s="17" t="s">
        <v>24</v>
      </c>
      <c r="AA112" s="18"/>
      <c r="AB112" s="19">
        <v>0.54166666666666663</v>
      </c>
      <c r="AC112" s="290">
        <f t="shared" si="123"/>
        <v>0</v>
      </c>
      <c r="AD112" s="291">
        <f t="shared" si="124"/>
        <v>0</v>
      </c>
      <c r="AE112" s="19">
        <f t="shared" si="125"/>
        <v>0</v>
      </c>
      <c r="AF112" s="20">
        <v>0.85</v>
      </c>
      <c r="AG112" s="292">
        <f t="shared" si="112"/>
        <v>0</v>
      </c>
      <c r="AH112" s="63"/>
      <c r="AI112" s="64"/>
      <c r="AJ112" s="63"/>
      <c r="AK112" s="65"/>
      <c r="AL112" s="66"/>
      <c r="AM112" s="64"/>
      <c r="AN112" s="63"/>
      <c r="AO112" s="65"/>
      <c r="AP112" s="66"/>
      <c r="AQ112" s="64"/>
      <c r="AR112" s="56" t="str">
        <f>IFERROR(IF($AA112="Présent",AI112/VLOOKUP(AH112,Base!$A$3:$E$17,2,FALSE)/24,""),"")</f>
        <v/>
      </c>
      <c r="AS112" s="56" t="str">
        <f>IFERROR(IF($AA112="Présent",AK112/VLOOKUP(AJ112,Base!$A$3:$E$17,2,FALSE)/24,""),"")</f>
        <v/>
      </c>
      <c r="AT112" s="56" t="str">
        <f>IFERROR(IF($AA112="Présent",AM112/VLOOKUP(AL112,Base!$A$3:$E$17,2,FALSE)/24,""),"")</f>
        <v/>
      </c>
      <c r="AU112" s="56" t="str">
        <f>IFERROR(IF($AA112="Présent",AO112/VLOOKUP(AN112,Base!$A$3:$E$17,2,FALSE)/24,""),"")</f>
        <v/>
      </c>
      <c r="AV112" s="56" t="str">
        <f>IFERROR(IF($AA112="Présent",AQ112/VLOOKUP(AP112,Base!$A$3:$E$17,2,FALSE)/24,""),"")</f>
        <v/>
      </c>
      <c r="AW112" s="293" t="str">
        <f t="shared" si="126"/>
        <v/>
      </c>
      <c r="AX112" s="54"/>
      <c r="AY112" s="17" t="s">
        <v>24</v>
      </c>
      <c r="AZ112" s="18"/>
      <c r="BA112" s="19">
        <v>0.54166666666666663</v>
      </c>
      <c r="BB112" s="290">
        <f t="shared" si="127"/>
        <v>0</v>
      </c>
      <c r="BC112" s="291">
        <f t="shared" si="128"/>
        <v>0</v>
      </c>
      <c r="BD112" s="19">
        <f t="shared" si="129"/>
        <v>0</v>
      </c>
      <c r="BE112" s="20">
        <v>0.85</v>
      </c>
      <c r="BF112" s="292">
        <f t="shared" si="113"/>
        <v>0</v>
      </c>
      <c r="BG112" s="63"/>
      <c r="BH112" s="64"/>
      <c r="BI112" s="63"/>
      <c r="BJ112" s="65"/>
      <c r="BK112" s="66"/>
      <c r="BL112" s="64"/>
      <c r="BM112" s="63"/>
      <c r="BN112" s="65"/>
      <c r="BO112" s="66"/>
      <c r="BP112" s="64"/>
      <c r="BQ112" s="56" t="str">
        <f>IFERROR(IF($AZ112="Présent",BH112/VLOOKUP(BG112,Base!$A$3:$E$17,2,FALSE)/24,""),"")</f>
        <v/>
      </c>
      <c r="BR112" s="56" t="str">
        <f>IFERROR(IF($AZ112="Présent",BJ112/VLOOKUP(BI112,Base!$A$3:$E$17,2,FALSE)/24,""),"")</f>
        <v/>
      </c>
      <c r="BS112" s="56" t="str">
        <f>IFERROR(IF($AZ112="Présent",BL112/VLOOKUP(BK112,Base!$A$3:$E$17,2,FALSE)/24,""),"")</f>
        <v/>
      </c>
      <c r="BT112" s="56" t="str">
        <f>IFERROR(IF($AZ112="Présent",BN112/VLOOKUP(BM112,Base!$A$3:$E$17,2,FALSE)/24,""),"")</f>
        <v/>
      </c>
      <c r="BU112" s="56" t="str">
        <f>IFERROR(IF($AZ112="Présent",BP112/VLOOKUP(BO112,Base!$A$3:$E$17,2,FALSE)/24,""),"")</f>
        <v/>
      </c>
      <c r="BV112" s="293" t="str">
        <f t="shared" si="130"/>
        <v/>
      </c>
      <c r="BW112" s="54"/>
      <c r="BX112" s="17" t="s">
        <v>24</v>
      </c>
      <c r="BY112" s="18"/>
      <c r="BZ112" s="19">
        <v>0.54166666666666663</v>
      </c>
      <c r="CA112" s="290">
        <f t="shared" si="131"/>
        <v>0</v>
      </c>
      <c r="CB112" s="291">
        <f t="shared" si="132"/>
        <v>0</v>
      </c>
      <c r="CC112" s="19">
        <f t="shared" si="133"/>
        <v>0</v>
      </c>
      <c r="CD112" s="20">
        <v>0.85</v>
      </c>
      <c r="CE112" s="292">
        <f t="shared" si="114"/>
        <v>0</v>
      </c>
      <c r="CF112" s="63"/>
      <c r="CG112" s="64"/>
      <c r="CH112" s="63"/>
      <c r="CI112" s="65"/>
      <c r="CJ112" s="66"/>
      <c r="CK112" s="64"/>
      <c r="CL112" s="63"/>
      <c r="CM112" s="65"/>
      <c r="CN112" s="66"/>
      <c r="CO112" s="64"/>
      <c r="CP112" s="56" t="str">
        <f>IFERROR(IF($BY112="Présent",CG112/VLOOKUP(CF112,Base!$A$3:$E$17,2,FALSE)/24,""),"")</f>
        <v/>
      </c>
      <c r="CQ112" s="56" t="str">
        <f>IFERROR(IF($BY112="Présent",CI112/VLOOKUP(CH112,Base!$A$3:$E$17,2,FALSE)/24,""),"")</f>
        <v/>
      </c>
      <c r="CR112" s="56" t="str">
        <f>IFERROR(IF($BY112="Présent",CK112/VLOOKUP(CJ112,Base!$A$3:$E$17,2,FALSE)/24,""),"")</f>
        <v/>
      </c>
      <c r="CS112" s="56" t="str">
        <f>IFERROR(IF($BY112="Présent",CM112/VLOOKUP(CL112,Base!$A$3:$E$17,2,FALSE)/24,""),"")</f>
        <v/>
      </c>
      <c r="CT112" s="56" t="str">
        <f>IFERROR(IF($BY112="Présent",CO112/VLOOKUP(CN112,Base!$A$3:$E$17,2,FALSE)/24,""),"")</f>
        <v/>
      </c>
      <c r="CU112" s="293" t="str">
        <f t="shared" si="134"/>
        <v/>
      </c>
      <c r="CV112" s="54"/>
      <c r="CW112" s="17" t="s">
        <v>24</v>
      </c>
      <c r="CX112" s="18"/>
      <c r="CY112" s="19">
        <v>0.54166666666666663</v>
      </c>
      <c r="CZ112" s="290">
        <f t="shared" si="135"/>
        <v>0</v>
      </c>
      <c r="DA112" s="291">
        <f t="shared" si="136"/>
        <v>0</v>
      </c>
      <c r="DB112" s="19">
        <f t="shared" si="137"/>
        <v>0</v>
      </c>
      <c r="DC112" s="20">
        <v>0.85</v>
      </c>
      <c r="DD112" s="292">
        <f t="shared" si="115"/>
        <v>0</v>
      </c>
      <c r="DE112" s="63"/>
      <c r="DF112" s="64"/>
      <c r="DG112" s="63"/>
      <c r="DH112" s="65"/>
      <c r="DI112" s="66"/>
      <c r="DJ112" s="64"/>
      <c r="DK112" s="63"/>
      <c r="DL112" s="65"/>
      <c r="DM112" s="66"/>
      <c r="DN112" s="64"/>
      <c r="DO112" s="56" t="str">
        <f>IFERROR(IF($CX112="Présent",DF112/VLOOKUP(DE112,Base!$A$3:$E$17,2,FALSE)/24,""),"")</f>
        <v/>
      </c>
      <c r="DP112" s="56" t="str">
        <f>IFERROR(IF($CX112="Présent",DH112/VLOOKUP(DG112,Base!$A$3:$E$17,2,FALSE)/24,""),"")</f>
        <v/>
      </c>
      <c r="DQ112" s="56" t="str">
        <f>IFERROR(IF($CX112="Présent",DJ112/VLOOKUP(DI112,Base!$A$3:$E$17,2,FALSE)/24,""),"")</f>
        <v/>
      </c>
      <c r="DR112" s="56" t="str">
        <f>IFERROR(IF($CX112="Présent",DL112/VLOOKUP(DK112,Base!$A$3:$E$17,2,FALSE)/24,""),"")</f>
        <v/>
      </c>
      <c r="DS112" s="56" t="str">
        <f>IFERROR(IF($CX112="Présent",DN112/VLOOKUP(DM112,Base!$A$3:$E$17,2,FALSE)/24,""),"")</f>
        <v/>
      </c>
      <c r="DT112" s="293" t="str">
        <f t="shared" si="138"/>
        <v/>
      </c>
      <c r="DU112" s="54"/>
      <c r="DV112" s="17" t="s">
        <v>24</v>
      </c>
      <c r="DW112" s="18"/>
      <c r="DX112" s="19">
        <v>0.54166666666666663</v>
      </c>
      <c r="DY112" s="290">
        <f t="shared" si="139"/>
        <v>0</v>
      </c>
      <c r="DZ112" s="291">
        <f t="shared" si="140"/>
        <v>0</v>
      </c>
      <c r="EA112" s="19">
        <f t="shared" si="141"/>
        <v>0</v>
      </c>
      <c r="EB112" s="20">
        <v>0.85</v>
      </c>
      <c r="EC112" s="292">
        <f t="shared" si="116"/>
        <v>0</v>
      </c>
      <c r="ED112" s="63"/>
      <c r="EE112" s="64"/>
      <c r="EF112" s="63"/>
      <c r="EG112" s="65"/>
      <c r="EH112" s="66"/>
      <c r="EI112" s="64"/>
      <c r="EJ112" s="63"/>
      <c r="EK112" s="65"/>
      <c r="EL112" s="66"/>
      <c r="EM112" s="64"/>
      <c r="EN112" s="56" t="str">
        <f>IFERROR(IF($DW112="Présent",EE112/VLOOKUP(ED112,Base!$A$3:$E$17,2,FALSE)/24,""),"")</f>
        <v/>
      </c>
      <c r="EO112" s="56" t="str">
        <f>IFERROR(IF($DW112="Présent",EG112/VLOOKUP(EF112,Base!$A$3:$E$17,2,FALSE)/24,""),"")</f>
        <v/>
      </c>
      <c r="EP112" s="56" t="str">
        <f>IFERROR(IF($DW112="Présent",EI112/VLOOKUP(EH112,Base!$A$3:$E$17,2,FALSE)/24,""),"")</f>
        <v/>
      </c>
      <c r="EQ112" s="56" t="str">
        <f>IFERROR(IF($DW112="Présent",EK112/VLOOKUP(EJ112,Base!$A$3:$E$17,2,FALSE)/24,""),"")</f>
        <v/>
      </c>
      <c r="ER112" s="56" t="str">
        <f>IFERROR(IF($DW112="Présent",EM112/VLOOKUP(EL112,Base!$A$3:$E$17,2,FALSE)/24,""),"")</f>
        <v/>
      </c>
      <c r="ES112" s="293" t="str">
        <f t="shared" si="142"/>
        <v/>
      </c>
      <c r="ET112" s="54"/>
      <c r="EU112" s="17"/>
      <c r="EV112" s="18"/>
      <c r="EW112" s="19">
        <v>0.54166666666666663</v>
      </c>
      <c r="EX112" s="290">
        <f t="shared" si="143"/>
        <v>0</v>
      </c>
      <c r="EY112" s="291">
        <f t="shared" si="144"/>
        <v>0</v>
      </c>
      <c r="EZ112" s="19">
        <f t="shared" si="145"/>
        <v>0</v>
      </c>
      <c r="FA112" s="20">
        <v>0.85</v>
      </c>
      <c r="FB112" s="292">
        <f t="shared" si="117"/>
        <v>0</v>
      </c>
      <c r="FC112" s="63"/>
      <c r="FD112" s="64"/>
      <c r="FE112" s="63"/>
      <c r="FF112" s="65"/>
      <c r="FG112" s="66"/>
      <c r="FH112" s="64"/>
      <c r="FI112" s="63"/>
      <c r="FJ112" s="65"/>
      <c r="FK112" s="66"/>
      <c r="FL112" s="64"/>
      <c r="FM112" s="56" t="str">
        <f>IFERROR(IF($EV112="Présent",FD112/VLOOKUP(FC112,Base!$A$3:$E$17,2,FALSE)/24,""),"")</f>
        <v/>
      </c>
      <c r="FN112" s="56" t="str">
        <f>IFERROR(IF($EV112="Présent",FF112/VLOOKUP(FE112,Base!$A$3:$E$17,2,FALSE)/24,""),"")</f>
        <v/>
      </c>
      <c r="FO112" s="56" t="str">
        <f>IFERROR(IF($EV112="Présent",FH112/VLOOKUP(FG112,Base!$A$3:$E$17,2,FALSE)/24,""),"")</f>
        <v/>
      </c>
      <c r="FP112" s="56" t="str">
        <f>IFERROR(IF($EV112="Présent",FJ112/VLOOKUP(FI112,Base!$A$3:$E$17,2,FALSE)/24,""),"")</f>
        <v/>
      </c>
      <c r="FQ112" s="56" t="str">
        <f>IFERROR(IF($EV112="Présent",FL112/VLOOKUP(FK112,Base!$A$3:$E$17,2,FALSE)/24,""),"")</f>
        <v/>
      </c>
      <c r="FR112" s="293" t="str">
        <f t="shared" si="146"/>
        <v/>
      </c>
      <c r="FS112" s="54"/>
      <c r="FU112" s="262" t="str">
        <f t="shared" si="95"/>
        <v>TAHAR BERRADIA.N</v>
      </c>
      <c r="FV112" s="261">
        <f t="shared" si="118"/>
        <v>7</v>
      </c>
      <c r="FW112" s="263">
        <f t="shared" si="147"/>
        <v>0</v>
      </c>
      <c r="FX112" s="23"/>
      <c r="FY112" s="88"/>
    </row>
    <row r="113" spans="1:181" s="25" customFormat="1" x14ac:dyDescent="0.2">
      <c r="A113" s="17" t="s">
        <v>187</v>
      </c>
      <c r="B113" s="18"/>
      <c r="C113" s="19">
        <v>0.54166666666666663</v>
      </c>
      <c r="D113" s="290">
        <f t="shared" si="119"/>
        <v>0</v>
      </c>
      <c r="E113" s="291">
        <f t="shared" si="120"/>
        <v>0</v>
      </c>
      <c r="F113" s="19">
        <f t="shared" si="121"/>
        <v>0</v>
      </c>
      <c r="G113" s="20">
        <v>0.85</v>
      </c>
      <c r="H113" s="292">
        <f t="shared" si="111"/>
        <v>0</v>
      </c>
      <c r="I113" s="63"/>
      <c r="J113" s="64"/>
      <c r="K113" s="63"/>
      <c r="L113" s="65"/>
      <c r="M113" s="66"/>
      <c r="N113" s="64"/>
      <c r="O113" s="63"/>
      <c r="P113" s="65"/>
      <c r="Q113" s="66"/>
      <c r="R113" s="64"/>
      <c r="S113" s="56" t="str">
        <f>IFERROR(IF($B113="Présent",J113/VLOOKUP(I113,Base!$A$3:$E$17,2,FALSE)/24,""),"")</f>
        <v/>
      </c>
      <c r="T113" s="56" t="str">
        <f>IFERROR(IF($B113="Présent",L113/VLOOKUP(K113,Base!$A$3:$E$17,2,FALSE)/24,""),"")</f>
        <v/>
      </c>
      <c r="U113" s="56" t="str">
        <f>IFERROR(IF($B113="Présent",N113/VLOOKUP(M113,Base!$A$3:$E$17,2,FALSE)/24,""),"")</f>
        <v/>
      </c>
      <c r="V113" s="56" t="str">
        <f>IFERROR(IF($B113="Présent",P113/VLOOKUP(O113,Base!$A$3:$E$17,2,FALSE)/24,""),"")</f>
        <v/>
      </c>
      <c r="W113" s="56" t="str">
        <f>IFERROR(IF($B113="Présent",R113/VLOOKUP(Q113,Base!$A$3:$E$17,2,FALSE)/24,""),"")</f>
        <v/>
      </c>
      <c r="X113" s="293" t="str">
        <f t="shared" si="122"/>
        <v/>
      </c>
      <c r="Y113" s="54"/>
      <c r="Z113" s="17" t="s">
        <v>187</v>
      </c>
      <c r="AA113" s="18"/>
      <c r="AB113" s="19">
        <v>0.54166666666666663</v>
      </c>
      <c r="AC113" s="290">
        <f t="shared" si="123"/>
        <v>0</v>
      </c>
      <c r="AD113" s="291">
        <f t="shared" si="124"/>
        <v>0</v>
      </c>
      <c r="AE113" s="19">
        <f t="shared" si="125"/>
        <v>0</v>
      </c>
      <c r="AF113" s="20">
        <v>0.85</v>
      </c>
      <c r="AG113" s="292">
        <f t="shared" si="112"/>
        <v>0</v>
      </c>
      <c r="AH113" s="63"/>
      <c r="AI113" s="64"/>
      <c r="AJ113" s="63"/>
      <c r="AK113" s="65"/>
      <c r="AL113" s="66"/>
      <c r="AM113" s="64"/>
      <c r="AN113" s="63"/>
      <c r="AO113" s="65"/>
      <c r="AP113" s="66"/>
      <c r="AQ113" s="64"/>
      <c r="AR113" s="56" t="str">
        <f>IFERROR(IF($AA113="Présent",AI113/VLOOKUP(AH113,Base!$A$3:$E$17,2,FALSE)/24,""),"")</f>
        <v/>
      </c>
      <c r="AS113" s="56" t="str">
        <f>IFERROR(IF($AA113="Présent",AK113/VLOOKUP(AJ113,Base!$A$3:$E$17,2,FALSE)/24,""),"")</f>
        <v/>
      </c>
      <c r="AT113" s="56" t="str">
        <f>IFERROR(IF($AA113="Présent",AM113/VLOOKUP(AL113,Base!$A$3:$E$17,2,FALSE)/24,""),"")</f>
        <v/>
      </c>
      <c r="AU113" s="56" t="str">
        <f>IFERROR(IF($AA113="Présent",AO113/VLOOKUP(AN113,Base!$A$3:$E$17,2,FALSE)/24,""),"")</f>
        <v/>
      </c>
      <c r="AV113" s="56" t="str">
        <f>IFERROR(IF($AA113="Présent",AQ113/VLOOKUP(AP113,Base!$A$3:$E$17,2,FALSE)/24,""),"")</f>
        <v/>
      </c>
      <c r="AW113" s="293" t="str">
        <f t="shared" si="126"/>
        <v/>
      </c>
      <c r="AX113" s="54"/>
      <c r="AY113" s="17" t="s">
        <v>187</v>
      </c>
      <c r="AZ113" s="18"/>
      <c r="BA113" s="19">
        <v>0.54166666666666663</v>
      </c>
      <c r="BB113" s="290">
        <f t="shared" si="127"/>
        <v>0</v>
      </c>
      <c r="BC113" s="291">
        <f t="shared" si="128"/>
        <v>0</v>
      </c>
      <c r="BD113" s="19">
        <f t="shared" si="129"/>
        <v>0</v>
      </c>
      <c r="BE113" s="20">
        <v>0.85</v>
      </c>
      <c r="BF113" s="292">
        <f t="shared" si="113"/>
        <v>0</v>
      </c>
      <c r="BG113" s="63"/>
      <c r="BH113" s="64"/>
      <c r="BI113" s="63"/>
      <c r="BJ113" s="65"/>
      <c r="BK113" s="66"/>
      <c r="BL113" s="64"/>
      <c r="BM113" s="63"/>
      <c r="BN113" s="65"/>
      <c r="BO113" s="66"/>
      <c r="BP113" s="64"/>
      <c r="BQ113" s="56" t="str">
        <f>IFERROR(IF($AZ113="Présent",BH113/VLOOKUP(BG113,Base!$A$3:$E$17,2,FALSE)/24,""),"")</f>
        <v/>
      </c>
      <c r="BR113" s="56" t="str">
        <f>IFERROR(IF($AZ113="Présent",BJ113/VLOOKUP(BI113,Base!$A$3:$E$17,2,FALSE)/24,""),"")</f>
        <v/>
      </c>
      <c r="BS113" s="56" t="str">
        <f>IFERROR(IF($AZ113="Présent",BL113/VLOOKUP(BK113,Base!$A$3:$E$17,2,FALSE)/24,""),"")</f>
        <v/>
      </c>
      <c r="BT113" s="56" t="str">
        <f>IFERROR(IF($AZ113="Présent",BN113/VLOOKUP(BM113,Base!$A$3:$E$17,2,FALSE)/24,""),"")</f>
        <v/>
      </c>
      <c r="BU113" s="56" t="str">
        <f>IFERROR(IF($AZ113="Présent",BP113/VLOOKUP(BO113,Base!$A$3:$E$17,2,FALSE)/24,""),"")</f>
        <v/>
      </c>
      <c r="BV113" s="293" t="str">
        <f t="shared" si="130"/>
        <v/>
      </c>
      <c r="BW113" s="54"/>
      <c r="BX113" s="17" t="s">
        <v>195</v>
      </c>
      <c r="BY113" s="18"/>
      <c r="BZ113" s="19">
        <v>0.54166666666666663</v>
      </c>
      <c r="CA113" s="290">
        <f t="shared" si="131"/>
        <v>0</v>
      </c>
      <c r="CB113" s="291">
        <f t="shared" si="132"/>
        <v>0</v>
      </c>
      <c r="CC113" s="19">
        <f t="shared" si="133"/>
        <v>0</v>
      </c>
      <c r="CD113" s="20">
        <v>0.85</v>
      </c>
      <c r="CE113" s="292">
        <f t="shared" si="114"/>
        <v>0</v>
      </c>
      <c r="CF113" s="63"/>
      <c r="CG113" s="64"/>
      <c r="CH113" s="63"/>
      <c r="CI113" s="65"/>
      <c r="CJ113" s="66"/>
      <c r="CK113" s="64"/>
      <c r="CL113" s="63"/>
      <c r="CM113" s="65"/>
      <c r="CN113" s="66"/>
      <c r="CO113" s="64"/>
      <c r="CP113" s="56" t="str">
        <f>IFERROR(IF($BY113="Présent",CG113/VLOOKUP(CF113,Base!$A$3:$E$17,2,FALSE)/24,""),"")</f>
        <v/>
      </c>
      <c r="CQ113" s="56" t="str">
        <f>IFERROR(IF($BY113="Présent",CI113/VLOOKUP(CH113,Base!$A$3:$E$17,2,FALSE)/24,""),"")</f>
        <v/>
      </c>
      <c r="CR113" s="56" t="str">
        <f>IFERROR(IF($BY113="Présent",CK113/VLOOKUP(CJ113,Base!$A$3:$E$17,2,FALSE)/24,""),"")</f>
        <v/>
      </c>
      <c r="CS113" s="56" t="str">
        <f>IFERROR(IF($BY113="Présent",CM113/VLOOKUP(CL113,Base!$A$3:$E$17,2,FALSE)/24,""),"")</f>
        <v/>
      </c>
      <c r="CT113" s="56" t="str">
        <f>IFERROR(IF($BY113="Présent",CO113/VLOOKUP(CN113,Base!$A$3:$E$17,2,FALSE)/24,""),"")</f>
        <v/>
      </c>
      <c r="CU113" s="293" t="str">
        <f t="shared" si="134"/>
        <v/>
      </c>
      <c r="CV113" s="54"/>
      <c r="CW113" s="111" t="s">
        <v>192</v>
      </c>
      <c r="CX113" s="18"/>
      <c r="CY113" s="19">
        <v>0.54166666666666663</v>
      </c>
      <c r="CZ113" s="290">
        <f t="shared" si="135"/>
        <v>0</v>
      </c>
      <c r="DA113" s="291">
        <f t="shared" si="136"/>
        <v>0</v>
      </c>
      <c r="DB113" s="19">
        <f t="shared" si="137"/>
        <v>0</v>
      </c>
      <c r="DC113" s="20">
        <v>0.85</v>
      </c>
      <c r="DD113" s="292">
        <f t="shared" si="115"/>
        <v>0</v>
      </c>
      <c r="DE113" s="63"/>
      <c r="DF113" s="64"/>
      <c r="DG113" s="63"/>
      <c r="DH113" s="65"/>
      <c r="DI113" s="66"/>
      <c r="DJ113" s="64"/>
      <c r="DK113" s="63"/>
      <c r="DL113" s="65"/>
      <c r="DM113" s="66"/>
      <c r="DN113" s="64"/>
      <c r="DO113" s="56" t="str">
        <f>IFERROR(IF($CX113="Présent",DF113/VLOOKUP(DE113,Base!$A$3:$E$17,2,FALSE)/24,""),"")</f>
        <v/>
      </c>
      <c r="DP113" s="56" t="str">
        <f>IFERROR(IF($CX113="Présent",DH113/VLOOKUP(DG113,Base!$A$3:$E$17,2,FALSE)/24,""),"")</f>
        <v/>
      </c>
      <c r="DQ113" s="56" t="str">
        <f>IFERROR(IF($CX113="Présent",DJ113/VLOOKUP(DI113,Base!$A$3:$E$17,2,FALSE)/24,""),"")</f>
        <v/>
      </c>
      <c r="DR113" s="56" t="str">
        <f>IFERROR(IF($CX113="Présent",DL113/VLOOKUP(DK113,Base!$A$3:$E$17,2,FALSE)/24,""),"")</f>
        <v/>
      </c>
      <c r="DS113" s="56" t="str">
        <f>IFERROR(IF($CX113="Présent",DN113/VLOOKUP(DM113,Base!$A$3:$E$17,2,FALSE)/24,""),"")</f>
        <v/>
      </c>
      <c r="DT113" s="293" t="str">
        <f t="shared" si="138"/>
        <v/>
      </c>
      <c r="DU113" s="54"/>
      <c r="DV113" s="17" t="s">
        <v>203</v>
      </c>
      <c r="DW113" s="18"/>
      <c r="DX113" s="19">
        <v>0.54166666666666663</v>
      </c>
      <c r="DY113" s="290">
        <f t="shared" si="139"/>
        <v>0</v>
      </c>
      <c r="DZ113" s="291">
        <f t="shared" si="140"/>
        <v>0</v>
      </c>
      <c r="EA113" s="19">
        <f t="shared" si="141"/>
        <v>0</v>
      </c>
      <c r="EB113" s="20">
        <v>0.85</v>
      </c>
      <c r="EC113" s="292">
        <f t="shared" si="116"/>
        <v>0</v>
      </c>
      <c r="ED113" s="63"/>
      <c r="EE113" s="64"/>
      <c r="EF113" s="63"/>
      <c r="EG113" s="65"/>
      <c r="EH113" s="66"/>
      <c r="EI113" s="64"/>
      <c r="EJ113" s="63"/>
      <c r="EK113" s="65"/>
      <c r="EL113" s="66"/>
      <c r="EM113" s="64"/>
      <c r="EN113" s="56" t="str">
        <f>IFERROR(IF($DW113="Présent",EE113/VLOOKUP(ED113,Base!$A$3:$E$17,2,FALSE)/24,""),"")</f>
        <v/>
      </c>
      <c r="EO113" s="56" t="str">
        <f>IFERROR(IF($DW113="Présent",EG113/VLOOKUP(EF113,Base!$A$3:$E$17,2,FALSE)/24,""),"")</f>
        <v/>
      </c>
      <c r="EP113" s="56" t="str">
        <f>IFERROR(IF($DW113="Présent",EI113/VLOOKUP(EH113,Base!$A$3:$E$17,2,FALSE)/24,""),"")</f>
        <v/>
      </c>
      <c r="EQ113" s="56" t="str">
        <f>IFERROR(IF($DW113="Présent",EK113/VLOOKUP(EJ113,Base!$A$3:$E$17,2,FALSE)/24,""),"")</f>
        <v/>
      </c>
      <c r="ER113" s="56" t="str">
        <f>IFERROR(IF($DW113="Présent",EM113/VLOOKUP(EL113,Base!$A$3:$E$17,2,FALSE)/24,""),"")</f>
        <v/>
      </c>
      <c r="ES113" s="293" t="str">
        <f t="shared" si="142"/>
        <v/>
      </c>
      <c r="ET113" s="54"/>
      <c r="EU113" s="17"/>
      <c r="EV113" s="18"/>
      <c r="EW113" s="19">
        <v>0.54166666666666663</v>
      </c>
      <c r="EX113" s="290">
        <f t="shared" si="143"/>
        <v>0</v>
      </c>
      <c r="EY113" s="291">
        <f t="shared" si="144"/>
        <v>0</v>
      </c>
      <c r="EZ113" s="19">
        <f t="shared" si="145"/>
        <v>0</v>
      </c>
      <c r="FA113" s="20">
        <v>0.85</v>
      </c>
      <c r="FB113" s="292">
        <f t="shared" si="117"/>
        <v>0</v>
      </c>
      <c r="FC113" s="63"/>
      <c r="FD113" s="64"/>
      <c r="FE113" s="63"/>
      <c r="FF113" s="65"/>
      <c r="FG113" s="66"/>
      <c r="FH113" s="64"/>
      <c r="FI113" s="63"/>
      <c r="FJ113" s="65"/>
      <c r="FK113" s="66"/>
      <c r="FL113" s="64"/>
      <c r="FM113" s="56" t="str">
        <f>IFERROR(IF($EV113="Présent",FD113/VLOOKUP(FC113,Base!$A$3:$E$17,2,FALSE)/24,""),"")</f>
        <v/>
      </c>
      <c r="FN113" s="56" t="str">
        <f>IFERROR(IF($EV113="Présent",FF113/VLOOKUP(FE113,Base!$A$3:$E$17,2,FALSE)/24,""),"")</f>
        <v/>
      </c>
      <c r="FO113" s="56" t="str">
        <f>IFERROR(IF($EV113="Présent",FH113/VLOOKUP(FG113,Base!$A$3:$E$17,2,FALSE)/24,""),"")</f>
        <v/>
      </c>
      <c r="FP113" s="56" t="str">
        <f>IFERROR(IF($EV113="Présent",FJ113/VLOOKUP(FI113,Base!$A$3:$E$17,2,FALSE)/24,""),"")</f>
        <v/>
      </c>
      <c r="FQ113" s="56" t="str">
        <f>IFERROR(IF($EV113="Présent",FL113/VLOOKUP(FK113,Base!$A$3:$E$17,2,FALSE)/24,""),"")</f>
        <v/>
      </c>
      <c r="FR113" s="293" t="str">
        <f t="shared" si="146"/>
        <v/>
      </c>
      <c r="FS113" s="54"/>
      <c r="FU113" s="262" t="str">
        <f t="shared" si="95"/>
        <v>BANAOUADI.S</v>
      </c>
      <c r="FV113" s="261">
        <f t="shared" si="118"/>
        <v>7</v>
      </c>
      <c r="FW113" s="263">
        <f t="shared" si="147"/>
        <v>0</v>
      </c>
      <c r="FX113" s="23"/>
      <c r="FY113" s="88"/>
    </row>
    <row r="114" spans="1:181" s="25" customFormat="1" x14ac:dyDescent="0.2">
      <c r="A114" s="17" t="s">
        <v>27</v>
      </c>
      <c r="B114" s="18"/>
      <c r="C114" s="19">
        <v>0.54166666666666663</v>
      </c>
      <c r="D114" s="290">
        <f t="shared" si="119"/>
        <v>0</v>
      </c>
      <c r="E114" s="291">
        <f t="shared" si="120"/>
        <v>0</v>
      </c>
      <c r="F114" s="19">
        <f t="shared" si="121"/>
        <v>0</v>
      </c>
      <c r="G114" s="20">
        <v>0.85</v>
      </c>
      <c r="H114" s="292">
        <f t="shared" si="111"/>
        <v>0</v>
      </c>
      <c r="I114" s="63"/>
      <c r="J114" s="64"/>
      <c r="K114" s="63"/>
      <c r="L114" s="65"/>
      <c r="M114" s="66"/>
      <c r="N114" s="64"/>
      <c r="O114" s="63"/>
      <c r="P114" s="65"/>
      <c r="Q114" s="66"/>
      <c r="R114" s="64"/>
      <c r="S114" s="56" t="str">
        <f>IFERROR(IF($B114="Présent",J114/VLOOKUP(I114,Base!$A$3:$E$17,2,FALSE)/24,""),"")</f>
        <v/>
      </c>
      <c r="T114" s="56" t="str">
        <f>IFERROR(IF($B114="Présent",L114/VLOOKUP(K114,Base!$A$3:$E$17,2,FALSE)/24,""),"")</f>
        <v/>
      </c>
      <c r="U114" s="56" t="str">
        <f>IFERROR(IF($B114="Présent",N114/VLOOKUP(M114,Base!$A$3:$E$17,2,FALSE)/24,""),"")</f>
        <v/>
      </c>
      <c r="V114" s="56" t="str">
        <f>IFERROR(IF($B114="Présent",P114/VLOOKUP(O114,Base!$A$3:$E$17,2,FALSE)/24,""),"")</f>
        <v/>
      </c>
      <c r="W114" s="56" t="str">
        <f>IFERROR(IF($B114="Présent",R114/VLOOKUP(Q114,Base!$A$3:$E$17,2,FALSE)/24,""),"")</f>
        <v/>
      </c>
      <c r="X114" s="293" t="str">
        <f t="shared" si="122"/>
        <v/>
      </c>
      <c r="Y114" s="54"/>
      <c r="Z114" s="17" t="s">
        <v>27</v>
      </c>
      <c r="AA114" s="18"/>
      <c r="AB114" s="19">
        <v>0.54166666666666663</v>
      </c>
      <c r="AC114" s="290">
        <f t="shared" si="123"/>
        <v>0</v>
      </c>
      <c r="AD114" s="291">
        <f t="shared" si="124"/>
        <v>0</v>
      </c>
      <c r="AE114" s="19">
        <f t="shared" si="125"/>
        <v>0</v>
      </c>
      <c r="AF114" s="20">
        <v>0.85</v>
      </c>
      <c r="AG114" s="292">
        <f t="shared" si="112"/>
        <v>0</v>
      </c>
      <c r="AH114" s="63"/>
      <c r="AI114" s="64"/>
      <c r="AJ114" s="63"/>
      <c r="AK114" s="65"/>
      <c r="AL114" s="66"/>
      <c r="AM114" s="64"/>
      <c r="AN114" s="63"/>
      <c r="AO114" s="65"/>
      <c r="AP114" s="66"/>
      <c r="AQ114" s="64"/>
      <c r="AR114" s="56" t="str">
        <f>IFERROR(IF($AA114="Présent",AI114/VLOOKUP(AH114,Base!$A$3:$E$17,2,FALSE)/24,""),"")</f>
        <v/>
      </c>
      <c r="AS114" s="56" t="str">
        <f>IFERROR(IF($AA114="Présent",AK114/VLOOKUP(AJ114,Base!$A$3:$E$17,2,FALSE)/24,""),"")</f>
        <v/>
      </c>
      <c r="AT114" s="56" t="str">
        <f>IFERROR(IF($AA114="Présent",AM114/VLOOKUP(AL114,Base!$A$3:$E$17,2,FALSE)/24,""),"")</f>
        <v/>
      </c>
      <c r="AU114" s="56" t="str">
        <f>IFERROR(IF($AA114="Présent",AO114/VLOOKUP(AN114,Base!$A$3:$E$17,2,FALSE)/24,""),"")</f>
        <v/>
      </c>
      <c r="AV114" s="56" t="str">
        <f>IFERROR(IF($AA114="Présent",AQ114/VLOOKUP(AP114,Base!$A$3:$E$17,2,FALSE)/24,""),"")</f>
        <v/>
      </c>
      <c r="AW114" s="293" t="str">
        <f t="shared" si="126"/>
        <v/>
      </c>
      <c r="AX114" s="54"/>
      <c r="AY114" s="17" t="s">
        <v>27</v>
      </c>
      <c r="AZ114" s="18"/>
      <c r="BA114" s="19">
        <v>0.54166666666666663</v>
      </c>
      <c r="BB114" s="290">
        <f t="shared" si="127"/>
        <v>0</v>
      </c>
      <c r="BC114" s="291">
        <f t="shared" si="128"/>
        <v>0</v>
      </c>
      <c r="BD114" s="19">
        <f t="shared" si="129"/>
        <v>0</v>
      </c>
      <c r="BE114" s="20">
        <v>0.85</v>
      </c>
      <c r="BF114" s="292">
        <f t="shared" si="113"/>
        <v>0</v>
      </c>
      <c r="BG114" s="63"/>
      <c r="BH114" s="64"/>
      <c r="BI114" s="63"/>
      <c r="BJ114" s="65"/>
      <c r="BK114" s="66"/>
      <c r="BL114" s="64"/>
      <c r="BM114" s="63"/>
      <c r="BN114" s="65"/>
      <c r="BO114" s="66"/>
      <c r="BP114" s="64"/>
      <c r="BQ114" s="56" t="str">
        <f>IFERROR(IF($AZ114="Présent",BH114/VLOOKUP(BG114,Base!$A$3:$E$17,2,FALSE)/24,""),"")</f>
        <v/>
      </c>
      <c r="BR114" s="56" t="str">
        <f>IFERROR(IF($AZ114="Présent",BJ114/VLOOKUP(BI114,Base!$A$3:$E$17,2,FALSE)/24,""),"")</f>
        <v/>
      </c>
      <c r="BS114" s="56" t="str">
        <f>IFERROR(IF($AZ114="Présent",BL114/VLOOKUP(BK114,Base!$A$3:$E$17,2,FALSE)/24,""),"")</f>
        <v/>
      </c>
      <c r="BT114" s="56" t="str">
        <f>IFERROR(IF($AZ114="Présent",BN114/VLOOKUP(BM114,Base!$A$3:$E$17,2,FALSE)/24,""),"")</f>
        <v/>
      </c>
      <c r="BU114" s="56" t="str">
        <f>IFERROR(IF($AZ114="Présent",BP114/VLOOKUP(BO114,Base!$A$3:$E$17,2,FALSE)/24,""),"")</f>
        <v/>
      </c>
      <c r="BV114" s="293" t="str">
        <f t="shared" si="130"/>
        <v/>
      </c>
      <c r="BW114" s="54"/>
      <c r="BX114" s="17" t="s">
        <v>27</v>
      </c>
      <c r="BY114" s="18"/>
      <c r="BZ114" s="19">
        <v>0.54166666666666663</v>
      </c>
      <c r="CA114" s="290">
        <f t="shared" si="131"/>
        <v>0</v>
      </c>
      <c r="CB114" s="291">
        <f t="shared" si="132"/>
        <v>0</v>
      </c>
      <c r="CC114" s="19">
        <f t="shared" si="133"/>
        <v>0</v>
      </c>
      <c r="CD114" s="20">
        <v>0.85</v>
      </c>
      <c r="CE114" s="292">
        <f t="shared" si="114"/>
        <v>0</v>
      </c>
      <c r="CF114" s="63"/>
      <c r="CG114" s="64"/>
      <c r="CH114" s="63"/>
      <c r="CI114" s="65"/>
      <c r="CJ114" s="66"/>
      <c r="CK114" s="64"/>
      <c r="CL114" s="63"/>
      <c r="CM114" s="65"/>
      <c r="CN114" s="66"/>
      <c r="CO114" s="64"/>
      <c r="CP114" s="56" t="str">
        <f>IFERROR(IF($BY114="Présent",CG114/VLOOKUP(CF114,Base!$A$3:$E$17,2,FALSE)/24,""),"")</f>
        <v/>
      </c>
      <c r="CQ114" s="56" t="str">
        <f>IFERROR(IF($BY114="Présent",CI114/VLOOKUP(CH114,Base!$A$3:$E$17,2,FALSE)/24,""),"")</f>
        <v/>
      </c>
      <c r="CR114" s="56" t="str">
        <f>IFERROR(IF($BY114="Présent",CK114/VLOOKUP(CJ114,Base!$A$3:$E$17,2,FALSE)/24,""),"")</f>
        <v/>
      </c>
      <c r="CS114" s="56" t="str">
        <f>IFERROR(IF($BY114="Présent",CM114/VLOOKUP(CL114,Base!$A$3:$E$17,2,FALSE)/24,""),"")</f>
        <v/>
      </c>
      <c r="CT114" s="56" t="str">
        <f>IFERROR(IF($BY114="Présent",CO114/VLOOKUP(CN114,Base!$A$3:$E$17,2,FALSE)/24,""),"")</f>
        <v/>
      </c>
      <c r="CU114" s="293" t="str">
        <f t="shared" si="134"/>
        <v/>
      </c>
      <c r="CV114" s="54"/>
      <c r="CW114" s="17" t="s">
        <v>27</v>
      </c>
      <c r="CX114" s="18"/>
      <c r="CY114" s="19">
        <v>0.54166666666666663</v>
      </c>
      <c r="CZ114" s="290">
        <f t="shared" si="135"/>
        <v>0</v>
      </c>
      <c r="DA114" s="291">
        <f t="shared" si="136"/>
        <v>0</v>
      </c>
      <c r="DB114" s="19">
        <f t="shared" si="137"/>
        <v>0</v>
      </c>
      <c r="DC114" s="20">
        <v>0.85</v>
      </c>
      <c r="DD114" s="292">
        <f t="shared" si="115"/>
        <v>0</v>
      </c>
      <c r="DE114" s="63"/>
      <c r="DF114" s="64"/>
      <c r="DG114" s="63"/>
      <c r="DH114" s="65"/>
      <c r="DI114" s="66"/>
      <c r="DJ114" s="64"/>
      <c r="DK114" s="63"/>
      <c r="DL114" s="65"/>
      <c r="DM114" s="66"/>
      <c r="DN114" s="64"/>
      <c r="DO114" s="56" t="str">
        <f>IFERROR(IF($CX114="Présent",DF114/VLOOKUP(DE114,Base!$A$3:$E$17,2,FALSE)/24,""),"")</f>
        <v/>
      </c>
      <c r="DP114" s="56" t="str">
        <f>IFERROR(IF($CX114="Présent",DH114/VLOOKUP(DG114,Base!$A$3:$E$17,2,FALSE)/24,""),"")</f>
        <v/>
      </c>
      <c r="DQ114" s="56" t="str">
        <f>IFERROR(IF($CX114="Présent",DJ114/VLOOKUP(DI114,Base!$A$3:$E$17,2,FALSE)/24,""),"")</f>
        <v/>
      </c>
      <c r="DR114" s="56" t="str">
        <f>IFERROR(IF($CX114="Présent",DL114/VLOOKUP(DK114,Base!$A$3:$E$17,2,FALSE)/24,""),"")</f>
        <v/>
      </c>
      <c r="DS114" s="56" t="str">
        <f>IFERROR(IF($CX114="Présent",DN114/VLOOKUP(DM114,Base!$A$3:$E$17,2,FALSE)/24,""),"")</f>
        <v/>
      </c>
      <c r="DT114" s="293" t="str">
        <f t="shared" si="138"/>
        <v/>
      </c>
      <c r="DU114" s="54"/>
      <c r="DV114" s="17" t="s">
        <v>27</v>
      </c>
      <c r="DW114" s="18"/>
      <c r="DX114" s="19">
        <v>0.54166666666666663</v>
      </c>
      <c r="DY114" s="290">
        <f t="shared" si="139"/>
        <v>0</v>
      </c>
      <c r="DZ114" s="291">
        <f t="shared" si="140"/>
        <v>0</v>
      </c>
      <c r="EA114" s="19">
        <f t="shared" si="141"/>
        <v>0</v>
      </c>
      <c r="EB114" s="20">
        <v>0.85</v>
      </c>
      <c r="EC114" s="292">
        <f t="shared" si="116"/>
        <v>0</v>
      </c>
      <c r="ED114" s="63"/>
      <c r="EE114" s="64"/>
      <c r="EF114" s="63"/>
      <c r="EG114" s="65"/>
      <c r="EH114" s="66"/>
      <c r="EI114" s="64"/>
      <c r="EJ114" s="63"/>
      <c r="EK114" s="65"/>
      <c r="EL114" s="66"/>
      <c r="EM114" s="64"/>
      <c r="EN114" s="56" t="str">
        <f>IFERROR(IF($DW114="Présent",EE114/VLOOKUP(ED114,Base!$A$3:$E$17,2,FALSE)/24,""),"")</f>
        <v/>
      </c>
      <c r="EO114" s="56" t="str">
        <f>IFERROR(IF($DW114="Présent",EG114/VLOOKUP(EF114,Base!$A$3:$E$17,2,FALSE)/24,""),"")</f>
        <v/>
      </c>
      <c r="EP114" s="56" t="str">
        <f>IFERROR(IF($DW114="Présent",EI114/VLOOKUP(EH114,Base!$A$3:$E$17,2,FALSE)/24,""),"")</f>
        <v/>
      </c>
      <c r="EQ114" s="56" t="str">
        <f>IFERROR(IF($DW114="Présent",EK114/VLOOKUP(EJ114,Base!$A$3:$E$17,2,FALSE)/24,""),"")</f>
        <v/>
      </c>
      <c r="ER114" s="56" t="str">
        <f>IFERROR(IF($DW114="Présent",EM114/VLOOKUP(EL114,Base!$A$3:$E$17,2,FALSE)/24,""),"")</f>
        <v/>
      </c>
      <c r="ES114" s="293" t="str">
        <f t="shared" si="142"/>
        <v/>
      </c>
      <c r="ET114" s="54"/>
      <c r="EU114" s="17"/>
      <c r="EV114" s="18"/>
      <c r="EW114" s="19">
        <v>0.54166666666666663</v>
      </c>
      <c r="EX114" s="290">
        <f t="shared" si="143"/>
        <v>0</v>
      </c>
      <c r="EY114" s="291">
        <f t="shared" si="144"/>
        <v>0</v>
      </c>
      <c r="EZ114" s="19">
        <f t="shared" si="145"/>
        <v>0</v>
      </c>
      <c r="FA114" s="20">
        <v>0.85</v>
      </c>
      <c r="FB114" s="292">
        <f t="shared" si="117"/>
        <v>0</v>
      </c>
      <c r="FC114" s="63"/>
      <c r="FD114" s="64"/>
      <c r="FE114" s="63"/>
      <c r="FF114" s="65"/>
      <c r="FG114" s="66"/>
      <c r="FH114" s="64"/>
      <c r="FI114" s="63"/>
      <c r="FJ114" s="65"/>
      <c r="FK114" s="66"/>
      <c r="FL114" s="64"/>
      <c r="FM114" s="56" t="str">
        <f>IFERROR(IF($EV114="Présent",FD114/VLOOKUP(FC114,Base!$A$3:$E$17,2,FALSE)/24,""),"")</f>
        <v/>
      </c>
      <c r="FN114" s="56" t="str">
        <f>IFERROR(IF($EV114="Présent",FF114/VLOOKUP(FE114,Base!$A$3:$E$17,2,FALSE)/24,""),"")</f>
        <v/>
      </c>
      <c r="FO114" s="56" t="str">
        <f>IFERROR(IF($EV114="Présent",FH114/VLOOKUP(FG114,Base!$A$3:$E$17,2,FALSE)/24,""),"")</f>
        <v/>
      </c>
      <c r="FP114" s="56" t="str">
        <f>IFERROR(IF($EV114="Présent",FJ114/VLOOKUP(FI114,Base!$A$3:$E$17,2,FALSE)/24,""),"")</f>
        <v/>
      </c>
      <c r="FQ114" s="56" t="str">
        <f>IFERROR(IF($EV114="Présent",FL114/VLOOKUP(FK114,Base!$A$3:$E$17,2,FALSE)/24,""),"")</f>
        <v/>
      </c>
      <c r="FR114" s="293" t="str">
        <f t="shared" si="146"/>
        <v/>
      </c>
      <c r="FS114" s="54"/>
      <c r="FU114" s="262" t="str">
        <f t="shared" si="95"/>
        <v>CARRAS.L</v>
      </c>
      <c r="FV114" s="261">
        <f t="shared" si="118"/>
        <v>7</v>
      </c>
      <c r="FW114" s="263">
        <f t="shared" si="147"/>
        <v>0</v>
      </c>
      <c r="FX114" s="23"/>
      <c r="FY114" s="88"/>
    </row>
    <row r="115" spans="1:181" s="25" customFormat="1" x14ac:dyDescent="0.2">
      <c r="A115" s="17" t="s">
        <v>30</v>
      </c>
      <c r="B115" s="18"/>
      <c r="C115" s="19">
        <v>0.54166666666666663</v>
      </c>
      <c r="D115" s="290">
        <f t="shared" si="119"/>
        <v>0</v>
      </c>
      <c r="E115" s="291">
        <f t="shared" si="120"/>
        <v>0</v>
      </c>
      <c r="F115" s="19">
        <f t="shared" si="121"/>
        <v>0</v>
      </c>
      <c r="G115" s="20">
        <v>0.85</v>
      </c>
      <c r="H115" s="292">
        <f t="shared" si="111"/>
        <v>0</v>
      </c>
      <c r="I115" s="63"/>
      <c r="J115" s="64"/>
      <c r="K115" s="63"/>
      <c r="L115" s="65"/>
      <c r="M115" s="66"/>
      <c r="N115" s="64"/>
      <c r="O115" s="63"/>
      <c r="P115" s="65"/>
      <c r="Q115" s="66"/>
      <c r="R115" s="64"/>
      <c r="S115" s="56" t="str">
        <f>IFERROR(IF($B115="Présent",J115/VLOOKUP(I115,Base!$A$3:$E$17,2,FALSE)/24,""),"")</f>
        <v/>
      </c>
      <c r="T115" s="56" t="str">
        <f>IFERROR(IF($B115="Présent",L115/VLOOKUP(K115,Base!$A$3:$E$17,2,FALSE)/24,""),"")</f>
        <v/>
      </c>
      <c r="U115" s="56" t="str">
        <f>IFERROR(IF($B115="Présent",N115/VLOOKUP(M115,Base!$A$3:$E$17,2,FALSE)/24,""),"")</f>
        <v/>
      </c>
      <c r="V115" s="56" t="str">
        <f>IFERROR(IF($B115="Présent",P115/VLOOKUP(O115,Base!$A$3:$E$17,2,FALSE)/24,""),"")</f>
        <v/>
      </c>
      <c r="W115" s="56" t="str">
        <f>IFERROR(IF($B115="Présent",R115/VLOOKUP(Q115,Base!$A$3:$E$17,2,FALSE)/24,""),"")</f>
        <v/>
      </c>
      <c r="X115" s="293" t="str">
        <f t="shared" si="122"/>
        <v/>
      </c>
      <c r="Y115" s="54"/>
      <c r="Z115" s="17" t="s">
        <v>30</v>
      </c>
      <c r="AA115" s="18"/>
      <c r="AB115" s="19">
        <v>0.54166666666666663</v>
      </c>
      <c r="AC115" s="290">
        <f t="shared" si="123"/>
        <v>0</v>
      </c>
      <c r="AD115" s="291">
        <f t="shared" si="124"/>
        <v>0</v>
      </c>
      <c r="AE115" s="19">
        <f t="shared" si="125"/>
        <v>0</v>
      </c>
      <c r="AF115" s="20">
        <v>0.85</v>
      </c>
      <c r="AG115" s="292">
        <f t="shared" si="112"/>
        <v>0</v>
      </c>
      <c r="AH115" s="63"/>
      <c r="AI115" s="64"/>
      <c r="AJ115" s="63"/>
      <c r="AK115" s="65"/>
      <c r="AL115" s="66"/>
      <c r="AM115" s="64"/>
      <c r="AN115" s="63"/>
      <c r="AO115" s="65"/>
      <c r="AP115" s="66"/>
      <c r="AQ115" s="64"/>
      <c r="AR115" s="56" t="str">
        <f>IFERROR(IF($AA115="Présent",AI115/VLOOKUP(AH115,Base!$A$3:$E$17,2,FALSE)/24,""),"")</f>
        <v/>
      </c>
      <c r="AS115" s="56" t="str">
        <f>IFERROR(IF($AA115="Présent",AK115/VLOOKUP(AJ115,Base!$A$3:$E$17,2,FALSE)/24,""),"")</f>
        <v/>
      </c>
      <c r="AT115" s="56" t="str">
        <f>IFERROR(IF($AA115="Présent",AM115/VLOOKUP(AL115,Base!$A$3:$E$17,2,FALSE)/24,""),"")</f>
        <v/>
      </c>
      <c r="AU115" s="56" t="str">
        <f>IFERROR(IF($AA115="Présent",AO115/VLOOKUP(AN115,Base!$A$3:$E$17,2,FALSE)/24,""),"")</f>
        <v/>
      </c>
      <c r="AV115" s="56" t="str">
        <f>IFERROR(IF($AA115="Présent",AQ115/VLOOKUP(AP115,Base!$A$3:$E$17,2,FALSE)/24,""),"")</f>
        <v/>
      </c>
      <c r="AW115" s="293" t="str">
        <f t="shared" si="126"/>
        <v/>
      </c>
      <c r="AX115" s="54"/>
      <c r="AY115" s="17" t="s">
        <v>30</v>
      </c>
      <c r="AZ115" s="18"/>
      <c r="BA115" s="19">
        <v>0.54166666666666663</v>
      </c>
      <c r="BB115" s="290">
        <f t="shared" si="127"/>
        <v>0</v>
      </c>
      <c r="BC115" s="291">
        <f t="shared" si="128"/>
        <v>0</v>
      </c>
      <c r="BD115" s="19">
        <f t="shared" si="129"/>
        <v>0</v>
      </c>
      <c r="BE115" s="20">
        <v>0.85</v>
      </c>
      <c r="BF115" s="292">
        <f t="shared" si="113"/>
        <v>0</v>
      </c>
      <c r="BG115" s="63"/>
      <c r="BH115" s="64"/>
      <c r="BI115" s="63"/>
      <c r="BJ115" s="65"/>
      <c r="BK115" s="66"/>
      <c r="BL115" s="64"/>
      <c r="BM115" s="63"/>
      <c r="BN115" s="65"/>
      <c r="BO115" s="66"/>
      <c r="BP115" s="64"/>
      <c r="BQ115" s="56" t="str">
        <f>IFERROR(IF($AZ115="Présent",BH115/VLOOKUP(BG115,Base!$A$3:$E$17,2,FALSE)/24,""),"")</f>
        <v/>
      </c>
      <c r="BR115" s="56" t="str">
        <f>IFERROR(IF($AZ115="Présent",BJ115/VLOOKUP(BI115,Base!$A$3:$E$17,2,FALSE)/24,""),"")</f>
        <v/>
      </c>
      <c r="BS115" s="56" t="str">
        <f>IFERROR(IF($AZ115="Présent",BL115/VLOOKUP(BK115,Base!$A$3:$E$17,2,FALSE)/24,""),"")</f>
        <v/>
      </c>
      <c r="BT115" s="56" t="str">
        <f>IFERROR(IF($AZ115="Présent",BN115/VLOOKUP(BM115,Base!$A$3:$E$17,2,FALSE)/24,""),"")</f>
        <v/>
      </c>
      <c r="BU115" s="56" t="str">
        <f>IFERROR(IF($AZ115="Présent",BP115/VLOOKUP(BO115,Base!$A$3:$E$17,2,FALSE)/24,""),"")</f>
        <v/>
      </c>
      <c r="BV115" s="293" t="str">
        <f t="shared" si="130"/>
        <v/>
      </c>
      <c r="BW115" s="54"/>
      <c r="BX115" s="17" t="s">
        <v>30</v>
      </c>
      <c r="BY115" s="18"/>
      <c r="BZ115" s="19">
        <v>0.54166666666666663</v>
      </c>
      <c r="CA115" s="290">
        <f t="shared" si="131"/>
        <v>0</v>
      </c>
      <c r="CB115" s="291">
        <f t="shared" si="132"/>
        <v>0</v>
      </c>
      <c r="CC115" s="19">
        <f t="shared" si="133"/>
        <v>0</v>
      </c>
      <c r="CD115" s="20">
        <v>0.85</v>
      </c>
      <c r="CE115" s="292">
        <f t="shared" si="114"/>
        <v>0</v>
      </c>
      <c r="CF115" s="63"/>
      <c r="CG115" s="64"/>
      <c r="CH115" s="63"/>
      <c r="CI115" s="65"/>
      <c r="CJ115" s="66"/>
      <c r="CK115" s="64"/>
      <c r="CL115" s="63"/>
      <c r="CM115" s="65"/>
      <c r="CN115" s="66"/>
      <c r="CO115" s="64"/>
      <c r="CP115" s="56" t="str">
        <f>IFERROR(IF($BY115="Présent",CG115/VLOOKUP(CF115,Base!$A$3:$E$17,2,FALSE)/24,""),"")</f>
        <v/>
      </c>
      <c r="CQ115" s="56" t="str">
        <f>IFERROR(IF($BY115="Présent",CI115/VLOOKUP(CH115,Base!$A$3:$E$17,2,FALSE)/24,""),"")</f>
        <v/>
      </c>
      <c r="CR115" s="56" t="str">
        <f>IFERROR(IF($BY115="Présent",CK115/VLOOKUP(CJ115,Base!$A$3:$E$17,2,FALSE)/24,""),"")</f>
        <v/>
      </c>
      <c r="CS115" s="56" t="str">
        <f>IFERROR(IF($BY115="Présent",CM115/VLOOKUP(CL115,Base!$A$3:$E$17,2,FALSE)/24,""),"")</f>
        <v/>
      </c>
      <c r="CT115" s="56" t="str">
        <f>IFERROR(IF($BY115="Présent",CO115/VLOOKUP(CN115,Base!$A$3:$E$17,2,FALSE)/24,""),"")</f>
        <v/>
      </c>
      <c r="CU115" s="293" t="str">
        <f t="shared" si="134"/>
        <v/>
      </c>
      <c r="CV115" s="54"/>
      <c r="CW115" s="17" t="s">
        <v>30</v>
      </c>
      <c r="CX115" s="18"/>
      <c r="CY115" s="19">
        <v>0.54166666666666663</v>
      </c>
      <c r="CZ115" s="290">
        <f t="shared" si="135"/>
        <v>0</v>
      </c>
      <c r="DA115" s="291">
        <f t="shared" si="136"/>
        <v>0</v>
      </c>
      <c r="DB115" s="19">
        <f t="shared" si="137"/>
        <v>0</v>
      </c>
      <c r="DC115" s="20">
        <v>0.85</v>
      </c>
      <c r="DD115" s="292">
        <f t="shared" si="115"/>
        <v>0</v>
      </c>
      <c r="DE115" s="63"/>
      <c r="DF115" s="64"/>
      <c r="DG115" s="63"/>
      <c r="DH115" s="65"/>
      <c r="DI115" s="66"/>
      <c r="DJ115" s="64"/>
      <c r="DK115" s="63"/>
      <c r="DL115" s="65"/>
      <c r="DM115" s="66"/>
      <c r="DN115" s="64"/>
      <c r="DO115" s="56" t="str">
        <f>IFERROR(IF($CX115="Présent",DF115/VLOOKUP(DE115,Base!$A$3:$E$17,2,FALSE)/24,""),"")</f>
        <v/>
      </c>
      <c r="DP115" s="56" t="str">
        <f>IFERROR(IF($CX115="Présent",DH115/VLOOKUP(DG115,Base!$A$3:$E$17,2,FALSE)/24,""),"")</f>
        <v/>
      </c>
      <c r="DQ115" s="56" t="str">
        <f>IFERROR(IF($CX115="Présent",DJ115/VLOOKUP(DI115,Base!$A$3:$E$17,2,FALSE)/24,""),"")</f>
        <v/>
      </c>
      <c r="DR115" s="56" t="str">
        <f>IFERROR(IF($CX115="Présent",DL115/VLOOKUP(DK115,Base!$A$3:$E$17,2,FALSE)/24,""),"")</f>
        <v/>
      </c>
      <c r="DS115" s="56" t="str">
        <f>IFERROR(IF($CX115="Présent",DN115/VLOOKUP(DM115,Base!$A$3:$E$17,2,FALSE)/24,""),"")</f>
        <v/>
      </c>
      <c r="DT115" s="293" t="str">
        <f t="shared" si="138"/>
        <v/>
      </c>
      <c r="DU115" s="54"/>
      <c r="DV115" s="17" t="s">
        <v>30</v>
      </c>
      <c r="DW115" s="18"/>
      <c r="DX115" s="19">
        <v>0.54166666666666663</v>
      </c>
      <c r="DY115" s="290">
        <f t="shared" si="139"/>
        <v>0</v>
      </c>
      <c r="DZ115" s="291">
        <f t="shared" si="140"/>
        <v>0</v>
      </c>
      <c r="EA115" s="19">
        <f t="shared" si="141"/>
        <v>0</v>
      </c>
      <c r="EB115" s="20">
        <v>0.85</v>
      </c>
      <c r="EC115" s="292">
        <f t="shared" si="116"/>
        <v>0</v>
      </c>
      <c r="ED115" s="63"/>
      <c r="EE115" s="64"/>
      <c r="EF115" s="63"/>
      <c r="EG115" s="65"/>
      <c r="EH115" s="66"/>
      <c r="EI115" s="64"/>
      <c r="EJ115" s="63"/>
      <c r="EK115" s="65"/>
      <c r="EL115" s="66"/>
      <c r="EM115" s="64"/>
      <c r="EN115" s="56" t="str">
        <f>IFERROR(IF($DW115="Présent",EE115/VLOOKUP(ED115,Base!$A$3:$E$17,2,FALSE)/24,""),"")</f>
        <v/>
      </c>
      <c r="EO115" s="56" t="str">
        <f>IFERROR(IF($DW115="Présent",EG115/VLOOKUP(EF115,Base!$A$3:$E$17,2,FALSE)/24,""),"")</f>
        <v/>
      </c>
      <c r="EP115" s="56" t="str">
        <f>IFERROR(IF($DW115="Présent",EI115/VLOOKUP(EH115,Base!$A$3:$E$17,2,FALSE)/24,""),"")</f>
        <v/>
      </c>
      <c r="EQ115" s="56" t="str">
        <f>IFERROR(IF($DW115="Présent",EK115/VLOOKUP(EJ115,Base!$A$3:$E$17,2,FALSE)/24,""),"")</f>
        <v/>
      </c>
      <c r="ER115" s="56" t="str">
        <f>IFERROR(IF($DW115="Présent",EM115/VLOOKUP(EL115,Base!$A$3:$E$17,2,FALSE)/24,""),"")</f>
        <v/>
      </c>
      <c r="ES115" s="293" t="str">
        <f t="shared" si="142"/>
        <v/>
      </c>
      <c r="ET115" s="54"/>
      <c r="EU115" s="17"/>
      <c r="EV115" s="18"/>
      <c r="EW115" s="19">
        <v>0.54166666666666663</v>
      </c>
      <c r="EX115" s="290">
        <f t="shared" si="143"/>
        <v>0</v>
      </c>
      <c r="EY115" s="291">
        <f t="shared" si="144"/>
        <v>0</v>
      </c>
      <c r="EZ115" s="19">
        <f t="shared" si="145"/>
        <v>0</v>
      </c>
      <c r="FA115" s="20">
        <v>0.85</v>
      </c>
      <c r="FB115" s="292">
        <f t="shared" si="117"/>
        <v>0</v>
      </c>
      <c r="FC115" s="63"/>
      <c r="FD115" s="64"/>
      <c r="FE115" s="63"/>
      <c r="FF115" s="65"/>
      <c r="FG115" s="66"/>
      <c r="FH115" s="64"/>
      <c r="FI115" s="63"/>
      <c r="FJ115" s="65"/>
      <c r="FK115" s="66"/>
      <c r="FL115" s="64"/>
      <c r="FM115" s="56" t="str">
        <f>IFERROR(IF($EV115="Présent",FD115/VLOOKUP(FC115,Base!$A$3:$E$17,2,FALSE)/24,""),"")</f>
        <v/>
      </c>
      <c r="FN115" s="56" t="str">
        <f>IFERROR(IF($EV115="Présent",FF115/VLOOKUP(FE115,Base!$A$3:$E$17,2,FALSE)/24,""),"")</f>
        <v/>
      </c>
      <c r="FO115" s="56" t="str">
        <f>IFERROR(IF($EV115="Présent",FH115/VLOOKUP(FG115,Base!$A$3:$E$17,2,FALSE)/24,""),"")</f>
        <v/>
      </c>
      <c r="FP115" s="56" t="str">
        <f>IFERROR(IF($EV115="Présent",FJ115/VLOOKUP(FI115,Base!$A$3:$E$17,2,FALSE)/24,""),"")</f>
        <v/>
      </c>
      <c r="FQ115" s="56" t="str">
        <f>IFERROR(IF($EV115="Présent",FL115/VLOOKUP(FK115,Base!$A$3:$E$17,2,FALSE)/24,""),"")</f>
        <v/>
      </c>
      <c r="FR115" s="293" t="str">
        <f t="shared" si="146"/>
        <v/>
      </c>
      <c r="FS115" s="54"/>
      <c r="FU115" s="262" t="str">
        <f t="shared" si="95"/>
        <v>HOCINI.R</v>
      </c>
      <c r="FV115" s="261">
        <f t="shared" si="118"/>
        <v>7</v>
      </c>
      <c r="FW115" s="263">
        <f t="shared" si="147"/>
        <v>0</v>
      </c>
      <c r="FX115" s="23"/>
      <c r="FY115" s="88"/>
    </row>
    <row r="116" spans="1:181" s="25" customFormat="1" x14ac:dyDescent="0.2">
      <c r="A116" s="17" t="s">
        <v>40</v>
      </c>
      <c r="B116" s="18"/>
      <c r="C116" s="19">
        <v>0.54166666666666663</v>
      </c>
      <c r="D116" s="290">
        <f t="shared" si="119"/>
        <v>0</v>
      </c>
      <c r="E116" s="291">
        <f t="shared" si="120"/>
        <v>0</v>
      </c>
      <c r="F116" s="19">
        <f t="shared" si="121"/>
        <v>0</v>
      </c>
      <c r="G116" s="20">
        <v>0.85</v>
      </c>
      <c r="H116" s="292">
        <f t="shared" si="111"/>
        <v>0</v>
      </c>
      <c r="I116" s="63"/>
      <c r="J116" s="64"/>
      <c r="K116" s="63"/>
      <c r="L116" s="65"/>
      <c r="M116" s="66"/>
      <c r="N116" s="64"/>
      <c r="O116" s="63"/>
      <c r="P116" s="65"/>
      <c r="Q116" s="66"/>
      <c r="R116" s="64"/>
      <c r="S116" s="56" t="str">
        <f>IFERROR(IF($B116="Présent",J116/VLOOKUP(I116,Base!$A$3:$E$17,2,FALSE)/24,""),"")</f>
        <v/>
      </c>
      <c r="T116" s="56" t="str">
        <f>IFERROR(IF($B116="Présent",L116/VLOOKUP(K116,Base!$A$3:$E$17,2,FALSE)/24,""),"")</f>
        <v/>
      </c>
      <c r="U116" s="56" t="str">
        <f>IFERROR(IF($B116="Présent",N116/VLOOKUP(M116,Base!$A$3:$E$17,2,FALSE)/24,""),"")</f>
        <v/>
      </c>
      <c r="V116" s="56" t="str">
        <f>IFERROR(IF($B116="Présent",P116/VLOOKUP(O116,Base!$A$3:$E$17,2,FALSE)/24,""),"")</f>
        <v/>
      </c>
      <c r="W116" s="56" t="str">
        <f>IFERROR(IF($B116="Présent",R116/VLOOKUP(Q116,Base!$A$3:$E$17,2,FALSE)/24,""),"")</f>
        <v/>
      </c>
      <c r="X116" s="293" t="str">
        <f t="shared" si="122"/>
        <v/>
      </c>
      <c r="Y116" s="54"/>
      <c r="Z116" s="17" t="s">
        <v>40</v>
      </c>
      <c r="AA116" s="18"/>
      <c r="AB116" s="19">
        <v>0.54166666666666663</v>
      </c>
      <c r="AC116" s="290">
        <f t="shared" si="123"/>
        <v>0</v>
      </c>
      <c r="AD116" s="291">
        <f t="shared" si="124"/>
        <v>0</v>
      </c>
      <c r="AE116" s="19">
        <f t="shared" si="125"/>
        <v>0</v>
      </c>
      <c r="AF116" s="20">
        <v>0.85</v>
      </c>
      <c r="AG116" s="292">
        <f t="shared" si="112"/>
        <v>0</v>
      </c>
      <c r="AH116" s="63"/>
      <c r="AI116" s="64"/>
      <c r="AJ116" s="63"/>
      <c r="AK116" s="65"/>
      <c r="AL116" s="66"/>
      <c r="AM116" s="64"/>
      <c r="AN116" s="63"/>
      <c r="AO116" s="65"/>
      <c r="AP116" s="66"/>
      <c r="AQ116" s="64"/>
      <c r="AR116" s="56" t="str">
        <f>IFERROR(IF($AA116="Présent",AI116/VLOOKUP(AH116,Base!$A$3:$E$17,2,FALSE)/24,""),"")</f>
        <v/>
      </c>
      <c r="AS116" s="56" t="str">
        <f>IFERROR(IF($AA116="Présent",AK116/VLOOKUP(AJ116,Base!$A$3:$E$17,2,FALSE)/24,""),"")</f>
        <v/>
      </c>
      <c r="AT116" s="56" t="str">
        <f>IFERROR(IF($AA116="Présent",AM116/VLOOKUP(AL116,Base!$A$3:$E$17,2,FALSE)/24,""),"")</f>
        <v/>
      </c>
      <c r="AU116" s="56" t="str">
        <f>IFERROR(IF($AA116="Présent",AO116/VLOOKUP(AN116,Base!$A$3:$E$17,2,FALSE)/24,""),"")</f>
        <v/>
      </c>
      <c r="AV116" s="56" t="str">
        <f>IFERROR(IF($AA116="Présent",AQ116/VLOOKUP(AP116,Base!$A$3:$E$17,2,FALSE)/24,""),"")</f>
        <v/>
      </c>
      <c r="AW116" s="293" t="str">
        <f t="shared" si="126"/>
        <v/>
      </c>
      <c r="AX116" s="54"/>
      <c r="AY116" s="17" t="s">
        <v>40</v>
      </c>
      <c r="AZ116" s="18"/>
      <c r="BA116" s="19">
        <v>0.54166666666666663</v>
      </c>
      <c r="BB116" s="290">
        <f t="shared" si="127"/>
        <v>0</v>
      </c>
      <c r="BC116" s="291">
        <f t="shared" si="128"/>
        <v>0</v>
      </c>
      <c r="BD116" s="19">
        <f t="shared" si="129"/>
        <v>0</v>
      </c>
      <c r="BE116" s="20">
        <v>0.85</v>
      </c>
      <c r="BF116" s="292">
        <f t="shared" si="113"/>
        <v>0</v>
      </c>
      <c r="BG116" s="63"/>
      <c r="BH116" s="64"/>
      <c r="BI116" s="63"/>
      <c r="BJ116" s="65"/>
      <c r="BK116" s="66"/>
      <c r="BL116" s="64"/>
      <c r="BM116" s="63"/>
      <c r="BN116" s="65"/>
      <c r="BO116" s="66"/>
      <c r="BP116" s="64"/>
      <c r="BQ116" s="56" t="str">
        <f>IFERROR(IF($AZ116="Présent",BH116/VLOOKUP(BG116,Base!$A$3:$E$17,2,FALSE)/24,""),"")</f>
        <v/>
      </c>
      <c r="BR116" s="56" t="str">
        <f>IFERROR(IF($AZ116="Présent",BJ116/VLOOKUP(BI116,Base!$A$3:$E$17,2,FALSE)/24,""),"")</f>
        <v/>
      </c>
      <c r="BS116" s="56" t="str">
        <f>IFERROR(IF($AZ116="Présent",BL116/VLOOKUP(BK116,Base!$A$3:$E$17,2,FALSE)/24,""),"")</f>
        <v/>
      </c>
      <c r="BT116" s="56" t="str">
        <f>IFERROR(IF($AZ116="Présent",BN116/VLOOKUP(BM116,Base!$A$3:$E$17,2,FALSE)/24,""),"")</f>
        <v/>
      </c>
      <c r="BU116" s="56" t="str">
        <f>IFERROR(IF($AZ116="Présent",BP116/VLOOKUP(BO116,Base!$A$3:$E$17,2,FALSE)/24,""),"")</f>
        <v/>
      </c>
      <c r="BV116" s="293" t="str">
        <f t="shared" si="130"/>
        <v/>
      </c>
      <c r="BW116" s="54"/>
      <c r="BX116" s="17" t="s">
        <v>40</v>
      </c>
      <c r="BY116" s="18"/>
      <c r="BZ116" s="19">
        <v>0.54166666666666663</v>
      </c>
      <c r="CA116" s="290">
        <f t="shared" si="131"/>
        <v>0</v>
      </c>
      <c r="CB116" s="291">
        <f t="shared" si="132"/>
        <v>0</v>
      </c>
      <c r="CC116" s="19">
        <f t="shared" si="133"/>
        <v>0</v>
      </c>
      <c r="CD116" s="20">
        <v>0.85</v>
      </c>
      <c r="CE116" s="292">
        <f t="shared" si="114"/>
        <v>0</v>
      </c>
      <c r="CF116" s="63"/>
      <c r="CG116" s="64"/>
      <c r="CH116" s="63"/>
      <c r="CI116" s="65"/>
      <c r="CJ116" s="66"/>
      <c r="CK116" s="64"/>
      <c r="CL116" s="63"/>
      <c r="CM116" s="65"/>
      <c r="CN116" s="66"/>
      <c r="CO116" s="64"/>
      <c r="CP116" s="56" t="str">
        <f>IFERROR(IF($BY116="Présent",CG116/VLOOKUP(CF116,Base!$A$3:$E$17,2,FALSE)/24,""),"")</f>
        <v/>
      </c>
      <c r="CQ116" s="56" t="str">
        <f>IFERROR(IF($BY116="Présent",CI116/VLOOKUP(CH116,Base!$A$3:$E$17,2,FALSE)/24,""),"")</f>
        <v/>
      </c>
      <c r="CR116" s="56" t="str">
        <f>IFERROR(IF($BY116="Présent",CK116/VLOOKUP(CJ116,Base!$A$3:$E$17,2,FALSE)/24,""),"")</f>
        <v/>
      </c>
      <c r="CS116" s="56" t="str">
        <f>IFERROR(IF($BY116="Présent",CM116/VLOOKUP(CL116,Base!$A$3:$E$17,2,FALSE)/24,""),"")</f>
        <v/>
      </c>
      <c r="CT116" s="56" t="str">
        <f>IFERROR(IF($BY116="Présent",CO116/VLOOKUP(CN116,Base!$A$3:$E$17,2,FALSE)/24,""),"")</f>
        <v/>
      </c>
      <c r="CU116" s="293" t="str">
        <f t="shared" si="134"/>
        <v/>
      </c>
      <c r="CV116" s="54"/>
      <c r="CW116" s="17" t="s">
        <v>40</v>
      </c>
      <c r="CX116" s="18"/>
      <c r="CY116" s="19">
        <v>0.54166666666666663</v>
      </c>
      <c r="CZ116" s="290">
        <f t="shared" si="135"/>
        <v>0</v>
      </c>
      <c r="DA116" s="291">
        <f t="shared" si="136"/>
        <v>0</v>
      </c>
      <c r="DB116" s="19">
        <f t="shared" si="137"/>
        <v>0</v>
      </c>
      <c r="DC116" s="20">
        <v>0.85</v>
      </c>
      <c r="DD116" s="292">
        <f t="shared" si="115"/>
        <v>0</v>
      </c>
      <c r="DE116" s="63"/>
      <c r="DF116" s="64"/>
      <c r="DG116" s="63"/>
      <c r="DH116" s="65"/>
      <c r="DI116" s="66"/>
      <c r="DJ116" s="64"/>
      <c r="DK116" s="63"/>
      <c r="DL116" s="65"/>
      <c r="DM116" s="66"/>
      <c r="DN116" s="64"/>
      <c r="DO116" s="56" t="str">
        <f>IFERROR(IF($CX116="Présent",DF116/VLOOKUP(DE116,Base!$A$3:$E$17,2,FALSE)/24,""),"")</f>
        <v/>
      </c>
      <c r="DP116" s="56" t="str">
        <f>IFERROR(IF($CX116="Présent",DH116/VLOOKUP(DG116,Base!$A$3:$E$17,2,FALSE)/24,""),"")</f>
        <v/>
      </c>
      <c r="DQ116" s="56" t="str">
        <f>IFERROR(IF($CX116="Présent",DJ116/VLOOKUP(DI116,Base!$A$3:$E$17,2,FALSE)/24,""),"")</f>
        <v/>
      </c>
      <c r="DR116" s="56" t="str">
        <f>IFERROR(IF($CX116="Présent",DL116/VLOOKUP(DK116,Base!$A$3:$E$17,2,FALSE)/24,""),"")</f>
        <v/>
      </c>
      <c r="DS116" s="56" t="str">
        <f>IFERROR(IF($CX116="Présent",DN116/VLOOKUP(DM116,Base!$A$3:$E$17,2,FALSE)/24,""),"")</f>
        <v/>
      </c>
      <c r="DT116" s="293" t="str">
        <f t="shared" si="138"/>
        <v/>
      </c>
      <c r="DU116" s="54"/>
      <c r="DV116" s="17" t="s">
        <v>40</v>
      </c>
      <c r="DW116" s="18"/>
      <c r="DX116" s="19">
        <v>0.54166666666666663</v>
      </c>
      <c r="DY116" s="290">
        <f t="shared" si="139"/>
        <v>0</v>
      </c>
      <c r="DZ116" s="291">
        <f t="shared" si="140"/>
        <v>0</v>
      </c>
      <c r="EA116" s="19">
        <f t="shared" si="141"/>
        <v>0</v>
      </c>
      <c r="EB116" s="20">
        <v>0.85</v>
      </c>
      <c r="EC116" s="292">
        <f t="shared" si="116"/>
        <v>0</v>
      </c>
      <c r="ED116" s="63"/>
      <c r="EE116" s="64"/>
      <c r="EF116" s="63"/>
      <c r="EG116" s="65"/>
      <c r="EH116" s="66"/>
      <c r="EI116" s="64"/>
      <c r="EJ116" s="63"/>
      <c r="EK116" s="65"/>
      <c r="EL116" s="66"/>
      <c r="EM116" s="64"/>
      <c r="EN116" s="56" t="str">
        <f>IFERROR(IF($DW116="Présent",EE116/VLOOKUP(ED116,Base!$A$3:$E$17,2,FALSE)/24,""),"")</f>
        <v/>
      </c>
      <c r="EO116" s="56" t="str">
        <f>IFERROR(IF($DW116="Présent",EG116/VLOOKUP(EF116,Base!$A$3:$E$17,2,FALSE)/24,""),"")</f>
        <v/>
      </c>
      <c r="EP116" s="56" t="str">
        <f>IFERROR(IF($DW116="Présent",EI116/VLOOKUP(EH116,Base!$A$3:$E$17,2,FALSE)/24,""),"")</f>
        <v/>
      </c>
      <c r="EQ116" s="56" t="str">
        <f>IFERROR(IF($DW116="Présent",EK116/VLOOKUP(EJ116,Base!$A$3:$E$17,2,FALSE)/24,""),"")</f>
        <v/>
      </c>
      <c r="ER116" s="56" t="str">
        <f>IFERROR(IF($DW116="Présent",EM116/VLOOKUP(EL116,Base!$A$3:$E$17,2,FALSE)/24,""),"")</f>
        <v/>
      </c>
      <c r="ES116" s="293" t="str">
        <f t="shared" si="142"/>
        <v/>
      </c>
      <c r="ET116" s="54"/>
      <c r="EU116" s="17"/>
      <c r="EV116" s="18"/>
      <c r="EW116" s="19">
        <v>0.54166666666666663</v>
      </c>
      <c r="EX116" s="290">
        <f t="shared" si="143"/>
        <v>0</v>
      </c>
      <c r="EY116" s="291">
        <f t="shared" si="144"/>
        <v>0</v>
      </c>
      <c r="EZ116" s="19">
        <f t="shared" si="145"/>
        <v>0</v>
      </c>
      <c r="FA116" s="20">
        <v>0.85</v>
      </c>
      <c r="FB116" s="292">
        <f t="shared" si="117"/>
        <v>0</v>
      </c>
      <c r="FC116" s="63"/>
      <c r="FD116" s="64"/>
      <c r="FE116" s="63"/>
      <c r="FF116" s="65"/>
      <c r="FG116" s="66"/>
      <c r="FH116" s="64"/>
      <c r="FI116" s="63"/>
      <c r="FJ116" s="65"/>
      <c r="FK116" s="66"/>
      <c r="FL116" s="64"/>
      <c r="FM116" s="56" t="str">
        <f>IFERROR(IF($EV116="Présent",FD116/VLOOKUP(FC116,Base!$A$3:$E$17,2,FALSE)/24,""),"")</f>
        <v/>
      </c>
      <c r="FN116" s="56" t="str">
        <f>IFERROR(IF($EV116="Présent",FF116/VLOOKUP(FE116,Base!$A$3:$E$17,2,FALSE)/24,""),"")</f>
        <v/>
      </c>
      <c r="FO116" s="56" t="str">
        <f>IFERROR(IF($EV116="Présent",FH116/VLOOKUP(FG116,Base!$A$3:$E$17,2,FALSE)/24,""),"")</f>
        <v/>
      </c>
      <c r="FP116" s="56" t="str">
        <f>IFERROR(IF($EV116="Présent",FJ116/VLOOKUP(FI116,Base!$A$3:$E$17,2,FALSE)/24,""),"")</f>
        <v/>
      </c>
      <c r="FQ116" s="56" t="str">
        <f>IFERROR(IF($EV116="Présent",FL116/VLOOKUP(FK116,Base!$A$3:$E$17,2,FALSE)/24,""),"")</f>
        <v/>
      </c>
      <c r="FR116" s="293" t="str">
        <f t="shared" si="146"/>
        <v/>
      </c>
      <c r="FS116" s="54"/>
      <c r="FU116" s="262" t="str">
        <f t="shared" si="95"/>
        <v>OLIVEIRA.A</v>
      </c>
      <c r="FV116" s="261">
        <f t="shared" si="118"/>
        <v>7</v>
      </c>
      <c r="FW116" s="263">
        <f t="shared" si="147"/>
        <v>0</v>
      </c>
      <c r="FX116" s="23"/>
      <c r="FY116" s="88"/>
    </row>
    <row r="117" spans="1:181" s="25" customFormat="1" x14ac:dyDescent="0.2">
      <c r="A117" s="17" t="s">
        <v>58</v>
      </c>
      <c r="B117" s="18"/>
      <c r="C117" s="19">
        <v>0.54166666666666663</v>
      </c>
      <c r="D117" s="290">
        <f t="shared" si="119"/>
        <v>0</v>
      </c>
      <c r="E117" s="291">
        <f t="shared" si="120"/>
        <v>0</v>
      </c>
      <c r="F117" s="19">
        <f t="shared" si="121"/>
        <v>0</v>
      </c>
      <c r="G117" s="20">
        <v>0.85</v>
      </c>
      <c r="H117" s="292">
        <f t="shared" si="111"/>
        <v>0</v>
      </c>
      <c r="I117" s="63"/>
      <c r="J117" s="64"/>
      <c r="K117" s="63"/>
      <c r="L117" s="65"/>
      <c r="M117" s="66"/>
      <c r="N117" s="64"/>
      <c r="O117" s="63"/>
      <c r="P117" s="65"/>
      <c r="Q117" s="66"/>
      <c r="R117" s="64"/>
      <c r="S117" s="56" t="str">
        <f>IFERROR(IF($B117="Présent",J117/VLOOKUP(I117,Base!$A$3:$E$17,2,FALSE)/24,""),"")</f>
        <v/>
      </c>
      <c r="T117" s="56" t="str">
        <f>IFERROR(IF($B117="Présent",L117/VLOOKUP(K117,Base!$A$3:$E$17,2,FALSE)/24,""),"")</f>
        <v/>
      </c>
      <c r="U117" s="56" t="str">
        <f>IFERROR(IF($B117="Présent",N117/VLOOKUP(M117,Base!$A$3:$E$17,2,FALSE)/24,""),"")</f>
        <v/>
      </c>
      <c r="V117" s="56" t="str">
        <f>IFERROR(IF($B117="Présent",P117/VLOOKUP(O117,Base!$A$3:$E$17,2,FALSE)/24,""),"")</f>
        <v/>
      </c>
      <c r="W117" s="56" t="str">
        <f>IFERROR(IF($B117="Présent",R117/VLOOKUP(Q117,Base!$A$3:$E$17,2,FALSE)/24,""),"")</f>
        <v/>
      </c>
      <c r="X117" s="293" t="str">
        <f t="shared" si="122"/>
        <v/>
      </c>
      <c r="Y117" s="54"/>
      <c r="Z117" s="17" t="s">
        <v>58</v>
      </c>
      <c r="AA117" s="18"/>
      <c r="AB117" s="19">
        <v>0.54166666666666663</v>
      </c>
      <c r="AC117" s="290">
        <f t="shared" si="123"/>
        <v>0</v>
      </c>
      <c r="AD117" s="291">
        <f t="shared" si="124"/>
        <v>0</v>
      </c>
      <c r="AE117" s="19">
        <f t="shared" si="125"/>
        <v>0</v>
      </c>
      <c r="AF117" s="20">
        <v>0.85</v>
      </c>
      <c r="AG117" s="292">
        <f t="shared" si="112"/>
        <v>0</v>
      </c>
      <c r="AH117" s="63"/>
      <c r="AI117" s="64"/>
      <c r="AJ117" s="63"/>
      <c r="AK117" s="65"/>
      <c r="AL117" s="66"/>
      <c r="AM117" s="64"/>
      <c r="AN117" s="63"/>
      <c r="AO117" s="65"/>
      <c r="AP117" s="66"/>
      <c r="AQ117" s="64"/>
      <c r="AR117" s="56" t="str">
        <f>IFERROR(IF($AA117="Présent",AI117/VLOOKUP(AH117,Base!$A$3:$E$17,2,FALSE)/24,""),"")</f>
        <v/>
      </c>
      <c r="AS117" s="56" t="str">
        <f>IFERROR(IF($AA117="Présent",AK117/VLOOKUP(AJ117,Base!$A$3:$E$17,2,FALSE)/24,""),"")</f>
        <v/>
      </c>
      <c r="AT117" s="56" t="str">
        <f>IFERROR(IF($AA117="Présent",AM117/VLOOKUP(AL117,Base!$A$3:$E$17,2,FALSE)/24,""),"")</f>
        <v/>
      </c>
      <c r="AU117" s="56" t="str">
        <f>IFERROR(IF($AA117="Présent",AO117/VLOOKUP(AN117,Base!$A$3:$E$17,2,FALSE)/24,""),"")</f>
        <v/>
      </c>
      <c r="AV117" s="56" t="str">
        <f>IFERROR(IF($AA117="Présent",AQ117/VLOOKUP(AP117,Base!$A$3:$E$17,2,FALSE)/24,""),"")</f>
        <v/>
      </c>
      <c r="AW117" s="293" t="str">
        <f t="shared" si="126"/>
        <v/>
      </c>
      <c r="AX117" s="54"/>
      <c r="AY117" s="17" t="s">
        <v>58</v>
      </c>
      <c r="AZ117" s="18"/>
      <c r="BA117" s="19">
        <v>0.54166666666666663</v>
      </c>
      <c r="BB117" s="290">
        <f t="shared" si="127"/>
        <v>0</v>
      </c>
      <c r="BC117" s="291">
        <f t="shared" si="128"/>
        <v>0</v>
      </c>
      <c r="BD117" s="19">
        <f t="shared" si="129"/>
        <v>0</v>
      </c>
      <c r="BE117" s="20">
        <v>0.85</v>
      </c>
      <c r="BF117" s="292">
        <f t="shared" si="113"/>
        <v>0</v>
      </c>
      <c r="BG117" s="63"/>
      <c r="BH117" s="64"/>
      <c r="BI117" s="63"/>
      <c r="BJ117" s="65"/>
      <c r="BK117" s="66"/>
      <c r="BL117" s="64"/>
      <c r="BM117" s="63"/>
      <c r="BN117" s="65"/>
      <c r="BO117" s="66"/>
      <c r="BP117" s="64"/>
      <c r="BQ117" s="56" t="str">
        <f>IFERROR(IF($AZ117="Présent",BH117/VLOOKUP(BG117,Base!$A$3:$E$17,2,FALSE)/24,""),"")</f>
        <v/>
      </c>
      <c r="BR117" s="56" t="str">
        <f>IFERROR(IF($AZ117="Présent",BJ117/VLOOKUP(BI117,Base!$A$3:$E$17,2,FALSE)/24,""),"")</f>
        <v/>
      </c>
      <c r="BS117" s="56" t="str">
        <f>IFERROR(IF($AZ117="Présent",BL117/VLOOKUP(BK117,Base!$A$3:$E$17,2,FALSE)/24,""),"")</f>
        <v/>
      </c>
      <c r="BT117" s="56" t="str">
        <f>IFERROR(IF($AZ117="Présent",BN117/VLOOKUP(BM117,Base!$A$3:$E$17,2,FALSE)/24,""),"")</f>
        <v/>
      </c>
      <c r="BU117" s="56" t="str">
        <f>IFERROR(IF($AZ117="Présent",BP117/VLOOKUP(BO117,Base!$A$3:$E$17,2,FALSE)/24,""),"")</f>
        <v/>
      </c>
      <c r="BV117" s="293" t="str">
        <f t="shared" si="130"/>
        <v/>
      </c>
      <c r="BW117" s="54"/>
      <c r="BX117" s="17" t="s">
        <v>58</v>
      </c>
      <c r="BY117" s="18"/>
      <c r="BZ117" s="19">
        <v>0.54166666666666663</v>
      </c>
      <c r="CA117" s="290">
        <f t="shared" si="131"/>
        <v>0</v>
      </c>
      <c r="CB117" s="291">
        <f t="shared" si="132"/>
        <v>0</v>
      </c>
      <c r="CC117" s="19">
        <f t="shared" si="133"/>
        <v>0</v>
      </c>
      <c r="CD117" s="20">
        <v>0.85</v>
      </c>
      <c r="CE117" s="292">
        <f t="shared" si="114"/>
        <v>0</v>
      </c>
      <c r="CF117" s="63"/>
      <c r="CG117" s="64"/>
      <c r="CH117" s="63"/>
      <c r="CI117" s="65"/>
      <c r="CJ117" s="66"/>
      <c r="CK117" s="64"/>
      <c r="CL117" s="63"/>
      <c r="CM117" s="65"/>
      <c r="CN117" s="66"/>
      <c r="CO117" s="64"/>
      <c r="CP117" s="56" t="str">
        <f>IFERROR(IF($BY117="Présent",CG117/VLOOKUP(CF117,Base!$A$3:$E$17,2,FALSE)/24,""),"")</f>
        <v/>
      </c>
      <c r="CQ117" s="56" t="str">
        <f>IFERROR(IF($BY117="Présent",CI117/VLOOKUP(CH117,Base!$A$3:$E$17,2,FALSE)/24,""),"")</f>
        <v/>
      </c>
      <c r="CR117" s="56" t="str">
        <f>IFERROR(IF($BY117="Présent",CK117/VLOOKUP(CJ117,Base!$A$3:$E$17,2,FALSE)/24,""),"")</f>
        <v/>
      </c>
      <c r="CS117" s="56" t="str">
        <f>IFERROR(IF($BY117="Présent",CM117/VLOOKUP(CL117,Base!$A$3:$E$17,2,FALSE)/24,""),"")</f>
        <v/>
      </c>
      <c r="CT117" s="56" t="str">
        <f>IFERROR(IF($BY117="Présent",CO117/VLOOKUP(CN117,Base!$A$3:$E$17,2,FALSE)/24,""),"")</f>
        <v/>
      </c>
      <c r="CU117" s="293" t="str">
        <f t="shared" si="134"/>
        <v/>
      </c>
      <c r="CV117" s="54"/>
      <c r="CW117" s="17" t="s">
        <v>58</v>
      </c>
      <c r="CX117" s="18"/>
      <c r="CY117" s="19">
        <v>0.54166666666666663</v>
      </c>
      <c r="CZ117" s="290">
        <f t="shared" si="135"/>
        <v>0</v>
      </c>
      <c r="DA117" s="291">
        <f t="shared" si="136"/>
        <v>0</v>
      </c>
      <c r="DB117" s="19">
        <f t="shared" si="137"/>
        <v>0</v>
      </c>
      <c r="DC117" s="20">
        <v>0.85</v>
      </c>
      <c r="DD117" s="292">
        <f t="shared" si="115"/>
        <v>0</v>
      </c>
      <c r="DE117" s="63"/>
      <c r="DF117" s="64"/>
      <c r="DG117" s="63"/>
      <c r="DH117" s="65"/>
      <c r="DI117" s="66"/>
      <c r="DJ117" s="64"/>
      <c r="DK117" s="63"/>
      <c r="DL117" s="65"/>
      <c r="DM117" s="66"/>
      <c r="DN117" s="64"/>
      <c r="DO117" s="56" t="str">
        <f>IFERROR(IF($CX117="Présent",DF117/VLOOKUP(DE117,Base!$A$3:$E$17,2,FALSE)/24,""),"")</f>
        <v/>
      </c>
      <c r="DP117" s="56" t="str">
        <f>IFERROR(IF($CX117="Présent",DH117/VLOOKUP(DG117,Base!$A$3:$E$17,2,FALSE)/24,""),"")</f>
        <v/>
      </c>
      <c r="DQ117" s="56" t="str">
        <f>IFERROR(IF($CX117="Présent",DJ117/VLOOKUP(DI117,Base!$A$3:$E$17,2,FALSE)/24,""),"")</f>
        <v/>
      </c>
      <c r="DR117" s="56" t="str">
        <f>IFERROR(IF($CX117="Présent",DL117/VLOOKUP(DK117,Base!$A$3:$E$17,2,FALSE)/24,""),"")</f>
        <v/>
      </c>
      <c r="DS117" s="56" t="str">
        <f>IFERROR(IF($CX117="Présent",DN117/VLOOKUP(DM117,Base!$A$3:$E$17,2,FALSE)/24,""),"")</f>
        <v/>
      </c>
      <c r="DT117" s="293" t="str">
        <f t="shared" si="138"/>
        <v/>
      </c>
      <c r="DU117" s="54"/>
      <c r="DV117" s="17" t="s">
        <v>58</v>
      </c>
      <c r="DW117" s="18"/>
      <c r="DX117" s="19">
        <v>0.54166666666666663</v>
      </c>
      <c r="DY117" s="290">
        <f t="shared" si="139"/>
        <v>0</v>
      </c>
      <c r="DZ117" s="291">
        <f t="shared" si="140"/>
        <v>0</v>
      </c>
      <c r="EA117" s="19">
        <f t="shared" si="141"/>
        <v>0</v>
      </c>
      <c r="EB117" s="20">
        <v>0.85</v>
      </c>
      <c r="EC117" s="292">
        <f t="shared" si="116"/>
        <v>0</v>
      </c>
      <c r="ED117" s="63"/>
      <c r="EE117" s="64"/>
      <c r="EF117" s="63"/>
      <c r="EG117" s="65"/>
      <c r="EH117" s="66"/>
      <c r="EI117" s="64"/>
      <c r="EJ117" s="63"/>
      <c r="EK117" s="65"/>
      <c r="EL117" s="66"/>
      <c r="EM117" s="64"/>
      <c r="EN117" s="56" t="str">
        <f>IFERROR(IF($DW117="Présent",EE117/VLOOKUP(ED117,Base!$A$3:$E$17,2,FALSE)/24,""),"")</f>
        <v/>
      </c>
      <c r="EO117" s="56" t="str">
        <f>IFERROR(IF($DW117="Présent",EG117/VLOOKUP(EF117,Base!$A$3:$E$17,2,FALSE)/24,""),"")</f>
        <v/>
      </c>
      <c r="EP117" s="56" t="str">
        <f>IFERROR(IF($DW117="Présent",EI117/VLOOKUP(EH117,Base!$A$3:$E$17,2,FALSE)/24,""),"")</f>
        <v/>
      </c>
      <c r="EQ117" s="56" t="str">
        <f>IFERROR(IF($DW117="Présent",EK117/VLOOKUP(EJ117,Base!$A$3:$E$17,2,FALSE)/24,""),"")</f>
        <v/>
      </c>
      <c r="ER117" s="56" t="str">
        <f>IFERROR(IF($DW117="Présent",EM117/VLOOKUP(EL117,Base!$A$3:$E$17,2,FALSE)/24,""),"")</f>
        <v/>
      </c>
      <c r="ES117" s="293" t="str">
        <f t="shared" si="142"/>
        <v/>
      </c>
      <c r="ET117" s="54"/>
      <c r="EU117" s="17"/>
      <c r="EV117" s="18"/>
      <c r="EW117" s="19">
        <v>0.54166666666666663</v>
      </c>
      <c r="EX117" s="290">
        <f t="shared" si="143"/>
        <v>0</v>
      </c>
      <c r="EY117" s="291">
        <f t="shared" si="144"/>
        <v>0</v>
      </c>
      <c r="EZ117" s="19">
        <f t="shared" si="145"/>
        <v>0</v>
      </c>
      <c r="FA117" s="20">
        <v>0.85</v>
      </c>
      <c r="FB117" s="292">
        <f t="shared" si="117"/>
        <v>0</v>
      </c>
      <c r="FC117" s="63"/>
      <c r="FD117" s="64"/>
      <c r="FE117" s="63"/>
      <c r="FF117" s="65"/>
      <c r="FG117" s="66"/>
      <c r="FH117" s="64"/>
      <c r="FI117" s="63"/>
      <c r="FJ117" s="65"/>
      <c r="FK117" s="66"/>
      <c r="FL117" s="64"/>
      <c r="FM117" s="56" t="str">
        <f>IFERROR(IF($EV117="Présent",FD117/VLOOKUP(FC117,Base!$A$3:$E$17,2,FALSE)/24,""),"")</f>
        <v/>
      </c>
      <c r="FN117" s="56" t="str">
        <f>IFERROR(IF($EV117="Présent",FF117/VLOOKUP(FE117,Base!$A$3:$E$17,2,FALSE)/24,""),"")</f>
        <v/>
      </c>
      <c r="FO117" s="56" t="str">
        <f>IFERROR(IF($EV117="Présent",FH117/VLOOKUP(FG117,Base!$A$3:$E$17,2,FALSE)/24,""),"")</f>
        <v/>
      </c>
      <c r="FP117" s="56" t="str">
        <f>IFERROR(IF($EV117="Présent",FJ117/VLOOKUP(FI117,Base!$A$3:$E$17,2,FALSE)/24,""),"")</f>
        <v/>
      </c>
      <c r="FQ117" s="56" t="str">
        <f>IFERROR(IF($EV117="Présent",FL117/VLOOKUP(FK117,Base!$A$3:$E$17,2,FALSE)/24,""),"")</f>
        <v/>
      </c>
      <c r="FR117" s="293" t="str">
        <f t="shared" si="146"/>
        <v/>
      </c>
      <c r="FS117" s="54"/>
      <c r="FU117" s="262" t="str">
        <f t="shared" si="95"/>
        <v>CHAMSEDDINE.C</v>
      </c>
      <c r="FV117" s="261">
        <f t="shared" si="118"/>
        <v>7</v>
      </c>
      <c r="FW117" s="263">
        <f t="shared" si="147"/>
        <v>0</v>
      </c>
      <c r="FX117" s="23"/>
      <c r="FY117" s="88"/>
    </row>
    <row r="118" spans="1:181" s="25" customFormat="1" x14ac:dyDescent="0.2">
      <c r="A118" s="17" t="s">
        <v>21</v>
      </c>
      <c r="B118" s="18"/>
      <c r="C118" s="19">
        <v>0.54166666666666663</v>
      </c>
      <c r="D118" s="290">
        <f t="shared" si="119"/>
        <v>0</v>
      </c>
      <c r="E118" s="291">
        <f t="shared" si="120"/>
        <v>0</v>
      </c>
      <c r="F118" s="19">
        <f t="shared" si="121"/>
        <v>0</v>
      </c>
      <c r="G118" s="20">
        <v>0.85</v>
      </c>
      <c r="H118" s="292">
        <f t="shared" si="111"/>
        <v>0</v>
      </c>
      <c r="I118" s="63"/>
      <c r="J118" s="64"/>
      <c r="K118" s="63"/>
      <c r="L118" s="65"/>
      <c r="M118" s="66"/>
      <c r="N118" s="64"/>
      <c r="O118" s="63"/>
      <c r="P118" s="65"/>
      <c r="Q118" s="66"/>
      <c r="R118" s="64"/>
      <c r="S118" s="56" t="str">
        <f>IFERROR(IF($B118="Présent",J118/VLOOKUP(I118,Base!$A$3:$E$17,2,FALSE)/24,""),"")</f>
        <v/>
      </c>
      <c r="T118" s="56" t="str">
        <f>IFERROR(IF($B118="Présent",L118/VLOOKUP(K118,Base!$A$3:$E$17,2,FALSE)/24,""),"")</f>
        <v/>
      </c>
      <c r="U118" s="56" t="str">
        <f>IFERROR(IF($B118="Présent",N118/VLOOKUP(M118,Base!$A$3:$E$17,2,FALSE)/24,""),"")</f>
        <v/>
      </c>
      <c r="V118" s="56" t="str">
        <f>IFERROR(IF($B118="Présent",P118/VLOOKUP(O118,Base!$A$3:$E$17,2,FALSE)/24,""),"")</f>
        <v/>
      </c>
      <c r="W118" s="56" t="str">
        <f>IFERROR(IF($B118="Présent",R118/VLOOKUP(Q118,Base!$A$3:$E$17,2,FALSE)/24,""),"")</f>
        <v/>
      </c>
      <c r="X118" s="293" t="str">
        <f t="shared" si="122"/>
        <v/>
      </c>
      <c r="Y118" s="54"/>
      <c r="Z118" s="17" t="s">
        <v>21</v>
      </c>
      <c r="AA118" s="18"/>
      <c r="AB118" s="19">
        <v>0.54166666666666663</v>
      </c>
      <c r="AC118" s="290">
        <f t="shared" si="123"/>
        <v>0</v>
      </c>
      <c r="AD118" s="291">
        <f t="shared" si="124"/>
        <v>0</v>
      </c>
      <c r="AE118" s="19">
        <f t="shared" si="125"/>
        <v>0</v>
      </c>
      <c r="AF118" s="20">
        <v>0.85</v>
      </c>
      <c r="AG118" s="292">
        <f t="shared" si="112"/>
        <v>0</v>
      </c>
      <c r="AH118" s="63"/>
      <c r="AI118" s="64"/>
      <c r="AJ118" s="63"/>
      <c r="AK118" s="65"/>
      <c r="AL118" s="66"/>
      <c r="AM118" s="64"/>
      <c r="AN118" s="63"/>
      <c r="AO118" s="65"/>
      <c r="AP118" s="66"/>
      <c r="AQ118" s="64"/>
      <c r="AR118" s="56" t="str">
        <f>IFERROR(IF($AA118="Présent",AI118/VLOOKUP(AH118,Base!$A$3:$E$17,2,FALSE)/24,""),"")</f>
        <v/>
      </c>
      <c r="AS118" s="56" t="str">
        <f>IFERROR(IF($AA118="Présent",AK118/VLOOKUP(AJ118,Base!$A$3:$E$17,2,FALSE)/24,""),"")</f>
        <v/>
      </c>
      <c r="AT118" s="56" t="str">
        <f>IFERROR(IF($AA118="Présent",AM118/VLOOKUP(AL118,Base!$A$3:$E$17,2,FALSE)/24,""),"")</f>
        <v/>
      </c>
      <c r="AU118" s="56" t="str">
        <f>IFERROR(IF($AA118="Présent",AO118/VLOOKUP(AN118,Base!$A$3:$E$17,2,FALSE)/24,""),"")</f>
        <v/>
      </c>
      <c r="AV118" s="56" t="str">
        <f>IFERROR(IF($AA118="Présent",AQ118/VLOOKUP(AP118,Base!$A$3:$E$17,2,FALSE)/24,""),"")</f>
        <v/>
      </c>
      <c r="AW118" s="293" t="str">
        <f t="shared" si="126"/>
        <v/>
      </c>
      <c r="AX118" s="54"/>
      <c r="AY118" s="17" t="s">
        <v>21</v>
      </c>
      <c r="AZ118" s="18"/>
      <c r="BA118" s="19">
        <v>0.54166666666666663</v>
      </c>
      <c r="BB118" s="290">
        <f t="shared" si="127"/>
        <v>0</v>
      </c>
      <c r="BC118" s="291">
        <f t="shared" si="128"/>
        <v>0</v>
      </c>
      <c r="BD118" s="19">
        <f t="shared" si="129"/>
        <v>0</v>
      </c>
      <c r="BE118" s="20">
        <v>0.85</v>
      </c>
      <c r="BF118" s="292">
        <f t="shared" si="113"/>
        <v>0</v>
      </c>
      <c r="BG118" s="63"/>
      <c r="BH118" s="64"/>
      <c r="BI118" s="63"/>
      <c r="BJ118" s="65"/>
      <c r="BK118" s="66"/>
      <c r="BL118" s="64"/>
      <c r="BM118" s="63"/>
      <c r="BN118" s="65"/>
      <c r="BO118" s="66"/>
      <c r="BP118" s="64"/>
      <c r="BQ118" s="56" t="str">
        <f>IFERROR(IF($AZ118="Présent",BH118/VLOOKUP(BG118,Base!$A$3:$E$17,2,FALSE)/24,""),"")</f>
        <v/>
      </c>
      <c r="BR118" s="56" t="str">
        <f>IFERROR(IF($AZ118="Présent",BJ118/VLOOKUP(BI118,Base!$A$3:$E$17,2,FALSE)/24,""),"")</f>
        <v/>
      </c>
      <c r="BS118" s="56" t="str">
        <f>IFERROR(IF($AZ118="Présent",BL118/VLOOKUP(BK118,Base!$A$3:$E$17,2,FALSE)/24,""),"")</f>
        <v/>
      </c>
      <c r="BT118" s="56" t="str">
        <f>IFERROR(IF($AZ118="Présent",BN118/VLOOKUP(BM118,Base!$A$3:$E$17,2,FALSE)/24,""),"")</f>
        <v/>
      </c>
      <c r="BU118" s="56" t="str">
        <f>IFERROR(IF($AZ118="Présent",BP118/VLOOKUP(BO118,Base!$A$3:$E$17,2,FALSE)/24,""),"")</f>
        <v/>
      </c>
      <c r="BV118" s="293" t="str">
        <f t="shared" si="130"/>
        <v/>
      </c>
      <c r="BW118" s="54"/>
      <c r="BX118" s="17" t="s">
        <v>21</v>
      </c>
      <c r="BY118" s="18"/>
      <c r="BZ118" s="19">
        <v>0.54166666666666663</v>
      </c>
      <c r="CA118" s="290">
        <f t="shared" si="131"/>
        <v>0</v>
      </c>
      <c r="CB118" s="291">
        <f t="shared" si="132"/>
        <v>0</v>
      </c>
      <c r="CC118" s="19">
        <f t="shared" si="133"/>
        <v>0</v>
      </c>
      <c r="CD118" s="20">
        <v>0.85</v>
      </c>
      <c r="CE118" s="292">
        <f t="shared" si="114"/>
        <v>0</v>
      </c>
      <c r="CF118" s="63"/>
      <c r="CG118" s="64"/>
      <c r="CH118" s="63"/>
      <c r="CI118" s="65"/>
      <c r="CJ118" s="66"/>
      <c r="CK118" s="64"/>
      <c r="CL118" s="63"/>
      <c r="CM118" s="65"/>
      <c r="CN118" s="66"/>
      <c r="CO118" s="64"/>
      <c r="CP118" s="56" t="str">
        <f>IFERROR(IF($BY118="Présent",CG118/VLOOKUP(CF118,Base!$A$3:$E$17,2,FALSE)/24,""),"")</f>
        <v/>
      </c>
      <c r="CQ118" s="56" t="str">
        <f>IFERROR(IF($BY118="Présent",CI118/VLOOKUP(CH118,Base!$A$3:$E$17,2,FALSE)/24,""),"")</f>
        <v/>
      </c>
      <c r="CR118" s="56" t="str">
        <f>IFERROR(IF($BY118="Présent",CK118/VLOOKUP(CJ118,Base!$A$3:$E$17,2,FALSE)/24,""),"")</f>
        <v/>
      </c>
      <c r="CS118" s="56" t="str">
        <f>IFERROR(IF($BY118="Présent",CM118/VLOOKUP(CL118,Base!$A$3:$E$17,2,FALSE)/24,""),"")</f>
        <v/>
      </c>
      <c r="CT118" s="56" t="str">
        <f>IFERROR(IF($BY118="Présent",CO118/VLOOKUP(CN118,Base!$A$3:$E$17,2,FALSE)/24,""),"")</f>
        <v/>
      </c>
      <c r="CU118" s="293" t="str">
        <f t="shared" si="134"/>
        <v/>
      </c>
      <c r="CV118" s="54"/>
      <c r="CW118" s="17" t="s">
        <v>21</v>
      </c>
      <c r="CX118" s="18"/>
      <c r="CY118" s="19">
        <v>0.54166666666666663</v>
      </c>
      <c r="CZ118" s="290">
        <f t="shared" si="135"/>
        <v>0</v>
      </c>
      <c r="DA118" s="291">
        <f t="shared" si="136"/>
        <v>0</v>
      </c>
      <c r="DB118" s="19">
        <f t="shared" si="137"/>
        <v>0</v>
      </c>
      <c r="DC118" s="20">
        <v>0.85</v>
      </c>
      <c r="DD118" s="292">
        <f t="shared" si="115"/>
        <v>0</v>
      </c>
      <c r="DE118" s="63"/>
      <c r="DF118" s="64"/>
      <c r="DG118" s="63"/>
      <c r="DH118" s="65"/>
      <c r="DI118" s="66"/>
      <c r="DJ118" s="64"/>
      <c r="DK118" s="63"/>
      <c r="DL118" s="65"/>
      <c r="DM118" s="66"/>
      <c r="DN118" s="64"/>
      <c r="DO118" s="56" t="str">
        <f>IFERROR(IF($CX118="Présent",DF118/VLOOKUP(DE118,Base!$A$3:$E$17,2,FALSE)/24,""),"")</f>
        <v/>
      </c>
      <c r="DP118" s="56" t="str">
        <f>IFERROR(IF($CX118="Présent",DH118/VLOOKUP(DG118,Base!$A$3:$E$17,2,FALSE)/24,""),"")</f>
        <v/>
      </c>
      <c r="DQ118" s="56" t="str">
        <f>IFERROR(IF($CX118="Présent",DJ118/VLOOKUP(DI118,Base!$A$3:$E$17,2,FALSE)/24,""),"")</f>
        <v/>
      </c>
      <c r="DR118" s="56" t="str">
        <f>IFERROR(IF($CX118="Présent",DL118/VLOOKUP(DK118,Base!$A$3:$E$17,2,FALSE)/24,""),"")</f>
        <v/>
      </c>
      <c r="DS118" s="56" t="str">
        <f>IFERROR(IF($CX118="Présent",DN118/VLOOKUP(DM118,Base!$A$3:$E$17,2,FALSE)/24,""),"")</f>
        <v/>
      </c>
      <c r="DT118" s="293" t="str">
        <f t="shared" si="138"/>
        <v/>
      </c>
      <c r="DU118" s="54"/>
      <c r="DV118" s="17" t="s">
        <v>21</v>
      </c>
      <c r="DW118" s="18"/>
      <c r="DX118" s="19">
        <v>0.54166666666666663</v>
      </c>
      <c r="DY118" s="290">
        <f t="shared" si="139"/>
        <v>0</v>
      </c>
      <c r="DZ118" s="291">
        <f t="shared" si="140"/>
        <v>0</v>
      </c>
      <c r="EA118" s="19">
        <f t="shared" si="141"/>
        <v>0</v>
      </c>
      <c r="EB118" s="20">
        <v>0.85</v>
      </c>
      <c r="EC118" s="292">
        <f t="shared" si="116"/>
        <v>0</v>
      </c>
      <c r="ED118" s="63"/>
      <c r="EE118" s="64"/>
      <c r="EF118" s="63"/>
      <c r="EG118" s="65"/>
      <c r="EH118" s="66"/>
      <c r="EI118" s="64"/>
      <c r="EJ118" s="63"/>
      <c r="EK118" s="65"/>
      <c r="EL118" s="66"/>
      <c r="EM118" s="64"/>
      <c r="EN118" s="56" t="str">
        <f>IFERROR(IF($DW118="Présent",EE118/VLOOKUP(ED118,Base!$A$3:$E$17,2,FALSE)/24,""),"")</f>
        <v/>
      </c>
      <c r="EO118" s="56" t="str">
        <f>IFERROR(IF($DW118="Présent",EG118/VLOOKUP(EF118,Base!$A$3:$E$17,2,FALSE)/24,""),"")</f>
        <v/>
      </c>
      <c r="EP118" s="56" t="str">
        <f>IFERROR(IF($DW118="Présent",EI118/VLOOKUP(EH118,Base!$A$3:$E$17,2,FALSE)/24,""),"")</f>
        <v/>
      </c>
      <c r="EQ118" s="56" t="str">
        <f>IFERROR(IF($DW118="Présent",EK118/VLOOKUP(EJ118,Base!$A$3:$E$17,2,FALSE)/24,""),"")</f>
        <v/>
      </c>
      <c r="ER118" s="56" t="str">
        <f>IFERROR(IF($DW118="Présent",EM118/VLOOKUP(EL118,Base!$A$3:$E$17,2,FALSE)/24,""),"")</f>
        <v/>
      </c>
      <c r="ES118" s="293" t="str">
        <f t="shared" si="142"/>
        <v/>
      </c>
      <c r="ET118" s="54"/>
      <c r="EU118" s="17"/>
      <c r="EV118" s="18"/>
      <c r="EW118" s="19">
        <v>0.54166666666666663</v>
      </c>
      <c r="EX118" s="290">
        <f t="shared" si="143"/>
        <v>0</v>
      </c>
      <c r="EY118" s="291">
        <f t="shared" si="144"/>
        <v>0</v>
      </c>
      <c r="EZ118" s="19">
        <f t="shared" si="145"/>
        <v>0</v>
      </c>
      <c r="FA118" s="20">
        <v>0.85</v>
      </c>
      <c r="FB118" s="292">
        <f t="shared" si="117"/>
        <v>0</v>
      </c>
      <c r="FC118" s="63"/>
      <c r="FD118" s="64"/>
      <c r="FE118" s="63"/>
      <c r="FF118" s="65"/>
      <c r="FG118" s="66"/>
      <c r="FH118" s="64"/>
      <c r="FI118" s="63"/>
      <c r="FJ118" s="65"/>
      <c r="FK118" s="66"/>
      <c r="FL118" s="64"/>
      <c r="FM118" s="56" t="str">
        <f>IFERROR(IF($EV118="Présent",FD118/VLOOKUP(FC118,Base!$A$3:$E$17,2,FALSE)/24,""),"")</f>
        <v/>
      </c>
      <c r="FN118" s="56" t="str">
        <f>IFERROR(IF($EV118="Présent",FF118/VLOOKUP(FE118,Base!$A$3:$E$17,2,FALSE)/24,""),"")</f>
        <v/>
      </c>
      <c r="FO118" s="56" t="str">
        <f>IFERROR(IF($EV118="Présent",FH118/VLOOKUP(FG118,Base!$A$3:$E$17,2,FALSE)/24,""),"")</f>
        <v/>
      </c>
      <c r="FP118" s="56" t="str">
        <f>IFERROR(IF($EV118="Présent",FJ118/VLOOKUP(FI118,Base!$A$3:$E$17,2,FALSE)/24,""),"")</f>
        <v/>
      </c>
      <c r="FQ118" s="56" t="str">
        <f>IFERROR(IF($EV118="Présent",FL118/VLOOKUP(FK118,Base!$A$3:$E$17,2,FALSE)/24,""),"")</f>
        <v/>
      </c>
      <c r="FR118" s="293" t="str">
        <f t="shared" si="146"/>
        <v/>
      </c>
      <c r="FS118" s="54"/>
      <c r="FU118" s="262" t="str">
        <f t="shared" si="95"/>
        <v>BENAISSA.Y</v>
      </c>
      <c r="FV118" s="261">
        <f t="shared" si="118"/>
        <v>7</v>
      </c>
      <c r="FW118" s="263">
        <f t="shared" si="147"/>
        <v>0</v>
      </c>
      <c r="FX118" s="23"/>
      <c r="FY118" s="88"/>
    </row>
    <row r="119" spans="1:181" s="25" customFormat="1" x14ac:dyDescent="0.2">
      <c r="A119" s="17" t="s">
        <v>46</v>
      </c>
      <c r="B119" s="18"/>
      <c r="C119" s="19">
        <v>0.54166666666666663</v>
      </c>
      <c r="D119" s="290">
        <f t="shared" si="119"/>
        <v>0</v>
      </c>
      <c r="E119" s="291">
        <f t="shared" si="120"/>
        <v>0</v>
      </c>
      <c r="F119" s="19">
        <f t="shared" si="121"/>
        <v>0</v>
      </c>
      <c r="G119" s="20">
        <v>0.85</v>
      </c>
      <c r="H119" s="292">
        <f t="shared" si="111"/>
        <v>0</v>
      </c>
      <c r="I119" s="63"/>
      <c r="J119" s="64"/>
      <c r="K119" s="63"/>
      <c r="L119" s="65"/>
      <c r="M119" s="66"/>
      <c r="N119" s="64"/>
      <c r="O119" s="63"/>
      <c r="P119" s="65"/>
      <c r="Q119" s="66"/>
      <c r="R119" s="64"/>
      <c r="S119" s="56" t="str">
        <f>IFERROR(IF($B119="Présent",J119/VLOOKUP(I119,Base!$A$3:$E$17,2,FALSE)/24,""),"")</f>
        <v/>
      </c>
      <c r="T119" s="56" t="str">
        <f>IFERROR(IF($B119="Présent",L119/VLOOKUP(K119,Base!$A$3:$E$17,2,FALSE)/24,""),"")</f>
        <v/>
      </c>
      <c r="U119" s="56" t="str">
        <f>IFERROR(IF($B119="Présent",N119/VLOOKUP(M119,Base!$A$3:$E$17,2,FALSE)/24,""),"")</f>
        <v/>
      </c>
      <c r="V119" s="56" t="str">
        <f>IFERROR(IF($B119="Présent",P119/VLOOKUP(O119,Base!$A$3:$E$17,2,FALSE)/24,""),"")</f>
        <v/>
      </c>
      <c r="W119" s="56" t="str">
        <f>IFERROR(IF($B119="Présent",R119/VLOOKUP(Q119,Base!$A$3:$E$17,2,FALSE)/24,""),"")</f>
        <v/>
      </c>
      <c r="X119" s="293" t="str">
        <f t="shared" si="122"/>
        <v/>
      </c>
      <c r="Y119" s="52"/>
      <c r="Z119" s="17" t="s">
        <v>46</v>
      </c>
      <c r="AA119" s="18"/>
      <c r="AB119" s="19">
        <v>0.54166666666666663</v>
      </c>
      <c r="AC119" s="290">
        <f t="shared" si="123"/>
        <v>0</v>
      </c>
      <c r="AD119" s="291">
        <f t="shared" si="124"/>
        <v>0</v>
      </c>
      <c r="AE119" s="19">
        <f t="shared" si="125"/>
        <v>0</v>
      </c>
      <c r="AF119" s="20">
        <v>0.85</v>
      </c>
      <c r="AG119" s="292">
        <f t="shared" si="112"/>
        <v>0</v>
      </c>
      <c r="AH119" s="63"/>
      <c r="AI119" s="64"/>
      <c r="AJ119" s="63"/>
      <c r="AK119" s="65"/>
      <c r="AL119" s="66"/>
      <c r="AM119" s="64"/>
      <c r="AN119" s="63"/>
      <c r="AO119" s="65"/>
      <c r="AP119" s="66"/>
      <c r="AQ119" s="64"/>
      <c r="AR119" s="56" t="str">
        <f>IFERROR(IF($AA119="Présent",AI119/VLOOKUP(AH119,Base!$A$3:$E$17,2,FALSE)/24,""),"")</f>
        <v/>
      </c>
      <c r="AS119" s="56" t="str">
        <f>IFERROR(IF($AA119="Présent",AK119/VLOOKUP(AJ119,Base!$A$3:$E$17,2,FALSE)/24,""),"")</f>
        <v/>
      </c>
      <c r="AT119" s="56" t="str">
        <f>IFERROR(IF($AA119="Présent",AM119/VLOOKUP(AL119,Base!$A$3:$E$17,2,FALSE)/24,""),"")</f>
        <v/>
      </c>
      <c r="AU119" s="56" t="str">
        <f>IFERROR(IF($AA119="Présent",AO119/VLOOKUP(AN119,Base!$A$3:$E$17,2,FALSE)/24,""),"")</f>
        <v/>
      </c>
      <c r="AV119" s="56" t="str">
        <f>IFERROR(IF($AA119="Présent",AQ119/VLOOKUP(AP119,Base!$A$3:$E$17,2,FALSE)/24,""),"")</f>
        <v/>
      </c>
      <c r="AW119" s="293" t="str">
        <f t="shared" si="126"/>
        <v/>
      </c>
      <c r="AX119" s="52"/>
      <c r="AY119" s="17" t="s">
        <v>46</v>
      </c>
      <c r="AZ119" s="18"/>
      <c r="BA119" s="19">
        <v>0.54166666666666663</v>
      </c>
      <c r="BB119" s="290">
        <f t="shared" si="127"/>
        <v>0</v>
      </c>
      <c r="BC119" s="291">
        <f t="shared" si="128"/>
        <v>0</v>
      </c>
      <c r="BD119" s="19">
        <f t="shared" si="129"/>
        <v>0</v>
      </c>
      <c r="BE119" s="20">
        <v>0.85</v>
      </c>
      <c r="BF119" s="292">
        <f t="shared" si="113"/>
        <v>0</v>
      </c>
      <c r="BG119" s="63"/>
      <c r="BH119" s="64"/>
      <c r="BI119" s="63"/>
      <c r="BJ119" s="65"/>
      <c r="BK119" s="66"/>
      <c r="BL119" s="64"/>
      <c r="BM119" s="63"/>
      <c r="BN119" s="65"/>
      <c r="BO119" s="66"/>
      <c r="BP119" s="64"/>
      <c r="BQ119" s="56" t="str">
        <f>IFERROR(IF($AZ119="Présent",BH119/VLOOKUP(BG119,Base!$A$3:$E$17,2,FALSE)/24,""),"")</f>
        <v/>
      </c>
      <c r="BR119" s="56" t="str">
        <f>IFERROR(IF($AZ119="Présent",BJ119/VLOOKUP(BI119,Base!$A$3:$E$17,2,FALSE)/24,""),"")</f>
        <v/>
      </c>
      <c r="BS119" s="56" t="str">
        <f>IFERROR(IF($AZ119="Présent",BL119/VLOOKUP(BK119,Base!$A$3:$E$17,2,FALSE)/24,""),"")</f>
        <v/>
      </c>
      <c r="BT119" s="56" t="str">
        <f>IFERROR(IF($AZ119="Présent",BN119/VLOOKUP(BM119,Base!$A$3:$E$17,2,FALSE)/24,""),"")</f>
        <v/>
      </c>
      <c r="BU119" s="56" t="str">
        <f>IFERROR(IF($AZ119="Présent",BP119/VLOOKUP(BO119,Base!$A$3:$E$17,2,FALSE)/24,""),"")</f>
        <v/>
      </c>
      <c r="BV119" s="293" t="str">
        <f t="shared" si="130"/>
        <v/>
      </c>
      <c r="BW119" s="52"/>
      <c r="BX119" s="17" t="s">
        <v>46</v>
      </c>
      <c r="BY119" s="18"/>
      <c r="BZ119" s="19">
        <v>0.54166666666666663</v>
      </c>
      <c r="CA119" s="290">
        <f t="shared" si="131"/>
        <v>0</v>
      </c>
      <c r="CB119" s="291">
        <f t="shared" si="132"/>
        <v>0</v>
      </c>
      <c r="CC119" s="19">
        <f t="shared" si="133"/>
        <v>0</v>
      </c>
      <c r="CD119" s="20">
        <v>0.85</v>
      </c>
      <c r="CE119" s="292">
        <f t="shared" si="114"/>
        <v>0</v>
      </c>
      <c r="CF119" s="63"/>
      <c r="CG119" s="64"/>
      <c r="CH119" s="63"/>
      <c r="CI119" s="65"/>
      <c r="CJ119" s="66"/>
      <c r="CK119" s="64"/>
      <c r="CL119" s="63"/>
      <c r="CM119" s="65"/>
      <c r="CN119" s="66"/>
      <c r="CO119" s="64"/>
      <c r="CP119" s="56" t="str">
        <f>IFERROR(IF($BY119="Présent",CG119/VLOOKUP(CF119,Base!$A$3:$E$17,2,FALSE)/24,""),"")</f>
        <v/>
      </c>
      <c r="CQ119" s="56" t="str">
        <f>IFERROR(IF($BY119="Présent",CI119/VLOOKUP(CH119,Base!$A$3:$E$17,2,FALSE)/24,""),"")</f>
        <v/>
      </c>
      <c r="CR119" s="56" t="str">
        <f>IFERROR(IF($BY119="Présent",CK119/VLOOKUP(CJ119,Base!$A$3:$E$17,2,FALSE)/24,""),"")</f>
        <v/>
      </c>
      <c r="CS119" s="56" t="str">
        <f>IFERROR(IF($BY119="Présent",CM119/VLOOKUP(CL119,Base!$A$3:$E$17,2,FALSE)/24,""),"")</f>
        <v/>
      </c>
      <c r="CT119" s="56" t="str">
        <f>IFERROR(IF($BY119="Présent",CO119/VLOOKUP(CN119,Base!$A$3:$E$17,2,FALSE)/24,""),"")</f>
        <v/>
      </c>
      <c r="CU119" s="293" t="str">
        <f t="shared" si="134"/>
        <v/>
      </c>
      <c r="CV119" s="52"/>
      <c r="CW119" s="17" t="s">
        <v>46</v>
      </c>
      <c r="CX119" s="18"/>
      <c r="CY119" s="19">
        <v>0.54166666666666663</v>
      </c>
      <c r="CZ119" s="290">
        <f t="shared" si="135"/>
        <v>0</v>
      </c>
      <c r="DA119" s="291">
        <f t="shared" si="136"/>
        <v>0</v>
      </c>
      <c r="DB119" s="19">
        <f t="shared" si="137"/>
        <v>0</v>
      </c>
      <c r="DC119" s="20">
        <v>0.85</v>
      </c>
      <c r="DD119" s="292">
        <f t="shared" si="115"/>
        <v>0</v>
      </c>
      <c r="DE119" s="63"/>
      <c r="DF119" s="64"/>
      <c r="DG119" s="63"/>
      <c r="DH119" s="65"/>
      <c r="DI119" s="66"/>
      <c r="DJ119" s="64"/>
      <c r="DK119" s="63"/>
      <c r="DL119" s="65"/>
      <c r="DM119" s="66"/>
      <c r="DN119" s="64"/>
      <c r="DO119" s="56" t="str">
        <f>IFERROR(IF($CX119="Présent",DF119/VLOOKUP(DE119,Base!$A$3:$E$17,2,FALSE)/24,""),"")</f>
        <v/>
      </c>
      <c r="DP119" s="56" t="str">
        <f>IFERROR(IF($CX119="Présent",DH119/VLOOKUP(DG119,Base!$A$3:$E$17,2,FALSE)/24,""),"")</f>
        <v/>
      </c>
      <c r="DQ119" s="56" t="str">
        <f>IFERROR(IF($CX119="Présent",DJ119/VLOOKUP(DI119,Base!$A$3:$E$17,2,FALSE)/24,""),"")</f>
        <v/>
      </c>
      <c r="DR119" s="56" t="str">
        <f>IFERROR(IF($CX119="Présent",DL119/VLOOKUP(DK119,Base!$A$3:$E$17,2,FALSE)/24,""),"")</f>
        <v/>
      </c>
      <c r="DS119" s="56" t="str">
        <f>IFERROR(IF($CX119="Présent",DN119/VLOOKUP(DM119,Base!$A$3:$E$17,2,FALSE)/24,""),"")</f>
        <v/>
      </c>
      <c r="DT119" s="293" t="str">
        <f t="shared" si="138"/>
        <v/>
      </c>
      <c r="DU119" s="52"/>
      <c r="DV119" s="17" t="s">
        <v>46</v>
      </c>
      <c r="DW119" s="18"/>
      <c r="DX119" s="19">
        <v>0.54166666666666663</v>
      </c>
      <c r="DY119" s="290">
        <f t="shared" si="139"/>
        <v>0</v>
      </c>
      <c r="DZ119" s="291">
        <f t="shared" si="140"/>
        <v>0</v>
      </c>
      <c r="EA119" s="19">
        <f t="shared" si="141"/>
        <v>0</v>
      </c>
      <c r="EB119" s="20">
        <v>0.85</v>
      </c>
      <c r="EC119" s="292">
        <f t="shared" si="116"/>
        <v>0</v>
      </c>
      <c r="ED119" s="63"/>
      <c r="EE119" s="64"/>
      <c r="EF119" s="63"/>
      <c r="EG119" s="65"/>
      <c r="EH119" s="66"/>
      <c r="EI119" s="64"/>
      <c r="EJ119" s="63"/>
      <c r="EK119" s="65"/>
      <c r="EL119" s="66"/>
      <c r="EM119" s="64"/>
      <c r="EN119" s="56" t="str">
        <f>IFERROR(IF($DW119="Présent",EE119/VLOOKUP(ED119,Base!$A$3:$E$17,2,FALSE)/24,""),"")</f>
        <v/>
      </c>
      <c r="EO119" s="56" t="str">
        <f>IFERROR(IF($DW119="Présent",EG119/VLOOKUP(EF119,Base!$A$3:$E$17,2,FALSE)/24,""),"")</f>
        <v/>
      </c>
      <c r="EP119" s="56" t="str">
        <f>IFERROR(IF($DW119="Présent",EI119/VLOOKUP(EH119,Base!$A$3:$E$17,2,FALSE)/24,""),"")</f>
        <v/>
      </c>
      <c r="EQ119" s="56" t="str">
        <f>IFERROR(IF($DW119="Présent",EK119/VLOOKUP(EJ119,Base!$A$3:$E$17,2,FALSE)/24,""),"")</f>
        <v/>
      </c>
      <c r="ER119" s="56" t="str">
        <f>IFERROR(IF($DW119="Présent",EM119/VLOOKUP(EL119,Base!$A$3:$E$17,2,FALSE)/24,""),"")</f>
        <v/>
      </c>
      <c r="ES119" s="293" t="str">
        <f t="shared" si="142"/>
        <v/>
      </c>
      <c r="ET119" s="52"/>
      <c r="EU119" s="17"/>
      <c r="EV119" s="18"/>
      <c r="EW119" s="19">
        <v>0.54166666666666663</v>
      </c>
      <c r="EX119" s="290">
        <f t="shared" si="143"/>
        <v>0</v>
      </c>
      <c r="EY119" s="291">
        <f t="shared" si="144"/>
        <v>0</v>
      </c>
      <c r="EZ119" s="19">
        <f t="shared" si="145"/>
        <v>0</v>
      </c>
      <c r="FA119" s="20">
        <v>0.85</v>
      </c>
      <c r="FB119" s="292">
        <f t="shared" si="117"/>
        <v>0</v>
      </c>
      <c r="FC119" s="63"/>
      <c r="FD119" s="64"/>
      <c r="FE119" s="63"/>
      <c r="FF119" s="65"/>
      <c r="FG119" s="66"/>
      <c r="FH119" s="64"/>
      <c r="FI119" s="63"/>
      <c r="FJ119" s="65"/>
      <c r="FK119" s="66"/>
      <c r="FL119" s="64"/>
      <c r="FM119" s="56" t="str">
        <f>IFERROR(IF($EV119="Présent",FD119/VLOOKUP(FC119,Base!$A$3:$E$17,2,FALSE)/24,""),"")</f>
        <v/>
      </c>
      <c r="FN119" s="56" t="str">
        <f>IFERROR(IF($EV119="Présent",FF119/VLOOKUP(FE119,Base!$A$3:$E$17,2,FALSE)/24,""),"")</f>
        <v/>
      </c>
      <c r="FO119" s="56" t="str">
        <f>IFERROR(IF($EV119="Présent",FH119/VLOOKUP(FG119,Base!$A$3:$E$17,2,FALSE)/24,""),"")</f>
        <v/>
      </c>
      <c r="FP119" s="56" t="str">
        <f>IFERROR(IF($EV119="Présent",FJ119/VLOOKUP(FI119,Base!$A$3:$E$17,2,FALSE)/24,""),"")</f>
        <v/>
      </c>
      <c r="FQ119" s="56" t="str">
        <f>IFERROR(IF($EV119="Présent",FL119/VLOOKUP(FK119,Base!$A$3:$E$17,2,FALSE)/24,""),"")</f>
        <v/>
      </c>
      <c r="FR119" s="293" t="str">
        <f t="shared" si="146"/>
        <v/>
      </c>
      <c r="FS119" s="52"/>
      <c r="FU119" s="262" t="str">
        <f t="shared" si="95"/>
        <v>MONGO OVIENA.E</v>
      </c>
      <c r="FV119" s="261">
        <f t="shared" si="118"/>
        <v>7</v>
      </c>
      <c r="FW119" s="263">
        <f t="shared" si="147"/>
        <v>0</v>
      </c>
      <c r="FX119" s="23"/>
      <c r="FY119" s="88"/>
    </row>
    <row r="120" spans="1:181" s="25" customFormat="1" x14ac:dyDescent="0.2">
      <c r="A120" s="17" t="s">
        <v>62</v>
      </c>
      <c r="B120" s="18"/>
      <c r="C120" s="19">
        <v>0.54166666666666663</v>
      </c>
      <c r="D120" s="290">
        <f t="shared" si="119"/>
        <v>0</v>
      </c>
      <c r="E120" s="291">
        <f t="shared" si="120"/>
        <v>0</v>
      </c>
      <c r="F120" s="19">
        <f t="shared" si="121"/>
        <v>0</v>
      </c>
      <c r="G120" s="20">
        <v>0.85</v>
      </c>
      <c r="H120" s="292">
        <f t="shared" si="111"/>
        <v>0</v>
      </c>
      <c r="I120" s="63"/>
      <c r="J120" s="64"/>
      <c r="K120" s="63"/>
      <c r="L120" s="65"/>
      <c r="M120" s="66"/>
      <c r="N120" s="64"/>
      <c r="O120" s="63"/>
      <c r="P120" s="65"/>
      <c r="Q120" s="66"/>
      <c r="R120" s="64"/>
      <c r="S120" s="56" t="str">
        <f>IFERROR(IF($B120="Présent",J120/VLOOKUP(I120,Base!$A$3:$E$17,2,FALSE)/24,""),"")</f>
        <v/>
      </c>
      <c r="T120" s="56" t="str">
        <f>IFERROR(IF($B120="Présent",L120/VLOOKUP(K120,Base!$A$3:$E$17,2,FALSE)/24,""),"")</f>
        <v/>
      </c>
      <c r="U120" s="56" t="str">
        <f>IFERROR(IF($B120="Présent",N120/VLOOKUP(M120,Base!$A$3:$E$17,2,FALSE)/24,""),"")</f>
        <v/>
      </c>
      <c r="V120" s="56" t="str">
        <f>IFERROR(IF($B120="Présent",P120/VLOOKUP(O120,Base!$A$3:$E$17,2,FALSE)/24,""),"")</f>
        <v/>
      </c>
      <c r="W120" s="56" t="str">
        <f>IFERROR(IF($B120="Présent",R120/VLOOKUP(Q120,Base!$A$3:$E$17,2,FALSE)/24,""),"")</f>
        <v/>
      </c>
      <c r="X120" s="293" t="str">
        <f t="shared" si="122"/>
        <v/>
      </c>
      <c r="Y120" s="52"/>
      <c r="Z120" s="17" t="s">
        <v>62</v>
      </c>
      <c r="AA120" s="18"/>
      <c r="AB120" s="19">
        <v>0.54166666666666663</v>
      </c>
      <c r="AC120" s="290">
        <f t="shared" si="123"/>
        <v>0</v>
      </c>
      <c r="AD120" s="291">
        <f t="shared" si="124"/>
        <v>0</v>
      </c>
      <c r="AE120" s="19">
        <f t="shared" si="125"/>
        <v>0</v>
      </c>
      <c r="AF120" s="20">
        <v>0.85</v>
      </c>
      <c r="AG120" s="292">
        <f t="shared" si="112"/>
        <v>0</v>
      </c>
      <c r="AH120" s="63"/>
      <c r="AI120" s="64"/>
      <c r="AJ120" s="63"/>
      <c r="AK120" s="65"/>
      <c r="AL120" s="66"/>
      <c r="AM120" s="64"/>
      <c r="AN120" s="63"/>
      <c r="AO120" s="65"/>
      <c r="AP120" s="66"/>
      <c r="AQ120" s="64"/>
      <c r="AR120" s="56" t="str">
        <f>IFERROR(IF($AA120="Présent",AI120/VLOOKUP(AH120,Base!$A$3:$E$17,2,FALSE)/24,""),"")</f>
        <v/>
      </c>
      <c r="AS120" s="56" t="str">
        <f>IFERROR(IF($AA120="Présent",AK120/VLOOKUP(AJ120,Base!$A$3:$E$17,2,FALSE)/24,""),"")</f>
        <v/>
      </c>
      <c r="AT120" s="56" t="str">
        <f>IFERROR(IF($AA120="Présent",AM120/VLOOKUP(AL120,Base!$A$3:$E$17,2,FALSE)/24,""),"")</f>
        <v/>
      </c>
      <c r="AU120" s="56" t="str">
        <f>IFERROR(IF($AA120="Présent",AO120/VLOOKUP(AN120,Base!$A$3:$E$17,2,FALSE)/24,""),"")</f>
        <v/>
      </c>
      <c r="AV120" s="56" t="str">
        <f>IFERROR(IF($AA120="Présent",AQ120/VLOOKUP(AP120,Base!$A$3:$E$17,2,FALSE)/24,""),"")</f>
        <v/>
      </c>
      <c r="AW120" s="293" t="str">
        <f t="shared" si="126"/>
        <v/>
      </c>
      <c r="AX120" s="52"/>
      <c r="AY120" s="17" t="s">
        <v>62</v>
      </c>
      <c r="AZ120" s="18"/>
      <c r="BA120" s="19">
        <v>0.54166666666666663</v>
      </c>
      <c r="BB120" s="290">
        <f t="shared" si="127"/>
        <v>0</v>
      </c>
      <c r="BC120" s="291">
        <f t="shared" si="128"/>
        <v>0</v>
      </c>
      <c r="BD120" s="19">
        <f t="shared" si="129"/>
        <v>0</v>
      </c>
      <c r="BE120" s="20">
        <v>0.85</v>
      </c>
      <c r="BF120" s="292">
        <f t="shared" si="113"/>
        <v>0</v>
      </c>
      <c r="BG120" s="63"/>
      <c r="BH120" s="64"/>
      <c r="BI120" s="63"/>
      <c r="BJ120" s="65"/>
      <c r="BK120" s="66"/>
      <c r="BL120" s="64"/>
      <c r="BM120" s="63"/>
      <c r="BN120" s="65"/>
      <c r="BO120" s="66"/>
      <c r="BP120" s="64"/>
      <c r="BQ120" s="56" t="str">
        <f>IFERROR(IF($AZ120="Présent",BH120/VLOOKUP(BG120,Base!$A$3:$E$17,2,FALSE)/24,""),"")</f>
        <v/>
      </c>
      <c r="BR120" s="56" t="str">
        <f>IFERROR(IF($AZ120="Présent",BJ120/VLOOKUP(BI120,Base!$A$3:$E$17,2,FALSE)/24,""),"")</f>
        <v/>
      </c>
      <c r="BS120" s="56" t="str">
        <f>IFERROR(IF($AZ120="Présent",BL120/VLOOKUP(BK120,Base!$A$3:$E$17,2,FALSE)/24,""),"")</f>
        <v/>
      </c>
      <c r="BT120" s="56" t="str">
        <f>IFERROR(IF($AZ120="Présent",BN120/VLOOKUP(BM120,Base!$A$3:$E$17,2,FALSE)/24,""),"")</f>
        <v/>
      </c>
      <c r="BU120" s="56" t="str">
        <f>IFERROR(IF($AZ120="Présent",BP120/VLOOKUP(BO120,Base!$A$3:$E$17,2,FALSE)/24,""),"")</f>
        <v/>
      </c>
      <c r="BV120" s="293" t="str">
        <f t="shared" si="130"/>
        <v/>
      </c>
      <c r="BW120" s="52"/>
      <c r="BX120" s="17" t="s">
        <v>62</v>
      </c>
      <c r="BY120" s="18"/>
      <c r="BZ120" s="19">
        <v>0.54166666666666663</v>
      </c>
      <c r="CA120" s="290">
        <f t="shared" si="131"/>
        <v>0</v>
      </c>
      <c r="CB120" s="291">
        <f t="shared" si="132"/>
        <v>0</v>
      </c>
      <c r="CC120" s="19">
        <f t="shared" si="133"/>
        <v>0</v>
      </c>
      <c r="CD120" s="20">
        <v>0.85</v>
      </c>
      <c r="CE120" s="292">
        <f t="shared" si="114"/>
        <v>0</v>
      </c>
      <c r="CF120" s="63"/>
      <c r="CG120" s="64"/>
      <c r="CH120" s="63"/>
      <c r="CI120" s="65"/>
      <c r="CJ120" s="66"/>
      <c r="CK120" s="64"/>
      <c r="CL120" s="63"/>
      <c r="CM120" s="65"/>
      <c r="CN120" s="66"/>
      <c r="CO120" s="64"/>
      <c r="CP120" s="56" t="str">
        <f>IFERROR(IF($BY120="Présent",CG120/VLOOKUP(CF120,Base!$A$3:$E$17,2,FALSE)/24,""),"")</f>
        <v/>
      </c>
      <c r="CQ120" s="56" t="str">
        <f>IFERROR(IF($BY120="Présent",CI120/VLOOKUP(CH120,Base!$A$3:$E$17,2,FALSE)/24,""),"")</f>
        <v/>
      </c>
      <c r="CR120" s="56" t="str">
        <f>IFERROR(IF($BY120="Présent",CK120/VLOOKUP(CJ120,Base!$A$3:$E$17,2,FALSE)/24,""),"")</f>
        <v/>
      </c>
      <c r="CS120" s="56" t="str">
        <f>IFERROR(IF($BY120="Présent",CM120/VLOOKUP(CL120,Base!$A$3:$E$17,2,FALSE)/24,""),"")</f>
        <v/>
      </c>
      <c r="CT120" s="56" t="str">
        <f>IFERROR(IF($BY120="Présent",CO120/VLOOKUP(CN120,Base!$A$3:$E$17,2,FALSE)/24,""),"")</f>
        <v/>
      </c>
      <c r="CU120" s="293" t="str">
        <f t="shared" si="134"/>
        <v/>
      </c>
      <c r="CV120" s="52"/>
      <c r="CW120" s="17" t="s">
        <v>62</v>
      </c>
      <c r="CX120" s="18"/>
      <c r="CY120" s="19">
        <v>0.54166666666666663</v>
      </c>
      <c r="CZ120" s="290">
        <f t="shared" si="135"/>
        <v>0</v>
      </c>
      <c r="DA120" s="291">
        <f t="shared" si="136"/>
        <v>0</v>
      </c>
      <c r="DB120" s="19">
        <f t="shared" si="137"/>
        <v>0</v>
      </c>
      <c r="DC120" s="20">
        <v>0.85</v>
      </c>
      <c r="DD120" s="292">
        <f t="shared" si="115"/>
        <v>0</v>
      </c>
      <c r="DE120" s="63"/>
      <c r="DF120" s="64"/>
      <c r="DG120" s="63"/>
      <c r="DH120" s="65"/>
      <c r="DI120" s="66"/>
      <c r="DJ120" s="64"/>
      <c r="DK120" s="63"/>
      <c r="DL120" s="65"/>
      <c r="DM120" s="66"/>
      <c r="DN120" s="64"/>
      <c r="DO120" s="56" t="str">
        <f>IFERROR(IF($CX120="Présent",DF120/VLOOKUP(DE120,Base!$A$3:$E$17,2,FALSE)/24,""),"")</f>
        <v/>
      </c>
      <c r="DP120" s="56" t="str">
        <f>IFERROR(IF($CX120="Présent",DH120/VLOOKUP(DG120,Base!$A$3:$E$17,2,FALSE)/24,""),"")</f>
        <v/>
      </c>
      <c r="DQ120" s="56" t="str">
        <f>IFERROR(IF($CX120="Présent",DJ120/VLOOKUP(DI120,Base!$A$3:$E$17,2,FALSE)/24,""),"")</f>
        <v/>
      </c>
      <c r="DR120" s="56" t="str">
        <f>IFERROR(IF($CX120="Présent",DL120/VLOOKUP(DK120,Base!$A$3:$E$17,2,FALSE)/24,""),"")</f>
        <v/>
      </c>
      <c r="DS120" s="56" t="str">
        <f>IFERROR(IF($CX120="Présent",DN120/VLOOKUP(DM120,Base!$A$3:$E$17,2,FALSE)/24,""),"")</f>
        <v/>
      </c>
      <c r="DT120" s="293" t="str">
        <f t="shared" si="138"/>
        <v/>
      </c>
      <c r="DU120" s="52"/>
      <c r="DV120" s="17" t="s">
        <v>62</v>
      </c>
      <c r="DW120" s="18"/>
      <c r="DX120" s="19">
        <v>0.54166666666666663</v>
      </c>
      <c r="DY120" s="290">
        <f t="shared" si="139"/>
        <v>0</v>
      </c>
      <c r="DZ120" s="291">
        <f t="shared" si="140"/>
        <v>0</v>
      </c>
      <c r="EA120" s="19">
        <f t="shared" si="141"/>
        <v>0</v>
      </c>
      <c r="EB120" s="20">
        <v>0.85</v>
      </c>
      <c r="EC120" s="292">
        <f t="shared" si="116"/>
        <v>0</v>
      </c>
      <c r="ED120" s="63"/>
      <c r="EE120" s="64"/>
      <c r="EF120" s="63"/>
      <c r="EG120" s="65"/>
      <c r="EH120" s="66"/>
      <c r="EI120" s="64"/>
      <c r="EJ120" s="63"/>
      <c r="EK120" s="65"/>
      <c r="EL120" s="66"/>
      <c r="EM120" s="64"/>
      <c r="EN120" s="56" t="str">
        <f>IFERROR(IF($DW120="Présent",EE120/VLOOKUP(ED120,Base!$A$3:$E$17,2,FALSE)/24,""),"")</f>
        <v/>
      </c>
      <c r="EO120" s="56" t="str">
        <f>IFERROR(IF($DW120="Présent",EG120/VLOOKUP(EF120,Base!$A$3:$E$17,2,FALSE)/24,""),"")</f>
        <v/>
      </c>
      <c r="EP120" s="56" t="str">
        <f>IFERROR(IF($DW120="Présent",EI120/VLOOKUP(EH120,Base!$A$3:$E$17,2,FALSE)/24,""),"")</f>
        <v/>
      </c>
      <c r="EQ120" s="56" t="str">
        <f>IFERROR(IF($DW120="Présent",EK120/VLOOKUP(EJ120,Base!$A$3:$E$17,2,FALSE)/24,""),"")</f>
        <v/>
      </c>
      <c r="ER120" s="56" t="str">
        <f>IFERROR(IF($DW120="Présent",EM120/VLOOKUP(EL120,Base!$A$3:$E$17,2,FALSE)/24,""),"")</f>
        <v/>
      </c>
      <c r="ES120" s="293" t="str">
        <f t="shared" si="142"/>
        <v/>
      </c>
      <c r="ET120" s="52"/>
      <c r="EU120" s="17"/>
      <c r="EV120" s="18"/>
      <c r="EW120" s="19">
        <v>0.54166666666666663</v>
      </c>
      <c r="EX120" s="290">
        <f t="shared" si="143"/>
        <v>0</v>
      </c>
      <c r="EY120" s="291">
        <f t="shared" si="144"/>
        <v>0</v>
      </c>
      <c r="EZ120" s="19">
        <f t="shared" si="145"/>
        <v>0</v>
      </c>
      <c r="FA120" s="20">
        <v>0.85</v>
      </c>
      <c r="FB120" s="292">
        <f t="shared" si="117"/>
        <v>0</v>
      </c>
      <c r="FC120" s="63"/>
      <c r="FD120" s="64"/>
      <c r="FE120" s="63"/>
      <c r="FF120" s="65"/>
      <c r="FG120" s="66"/>
      <c r="FH120" s="64"/>
      <c r="FI120" s="63"/>
      <c r="FJ120" s="65"/>
      <c r="FK120" s="66"/>
      <c r="FL120" s="64"/>
      <c r="FM120" s="56" t="str">
        <f>IFERROR(IF($EV120="Présent",FD120/VLOOKUP(FC120,Base!$A$3:$E$17,2,FALSE)/24,""),"")</f>
        <v/>
      </c>
      <c r="FN120" s="56" t="str">
        <f>IFERROR(IF($EV120="Présent",FF120/VLOOKUP(FE120,Base!$A$3:$E$17,2,FALSE)/24,""),"")</f>
        <v/>
      </c>
      <c r="FO120" s="56" t="str">
        <f>IFERROR(IF($EV120="Présent",FH120/VLOOKUP(FG120,Base!$A$3:$E$17,2,FALSE)/24,""),"")</f>
        <v/>
      </c>
      <c r="FP120" s="56" t="str">
        <f>IFERROR(IF($EV120="Présent",FJ120/VLOOKUP(FI120,Base!$A$3:$E$17,2,FALSE)/24,""),"")</f>
        <v/>
      </c>
      <c r="FQ120" s="56" t="str">
        <f>IFERROR(IF($EV120="Présent",FL120/VLOOKUP(FK120,Base!$A$3:$E$17,2,FALSE)/24,""),"")</f>
        <v/>
      </c>
      <c r="FR120" s="293" t="str">
        <f t="shared" si="146"/>
        <v/>
      </c>
      <c r="FS120" s="52"/>
      <c r="FU120" s="262" t="str">
        <f t="shared" si="95"/>
        <v>LOUHICHI.A</v>
      </c>
      <c r="FV120" s="261">
        <f t="shared" si="118"/>
        <v>7</v>
      </c>
      <c r="FW120" s="263">
        <f t="shared" si="147"/>
        <v>0</v>
      </c>
      <c r="FX120" s="23"/>
      <c r="FY120" s="88"/>
    </row>
    <row r="121" spans="1:181" s="25" customFormat="1" x14ac:dyDescent="0.2">
      <c r="A121" s="17" t="s">
        <v>188</v>
      </c>
      <c r="B121" s="18"/>
      <c r="C121" s="19">
        <v>0.54166666666666663</v>
      </c>
      <c r="D121" s="290">
        <f t="shared" si="119"/>
        <v>0</v>
      </c>
      <c r="E121" s="291">
        <f t="shared" si="120"/>
        <v>0</v>
      </c>
      <c r="F121" s="19">
        <f t="shared" si="121"/>
        <v>0</v>
      </c>
      <c r="G121" s="20">
        <v>0.85</v>
      </c>
      <c r="H121" s="292">
        <f t="shared" si="111"/>
        <v>0</v>
      </c>
      <c r="I121" s="63"/>
      <c r="J121" s="64"/>
      <c r="K121" s="63"/>
      <c r="L121" s="65"/>
      <c r="M121" s="66"/>
      <c r="N121" s="64"/>
      <c r="O121" s="63"/>
      <c r="P121" s="65"/>
      <c r="Q121" s="66"/>
      <c r="R121" s="64"/>
      <c r="S121" s="56" t="str">
        <f>IFERROR(IF($B121="Présent",J121/VLOOKUP(I121,Base!$A$3:$E$17,2,FALSE)/24,""),"")</f>
        <v/>
      </c>
      <c r="T121" s="56" t="str">
        <f>IFERROR(IF($B121="Présent",L121/VLOOKUP(K121,Base!$A$3:$E$17,2,FALSE)/24,""),"")</f>
        <v/>
      </c>
      <c r="U121" s="56" t="str">
        <f>IFERROR(IF($B121="Présent",N121/VLOOKUP(M121,Base!$A$3:$E$17,2,FALSE)/24,""),"")</f>
        <v/>
      </c>
      <c r="V121" s="56" t="str">
        <f>IFERROR(IF($B121="Présent",P121/VLOOKUP(O121,Base!$A$3:$E$17,2,FALSE)/24,""),"")</f>
        <v/>
      </c>
      <c r="W121" s="56" t="str">
        <f>IFERROR(IF($B121="Présent",R121/VLOOKUP(Q121,Base!$A$3:$E$17,2,FALSE)/24,""),"")</f>
        <v/>
      </c>
      <c r="X121" s="293" t="str">
        <f t="shared" si="122"/>
        <v/>
      </c>
      <c r="Y121" s="52"/>
      <c r="Z121" s="17" t="s">
        <v>188</v>
      </c>
      <c r="AA121" s="18"/>
      <c r="AB121" s="19">
        <v>0.54166666666666663</v>
      </c>
      <c r="AC121" s="290">
        <f t="shared" si="123"/>
        <v>0</v>
      </c>
      <c r="AD121" s="291">
        <f t="shared" si="124"/>
        <v>0</v>
      </c>
      <c r="AE121" s="19">
        <f t="shared" si="125"/>
        <v>0</v>
      </c>
      <c r="AF121" s="20">
        <v>0.85</v>
      </c>
      <c r="AG121" s="292">
        <f t="shared" si="112"/>
        <v>0</v>
      </c>
      <c r="AH121" s="63"/>
      <c r="AI121" s="64"/>
      <c r="AJ121" s="63"/>
      <c r="AK121" s="65"/>
      <c r="AL121" s="66"/>
      <c r="AM121" s="64"/>
      <c r="AN121" s="63"/>
      <c r="AO121" s="65"/>
      <c r="AP121" s="66"/>
      <c r="AQ121" s="64"/>
      <c r="AR121" s="56" t="str">
        <f>IFERROR(IF($AA121="Présent",AI121/VLOOKUP(AH121,Base!$A$3:$E$17,2,FALSE)/24,""),"")</f>
        <v/>
      </c>
      <c r="AS121" s="56" t="str">
        <f>IFERROR(IF($AA121="Présent",AK121/VLOOKUP(AJ121,Base!$A$3:$E$17,2,FALSE)/24,""),"")</f>
        <v/>
      </c>
      <c r="AT121" s="56" t="str">
        <f>IFERROR(IF($AA121="Présent",AM121/VLOOKUP(AL121,Base!$A$3:$E$17,2,FALSE)/24,""),"")</f>
        <v/>
      </c>
      <c r="AU121" s="56" t="str">
        <f>IFERROR(IF($AA121="Présent",AO121/VLOOKUP(AN121,Base!$A$3:$E$17,2,FALSE)/24,""),"")</f>
        <v/>
      </c>
      <c r="AV121" s="56" t="str">
        <f>IFERROR(IF($AA121="Présent",AQ121/VLOOKUP(AP121,Base!$A$3:$E$17,2,FALSE)/24,""),"")</f>
        <v/>
      </c>
      <c r="AW121" s="293" t="str">
        <f t="shared" si="126"/>
        <v/>
      </c>
      <c r="AX121" s="52"/>
      <c r="AY121" s="17" t="s">
        <v>188</v>
      </c>
      <c r="AZ121" s="18"/>
      <c r="BA121" s="19">
        <v>0.54166666666666663</v>
      </c>
      <c r="BB121" s="290">
        <f t="shared" si="127"/>
        <v>0</v>
      </c>
      <c r="BC121" s="291">
        <f t="shared" si="128"/>
        <v>0</v>
      </c>
      <c r="BD121" s="19">
        <f t="shared" si="129"/>
        <v>0</v>
      </c>
      <c r="BE121" s="20">
        <v>0.85</v>
      </c>
      <c r="BF121" s="292">
        <f t="shared" si="113"/>
        <v>0</v>
      </c>
      <c r="BG121" s="63"/>
      <c r="BH121" s="64"/>
      <c r="BI121" s="63"/>
      <c r="BJ121" s="65"/>
      <c r="BK121" s="66"/>
      <c r="BL121" s="64"/>
      <c r="BM121" s="63"/>
      <c r="BN121" s="65"/>
      <c r="BO121" s="66"/>
      <c r="BP121" s="64"/>
      <c r="BQ121" s="56" t="str">
        <f>IFERROR(IF($AZ121="Présent",BH121/VLOOKUP(BG121,Base!$A$3:$E$17,2,FALSE)/24,""),"")</f>
        <v/>
      </c>
      <c r="BR121" s="56" t="str">
        <f>IFERROR(IF($AZ121="Présent",BJ121/VLOOKUP(BI121,Base!$A$3:$E$17,2,FALSE)/24,""),"")</f>
        <v/>
      </c>
      <c r="BS121" s="56" t="str">
        <f>IFERROR(IF($AZ121="Présent",BL121/VLOOKUP(BK121,Base!$A$3:$E$17,2,FALSE)/24,""),"")</f>
        <v/>
      </c>
      <c r="BT121" s="56" t="str">
        <f>IFERROR(IF($AZ121="Présent",BN121/VLOOKUP(BM121,Base!$A$3:$E$17,2,FALSE)/24,""),"")</f>
        <v/>
      </c>
      <c r="BU121" s="56" t="str">
        <f>IFERROR(IF($AZ121="Présent",BP121/VLOOKUP(BO121,Base!$A$3:$E$17,2,FALSE)/24,""),"")</f>
        <v/>
      </c>
      <c r="BV121" s="293" t="str">
        <f t="shared" si="130"/>
        <v/>
      </c>
      <c r="BW121" s="52"/>
      <c r="BX121" s="17" t="s">
        <v>64</v>
      </c>
      <c r="BY121" s="18"/>
      <c r="BZ121" s="19">
        <v>0.54166666666666663</v>
      </c>
      <c r="CA121" s="290">
        <f t="shared" si="131"/>
        <v>0</v>
      </c>
      <c r="CB121" s="291">
        <f t="shared" si="132"/>
        <v>0</v>
      </c>
      <c r="CC121" s="19">
        <f t="shared" si="133"/>
        <v>0</v>
      </c>
      <c r="CD121" s="20">
        <v>0.85</v>
      </c>
      <c r="CE121" s="292">
        <f t="shared" si="114"/>
        <v>0</v>
      </c>
      <c r="CF121" s="63"/>
      <c r="CG121" s="64"/>
      <c r="CH121" s="63"/>
      <c r="CI121" s="65"/>
      <c r="CJ121" s="66"/>
      <c r="CK121" s="64"/>
      <c r="CL121" s="63"/>
      <c r="CM121" s="65"/>
      <c r="CN121" s="66"/>
      <c r="CO121" s="64"/>
      <c r="CP121" s="56" t="str">
        <f>IFERROR(IF($BY121="Présent",CG121/VLOOKUP(CF121,Base!$A$3:$E$17,2,FALSE)/24,""),"")</f>
        <v/>
      </c>
      <c r="CQ121" s="56" t="str">
        <f>IFERROR(IF($BY121="Présent",CI121/VLOOKUP(CH121,Base!$A$3:$E$17,2,FALSE)/24,""),"")</f>
        <v/>
      </c>
      <c r="CR121" s="56" t="str">
        <f>IFERROR(IF($BY121="Présent",CK121/VLOOKUP(CJ121,Base!$A$3:$E$17,2,FALSE)/24,""),"")</f>
        <v/>
      </c>
      <c r="CS121" s="56" t="str">
        <f>IFERROR(IF($BY121="Présent",CM121/VLOOKUP(CL121,Base!$A$3:$E$17,2,FALSE)/24,""),"")</f>
        <v/>
      </c>
      <c r="CT121" s="56" t="str">
        <f>IFERROR(IF($BY121="Présent",CO121/VLOOKUP(CN121,Base!$A$3:$E$17,2,FALSE)/24,""),"")</f>
        <v/>
      </c>
      <c r="CU121" s="293" t="str">
        <f t="shared" si="134"/>
        <v/>
      </c>
      <c r="CV121" s="52"/>
      <c r="CW121" s="17" t="s">
        <v>64</v>
      </c>
      <c r="CX121" s="18"/>
      <c r="CY121" s="19">
        <v>0.54166666666666663</v>
      </c>
      <c r="CZ121" s="290">
        <f t="shared" si="135"/>
        <v>0</v>
      </c>
      <c r="DA121" s="291">
        <f t="shared" si="136"/>
        <v>0</v>
      </c>
      <c r="DB121" s="19">
        <f t="shared" si="137"/>
        <v>0</v>
      </c>
      <c r="DC121" s="20">
        <v>0.85</v>
      </c>
      <c r="DD121" s="292">
        <f t="shared" si="115"/>
        <v>0</v>
      </c>
      <c r="DE121" s="63"/>
      <c r="DF121" s="64"/>
      <c r="DG121" s="63"/>
      <c r="DH121" s="65"/>
      <c r="DI121" s="66"/>
      <c r="DJ121" s="64"/>
      <c r="DK121" s="63"/>
      <c r="DL121" s="65"/>
      <c r="DM121" s="66"/>
      <c r="DN121" s="64"/>
      <c r="DO121" s="56" t="str">
        <f>IFERROR(IF($CX121="Présent",DF121/VLOOKUP(DE121,Base!$A$3:$E$17,2,FALSE)/24,""),"")</f>
        <v/>
      </c>
      <c r="DP121" s="56" t="str">
        <f>IFERROR(IF($CX121="Présent",DH121/VLOOKUP(DG121,Base!$A$3:$E$17,2,FALSE)/24,""),"")</f>
        <v/>
      </c>
      <c r="DQ121" s="56" t="str">
        <f>IFERROR(IF($CX121="Présent",DJ121/VLOOKUP(DI121,Base!$A$3:$E$17,2,FALSE)/24,""),"")</f>
        <v/>
      </c>
      <c r="DR121" s="56" t="str">
        <f>IFERROR(IF($CX121="Présent",DL121/VLOOKUP(DK121,Base!$A$3:$E$17,2,FALSE)/24,""),"")</f>
        <v/>
      </c>
      <c r="DS121" s="56" t="str">
        <f>IFERROR(IF($CX121="Présent",DN121/VLOOKUP(DM121,Base!$A$3:$E$17,2,FALSE)/24,""),"")</f>
        <v/>
      </c>
      <c r="DT121" s="293" t="str">
        <f t="shared" si="138"/>
        <v/>
      </c>
      <c r="DU121" s="52"/>
      <c r="DV121" s="17" t="s">
        <v>64</v>
      </c>
      <c r="DW121" s="18"/>
      <c r="DX121" s="19">
        <v>0.54166666666666663</v>
      </c>
      <c r="DY121" s="290">
        <f t="shared" si="139"/>
        <v>0</v>
      </c>
      <c r="DZ121" s="291">
        <f t="shared" si="140"/>
        <v>0</v>
      </c>
      <c r="EA121" s="19">
        <f t="shared" si="141"/>
        <v>0</v>
      </c>
      <c r="EB121" s="20">
        <v>0.85</v>
      </c>
      <c r="EC121" s="292">
        <f t="shared" si="116"/>
        <v>0</v>
      </c>
      <c r="ED121" s="63"/>
      <c r="EE121" s="64"/>
      <c r="EF121" s="63"/>
      <c r="EG121" s="65"/>
      <c r="EH121" s="66"/>
      <c r="EI121" s="64"/>
      <c r="EJ121" s="63"/>
      <c r="EK121" s="65"/>
      <c r="EL121" s="66"/>
      <c r="EM121" s="64"/>
      <c r="EN121" s="56" t="str">
        <f>IFERROR(IF($DW121="Présent",EE121/VLOOKUP(ED121,Base!$A$3:$E$17,2,FALSE)/24,""),"")</f>
        <v/>
      </c>
      <c r="EO121" s="56" t="str">
        <f>IFERROR(IF($DW121="Présent",EG121/VLOOKUP(EF121,Base!$A$3:$E$17,2,FALSE)/24,""),"")</f>
        <v/>
      </c>
      <c r="EP121" s="56" t="str">
        <f>IFERROR(IF($DW121="Présent",EI121/VLOOKUP(EH121,Base!$A$3:$E$17,2,FALSE)/24,""),"")</f>
        <v/>
      </c>
      <c r="EQ121" s="56" t="str">
        <f>IFERROR(IF($DW121="Présent",EK121/VLOOKUP(EJ121,Base!$A$3:$E$17,2,FALSE)/24,""),"")</f>
        <v/>
      </c>
      <c r="ER121" s="56" t="str">
        <f>IFERROR(IF($DW121="Présent",EM121/VLOOKUP(EL121,Base!$A$3:$E$17,2,FALSE)/24,""),"")</f>
        <v/>
      </c>
      <c r="ES121" s="293" t="str">
        <f t="shared" si="142"/>
        <v/>
      </c>
      <c r="ET121" s="52"/>
      <c r="EU121" s="17"/>
      <c r="EV121" s="18"/>
      <c r="EW121" s="19">
        <v>0.54166666666666663</v>
      </c>
      <c r="EX121" s="290">
        <f t="shared" si="143"/>
        <v>0</v>
      </c>
      <c r="EY121" s="291">
        <f t="shared" si="144"/>
        <v>0</v>
      </c>
      <c r="EZ121" s="19">
        <f t="shared" si="145"/>
        <v>0</v>
      </c>
      <c r="FA121" s="20">
        <v>0.85</v>
      </c>
      <c r="FB121" s="292">
        <f t="shared" si="117"/>
        <v>0</v>
      </c>
      <c r="FC121" s="63"/>
      <c r="FD121" s="64"/>
      <c r="FE121" s="63"/>
      <c r="FF121" s="65"/>
      <c r="FG121" s="66"/>
      <c r="FH121" s="64"/>
      <c r="FI121" s="63"/>
      <c r="FJ121" s="65"/>
      <c r="FK121" s="66"/>
      <c r="FL121" s="64"/>
      <c r="FM121" s="56" t="str">
        <f>IFERROR(IF($EV121="Présent",FD121/VLOOKUP(FC121,Base!$A$3:$E$17,2,FALSE)/24,""),"")</f>
        <v/>
      </c>
      <c r="FN121" s="56" t="str">
        <f>IFERROR(IF($EV121="Présent",FF121/VLOOKUP(FE121,Base!$A$3:$E$17,2,FALSE)/24,""),"")</f>
        <v/>
      </c>
      <c r="FO121" s="56" t="str">
        <f>IFERROR(IF($EV121="Présent",FH121/VLOOKUP(FG121,Base!$A$3:$E$17,2,FALSE)/24,""),"")</f>
        <v/>
      </c>
      <c r="FP121" s="56" t="str">
        <f>IFERROR(IF($EV121="Présent",FJ121/VLOOKUP(FI121,Base!$A$3:$E$17,2,FALSE)/24,""),"")</f>
        <v/>
      </c>
      <c r="FQ121" s="56" t="str">
        <f>IFERROR(IF($EV121="Présent",FL121/VLOOKUP(FK121,Base!$A$3:$E$17,2,FALSE)/24,""),"")</f>
        <v/>
      </c>
      <c r="FR121" s="293" t="str">
        <f t="shared" si="146"/>
        <v/>
      </c>
      <c r="FS121" s="52"/>
      <c r="FU121" s="262" t="str">
        <f>IF(EU121="",IF(DV121="",IF(CW121="",IF(BX121="",IF(AY129="",IF(Z121="",A121,Z121),AY129),BX121),CW121),DV121),EU121)</f>
        <v>DEMIDOV.V</v>
      </c>
      <c r="FV121" s="261">
        <f t="shared" si="118"/>
        <v>7</v>
      </c>
      <c r="FW121" s="263">
        <f t="shared" si="147"/>
        <v>0</v>
      </c>
      <c r="FX121" s="23"/>
      <c r="FY121" s="88"/>
    </row>
    <row r="122" spans="1:181" s="25" customFormat="1" x14ac:dyDescent="0.2">
      <c r="A122" s="17" t="s">
        <v>59</v>
      </c>
      <c r="B122" s="18"/>
      <c r="C122" s="19">
        <v>0.54166666666666663</v>
      </c>
      <c r="D122" s="290">
        <f t="shared" si="119"/>
        <v>0</v>
      </c>
      <c r="E122" s="291">
        <f t="shared" si="120"/>
        <v>0</v>
      </c>
      <c r="F122" s="19">
        <f t="shared" si="121"/>
        <v>0</v>
      </c>
      <c r="G122" s="20">
        <v>0.85</v>
      </c>
      <c r="H122" s="292">
        <f t="shared" si="111"/>
        <v>0</v>
      </c>
      <c r="I122" s="63"/>
      <c r="J122" s="64"/>
      <c r="K122" s="63"/>
      <c r="L122" s="65"/>
      <c r="M122" s="66"/>
      <c r="N122" s="64"/>
      <c r="O122" s="63"/>
      <c r="P122" s="65"/>
      <c r="Q122" s="66"/>
      <c r="R122" s="64"/>
      <c r="S122" s="56" t="str">
        <f>IFERROR(IF($B122="Présent",J122/VLOOKUP(I122,Base!$A$3:$E$17,2,FALSE)/24,""),"")</f>
        <v/>
      </c>
      <c r="T122" s="56" t="str">
        <f>IFERROR(IF($B122="Présent",L122/VLOOKUP(K122,Base!$A$3:$E$17,2,FALSE)/24,""),"")</f>
        <v/>
      </c>
      <c r="U122" s="56" t="str">
        <f>IFERROR(IF($B122="Présent",N122/VLOOKUP(M122,Base!$A$3:$E$17,2,FALSE)/24,""),"")</f>
        <v/>
      </c>
      <c r="V122" s="56" t="str">
        <f>IFERROR(IF($B122="Présent",P122/VLOOKUP(O122,Base!$A$3:$E$17,2,FALSE)/24,""),"")</f>
        <v/>
      </c>
      <c r="W122" s="56" t="str">
        <f>IFERROR(IF($B122="Présent",R122/VLOOKUP(Q122,Base!$A$3:$E$17,2,FALSE)/24,""),"")</f>
        <v/>
      </c>
      <c r="X122" s="293" t="str">
        <f t="shared" si="122"/>
        <v/>
      </c>
      <c r="Y122" s="52"/>
      <c r="Z122" s="17" t="s">
        <v>59</v>
      </c>
      <c r="AA122" s="18"/>
      <c r="AB122" s="19">
        <v>0.54166666666666663</v>
      </c>
      <c r="AC122" s="290">
        <f t="shared" si="123"/>
        <v>0</v>
      </c>
      <c r="AD122" s="291">
        <f t="shared" si="124"/>
        <v>0</v>
      </c>
      <c r="AE122" s="19">
        <f t="shared" si="125"/>
        <v>0</v>
      </c>
      <c r="AF122" s="20">
        <v>0.85</v>
      </c>
      <c r="AG122" s="292">
        <f t="shared" si="112"/>
        <v>0</v>
      </c>
      <c r="AH122" s="63"/>
      <c r="AI122" s="64"/>
      <c r="AJ122" s="63"/>
      <c r="AK122" s="65"/>
      <c r="AL122" s="66"/>
      <c r="AM122" s="64"/>
      <c r="AN122" s="63"/>
      <c r="AO122" s="65"/>
      <c r="AP122" s="66"/>
      <c r="AQ122" s="64"/>
      <c r="AR122" s="56" t="str">
        <f>IFERROR(IF($AA122="Présent",AI122/VLOOKUP(AH122,Base!$A$3:$E$17,2,FALSE)/24,""),"")</f>
        <v/>
      </c>
      <c r="AS122" s="56" t="str">
        <f>IFERROR(IF($AA122="Présent",AK122/VLOOKUP(AJ122,Base!$A$3:$E$17,2,FALSE)/24,""),"")</f>
        <v/>
      </c>
      <c r="AT122" s="56" t="str">
        <f>IFERROR(IF($AA122="Présent",AM122/VLOOKUP(AL122,Base!$A$3:$E$17,2,FALSE)/24,""),"")</f>
        <v/>
      </c>
      <c r="AU122" s="56" t="str">
        <f>IFERROR(IF($AA122="Présent",AO122/VLOOKUP(AN122,Base!$A$3:$E$17,2,FALSE)/24,""),"")</f>
        <v/>
      </c>
      <c r="AV122" s="56" t="str">
        <f>IFERROR(IF($AA122="Présent",AQ122/VLOOKUP(AP122,Base!$A$3:$E$17,2,FALSE)/24,""),"")</f>
        <v/>
      </c>
      <c r="AW122" s="293" t="str">
        <f t="shared" si="126"/>
        <v/>
      </c>
      <c r="AX122" s="52"/>
      <c r="AY122" s="17" t="s">
        <v>59</v>
      </c>
      <c r="AZ122" s="18"/>
      <c r="BA122" s="19">
        <v>0.54166666666666663</v>
      </c>
      <c r="BB122" s="290">
        <f t="shared" si="127"/>
        <v>0</v>
      </c>
      <c r="BC122" s="291">
        <f t="shared" si="128"/>
        <v>0</v>
      </c>
      <c r="BD122" s="19">
        <f t="shared" si="129"/>
        <v>0</v>
      </c>
      <c r="BE122" s="20">
        <v>0.85</v>
      </c>
      <c r="BF122" s="292">
        <f t="shared" si="113"/>
        <v>0</v>
      </c>
      <c r="BG122" s="63"/>
      <c r="BH122" s="64"/>
      <c r="BI122" s="63"/>
      <c r="BJ122" s="65"/>
      <c r="BK122" s="66"/>
      <c r="BL122" s="64"/>
      <c r="BM122" s="63"/>
      <c r="BN122" s="65"/>
      <c r="BO122" s="66"/>
      <c r="BP122" s="64"/>
      <c r="BQ122" s="56" t="str">
        <f>IFERROR(IF($AZ122="Présent",BH122/VLOOKUP(BG122,Base!$A$3:$E$17,2,FALSE)/24,""),"")</f>
        <v/>
      </c>
      <c r="BR122" s="56" t="str">
        <f>IFERROR(IF($AZ122="Présent",BJ122/VLOOKUP(BI122,Base!$A$3:$E$17,2,FALSE)/24,""),"")</f>
        <v/>
      </c>
      <c r="BS122" s="56" t="str">
        <f>IFERROR(IF($AZ122="Présent",BL122/VLOOKUP(BK122,Base!$A$3:$E$17,2,FALSE)/24,""),"")</f>
        <v/>
      </c>
      <c r="BT122" s="56" t="str">
        <f>IFERROR(IF($AZ122="Présent",BN122/VLOOKUP(BM122,Base!$A$3:$E$17,2,FALSE)/24,""),"")</f>
        <v/>
      </c>
      <c r="BU122" s="56" t="str">
        <f>IFERROR(IF($AZ122="Présent",BP122/VLOOKUP(BO122,Base!$A$3:$E$17,2,FALSE)/24,""),"")</f>
        <v/>
      </c>
      <c r="BV122" s="293" t="str">
        <f t="shared" si="130"/>
        <v/>
      </c>
      <c r="BW122" s="52"/>
      <c r="BX122" s="17" t="s">
        <v>59</v>
      </c>
      <c r="BY122" s="18"/>
      <c r="BZ122" s="19">
        <v>0.54166666666666663</v>
      </c>
      <c r="CA122" s="290">
        <f t="shared" si="131"/>
        <v>0</v>
      </c>
      <c r="CB122" s="291">
        <f t="shared" si="132"/>
        <v>0</v>
      </c>
      <c r="CC122" s="19">
        <f t="shared" si="133"/>
        <v>0</v>
      </c>
      <c r="CD122" s="20">
        <v>0.85</v>
      </c>
      <c r="CE122" s="292">
        <f t="shared" si="114"/>
        <v>0</v>
      </c>
      <c r="CF122" s="63"/>
      <c r="CG122" s="64"/>
      <c r="CH122" s="63"/>
      <c r="CI122" s="65"/>
      <c r="CJ122" s="66"/>
      <c r="CK122" s="64"/>
      <c r="CL122" s="63"/>
      <c r="CM122" s="65"/>
      <c r="CN122" s="66"/>
      <c r="CO122" s="64"/>
      <c r="CP122" s="56" t="str">
        <f>IFERROR(IF($BY122="Présent",CG122/VLOOKUP(CF122,Base!$A$3:$E$17,2,FALSE)/24,""),"")</f>
        <v/>
      </c>
      <c r="CQ122" s="56" t="str">
        <f>IFERROR(IF($BY122="Présent",CI122/VLOOKUP(CH122,Base!$A$3:$E$17,2,FALSE)/24,""),"")</f>
        <v/>
      </c>
      <c r="CR122" s="56" t="str">
        <f>IFERROR(IF($BY122="Présent",CK122/VLOOKUP(CJ122,Base!$A$3:$E$17,2,FALSE)/24,""),"")</f>
        <v/>
      </c>
      <c r="CS122" s="56" t="str">
        <f>IFERROR(IF($BY122="Présent",CM122/VLOOKUP(CL122,Base!$A$3:$E$17,2,FALSE)/24,""),"")</f>
        <v/>
      </c>
      <c r="CT122" s="56" t="str">
        <f>IFERROR(IF($BY122="Présent",CO122/VLOOKUP(CN122,Base!$A$3:$E$17,2,FALSE)/24,""),"")</f>
        <v/>
      </c>
      <c r="CU122" s="293" t="str">
        <f t="shared" si="134"/>
        <v/>
      </c>
      <c r="CV122" s="52"/>
      <c r="CW122" s="17" t="s">
        <v>59</v>
      </c>
      <c r="CX122" s="18"/>
      <c r="CY122" s="19">
        <v>0.54166666666666663</v>
      </c>
      <c r="CZ122" s="290">
        <f t="shared" si="135"/>
        <v>0</v>
      </c>
      <c r="DA122" s="291">
        <f t="shared" si="136"/>
        <v>0</v>
      </c>
      <c r="DB122" s="19">
        <f t="shared" si="137"/>
        <v>0</v>
      </c>
      <c r="DC122" s="20">
        <v>0.85</v>
      </c>
      <c r="DD122" s="292">
        <f t="shared" si="115"/>
        <v>0</v>
      </c>
      <c r="DE122" s="63"/>
      <c r="DF122" s="64"/>
      <c r="DG122" s="63"/>
      <c r="DH122" s="65"/>
      <c r="DI122" s="66"/>
      <c r="DJ122" s="64"/>
      <c r="DK122" s="63"/>
      <c r="DL122" s="65"/>
      <c r="DM122" s="66"/>
      <c r="DN122" s="64"/>
      <c r="DO122" s="56" t="str">
        <f>IFERROR(IF($CX122="Présent",DF122/VLOOKUP(DE122,Base!$A$3:$E$17,2,FALSE)/24,""),"")</f>
        <v/>
      </c>
      <c r="DP122" s="56" t="str">
        <f>IFERROR(IF($CX122="Présent",DH122/VLOOKUP(DG122,Base!$A$3:$E$17,2,FALSE)/24,""),"")</f>
        <v/>
      </c>
      <c r="DQ122" s="56" t="str">
        <f>IFERROR(IF($CX122="Présent",DJ122/VLOOKUP(DI122,Base!$A$3:$E$17,2,FALSE)/24,""),"")</f>
        <v/>
      </c>
      <c r="DR122" s="56" t="str">
        <f>IFERROR(IF($CX122="Présent",DL122/VLOOKUP(DK122,Base!$A$3:$E$17,2,FALSE)/24,""),"")</f>
        <v/>
      </c>
      <c r="DS122" s="56" t="str">
        <f>IFERROR(IF($CX122="Présent",DN122/VLOOKUP(DM122,Base!$A$3:$E$17,2,FALSE)/24,""),"")</f>
        <v/>
      </c>
      <c r="DT122" s="293" t="str">
        <f t="shared" si="138"/>
        <v/>
      </c>
      <c r="DU122" s="52"/>
      <c r="DV122" s="17" t="s">
        <v>59</v>
      </c>
      <c r="DW122" s="18"/>
      <c r="DX122" s="19">
        <v>0.54166666666666663</v>
      </c>
      <c r="DY122" s="290">
        <f t="shared" si="139"/>
        <v>0</v>
      </c>
      <c r="DZ122" s="291">
        <f t="shared" si="140"/>
        <v>0</v>
      </c>
      <c r="EA122" s="19">
        <f t="shared" si="141"/>
        <v>0</v>
      </c>
      <c r="EB122" s="20">
        <v>0.85</v>
      </c>
      <c r="EC122" s="292">
        <f t="shared" si="116"/>
        <v>0</v>
      </c>
      <c r="ED122" s="63"/>
      <c r="EE122" s="64"/>
      <c r="EF122" s="63"/>
      <c r="EG122" s="65"/>
      <c r="EH122" s="66"/>
      <c r="EI122" s="64"/>
      <c r="EJ122" s="63"/>
      <c r="EK122" s="65"/>
      <c r="EL122" s="66"/>
      <c r="EM122" s="64"/>
      <c r="EN122" s="56" t="str">
        <f>IFERROR(IF($DW122="Présent",EE122/VLOOKUP(ED122,Base!$A$3:$E$17,2,FALSE)/24,""),"")</f>
        <v/>
      </c>
      <c r="EO122" s="56" t="str">
        <f>IFERROR(IF($DW122="Présent",EG122/VLOOKUP(EF122,Base!$A$3:$E$17,2,FALSE)/24,""),"")</f>
        <v/>
      </c>
      <c r="EP122" s="56" t="str">
        <f>IFERROR(IF($DW122="Présent",EI122/VLOOKUP(EH122,Base!$A$3:$E$17,2,FALSE)/24,""),"")</f>
        <v/>
      </c>
      <c r="EQ122" s="56" t="str">
        <f>IFERROR(IF($DW122="Présent",EK122/VLOOKUP(EJ122,Base!$A$3:$E$17,2,FALSE)/24,""),"")</f>
        <v/>
      </c>
      <c r="ER122" s="56" t="str">
        <f>IFERROR(IF($DW122="Présent",EM122/VLOOKUP(EL122,Base!$A$3:$E$17,2,FALSE)/24,""),"")</f>
        <v/>
      </c>
      <c r="ES122" s="293" t="str">
        <f t="shared" si="142"/>
        <v/>
      </c>
      <c r="ET122" s="52"/>
      <c r="EU122" s="17"/>
      <c r="EV122" s="18"/>
      <c r="EW122" s="19">
        <v>0.54166666666666663</v>
      </c>
      <c r="EX122" s="290">
        <f t="shared" si="143"/>
        <v>0</v>
      </c>
      <c r="EY122" s="291">
        <f t="shared" si="144"/>
        <v>0</v>
      </c>
      <c r="EZ122" s="19">
        <f t="shared" si="145"/>
        <v>0</v>
      </c>
      <c r="FA122" s="20">
        <v>0.85</v>
      </c>
      <c r="FB122" s="292">
        <f t="shared" si="117"/>
        <v>0</v>
      </c>
      <c r="FC122" s="63"/>
      <c r="FD122" s="64"/>
      <c r="FE122" s="63"/>
      <c r="FF122" s="65"/>
      <c r="FG122" s="66"/>
      <c r="FH122" s="64"/>
      <c r="FI122" s="63"/>
      <c r="FJ122" s="65"/>
      <c r="FK122" s="66"/>
      <c r="FL122" s="64"/>
      <c r="FM122" s="56" t="str">
        <f>IFERROR(IF($EV122="Présent",FD122/VLOOKUP(FC122,Base!$A$3:$E$17,2,FALSE)/24,""),"")</f>
        <v/>
      </c>
      <c r="FN122" s="56" t="str">
        <f>IFERROR(IF($EV122="Présent",FF122/VLOOKUP(FE122,Base!$A$3:$E$17,2,FALSE)/24,""),"")</f>
        <v/>
      </c>
      <c r="FO122" s="56" t="str">
        <f>IFERROR(IF($EV122="Présent",FH122/VLOOKUP(FG122,Base!$A$3:$E$17,2,FALSE)/24,""),"")</f>
        <v/>
      </c>
      <c r="FP122" s="56" t="str">
        <f>IFERROR(IF($EV122="Présent",FJ122/VLOOKUP(FI122,Base!$A$3:$E$17,2,FALSE)/24,""),"")</f>
        <v/>
      </c>
      <c r="FQ122" s="56" t="str">
        <f>IFERROR(IF($EV122="Présent",FL122/VLOOKUP(FK122,Base!$A$3:$E$17,2,FALSE)/24,""),"")</f>
        <v/>
      </c>
      <c r="FR122" s="293" t="str">
        <f t="shared" si="146"/>
        <v/>
      </c>
      <c r="FS122" s="52"/>
      <c r="FU122" s="262" t="str">
        <f t="shared" si="95"/>
        <v>BELGACEM.R</v>
      </c>
      <c r="FV122" s="261">
        <f t="shared" si="118"/>
        <v>7</v>
      </c>
      <c r="FW122" s="263">
        <f t="shared" si="147"/>
        <v>0</v>
      </c>
      <c r="FX122" s="23"/>
      <c r="FY122" s="88"/>
    </row>
    <row r="123" spans="1:181" s="25" customFormat="1" x14ac:dyDescent="0.2">
      <c r="A123" s="17" t="s">
        <v>32</v>
      </c>
      <c r="B123" s="18"/>
      <c r="C123" s="19">
        <v>0.54166666666666663</v>
      </c>
      <c r="D123" s="290">
        <f t="shared" si="119"/>
        <v>0</v>
      </c>
      <c r="E123" s="291">
        <f t="shared" si="120"/>
        <v>0</v>
      </c>
      <c r="F123" s="19">
        <f t="shared" si="121"/>
        <v>0</v>
      </c>
      <c r="G123" s="20">
        <v>0.85</v>
      </c>
      <c r="H123" s="292">
        <f t="shared" si="111"/>
        <v>0</v>
      </c>
      <c r="I123" s="63"/>
      <c r="J123" s="64"/>
      <c r="K123" s="63"/>
      <c r="L123" s="65"/>
      <c r="M123" s="66"/>
      <c r="N123" s="64"/>
      <c r="O123" s="63"/>
      <c r="P123" s="65"/>
      <c r="Q123" s="66"/>
      <c r="R123" s="64"/>
      <c r="S123" s="56" t="str">
        <f>IFERROR(IF($B123="Présent",J123/VLOOKUP(I123,Base!$A$3:$E$17,2,FALSE)/24,""),"")</f>
        <v/>
      </c>
      <c r="T123" s="56" t="str">
        <f>IFERROR(IF($B123="Présent",L123/VLOOKUP(K123,Base!$A$3:$E$17,2,FALSE)/24,""),"")</f>
        <v/>
      </c>
      <c r="U123" s="56" t="str">
        <f>IFERROR(IF($B123="Présent",N123/VLOOKUP(M123,Base!$A$3:$E$17,2,FALSE)/24,""),"")</f>
        <v/>
      </c>
      <c r="V123" s="56" t="str">
        <f>IFERROR(IF($B123="Présent",P123/VLOOKUP(O123,Base!$A$3:$E$17,2,FALSE)/24,""),"")</f>
        <v/>
      </c>
      <c r="W123" s="56" t="str">
        <f>IFERROR(IF($B123="Présent",R123/VLOOKUP(Q123,Base!$A$3:$E$17,2,FALSE)/24,""),"")</f>
        <v/>
      </c>
      <c r="X123" s="293" t="str">
        <f t="shared" si="122"/>
        <v/>
      </c>
      <c r="Y123" s="52"/>
      <c r="Z123" s="17" t="s">
        <v>32</v>
      </c>
      <c r="AA123" s="18"/>
      <c r="AB123" s="19">
        <v>0.54166666666666663</v>
      </c>
      <c r="AC123" s="290">
        <f t="shared" si="123"/>
        <v>0</v>
      </c>
      <c r="AD123" s="291">
        <f t="shared" si="124"/>
        <v>0</v>
      </c>
      <c r="AE123" s="19">
        <f t="shared" si="125"/>
        <v>0</v>
      </c>
      <c r="AF123" s="20">
        <v>0.85</v>
      </c>
      <c r="AG123" s="292">
        <f t="shared" si="112"/>
        <v>0</v>
      </c>
      <c r="AH123" s="63"/>
      <c r="AI123" s="64"/>
      <c r="AJ123" s="63"/>
      <c r="AK123" s="65"/>
      <c r="AL123" s="66"/>
      <c r="AM123" s="64"/>
      <c r="AN123" s="63"/>
      <c r="AO123" s="65"/>
      <c r="AP123" s="66"/>
      <c r="AQ123" s="64"/>
      <c r="AR123" s="56" t="str">
        <f>IFERROR(IF($AA123="Présent",AI123/VLOOKUP(AH123,Base!$A$3:$E$17,2,FALSE)/24,""),"")</f>
        <v/>
      </c>
      <c r="AS123" s="56" t="str">
        <f>IFERROR(IF($AA123="Présent",AK123/VLOOKUP(AJ123,Base!$A$3:$E$17,2,FALSE)/24,""),"")</f>
        <v/>
      </c>
      <c r="AT123" s="56" t="str">
        <f>IFERROR(IF($AA123="Présent",AM123/VLOOKUP(AL123,Base!$A$3:$E$17,2,FALSE)/24,""),"")</f>
        <v/>
      </c>
      <c r="AU123" s="56" t="str">
        <f>IFERROR(IF($AA123="Présent",AO123/VLOOKUP(AN123,Base!$A$3:$E$17,2,FALSE)/24,""),"")</f>
        <v/>
      </c>
      <c r="AV123" s="56" t="str">
        <f>IFERROR(IF($AA123="Présent",AQ123/VLOOKUP(AP123,Base!$A$3:$E$17,2,FALSE)/24,""),"")</f>
        <v/>
      </c>
      <c r="AW123" s="293" t="str">
        <f t="shared" si="126"/>
        <v/>
      </c>
      <c r="AX123" s="52"/>
      <c r="AY123" s="17" t="s">
        <v>32</v>
      </c>
      <c r="AZ123" s="18"/>
      <c r="BA123" s="19">
        <v>0.54166666666666663</v>
      </c>
      <c r="BB123" s="290">
        <f t="shared" si="127"/>
        <v>0</v>
      </c>
      <c r="BC123" s="291">
        <f t="shared" si="128"/>
        <v>0</v>
      </c>
      <c r="BD123" s="19">
        <f t="shared" si="129"/>
        <v>0</v>
      </c>
      <c r="BE123" s="20">
        <v>0.85</v>
      </c>
      <c r="BF123" s="292">
        <f t="shared" si="113"/>
        <v>0</v>
      </c>
      <c r="BG123" s="63"/>
      <c r="BH123" s="64"/>
      <c r="BI123" s="63"/>
      <c r="BJ123" s="65"/>
      <c r="BK123" s="66"/>
      <c r="BL123" s="64"/>
      <c r="BM123" s="63"/>
      <c r="BN123" s="65"/>
      <c r="BO123" s="66"/>
      <c r="BP123" s="64"/>
      <c r="BQ123" s="56" t="str">
        <f>IFERROR(IF($AZ123="Présent",BH123/VLOOKUP(BG123,Base!$A$3:$E$17,2,FALSE)/24,""),"")</f>
        <v/>
      </c>
      <c r="BR123" s="56" t="str">
        <f>IFERROR(IF($AZ123="Présent",BJ123/VLOOKUP(BI123,Base!$A$3:$E$17,2,FALSE)/24,""),"")</f>
        <v/>
      </c>
      <c r="BS123" s="56" t="str">
        <f>IFERROR(IF($AZ123="Présent",BL123/VLOOKUP(BK123,Base!$A$3:$E$17,2,FALSE)/24,""),"")</f>
        <v/>
      </c>
      <c r="BT123" s="56" t="str">
        <f>IFERROR(IF($AZ123="Présent",BN123/VLOOKUP(BM123,Base!$A$3:$E$17,2,FALSE)/24,""),"")</f>
        <v/>
      </c>
      <c r="BU123" s="56" t="str">
        <f>IFERROR(IF($AZ123="Présent",BP123/VLOOKUP(BO123,Base!$A$3:$E$17,2,FALSE)/24,""),"")</f>
        <v/>
      </c>
      <c r="BV123" s="293" t="str">
        <f t="shared" si="130"/>
        <v/>
      </c>
      <c r="BW123" s="52"/>
      <c r="BX123" s="17" t="s">
        <v>32</v>
      </c>
      <c r="BY123" s="18"/>
      <c r="BZ123" s="19">
        <v>0.54166666666666663</v>
      </c>
      <c r="CA123" s="290">
        <f t="shared" si="131"/>
        <v>0</v>
      </c>
      <c r="CB123" s="291">
        <f t="shared" si="132"/>
        <v>0</v>
      </c>
      <c r="CC123" s="19">
        <f t="shared" si="133"/>
        <v>0</v>
      </c>
      <c r="CD123" s="20">
        <v>0.85</v>
      </c>
      <c r="CE123" s="292">
        <f t="shared" si="114"/>
        <v>0</v>
      </c>
      <c r="CF123" s="63"/>
      <c r="CG123" s="64"/>
      <c r="CH123" s="63"/>
      <c r="CI123" s="65"/>
      <c r="CJ123" s="66"/>
      <c r="CK123" s="64"/>
      <c r="CL123" s="63"/>
      <c r="CM123" s="65"/>
      <c r="CN123" s="66"/>
      <c r="CO123" s="64"/>
      <c r="CP123" s="56" t="str">
        <f>IFERROR(IF($BY123="Présent",CG123/VLOOKUP(CF123,Base!$A$3:$E$17,2,FALSE)/24,""),"")</f>
        <v/>
      </c>
      <c r="CQ123" s="56" t="str">
        <f>IFERROR(IF($BY123="Présent",CI123/VLOOKUP(CH123,Base!$A$3:$E$17,2,FALSE)/24,""),"")</f>
        <v/>
      </c>
      <c r="CR123" s="56" t="str">
        <f>IFERROR(IF($BY123="Présent",CK123/VLOOKUP(CJ123,Base!$A$3:$E$17,2,FALSE)/24,""),"")</f>
        <v/>
      </c>
      <c r="CS123" s="56" t="str">
        <f>IFERROR(IF($BY123="Présent",CM123/VLOOKUP(CL123,Base!$A$3:$E$17,2,FALSE)/24,""),"")</f>
        <v/>
      </c>
      <c r="CT123" s="56" t="str">
        <f>IFERROR(IF($BY123="Présent",CO123/VLOOKUP(CN123,Base!$A$3:$E$17,2,FALSE)/24,""),"")</f>
        <v/>
      </c>
      <c r="CU123" s="293" t="str">
        <f t="shared" si="134"/>
        <v/>
      </c>
      <c r="CV123" s="52"/>
      <c r="CW123" s="17" t="s">
        <v>32</v>
      </c>
      <c r="CX123" s="18"/>
      <c r="CY123" s="19">
        <v>0.54166666666666663</v>
      </c>
      <c r="CZ123" s="290">
        <f t="shared" si="135"/>
        <v>0</v>
      </c>
      <c r="DA123" s="291">
        <f t="shared" si="136"/>
        <v>0</v>
      </c>
      <c r="DB123" s="19">
        <f t="shared" si="137"/>
        <v>0</v>
      </c>
      <c r="DC123" s="20">
        <v>0.85</v>
      </c>
      <c r="DD123" s="292">
        <f t="shared" si="115"/>
        <v>0</v>
      </c>
      <c r="DE123" s="63"/>
      <c r="DF123" s="64"/>
      <c r="DG123" s="63"/>
      <c r="DH123" s="65"/>
      <c r="DI123" s="66"/>
      <c r="DJ123" s="64"/>
      <c r="DK123" s="63"/>
      <c r="DL123" s="65"/>
      <c r="DM123" s="66"/>
      <c r="DN123" s="64"/>
      <c r="DO123" s="56" t="str">
        <f>IFERROR(IF($CX123="Présent",DF123/VLOOKUP(DE123,Base!$A$3:$E$17,2,FALSE)/24,""),"")</f>
        <v/>
      </c>
      <c r="DP123" s="56" t="str">
        <f>IFERROR(IF($CX123="Présent",DH123/VLOOKUP(DG123,Base!$A$3:$E$17,2,FALSE)/24,""),"")</f>
        <v/>
      </c>
      <c r="DQ123" s="56" t="str">
        <f>IFERROR(IF($CX123="Présent",DJ123/VLOOKUP(DI123,Base!$A$3:$E$17,2,FALSE)/24,""),"")</f>
        <v/>
      </c>
      <c r="DR123" s="56" t="str">
        <f>IFERROR(IF($CX123="Présent",DL123/VLOOKUP(DK123,Base!$A$3:$E$17,2,FALSE)/24,""),"")</f>
        <v/>
      </c>
      <c r="DS123" s="56" t="str">
        <f>IFERROR(IF($CX123="Présent",DN123/VLOOKUP(DM123,Base!$A$3:$E$17,2,FALSE)/24,""),"")</f>
        <v/>
      </c>
      <c r="DT123" s="293" t="str">
        <f t="shared" si="138"/>
        <v/>
      </c>
      <c r="DU123" s="52"/>
      <c r="DV123" s="17" t="s">
        <v>32</v>
      </c>
      <c r="DW123" s="18"/>
      <c r="DX123" s="19">
        <v>0.54166666666666663</v>
      </c>
      <c r="DY123" s="290">
        <f t="shared" si="139"/>
        <v>0</v>
      </c>
      <c r="DZ123" s="291">
        <f t="shared" si="140"/>
        <v>0</v>
      </c>
      <c r="EA123" s="19">
        <f t="shared" si="141"/>
        <v>0</v>
      </c>
      <c r="EB123" s="20">
        <v>0.85</v>
      </c>
      <c r="EC123" s="292">
        <f t="shared" si="116"/>
        <v>0</v>
      </c>
      <c r="ED123" s="63"/>
      <c r="EE123" s="64"/>
      <c r="EF123" s="63"/>
      <c r="EG123" s="65"/>
      <c r="EH123" s="66"/>
      <c r="EI123" s="64"/>
      <c r="EJ123" s="63"/>
      <c r="EK123" s="65"/>
      <c r="EL123" s="66"/>
      <c r="EM123" s="64"/>
      <c r="EN123" s="56" t="str">
        <f>IFERROR(IF($DW123="Présent",EE123/VLOOKUP(ED123,Base!$A$3:$E$17,2,FALSE)/24,""),"")</f>
        <v/>
      </c>
      <c r="EO123" s="56" t="str">
        <f>IFERROR(IF($DW123="Présent",EG123/VLOOKUP(EF123,Base!$A$3:$E$17,2,FALSE)/24,""),"")</f>
        <v/>
      </c>
      <c r="EP123" s="56" t="str">
        <f>IFERROR(IF($DW123="Présent",EI123/VLOOKUP(EH123,Base!$A$3:$E$17,2,FALSE)/24,""),"")</f>
        <v/>
      </c>
      <c r="EQ123" s="56" t="str">
        <f>IFERROR(IF($DW123="Présent",EK123/VLOOKUP(EJ123,Base!$A$3:$E$17,2,FALSE)/24,""),"")</f>
        <v/>
      </c>
      <c r="ER123" s="56" t="str">
        <f>IFERROR(IF($DW123="Présent",EM123/VLOOKUP(EL123,Base!$A$3:$E$17,2,FALSE)/24,""),"")</f>
        <v/>
      </c>
      <c r="ES123" s="293" t="str">
        <f t="shared" si="142"/>
        <v/>
      </c>
      <c r="ET123" s="52"/>
      <c r="EU123" s="17"/>
      <c r="EV123" s="18"/>
      <c r="EW123" s="19">
        <v>0.54166666666666663</v>
      </c>
      <c r="EX123" s="290">
        <f t="shared" si="143"/>
        <v>0</v>
      </c>
      <c r="EY123" s="291">
        <f t="shared" si="144"/>
        <v>0</v>
      </c>
      <c r="EZ123" s="19">
        <f t="shared" si="145"/>
        <v>0</v>
      </c>
      <c r="FA123" s="20">
        <v>0.85</v>
      </c>
      <c r="FB123" s="292">
        <f t="shared" si="117"/>
        <v>0</v>
      </c>
      <c r="FC123" s="63"/>
      <c r="FD123" s="64"/>
      <c r="FE123" s="63"/>
      <c r="FF123" s="65"/>
      <c r="FG123" s="66"/>
      <c r="FH123" s="64"/>
      <c r="FI123" s="63"/>
      <c r="FJ123" s="65"/>
      <c r="FK123" s="66"/>
      <c r="FL123" s="64"/>
      <c r="FM123" s="56" t="str">
        <f>IFERROR(IF($EV123="Présent",FD123/VLOOKUP(FC123,Base!$A$3:$E$17,2,FALSE)/24,""),"")</f>
        <v/>
      </c>
      <c r="FN123" s="56" t="str">
        <f>IFERROR(IF($EV123="Présent",FF123/VLOOKUP(FE123,Base!$A$3:$E$17,2,FALSE)/24,""),"")</f>
        <v/>
      </c>
      <c r="FO123" s="56" t="str">
        <f>IFERROR(IF($EV123="Présent",FH123/VLOOKUP(FG123,Base!$A$3:$E$17,2,FALSE)/24,""),"")</f>
        <v/>
      </c>
      <c r="FP123" s="56" t="str">
        <f>IFERROR(IF($EV123="Présent",FJ123/VLOOKUP(FI123,Base!$A$3:$E$17,2,FALSE)/24,""),"")</f>
        <v/>
      </c>
      <c r="FQ123" s="56" t="str">
        <f>IFERROR(IF($EV123="Présent",FL123/VLOOKUP(FK123,Base!$A$3:$E$17,2,FALSE)/24,""),"")</f>
        <v/>
      </c>
      <c r="FR123" s="293" t="str">
        <f t="shared" si="146"/>
        <v/>
      </c>
      <c r="FS123" s="52"/>
      <c r="FU123" s="262" t="str">
        <f t="shared" si="95"/>
        <v>BOUALI.A</v>
      </c>
      <c r="FV123" s="261">
        <f t="shared" si="118"/>
        <v>7</v>
      </c>
      <c r="FW123" s="263">
        <f t="shared" si="147"/>
        <v>0</v>
      </c>
      <c r="FX123" s="23"/>
      <c r="FY123" s="88"/>
    </row>
    <row r="124" spans="1:181" s="25" customFormat="1" x14ac:dyDescent="0.2">
      <c r="A124" s="17" t="s">
        <v>190</v>
      </c>
      <c r="B124" s="18"/>
      <c r="C124" s="19">
        <v>0.54166666666666663</v>
      </c>
      <c r="D124" s="290">
        <f t="shared" si="119"/>
        <v>0</v>
      </c>
      <c r="E124" s="291">
        <f t="shared" si="120"/>
        <v>0</v>
      </c>
      <c r="F124" s="19">
        <f t="shared" si="121"/>
        <v>0</v>
      </c>
      <c r="G124" s="20">
        <v>0.85</v>
      </c>
      <c r="H124" s="292">
        <f t="shared" si="111"/>
        <v>0</v>
      </c>
      <c r="I124" s="63"/>
      <c r="J124" s="64"/>
      <c r="K124" s="63"/>
      <c r="L124" s="65"/>
      <c r="M124" s="66"/>
      <c r="N124" s="64"/>
      <c r="O124" s="63" t="s">
        <v>10</v>
      </c>
      <c r="P124" s="65"/>
      <c r="Q124" s="66" t="s">
        <v>10</v>
      </c>
      <c r="R124" s="64"/>
      <c r="S124" s="56" t="str">
        <f>IFERROR(IF($B124="Présent",J124/VLOOKUP(I124,Base!$A$3:$E$17,2,FALSE)/24,""),"")</f>
        <v/>
      </c>
      <c r="T124" s="56" t="str">
        <f>IFERROR(IF($B124="Présent",L124/VLOOKUP(K124,Base!$A$3:$E$17,2,FALSE)/24,""),"")</f>
        <v/>
      </c>
      <c r="U124" s="56" t="str">
        <f>IFERROR(IF($B124="Présent",N124/VLOOKUP(M124,Base!$A$3:$E$17,2,FALSE)/24,""),"")</f>
        <v/>
      </c>
      <c r="V124" s="56" t="str">
        <f>IFERROR(IF($B124="Présent",P124/VLOOKUP(O124,Base!$A$3:$E$17,2,FALSE)/24,""),"")</f>
        <v/>
      </c>
      <c r="W124" s="56" t="str">
        <f>IFERROR(IF($B124="Présent",R124/VLOOKUP(Q124,Base!$A$3:$E$17,2,FALSE)/24,""),"")</f>
        <v/>
      </c>
      <c r="X124" s="293" t="str">
        <f t="shared" si="122"/>
        <v/>
      </c>
      <c r="Y124" s="52"/>
      <c r="Z124" s="17" t="s">
        <v>190</v>
      </c>
      <c r="AA124" s="18"/>
      <c r="AB124" s="19">
        <v>0.54166666666666663</v>
      </c>
      <c r="AC124" s="290">
        <f t="shared" si="123"/>
        <v>0</v>
      </c>
      <c r="AD124" s="291">
        <f t="shared" si="124"/>
        <v>0</v>
      </c>
      <c r="AE124" s="19">
        <f t="shared" si="125"/>
        <v>0</v>
      </c>
      <c r="AF124" s="20">
        <v>0.85</v>
      </c>
      <c r="AG124" s="292">
        <f t="shared" si="112"/>
        <v>0</v>
      </c>
      <c r="AH124" s="63"/>
      <c r="AI124" s="64"/>
      <c r="AJ124" s="63"/>
      <c r="AK124" s="65"/>
      <c r="AL124" s="66"/>
      <c r="AM124" s="64"/>
      <c r="AN124" s="63" t="s">
        <v>10</v>
      </c>
      <c r="AO124" s="65"/>
      <c r="AP124" s="66" t="s">
        <v>10</v>
      </c>
      <c r="AQ124" s="64"/>
      <c r="AR124" s="56" t="str">
        <f>IFERROR(IF($AA124="Présent",AI124/VLOOKUP(AH124,Base!$A$3:$E$17,2,FALSE)/24,""),"")</f>
        <v/>
      </c>
      <c r="AS124" s="56" t="str">
        <f>IFERROR(IF($AA124="Présent",AK124/VLOOKUP(AJ124,Base!$A$3:$E$17,2,FALSE)/24,""),"")</f>
        <v/>
      </c>
      <c r="AT124" s="56" t="str">
        <f>IFERROR(IF($AA124="Présent",AM124/VLOOKUP(AL124,Base!$A$3:$E$17,2,FALSE)/24,""),"")</f>
        <v/>
      </c>
      <c r="AU124" s="56" t="str">
        <f>IFERROR(IF($AA124="Présent",AO124/VLOOKUP(AN124,Base!$A$3:$E$17,2,FALSE)/24,""),"")</f>
        <v/>
      </c>
      <c r="AV124" s="56" t="str">
        <f>IFERROR(IF($AA124="Présent",AQ124/VLOOKUP(AP124,Base!$A$3:$E$17,2,FALSE)/24,""),"")</f>
        <v/>
      </c>
      <c r="AW124" s="293" t="str">
        <f t="shared" si="126"/>
        <v/>
      </c>
      <c r="AX124" s="52"/>
      <c r="AY124" s="17" t="s">
        <v>190</v>
      </c>
      <c r="AZ124" s="18"/>
      <c r="BA124" s="19">
        <v>0.54166666666666663</v>
      </c>
      <c r="BB124" s="290">
        <f t="shared" si="127"/>
        <v>0</v>
      </c>
      <c r="BC124" s="291">
        <f t="shared" si="128"/>
        <v>0</v>
      </c>
      <c r="BD124" s="19">
        <f t="shared" si="129"/>
        <v>0</v>
      </c>
      <c r="BE124" s="20">
        <v>0.85</v>
      </c>
      <c r="BF124" s="292">
        <f t="shared" si="113"/>
        <v>0</v>
      </c>
      <c r="BG124" s="63"/>
      <c r="BH124" s="64"/>
      <c r="BI124" s="63"/>
      <c r="BJ124" s="65"/>
      <c r="BK124" s="66"/>
      <c r="BL124" s="64"/>
      <c r="BM124" s="63" t="s">
        <v>10</v>
      </c>
      <c r="BN124" s="65"/>
      <c r="BO124" s="66" t="s">
        <v>10</v>
      </c>
      <c r="BP124" s="64"/>
      <c r="BQ124" s="56" t="str">
        <f>IFERROR(IF($AZ124="Présent",BH124/VLOOKUP(BG124,Base!$A$3:$E$17,2,FALSE)/24,""),"")</f>
        <v/>
      </c>
      <c r="BR124" s="56" t="str">
        <f>IFERROR(IF($AZ124="Présent",BJ124/VLOOKUP(BI124,Base!$A$3:$E$17,2,FALSE)/24,""),"")</f>
        <v/>
      </c>
      <c r="BS124" s="56" t="str">
        <f>IFERROR(IF($AZ124="Présent",BL124/VLOOKUP(BK124,Base!$A$3:$E$17,2,FALSE)/24,""),"")</f>
        <v/>
      </c>
      <c r="BT124" s="56" t="str">
        <f>IFERROR(IF($AZ124="Présent",BN124/VLOOKUP(BM124,Base!$A$3:$E$17,2,FALSE)/24,""),"")</f>
        <v/>
      </c>
      <c r="BU124" s="56" t="str">
        <f>IFERROR(IF($AZ124="Présent",BP124/VLOOKUP(BO124,Base!$A$3:$E$17,2,FALSE)/24,""),"")</f>
        <v/>
      </c>
      <c r="BV124" s="293" t="str">
        <f t="shared" si="130"/>
        <v/>
      </c>
      <c r="BW124" s="52"/>
      <c r="BX124" s="17" t="s">
        <v>196</v>
      </c>
      <c r="BY124" s="18"/>
      <c r="BZ124" s="19">
        <v>0.54166666666666663</v>
      </c>
      <c r="CA124" s="290">
        <f t="shared" si="131"/>
        <v>0</v>
      </c>
      <c r="CB124" s="291">
        <f t="shared" si="132"/>
        <v>0</v>
      </c>
      <c r="CC124" s="19">
        <f t="shared" si="133"/>
        <v>0</v>
      </c>
      <c r="CD124" s="20">
        <v>0.85</v>
      </c>
      <c r="CE124" s="292">
        <f t="shared" si="114"/>
        <v>0</v>
      </c>
      <c r="CF124" s="63"/>
      <c r="CG124" s="64"/>
      <c r="CH124" s="63"/>
      <c r="CI124" s="65"/>
      <c r="CJ124" s="66"/>
      <c r="CK124" s="64"/>
      <c r="CL124" s="63" t="s">
        <v>10</v>
      </c>
      <c r="CM124" s="65"/>
      <c r="CN124" s="66" t="s">
        <v>10</v>
      </c>
      <c r="CO124" s="64"/>
      <c r="CP124" s="56" t="str">
        <f>IFERROR(IF($BY124="Présent",CG124/VLOOKUP(CF124,Base!$A$3:$E$17,2,FALSE)/24,""),"")</f>
        <v/>
      </c>
      <c r="CQ124" s="56" t="str">
        <f>IFERROR(IF($BY124="Présent",CI124/VLOOKUP(CH124,Base!$A$3:$E$17,2,FALSE)/24,""),"")</f>
        <v/>
      </c>
      <c r="CR124" s="56" t="str">
        <f>IFERROR(IF($BY124="Présent",CK124/VLOOKUP(CJ124,Base!$A$3:$E$17,2,FALSE)/24,""),"")</f>
        <v/>
      </c>
      <c r="CS124" s="56" t="str">
        <f>IFERROR(IF($BY124="Présent",CM124/VLOOKUP(CL124,Base!$A$3:$E$17,2,FALSE)/24,""),"")</f>
        <v/>
      </c>
      <c r="CT124" s="56" t="str">
        <f>IFERROR(IF($BY124="Présent",CO124/VLOOKUP(CN124,Base!$A$3:$E$17,2,FALSE)/24,""),"")</f>
        <v/>
      </c>
      <c r="CU124" s="293" t="str">
        <f t="shared" si="134"/>
        <v/>
      </c>
      <c r="CV124" s="52"/>
      <c r="CW124" s="111" t="s">
        <v>196</v>
      </c>
      <c r="CX124" s="18"/>
      <c r="CY124" s="19">
        <v>0.54166666666666663</v>
      </c>
      <c r="CZ124" s="290">
        <f t="shared" si="135"/>
        <v>0</v>
      </c>
      <c r="DA124" s="291">
        <f t="shared" si="136"/>
        <v>0</v>
      </c>
      <c r="DB124" s="19">
        <f t="shared" si="137"/>
        <v>0</v>
      </c>
      <c r="DC124" s="20">
        <v>0.85</v>
      </c>
      <c r="DD124" s="292">
        <f t="shared" si="115"/>
        <v>0</v>
      </c>
      <c r="DE124" s="63"/>
      <c r="DF124" s="64"/>
      <c r="DG124" s="63"/>
      <c r="DH124" s="65"/>
      <c r="DI124" s="66"/>
      <c r="DJ124" s="64"/>
      <c r="DK124" s="63" t="s">
        <v>10</v>
      </c>
      <c r="DL124" s="65"/>
      <c r="DM124" s="66" t="s">
        <v>10</v>
      </c>
      <c r="DN124" s="64"/>
      <c r="DO124" s="56" t="str">
        <f>IFERROR(IF($CX124="Présent",DF124/VLOOKUP(DE124,Base!$A$3:$E$17,2,FALSE)/24,""),"")</f>
        <v/>
      </c>
      <c r="DP124" s="56" t="str">
        <f>IFERROR(IF($CX124="Présent",DH124/VLOOKUP(DG124,Base!$A$3:$E$17,2,FALSE)/24,""),"")</f>
        <v/>
      </c>
      <c r="DQ124" s="56" t="str">
        <f>IFERROR(IF($CX124="Présent",DJ124/VLOOKUP(DI124,Base!$A$3:$E$17,2,FALSE)/24,""),"")</f>
        <v/>
      </c>
      <c r="DR124" s="56" t="str">
        <f>IFERROR(IF($CX124="Présent",DL124/VLOOKUP(DK124,Base!$A$3:$E$17,2,FALSE)/24,""),"")</f>
        <v/>
      </c>
      <c r="DS124" s="56" t="str">
        <f>IFERROR(IF($CX124="Présent",DN124/VLOOKUP(DM124,Base!$A$3:$E$17,2,FALSE)/24,""),"")</f>
        <v/>
      </c>
      <c r="DT124" s="293" t="str">
        <f t="shared" si="138"/>
        <v/>
      </c>
      <c r="DU124" s="52"/>
      <c r="DV124" s="17" t="s">
        <v>196</v>
      </c>
      <c r="DW124" s="18"/>
      <c r="DX124" s="19">
        <v>0.54166666666666663</v>
      </c>
      <c r="DY124" s="290">
        <f t="shared" si="139"/>
        <v>0</v>
      </c>
      <c r="DZ124" s="291">
        <f t="shared" si="140"/>
        <v>0</v>
      </c>
      <c r="EA124" s="19">
        <f t="shared" si="141"/>
        <v>0</v>
      </c>
      <c r="EB124" s="20">
        <v>0.85</v>
      </c>
      <c r="EC124" s="292">
        <f t="shared" si="116"/>
        <v>0</v>
      </c>
      <c r="ED124" s="63"/>
      <c r="EE124" s="64"/>
      <c r="EF124" s="63"/>
      <c r="EG124" s="65"/>
      <c r="EH124" s="66"/>
      <c r="EI124" s="64"/>
      <c r="EJ124" s="63" t="s">
        <v>10</v>
      </c>
      <c r="EK124" s="65"/>
      <c r="EL124" s="66" t="s">
        <v>10</v>
      </c>
      <c r="EM124" s="64"/>
      <c r="EN124" s="56" t="str">
        <f>IFERROR(IF($DW124="Présent",EE124/VLOOKUP(ED124,Base!$A$3:$E$17,2,FALSE)/24,""),"")</f>
        <v/>
      </c>
      <c r="EO124" s="56" t="str">
        <f>IFERROR(IF($DW124="Présent",EG124/VLOOKUP(EF124,Base!$A$3:$E$17,2,FALSE)/24,""),"")</f>
        <v/>
      </c>
      <c r="EP124" s="56" t="str">
        <f>IFERROR(IF($DW124="Présent",EI124/VLOOKUP(EH124,Base!$A$3:$E$17,2,FALSE)/24,""),"")</f>
        <v/>
      </c>
      <c r="EQ124" s="56" t="str">
        <f>IFERROR(IF($DW124="Présent",EK124/VLOOKUP(EJ124,Base!$A$3:$E$17,2,FALSE)/24,""),"")</f>
        <v/>
      </c>
      <c r="ER124" s="56" t="str">
        <f>IFERROR(IF($DW124="Présent",EM124/VLOOKUP(EL124,Base!$A$3:$E$17,2,FALSE)/24,""),"")</f>
        <v/>
      </c>
      <c r="ES124" s="293" t="str">
        <f t="shared" si="142"/>
        <v/>
      </c>
      <c r="ET124" s="52"/>
      <c r="EU124" s="17"/>
      <c r="EV124" s="18"/>
      <c r="EW124" s="19">
        <v>0.54166666666666663</v>
      </c>
      <c r="EX124" s="290">
        <f t="shared" si="143"/>
        <v>0</v>
      </c>
      <c r="EY124" s="291">
        <f t="shared" si="144"/>
        <v>0</v>
      </c>
      <c r="EZ124" s="19">
        <f t="shared" si="145"/>
        <v>0</v>
      </c>
      <c r="FA124" s="20">
        <v>0.85</v>
      </c>
      <c r="FB124" s="292">
        <f t="shared" si="117"/>
        <v>0</v>
      </c>
      <c r="FC124" s="63"/>
      <c r="FD124" s="64"/>
      <c r="FE124" s="63"/>
      <c r="FF124" s="65"/>
      <c r="FG124" s="66"/>
      <c r="FH124" s="64"/>
      <c r="FI124" s="63" t="s">
        <v>10</v>
      </c>
      <c r="FJ124" s="65"/>
      <c r="FK124" s="66" t="s">
        <v>10</v>
      </c>
      <c r="FL124" s="64"/>
      <c r="FM124" s="56" t="str">
        <f>IFERROR(IF($EV124="Présent",FD124/VLOOKUP(FC124,Base!$A$3:$E$17,2,FALSE)/24,""),"")</f>
        <v/>
      </c>
      <c r="FN124" s="56" t="str">
        <f>IFERROR(IF($EV124="Présent",FF124/VLOOKUP(FE124,Base!$A$3:$E$17,2,FALSE)/24,""),"")</f>
        <v/>
      </c>
      <c r="FO124" s="56" t="str">
        <f>IFERROR(IF($EV124="Présent",FH124/VLOOKUP(FG124,Base!$A$3:$E$17,2,FALSE)/24,""),"")</f>
        <v/>
      </c>
      <c r="FP124" s="56" t="str">
        <f>IFERROR(IF($EV124="Présent",FJ124/VLOOKUP(FI124,Base!$A$3:$E$17,2,FALSE)/24,""),"")</f>
        <v/>
      </c>
      <c r="FQ124" s="56" t="str">
        <f>IFERROR(IF($EV124="Présent",FL124/VLOOKUP(FK124,Base!$A$3:$E$17,2,FALSE)/24,""),"")</f>
        <v/>
      </c>
      <c r="FR124" s="293" t="str">
        <f t="shared" si="146"/>
        <v/>
      </c>
      <c r="FS124" s="52"/>
      <c r="FU124" s="262" t="str">
        <f>IF(EU124="",IF(DV124="",IF(CW124="",IF(BX124="",IF(AY121="",IF(Z124="",A124,Z124),AY121),BX124),CW124),DV124),EU124)</f>
        <v>MATONDO PINDI.B</v>
      </c>
      <c r="FV124" s="261">
        <f t="shared" si="118"/>
        <v>7</v>
      </c>
      <c r="FW124" s="263">
        <f t="shared" si="147"/>
        <v>0</v>
      </c>
      <c r="FX124" s="23"/>
      <c r="FY124" s="88"/>
    </row>
    <row r="125" spans="1:181" s="25" customFormat="1" x14ac:dyDescent="0.2">
      <c r="A125" s="17" t="s">
        <v>31</v>
      </c>
      <c r="B125" s="18"/>
      <c r="C125" s="19">
        <v>0.54166666666666663</v>
      </c>
      <c r="D125" s="290">
        <f t="shared" si="119"/>
        <v>0</v>
      </c>
      <c r="E125" s="291">
        <f t="shared" si="120"/>
        <v>0</v>
      </c>
      <c r="F125" s="19">
        <f t="shared" si="121"/>
        <v>0</v>
      </c>
      <c r="G125" s="20">
        <v>0.85</v>
      </c>
      <c r="H125" s="292">
        <f t="shared" si="111"/>
        <v>0</v>
      </c>
      <c r="I125" s="63"/>
      <c r="J125" s="64"/>
      <c r="K125" s="63"/>
      <c r="L125" s="65"/>
      <c r="M125" s="66"/>
      <c r="N125" s="64"/>
      <c r="O125" s="63" t="s">
        <v>10</v>
      </c>
      <c r="P125" s="65"/>
      <c r="Q125" s="66" t="s">
        <v>10</v>
      </c>
      <c r="R125" s="64"/>
      <c r="S125" s="56" t="str">
        <f>IFERROR(IF($B125="Présent",J125/VLOOKUP(I125,Base!$A$3:$E$17,2,FALSE)/24,""),"")</f>
        <v/>
      </c>
      <c r="T125" s="56" t="str">
        <f>IFERROR(IF($B125="Présent",L125/VLOOKUP(K125,Base!$A$3:$E$17,2,FALSE)/24,""),"")</f>
        <v/>
      </c>
      <c r="U125" s="56" t="str">
        <f>IFERROR(IF($B125="Présent",N125/VLOOKUP(M125,Base!$A$3:$E$17,2,FALSE)/24,""),"")</f>
        <v/>
      </c>
      <c r="V125" s="56" t="str">
        <f>IFERROR(IF($B125="Présent",P125/VLOOKUP(O125,Base!$A$3:$E$17,2,FALSE)/24,""),"")</f>
        <v/>
      </c>
      <c r="W125" s="56" t="str">
        <f>IFERROR(IF($B125="Présent",R125/VLOOKUP(Q125,Base!$A$3:$E$17,2,FALSE)/24,""),"")</f>
        <v/>
      </c>
      <c r="X125" s="293" t="str">
        <f t="shared" si="122"/>
        <v/>
      </c>
      <c r="Y125" s="52"/>
      <c r="Z125" s="17" t="s">
        <v>31</v>
      </c>
      <c r="AA125" s="18"/>
      <c r="AB125" s="19">
        <v>0.54166666666666663</v>
      </c>
      <c r="AC125" s="290">
        <f t="shared" si="123"/>
        <v>0</v>
      </c>
      <c r="AD125" s="291">
        <f t="shared" si="124"/>
        <v>0</v>
      </c>
      <c r="AE125" s="19">
        <f t="shared" si="125"/>
        <v>0</v>
      </c>
      <c r="AF125" s="20">
        <v>0.85</v>
      </c>
      <c r="AG125" s="292">
        <f t="shared" si="112"/>
        <v>0</v>
      </c>
      <c r="AH125" s="63"/>
      <c r="AI125" s="64"/>
      <c r="AJ125" s="63"/>
      <c r="AK125" s="65"/>
      <c r="AL125" s="66"/>
      <c r="AM125" s="64"/>
      <c r="AN125" s="63" t="s">
        <v>10</v>
      </c>
      <c r="AO125" s="65"/>
      <c r="AP125" s="66" t="s">
        <v>10</v>
      </c>
      <c r="AQ125" s="64"/>
      <c r="AR125" s="56" t="str">
        <f>IFERROR(IF($AA125="Présent",AI125/VLOOKUP(AH125,Base!$A$3:$E$17,2,FALSE)/24,""),"")</f>
        <v/>
      </c>
      <c r="AS125" s="56" t="str">
        <f>IFERROR(IF($AA125="Présent",AK125/VLOOKUP(AJ125,Base!$A$3:$E$17,2,FALSE)/24,""),"")</f>
        <v/>
      </c>
      <c r="AT125" s="56" t="str">
        <f>IFERROR(IF($AA125="Présent",AM125/VLOOKUP(AL125,Base!$A$3:$E$17,2,FALSE)/24,""),"")</f>
        <v/>
      </c>
      <c r="AU125" s="56" t="str">
        <f>IFERROR(IF($AA125="Présent",AO125/VLOOKUP(AN125,Base!$A$3:$E$17,2,FALSE)/24,""),"")</f>
        <v/>
      </c>
      <c r="AV125" s="56" t="str">
        <f>IFERROR(IF($AA125="Présent",AQ125/VLOOKUP(AP125,Base!$A$3:$E$17,2,FALSE)/24,""),"")</f>
        <v/>
      </c>
      <c r="AW125" s="293" t="str">
        <f t="shared" si="126"/>
        <v/>
      </c>
      <c r="AX125" s="52"/>
      <c r="AY125" s="17" t="s">
        <v>31</v>
      </c>
      <c r="AZ125" s="18"/>
      <c r="BA125" s="19">
        <v>0.54166666666666663</v>
      </c>
      <c r="BB125" s="290">
        <f t="shared" si="127"/>
        <v>0</v>
      </c>
      <c r="BC125" s="291">
        <f t="shared" si="128"/>
        <v>0</v>
      </c>
      <c r="BD125" s="19">
        <f t="shared" si="129"/>
        <v>0</v>
      </c>
      <c r="BE125" s="20">
        <v>0.85</v>
      </c>
      <c r="BF125" s="292">
        <f t="shared" si="113"/>
        <v>0</v>
      </c>
      <c r="BG125" s="63"/>
      <c r="BH125" s="64"/>
      <c r="BI125" s="63"/>
      <c r="BJ125" s="65"/>
      <c r="BK125" s="66"/>
      <c r="BL125" s="64"/>
      <c r="BM125" s="63" t="s">
        <v>10</v>
      </c>
      <c r="BN125" s="65"/>
      <c r="BO125" s="66" t="s">
        <v>10</v>
      </c>
      <c r="BP125" s="64"/>
      <c r="BQ125" s="56" t="str">
        <f>IFERROR(IF($AZ125="Présent",BH125/VLOOKUP(BG125,Base!$A$3:$E$17,2,FALSE)/24,""),"")</f>
        <v/>
      </c>
      <c r="BR125" s="56" t="str">
        <f>IFERROR(IF($AZ125="Présent",BJ125/VLOOKUP(BI125,Base!$A$3:$E$17,2,FALSE)/24,""),"")</f>
        <v/>
      </c>
      <c r="BS125" s="56" t="str">
        <f>IFERROR(IF($AZ125="Présent",BL125/VLOOKUP(BK125,Base!$A$3:$E$17,2,FALSE)/24,""),"")</f>
        <v/>
      </c>
      <c r="BT125" s="56" t="str">
        <f>IFERROR(IF($AZ125="Présent",BN125/VLOOKUP(BM125,Base!$A$3:$E$17,2,FALSE)/24,""),"")</f>
        <v/>
      </c>
      <c r="BU125" s="56" t="str">
        <f>IFERROR(IF($AZ125="Présent",BP125/VLOOKUP(BO125,Base!$A$3:$E$17,2,FALSE)/24,""),"")</f>
        <v/>
      </c>
      <c r="BV125" s="293" t="str">
        <f t="shared" si="130"/>
        <v/>
      </c>
      <c r="BW125" s="52"/>
      <c r="BX125" s="17" t="s">
        <v>31</v>
      </c>
      <c r="BY125" s="18"/>
      <c r="BZ125" s="19">
        <v>0.54166666666666663</v>
      </c>
      <c r="CA125" s="290">
        <f t="shared" si="131"/>
        <v>0</v>
      </c>
      <c r="CB125" s="291">
        <f t="shared" si="132"/>
        <v>0</v>
      </c>
      <c r="CC125" s="19">
        <f t="shared" si="133"/>
        <v>0</v>
      </c>
      <c r="CD125" s="20">
        <v>0.85</v>
      </c>
      <c r="CE125" s="292">
        <f t="shared" si="114"/>
        <v>0</v>
      </c>
      <c r="CF125" s="63"/>
      <c r="CG125" s="64"/>
      <c r="CH125" s="63"/>
      <c r="CI125" s="65"/>
      <c r="CJ125" s="66"/>
      <c r="CK125" s="64"/>
      <c r="CL125" s="63" t="s">
        <v>10</v>
      </c>
      <c r="CM125" s="65"/>
      <c r="CN125" s="66" t="s">
        <v>10</v>
      </c>
      <c r="CO125" s="64"/>
      <c r="CP125" s="56" t="str">
        <f>IFERROR(IF($BY125="Présent",CG125/VLOOKUP(CF125,Base!$A$3:$E$17,2,FALSE)/24,""),"")</f>
        <v/>
      </c>
      <c r="CQ125" s="56" t="str">
        <f>IFERROR(IF($BY125="Présent",CI125/VLOOKUP(CH125,Base!$A$3:$E$17,2,FALSE)/24,""),"")</f>
        <v/>
      </c>
      <c r="CR125" s="56" t="str">
        <f>IFERROR(IF($BY125="Présent",CK125/VLOOKUP(CJ125,Base!$A$3:$E$17,2,FALSE)/24,""),"")</f>
        <v/>
      </c>
      <c r="CS125" s="56" t="str">
        <f>IFERROR(IF($BY125="Présent",CM125/VLOOKUP(CL125,Base!$A$3:$E$17,2,FALSE)/24,""),"")</f>
        <v/>
      </c>
      <c r="CT125" s="56" t="str">
        <f>IFERROR(IF($BY125="Présent",CO125/VLOOKUP(CN125,Base!$A$3:$E$17,2,FALSE)/24,""),"")</f>
        <v/>
      </c>
      <c r="CU125" s="293" t="str">
        <f t="shared" si="134"/>
        <v/>
      </c>
      <c r="CV125" s="52"/>
      <c r="CW125" s="17" t="s">
        <v>31</v>
      </c>
      <c r="CX125" s="18"/>
      <c r="CY125" s="19">
        <v>0.54166666666666663</v>
      </c>
      <c r="CZ125" s="290">
        <f t="shared" si="135"/>
        <v>0</v>
      </c>
      <c r="DA125" s="291">
        <f t="shared" si="136"/>
        <v>0</v>
      </c>
      <c r="DB125" s="19">
        <f t="shared" si="137"/>
        <v>0</v>
      </c>
      <c r="DC125" s="20">
        <v>0.85</v>
      </c>
      <c r="DD125" s="292">
        <f t="shared" si="115"/>
        <v>0</v>
      </c>
      <c r="DE125" s="63"/>
      <c r="DF125" s="64"/>
      <c r="DG125" s="63"/>
      <c r="DH125" s="65"/>
      <c r="DI125" s="66"/>
      <c r="DJ125" s="64"/>
      <c r="DK125" s="63" t="s">
        <v>10</v>
      </c>
      <c r="DL125" s="65"/>
      <c r="DM125" s="66" t="s">
        <v>10</v>
      </c>
      <c r="DN125" s="64"/>
      <c r="DO125" s="56" t="str">
        <f>IFERROR(IF($CX125="Présent",DF125/VLOOKUP(DE125,Base!$A$3:$E$17,2,FALSE)/24,""),"")</f>
        <v/>
      </c>
      <c r="DP125" s="56" t="str">
        <f>IFERROR(IF($CX125="Présent",DH125/VLOOKUP(DG125,Base!$A$3:$E$17,2,FALSE)/24,""),"")</f>
        <v/>
      </c>
      <c r="DQ125" s="56" t="str">
        <f>IFERROR(IF($CX125="Présent",DJ125/VLOOKUP(DI125,Base!$A$3:$E$17,2,FALSE)/24,""),"")</f>
        <v/>
      </c>
      <c r="DR125" s="56" t="str">
        <f>IFERROR(IF($CX125="Présent",DL125/VLOOKUP(DK125,Base!$A$3:$E$17,2,FALSE)/24,""),"")</f>
        <v/>
      </c>
      <c r="DS125" s="56" t="str">
        <f>IFERROR(IF($CX125="Présent",DN125/VLOOKUP(DM125,Base!$A$3:$E$17,2,FALSE)/24,""),"")</f>
        <v/>
      </c>
      <c r="DT125" s="293" t="str">
        <f t="shared" si="138"/>
        <v/>
      </c>
      <c r="DU125" s="52"/>
      <c r="DV125" s="17" t="s">
        <v>31</v>
      </c>
      <c r="DW125" s="18"/>
      <c r="DX125" s="19">
        <v>0.54166666666666663</v>
      </c>
      <c r="DY125" s="290">
        <f t="shared" si="139"/>
        <v>0</v>
      </c>
      <c r="DZ125" s="291">
        <f t="shared" si="140"/>
        <v>0</v>
      </c>
      <c r="EA125" s="19">
        <f t="shared" si="141"/>
        <v>0</v>
      </c>
      <c r="EB125" s="20">
        <v>0.85</v>
      </c>
      <c r="EC125" s="292">
        <f t="shared" si="116"/>
        <v>0</v>
      </c>
      <c r="ED125" s="63"/>
      <c r="EE125" s="64"/>
      <c r="EF125" s="63"/>
      <c r="EG125" s="65"/>
      <c r="EH125" s="66"/>
      <c r="EI125" s="64"/>
      <c r="EJ125" s="63" t="s">
        <v>10</v>
      </c>
      <c r="EK125" s="65"/>
      <c r="EL125" s="66" t="s">
        <v>10</v>
      </c>
      <c r="EM125" s="64"/>
      <c r="EN125" s="56" t="str">
        <f>IFERROR(IF($DW125="Présent",EE125/VLOOKUP(ED125,Base!$A$3:$E$17,2,FALSE)/24,""),"")</f>
        <v/>
      </c>
      <c r="EO125" s="56" t="str">
        <f>IFERROR(IF($DW125="Présent",EG125/VLOOKUP(EF125,Base!$A$3:$E$17,2,FALSE)/24,""),"")</f>
        <v/>
      </c>
      <c r="EP125" s="56" t="str">
        <f>IFERROR(IF($DW125="Présent",EI125/VLOOKUP(EH125,Base!$A$3:$E$17,2,FALSE)/24,""),"")</f>
        <v/>
      </c>
      <c r="EQ125" s="56" t="str">
        <f>IFERROR(IF($DW125="Présent",EK125/VLOOKUP(EJ125,Base!$A$3:$E$17,2,FALSE)/24,""),"")</f>
        <v/>
      </c>
      <c r="ER125" s="56" t="str">
        <f>IFERROR(IF($DW125="Présent",EM125/VLOOKUP(EL125,Base!$A$3:$E$17,2,FALSE)/24,""),"")</f>
        <v/>
      </c>
      <c r="ES125" s="293" t="str">
        <f t="shared" si="142"/>
        <v/>
      </c>
      <c r="ET125" s="52"/>
      <c r="EU125" s="17"/>
      <c r="EV125" s="18"/>
      <c r="EW125" s="19">
        <v>0.54166666666666663</v>
      </c>
      <c r="EX125" s="290">
        <f t="shared" si="143"/>
        <v>0</v>
      </c>
      <c r="EY125" s="291">
        <f t="shared" si="144"/>
        <v>0</v>
      </c>
      <c r="EZ125" s="19">
        <f t="shared" si="145"/>
        <v>0</v>
      </c>
      <c r="FA125" s="20">
        <v>0.85</v>
      </c>
      <c r="FB125" s="292">
        <f t="shared" si="117"/>
        <v>0</v>
      </c>
      <c r="FC125" s="63"/>
      <c r="FD125" s="64"/>
      <c r="FE125" s="63"/>
      <c r="FF125" s="65"/>
      <c r="FG125" s="66"/>
      <c r="FH125" s="64"/>
      <c r="FI125" s="63" t="s">
        <v>10</v>
      </c>
      <c r="FJ125" s="65"/>
      <c r="FK125" s="66" t="s">
        <v>10</v>
      </c>
      <c r="FL125" s="64"/>
      <c r="FM125" s="56" t="str">
        <f>IFERROR(IF($EV125="Présent",FD125/VLOOKUP(FC125,Base!$A$3:$E$17,2,FALSE)/24,""),"")</f>
        <v/>
      </c>
      <c r="FN125" s="56" t="str">
        <f>IFERROR(IF($EV125="Présent",FF125/VLOOKUP(FE125,Base!$A$3:$E$17,2,FALSE)/24,""),"")</f>
        <v/>
      </c>
      <c r="FO125" s="56" t="str">
        <f>IFERROR(IF($EV125="Présent",FH125/VLOOKUP(FG125,Base!$A$3:$E$17,2,FALSE)/24,""),"")</f>
        <v/>
      </c>
      <c r="FP125" s="56" t="str">
        <f>IFERROR(IF($EV125="Présent",FJ125/VLOOKUP(FI125,Base!$A$3:$E$17,2,FALSE)/24,""),"")</f>
        <v/>
      </c>
      <c r="FQ125" s="56" t="str">
        <f>IFERROR(IF($EV125="Présent",FL125/VLOOKUP(FK125,Base!$A$3:$E$17,2,FALSE)/24,""),"")</f>
        <v/>
      </c>
      <c r="FR125" s="293" t="str">
        <f t="shared" si="146"/>
        <v/>
      </c>
      <c r="FS125" s="52"/>
      <c r="FU125" s="262" t="str">
        <f t="shared" si="95"/>
        <v>BARD.C</v>
      </c>
      <c r="FV125" s="261">
        <f t="shared" si="118"/>
        <v>7</v>
      </c>
      <c r="FW125" s="263">
        <f t="shared" si="147"/>
        <v>0</v>
      </c>
      <c r="FX125" s="23"/>
      <c r="FY125" s="88"/>
    </row>
    <row r="126" spans="1:181" s="25" customFormat="1" x14ac:dyDescent="0.2">
      <c r="A126" s="17" t="s">
        <v>189</v>
      </c>
      <c r="B126" s="18"/>
      <c r="C126" s="19">
        <v>0.54166666666666663</v>
      </c>
      <c r="D126" s="290">
        <f t="shared" si="119"/>
        <v>0</v>
      </c>
      <c r="E126" s="291">
        <f t="shared" si="120"/>
        <v>0</v>
      </c>
      <c r="F126" s="19">
        <f t="shared" si="121"/>
        <v>0</v>
      </c>
      <c r="G126" s="20">
        <v>0.85</v>
      </c>
      <c r="H126" s="292">
        <f t="shared" si="111"/>
        <v>0</v>
      </c>
      <c r="I126" s="63"/>
      <c r="J126" s="64"/>
      <c r="K126" s="63"/>
      <c r="L126" s="65"/>
      <c r="M126" s="66"/>
      <c r="N126" s="64"/>
      <c r="O126" s="63" t="s">
        <v>10</v>
      </c>
      <c r="P126" s="65"/>
      <c r="Q126" s="66" t="s">
        <v>10</v>
      </c>
      <c r="R126" s="64"/>
      <c r="S126" s="56" t="str">
        <f>IFERROR(IF($B126="Présent",J126/VLOOKUP(I126,Base!$A$3:$E$17,2,FALSE)/24,""),"")</f>
        <v/>
      </c>
      <c r="T126" s="56" t="str">
        <f>IFERROR(IF($B126="Présent",L126/VLOOKUP(K126,Base!$A$3:$E$17,2,FALSE)/24,""),"")</f>
        <v/>
      </c>
      <c r="U126" s="56" t="str">
        <f>IFERROR(IF($B126="Présent",N126/VLOOKUP(M126,Base!$A$3:$E$17,2,FALSE)/24,""),"")</f>
        <v/>
      </c>
      <c r="V126" s="56" t="str">
        <f>IFERROR(IF($B126="Présent",P126/VLOOKUP(O126,Base!$A$3:$E$17,2,FALSE)/24,""),"")</f>
        <v/>
      </c>
      <c r="W126" s="56" t="str">
        <f>IFERROR(IF($B126="Présent",R126/VLOOKUP(Q126,Base!$A$3:$E$17,2,FALSE)/24,""),"")</f>
        <v/>
      </c>
      <c r="X126" s="293" t="str">
        <f t="shared" si="122"/>
        <v/>
      </c>
      <c r="Y126" s="52"/>
      <c r="Z126" s="17" t="s">
        <v>189</v>
      </c>
      <c r="AA126" s="18"/>
      <c r="AB126" s="19">
        <v>0.54166666666666663</v>
      </c>
      <c r="AC126" s="290">
        <f t="shared" si="123"/>
        <v>0</v>
      </c>
      <c r="AD126" s="291">
        <f t="shared" si="124"/>
        <v>0</v>
      </c>
      <c r="AE126" s="19">
        <f t="shared" si="125"/>
        <v>0</v>
      </c>
      <c r="AF126" s="20">
        <v>0.85</v>
      </c>
      <c r="AG126" s="292">
        <f t="shared" si="112"/>
        <v>0</v>
      </c>
      <c r="AH126" s="63"/>
      <c r="AI126" s="64"/>
      <c r="AJ126" s="63"/>
      <c r="AK126" s="65"/>
      <c r="AL126" s="66"/>
      <c r="AM126" s="64"/>
      <c r="AN126" s="63" t="s">
        <v>10</v>
      </c>
      <c r="AO126" s="65"/>
      <c r="AP126" s="66" t="s">
        <v>10</v>
      </c>
      <c r="AQ126" s="64"/>
      <c r="AR126" s="56" t="str">
        <f>IFERROR(IF($AA126="Présent",AI126/VLOOKUP(AH126,Base!$A$3:$E$17,2,FALSE)/24,""),"")</f>
        <v/>
      </c>
      <c r="AS126" s="56" t="str">
        <f>IFERROR(IF($AA126="Présent",AK126/VLOOKUP(AJ126,Base!$A$3:$E$17,2,FALSE)/24,""),"")</f>
        <v/>
      </c>
      <c r="AT126" s="56" t="str">
        <f>IFERROR(IF($AA126="Présent",AM126/VLOOKUP(AL126,Base!$A$3:$E$17,2,FALSE)/24,""),"")</f>
        <v/>
      </c>
      <c r="AU126" s="56" t="str">
        <f>IFERROR(IF($AA126="Présent",AO126/VLOOKUP(AN126,Base!$A$3:$E$17,2,FALSE)/24,""),"")</f>
        <v/>
      </c>
      <c r="AV126" s="56" t="str">
        <f>IFERROR(IF($AA126="Présent",AQ126/VLOOKUP(AP126,Base!$A$3:$E$17,2,FALSE)/24,""),"")</f>
        <v/>
      </c>
      <c r="AW126" s="293" t="str">
        <f t="shared" si="126"/>
        <v/>
      </c>
      <c r="AX126" s="52"/>
      <c r="AY126" s="17" t="s">
        <v>189</v>
      </c>
      <c r="AZ126" s="18"/>
      <c r="BA126" s="19">
        <v>0.54166666666666663</v>
      </c>
      <c r="BB126" s="290">
        <f t="shared" si="127"/>
        <v>0</v>
      </c>
      <c r="BC126" s="291">
        <f t="shared" si="128"/>
        <v>0</v>
      </c>
      <c r="BD126" s="19">
        <f t="shared" si="129"/>
        <v>0</v>
      </c>
      <c r="BE126" s="20">
        <v>0.85</v>
      </c>
      <c r="BF126" s="292">
        <f t="shared" si="113"/>
        <v>0</v>
      </c>
      <c r="BG126" s="63"/>
      <c r="BH126" s="64"/>
      <c r="BI126" s="63"/>
      <c r="BJ126" s="65"/>
      <c r="BK126" s="66"/>
      <c r="BL126" s="64"/>
      <c r="BM126" s="63" t="s">
        <v>10</v>
      </c>
      <c r="BN126" s="65"/>
      <c r="BO126" s="66" t="s">
        <v>10</v>
      </c>
      <c r="BP126" s="64"/>
      <c r="BQ126" s="56" t="str">
        <f>IFERROR(IF($AZ126="Présent",BH126/VLOOKUP(BG126,Base!$A$3:$E$17,2,FALSE)/24,""),"")</f>
        <v/>
      </c>
      <c r="BR126" s="56" t="str">
        <f>IFERROR(IF($AZ126="Présent",BJ126/VLOOKUP(BI126,Base!$A$3:$E$17,2,FALSE)/24,""),"")</f>
        <v/>
      </c>
      <c r="BS126" s="56" t="str">
        <f>IFERROR(IF($AZ126="Présent",BL126/VLOOKUP(BK126,Base!$A$3:$E$17,2,FALSE)/24,""),"")</f>
        <v/>
      </c>
      <c r="BT126" s="56" t="str">
        <f>IFERROR(IF($AZ126="Présent",BN126/VLOOKUP(BM126,Base!$A$3:$E$17,2,FALSE)/24,""),"")</f>
        <v/>
      </c>
      <c r="BU126" s="56" t="str">
        <f>IFERROR(IF($AZ126="Présent",BP126/VLOOKUP(BO126,Base!$A$3:$E$17,2,FALSE)/24,""),"")</f>
        <v/>
      </c>
      <c r="BV126" s="293" t="str">
        <f t="shared" si="130"/>
        <v/>
      </c>
      <c r="BW126" s="52"/>
      <c r="BX126" s="17" t="s">
        <v>193</v>
      </c>
      <c r="BY126" s="18"/>
      <c r="BZ126" s="19">
        <v>0.54166666666666663</v>
      </c>
      <c r="CA126" s="290">
        <f t="shared" si="131"/>
        <v>0</v>
      </c>
      <c r="CB126" s="291">
        <f t="shared" si="132"/>
        <v>0</v>
      </c>
      <c r="CC126" s="19">
        <f t="shared" si="133"/>
        <v>0</v>
      </c>
      <c r="CD126" s="20">
        <v>0.85</v>
      </c>
      <c r="CE126" s="292">
        <f t="shared" si="114"/>
        <v>0</v>
      </c>
      <c r="CF126" s="63"/>
      <c r="CG126" s="64"/>
      <c r="CH126" s="63"/>
      <c r="CI126" s="65"/>
      <c r="CJ126" s="66"/>
      <c r="CK126" s="64"/>
      <c r="CL126" s="63" t="s">
        <v>10</v>
      </c>
      <c r="CM126" s="65"/>
      <c r="CN126" s="66" t="s">
        <v>10</v>
      </c>
      <c r="CO126" s="64"/>
      <c r="CP126" s="56" t="str">
        <f>IFERROR(IF($BY126="Présent",CG126/VLOOKUP(CF126,Base!$A$3:$E$17,2,FALSE)/24,""),"")</f>
        <v/>
      </c>
      <c r="CQ126" s="56" t="str">
        <f>IFERROR(IF($BY126="Présent",CI126/VLOOKUP(CH126,Base!$A$3:$E$17,2,FALSE)/24,""),"")</f>
        <v/>
      </c>
      <c r="CR126" s="56" t="str">
        <f>IFERROR(IF($BY126="Présent",CK126/VLOOKUP(CJ126,Base!$A$3:$E$17,2,FALSE)/24,""),"")</f>
        <v/>
      </c>
      <c r="CS126" s="56" t="str">
        <f>IFERROR(IF($BY126="Présent",CM126/VLOOKUP(CL126,Base!$A$3:$E$17,2,FALSE)/24,""),"")</f>
        <v/>
      </c>
      <c r="CT126" s="56" t="str">
        <f>IFERROR(IF($BY126="Présent",CO126/VLOOKUP(CN126,Base!$A$3:$E$17,2,FALSE)/24,""),"")</f>
        <v/>
      </c>
      <c r="CU126" s="293" t="str">
        <f t="shared" si="134"/>
        <v/>
      </c>
      <c r="CV126" s="52"/>
      <c r="CW126" s="17" t="s">
        <v>193</v>
      </c>
      <c r="CX126" s="18"/>
      <c r="CY126" s="19">
        <v>0.54166666666666663</v>
      </c>
      <c r="CZ126" s="290">
        <f t="shared" si="135"/>
        <v>0</v>
      </c>
      <c r="DA126" s="291">
        <f t="shared" si="136"/>
        <v>0</v>
      </c>
      <c r="DB126" s="19">
        <f t="shared" si="137"/>
        <v>0</v>
      </c>
      <c r="DC126" s="20">
        <v>0.85</v>
      </c>
      <c r="DD126" s="292">
        <f t="shared" si="115"/>
        <v>0</v>
      </c>
      <c r="DE126" s="63"/>
      <c r="DF126" s="64"/>
      <c r="DG126" s="63"/>
      <c r="DH126" s="65"/>
      <c r="DI126" s="66"/>
      <c r="DJ126" s="64"/>
      <c r="DK126" s="63" t="s">
        <v>10</v>
      </c>
      <c r="DL126" s="65"/>
      <c r="DM126" s="66" t="s">
        <v>10</v>
      </c>
      <c r="DN126" s="64"/>
      <c r="DO126" s="56" t="str">
        <f>IFERROR(IF($CX126="Présent",DF126/VLOOKUP(DE126,Base!$A$3:$E$17,2,FALSE)/24,""),"")</f>
        <v/>
      </c>
      <c r="DP126" s="56" t="str">
        <f>IFERROR(IF($CX126="Présent",DH126/VLOOKUP(DG126,Base!$A$3:$E$17,2,FALSE)/24,""),"")</f>
        <v/>
      </c>
      <c r="DQ126" s="56" t="str">
        <f>IFERROR(IF($CX126="Présent",DJ126/VLOOKUP(DI126,Base!$A$3:$E$17,2,FALSE)/24,""),"")</f>
        <v/>
      </c>
      <c r="DR126" s="56" t="str">
        <f>IFERROR(IF($CX126="Présent",DL126/VLOOKUP(DK126,Base!$A$3:$E$17,2,FALSE)/24,""),"")</f>
        <v/>
      </c>
      <c r="DS126" s="56" t="str">
        <f>IFERROR(IF($CX126="Présent",DN126/VLOOKUP(DM126,Base!$A$3:$E$17,2,FALSE)/24,""),"")</f>
        <v/>
      </c>
      <c r="DT126" s="293" t="str">
        <f t="shared" si="138"/>
        <v/>
      </c>
      <c r="DU126" s="52"/>
      <c r="DV126" s="17" t="s">
        <v>193</v>
      </c>
      <c r="DW126" s="18"/>
      <c r="DX126" s="19">
        <v>0.54166666666666663</v>
      </c>
      <c r="DY126" s="290">
        <f>IF(DW126&lt;&gt;"Présent",0,DX126+(7.4/24))</f>
        <v>0</v>
      </c>
      <c r="DZ126" s="291">
        <f t="shared" si="140"/>
        <v>0</v>
      </c>
      <c r="EA126" s="19">
        <f>IF(DW126&lt;&gt;"Présent",0,DX126)</f>
        <v>0</v>
      </c>
      <c r="EB126" s="20">
        <v>0.85</v>
      </c>
      <c r="EC126" s="292">
        <f>IF(EA126="","",IF(DW126&lt;&gt;"Présent",0,EB126-EA126+IF(EA126&gt;EB126,1)-0.4/24))</f>
        <v>0</v>
      </c>
      <c r="ED126" s="63"/>
      <c r="EE126" s="64"/>
      <c r="EF126" s="63"/>
      <c r="EG126" s="65"/>
      <c r="EH126" s="66"/>
      <c r="EI126" s="64"/>
      <c r="EJ126" s="63" t="s">
        <v>10</v>
      </c>
      <c r="EK126" s="65"/>
      <c r="EL126" s="66" t="s">
        <v>10</v>
      </c>
      <c r="EM126" s="64"/>
      <c r="EN126" s="56" t="str">
        <f>IFERROR(IF($DW126="Présent",EE126/VLOOKUP(ED126,Base!$A$3:$E$17,2,FALSE)/24,""),"")</f>
        <v/>
      </c>
      <c r="EO126" s="56" t="str">
        <f>IFERROR(IF($DW126="Présent",EG126/VLOOKUP(EF126,Base!$A$3:$E$17,2,FALSE)/24,""),"")</f>
        <v/>
      </c>
      <c r="EP126" s="56" t="str">
        <f>IFERROR(IF($DW126="Présent",EI126/VLOOKUP(EH126,Base!$A$3:$E$17,2,FALSE)/24,""),"")</f>
        <v/>
      </c>
      <c r="EQ126" s="56" t="str">
        <f>IFERROR(IF($DW126="Présent",EK126/VLOOKUP(EJ126,Base!$A$3:$E$17,2,FALSE)/24,""),"")</f>
        <v/>
      </c>
      <c r="ER126" s="56" t="str">
        <f>IFERROR(IF($DW126="Présent",EM126/VLOOKUP(EL126,Base!$A$3:$E$17,2,FALSE)/24,""),"")</f>
        <v/>
      </c>
      <c r="ES126" s="293" t="str">
        <f>IF(DW126="Présent",SUM(EN126:ER126)/EC126,"")</f>
        <v/>
      </c>
      <c r="ET126" s="52"/>
      <c r="EU126" s="17"/>
      <c r="EV126" s="18"/>
      <c r="EW126" s="19">
        <v>0.54166666666666663</v>
      </c>
      <c r="EX126" s="290">
        <f t="shared" si="143"/>
        <v>0</v>
      </c>
      <c r="EY126" s="291">
        <f t="shared" si="144"/>
        <v>0</v>
      </c>
      <c r="EZ126" s="19">
        <f t="shared" si="145"/>
        <v>0</v>
      </c>
      <c r="FA126" s="20">
        <v>0.85</v>
      </c>
      <c r="FB126" s="292">
        <f t="shared" si="117"/>
        <v>0</v>
      </c>
      <c r="FC126" s="63"/>
      <c r="FD126" s="64"/>
      <c r="FE126" s="63"/>
      <c r="FF126" s="65"/>
      <c r="FG126" s="66"/>
      <c r="FH126" s="64"/>
      <c r="FI126" s="63" t="s">
        <v>10</v>
      </c>
      <c r="FJ126" s="65"/>
      <c r="FK126" s="66" t="s">
        <v>10</v>
      </c>
      <c r="FL126" s="64"/>
      <c r="FM126" s="56" t="str">
        <f>IFERROR(IF($EV126="Présent",FD126/VLOOKUP(FC126,Base!$A$3:$E$17,2,FALSE)/24,""),"")</f>
        <v/>
      </c>
      <c r="FN126" s="56" t="str">
        <f>IFERROR(IF($EV126="Présent",FF126/VLOOKUP(FE126,Base!$A$3:$E$17,2,FALSE)/24,""),"")</f>
        <v/>
      </c>
      <c r="FO126" s="56" t="str">
        <f>IFERROR(IF($EV126="Présent",FH126/VLOOKUP(FG126,Base!$A$3:$E$17,2,FALSE)/24,""),"")</f>
        <v/>
      </c>
      <c r="FP126" s="56" t="str">
        <f>IFERROR(IF($EV126="Présent",FJ126/VLOOKUP(FI126,Base!$A$3:$E$17,2,FALSE)/24,""),"")</f>
        <v/>
      </c>
      <c r="FQ126" s="56" t="str">
        <f>IFERROR(IF($EV126="Présent",FL126/VLOOKUP(FK126,Base!$A$3:$E$17,2,FALSE)/24,""),"")</f>
        <v/>
      </c>
      <c r="FR126" s="293" t="str">
        <f t="shared" si="146"/>
        <v/>
      </c>
      <c r="FS126" s="52"/>
      <c r="FU126" s="262" t="str">
        <f t="shared" si="95"/>
        <v>CHERIFI.M</v>
      </c>
      <c r="FV126" s="261">
        <f t="shared" si="118"/>
        <v>7</v>
      </c>
      <c r="FW126" s="263">
        <f t="shared" si="147"/>
        <v>0</v>
      </c>
      <c r="FX126" s="23"/>
      <c r="FY126" s="88"/>
    </row>
    <row r="127" spans="1:181" s="25" customFormat="1" x14ac:dyDescent="0.2">
      <c r="A127" s="17"/>
      <c r="B127" s="18"/>
      <c r="C127" s="19">
        <v>0.54166666666666663</v>
      </c>
      <c r="D127" s="290">
        <f t="shared" si="119"/>
        <v>0</v>
      </c>
      <c r="E127" s="291">
        <f t="shared" si="120"/>
        <v>0</v>
      </c>
      <c r="F127" s="19">
        <f t="shared" si="121"/>
        <v>0</v>
      </c>
      <c r="G127" s="20">
        <v>0.85</v>
      </c>
      <c r="H127" s="292">
        <f t="shared" si="111"/>
        <v>0</v>
      </c>
      <c r="I127" s="63"/>
      <c r="J127" s="64"/>
      <c r="K127" s="63"/>
      <c r="L127" s="65"/>
      <c r="M127" s="66"/>
      <c r="N127" s="64"/>
      <c r="O127" s="63" t="s">
        <v>10</v>
      </c>
      <c r="P127" s="65"/>
      <c r="Q127" s="66" t="s">
        <v>10</v>
      </c>
      <c r="R127" s="64"/>
      <c r="S127" s="56" t="str">
        <f>IFERROR(IF($B127="Présent",J127/VLOOKUP(I127,Base!$A$3:$E$17,2,FALSE)/24,""),"")</f>
        <v/>
      </c>
      <c r="T127" s="56" t="str">
        <f>IFERROR(IF($B127="Présent",L127/VLOOKUP(K127,Base!$A$3:$E$17,2,FALSE)/24,""),"")</f>
        <v/>
      </c>
      <c r="U127" s="56" t="str">
        <f>IFERROR(IF($B127="Présent",N127/VLOOKUP(M127,Base!$A$3:$E$17,2,FALSE)/24,""),"")</f>
        <v/>
      </c>
      <c r="V127" s="56" t="str">
        <f>IFERROR(IF($B127="Présent",P127/VLOOKUP(O127,Base!$A$3:$E$17,2,FALSE)/24,""),"")</f>
        <v/>
      </c>
      <c r="W127" s="56" t="str">
        <f>IFERROR(IF($B127="Présent",R127/VLOOKUP(Q127,Base!$A$3:$E$17,2,FALSE)/24,""),"")</f>
        <v/>
      </c>
      <c r="X127" s="293" t="str">
        <f t="shared" si="122"/>
        <v/>
      </c>
      <c r="Y127" s="52"/>
      <c r="Z127" s="17"/>
      <c r="AA127" s="18"/>
      <c r="AB127" s="19">
        <v>0.54166666666666663</v>
      </c>
      <c r="AC127" s="290">
        <f t="shared" si="123"/>
        <v>0</v>
      </c>
      <c r="AD127" s="291">
        <f t="shared" si="124"/>
        <v>0</v>
      </c>
      <c r="AE127" s="19">
        <f t="shared" si="125"/>
        <v>0</v>
      </c>
      <c r="AF127" s="20">
        <v>0.85</v>
      </c>
      <c r="AG127" s="292">
        <f t="shared" si="112"/>
        <v>0</v>
      </c>
      <c r="AH127" s="63"/>
      <c r="AI127" s="64"/>
      <c r="AJ127" s="63"/>
      <c r="AK127" s="65"/>
      <c r="AL127" s="66"/>
      <c r="AM127" s="64"/>
      <c r="AN127" s="63" t="s">
        <v>10</v>
      </c>
      <c r="AO127" s="65"/>
      <c r="AP127" s="66" t="s">
        <v>10</v>
      </c>
      <c r="AQ127" s="64"/>
      <c r="AR127" s="56" t="str">
        <f>IFERROR(IF($AA127="Présent",AI127/VLOOKUP(AH127,Base!$A$3:$E$17,2,FALSE)/24,""),"")</f>
        <v/>
      </c>
      <c r="AS127" s="56" t="str">
        <f>IFERROR(IF($AA127="Présent",AK127/VLOOKUP(AJ127,Base!$A$3:$E$17,2,FALSE)/24,""),"")</f>
        <v/>
      </c>
      <c r="AT127" s="56" t="str">
        <f>IFERROR(IF($AA127="Présent",AM127/VLOOKUP(AL127,Base!$A$3:$E$17,2,FALSE)/24,""),"")</f>
        <v/>
      </c>
      <c r="AU127" s="56" t="str">
        <f>IFERROR(IF($AA127="Présent",AO127/VLOOKUP(AN127,Base!$A$3:$E$17,2,FALSE)/24,""),"")</f>
        <v/>
      </c>
      <c r="AV127" s="56" t="str">
        <f>IFERROR(IF($AA127="Présent",AQ127/VLOOKUP(AP127,Base!$A$3:$E$17,2,FALSE)/24,""),"")</f>
        <v/>
      </c>
      <c r="AW127" s="293" t="str">
        <f t="shared" si="126"/>
        <v/>
      </c>
      <c r="AX127" s="52"/>
      <c r="AY127" s="17"/>
      <c r="AZ127" s="18"/>
      <c r="BA127" s="19">
        <v>0.54166666666666663</v>
      </c>
      <c r="BB127" s="290">
        <f t="shared" si="127"/>
        <v>0</v>
      </c>
      <c r="BC127" s="291">
        <f t="shared" si="128"/>
        <v>0</v>
      </c>
      <c r="BD127" s="19">
        <f t="shared" si="129"/>
        <v>0</v>
      </c>
      <c r="BE127" s="20">
        <v>0.85</v>
      </c>
      <c r="BF127" s="292">
        <f t="shared" si="113"/>
        <v>0</v>
      </c>
      <c r="BG127" s="63"/>
      <c r="BH127" s="64"/>
      <c r="BI127" s="63"/>
      <c r="BJ127" s="65"/>
      <c r="BK127" s="66"/>
      <c r="BL127" s="64"/>
      <c r="BM127" s="63" t="s">
        <v>10</v>
      </c>
      <c r="BN127" s="65"/>
      <c r="BO127" s="66" t="s">
        <v>10</v>
      </c>
      <c r="BP127" s="64"/>
      <c r="BQ127" s="56" t="str">
        <f>IFERROR(IF($AZ127="Présent",BH127/VLOOKUP(BG127,Base!$A$3:$E$17,2,FALSE)/24,""),"")</f>
        <v/>
      </c>
      <c r="BR127" s="56" t="str">
        <f>IFERROR(IF($AZ127="Présent",BJ127/VLOOKUP(BI127,Base!$A$3:$E$17,2,FALSE)/24,""),"")</f>
        <v/>
      </c>
      <c r="BS127" s="56" t="str">
        <f>IFERROR(IF($AZ127="Présent",BL127/VLOOKUP(BK127,Base!$A$3:$E$17,2,FALSE)/24,""),"")</f>
        <v/>
      </c>
      <c r="BT127" s="56" t="str">
        <f>IFERROR(IF($AZ127="Présent",BN127/VLOOKUP(BM127,Base!$A$3:$E$17,2,FALSE)/24,""),"")</f>
        <v/>
      </c>
      <c r="BU127" s="56" t="str">
        <f>IFERROR(IF($AZ127="Présent",BP127/VLOOKUP(BO127,Base!$A$3:$E$17,2,FALSE)/24,""),"")</f>
        <v/>
      </c>
      <c r="BV127" s="293" t="str">
        <f t="shared" si="130"/>
        <v/>
      </c>
      <c r="BW127" s="52"/>
      <c r="BX127" s="17" t="s">
        <v>194</v>
      </c>
      <c r="BY127" s="18"/>
      <c r="BZ127" s="19">
        <v>0.54166666666666663</v>
      </c>
      <c r="CA127" s="290">
        <f t="shared" si="131"/>
        <v>0</v>
      </c>
      <c r="CB127" s="291">
        <f t="shared" si="132"/>
        <v>0</v>
      </c>
      <c r="CC127" s="19">
        <f t="shared" si="133"/>
        <v>0</v>
      </c>
      <c r="CD127" s="20">
        <v>0.85</v>
      </c>
      <c r="CE127" s="292">
        <f t="shared" si="114"/>
        <v>0</v>
      </c>
      <c r="CF127" s="63"/>
      <c r="CG127" s="64"/>
      <c r="CH127" s="63"/>
      <c r="CI127" s="65"/>
      <c r="CJ127" s="66"/>
      <c r="CK127" s="64"/>
      <c r="CL127" s="63" t="s">
        <v>10</v>
      </c>
      <c r="CM127" s="65"/>
      <c r="CN127" s="66" t="s">
        <v>10</v>
      </c>
      <c r="CO127" s="64"/>
      <c r="CP127" s="56" t="str">
        <f>IFERROR(IF($BY127="Présent",CG127/VLOOKUP(CF127,Base!$A$3:$E$17,2,FALSE)/24,""),"")</f>
        <v/>
      </c>
      <c r="CQ127" s="56" t="str">
        <f>IFERROR(IF($BY127="Présent",CI127/VLOOKUP(CH127,Base!$A$3:$E$17,2,FALSE)/24,""),"")</f>
        <v/>
      </c>
      <c r="CR127" s="56" t="str">
        <f>IFERROR(IF($BY127="Présent",CK127/VLOOKUP(CJ127,Base!$A$3:$E$17,2,FALSE)/24,""),"")</f>
        <v/>
      </c>
      <c r="CS127" s="56" t="str">
        <f>IFERROR(IF($BY127="Présent",CM127/VLOOKUP(CL127,Base!$A$3:$E$17,2,FALSE)/24,""),"")</f>
        <v/>
      </c>
      <c r="CT127" s="56" t="str">
        <f>IFERROR(IF($BY127="Présent",CO127/VLOOKUP(CN127,Base!$A$3:$E$17,2,FALSE)/24,""),"")</f>
        <v/>
      </c>
      <c r="CU127" s="293" t="str">
        <f t="shared" si="134"/>
        <v/>
      </c>
      <c r="CV127" s="52"/>
      <c r="CW127" s="17" t="s">
        <v>194</v>
      </c>
      <c r="CX127" s="18"/>
      <c r="CY127" s="19">
        <v>0.54166666666666663</v>
      </c>
      <c r="CZ127" s="290">
        <f t="shared" si="135"/>
        <v>0</v>
      </c>
      <c r="DA127" s="291">
        <f t="shared" si="136"/>
        <v>0</v>
      </c>
      <c r="DB127" s="19">
        <f t="shared" si="137"/>
        <v>0</v>
      </c>
      <c r="DC127" s="20">
        <v>0.85</v>
      </c>
      <c r="DD127" s="292">
        <f t="shared" si="115"/>
        <v>0</v>
      </c>
      <c r="DE127" s="63"/>
      <c r="DF127" s="64"/>
      <c r="DG127" s="63"/>
      <c r="DH127" s="65"/>
      <c r="DI127" s="66"/>
      <c r="DJ127" s="64"/>
      <c r="DK127" s="63" t="s">
        <v>10</v>
      </c>
      <c r="DL127" s="65"/>
      <c r="DM127" s="66" t="s">
        <v>10</v>
      </c>
      <c r="DN127" s="64"/>
      <c r="DO127" s="56" t="str">
        <f>IFERROR(IF($CX127="Présent",DF127/VLOOKUP(DE127,Base!$A$3:$E$17,2,FALSE)/24,""),"")</f>
        <v/>
      </c>
      <c r="DP127" s="56" t="str">
        <f>IFERROR(IF($CX127="Présent",DH127/VLOOKUP(DG127,Base!$A$3:$E$17,2,FALSE)/24,""),"")</f>
        <v/>
      </c>
      <c r="DQ127" s="56" t="str">
        <f>IFERROR(IF($CX127="Présent",DJ127/VLOOKUP(DI127,Base!$A$3:$E$17,2,FALSE)/24,""),"")</f>
        <v/>
      </c>
      <c r="DR127" s="56" t="str">
        <f>IFERROR(IF($CX127="Présent",DL127/VLOOKUP(DK127,Base!$A$3:$E$17,2,FALSE)/24,""),"")</f>
        <v/>
      </c>
      <c r="DS127" s="56" t="str">
        <f>IFERROR(IF($CX127="Présent",DN127/VLOOKUP(DM127,Base!$A$3:$E$17,2,FALSE)/24,""),"")</f>
        <v/>
      </c>
      <c r="DT127" s="293" t="str">
        <f t="shared" si="138"/>
        <v/>
      </c>
      <c r="DU127" s="52"/>
      <c r="DV127" s="17" t="s">
        <v>194</v>
      </c>
      <c r="DW127" s="18"/>
      <c r="DX127" s="19">
        <v>0.54166666666666663</v>
      </c>
      <c r="DY127" s="290">
        <f>IF(DW127&lt;&gt;"Présent",0,DX127+(7.4/24))</f>
        <v>0</v>
      </c>
      <c r="DZ127" s="291">
        <f t="shared" si="140"/>
        <v>0</v>
      </c>
      <c r="EA127" s="19">
        <f>IF(DW127&lt;&gt;"Présent",0,DX127)</f>
        <v>0</v>
      </c>
      <c r="EB127" s="20">
        <v>0.85</v>
      </c>
      <c r="EC127" s="292">
        <f>IF(EA127="","",IF(DW127&lt;&gt;"Présent",0,EB127-EA127+IF(EA127&gt;EB127,1)-0.4/24))</f>
        <v>0</v>
      </c>
      <c r="ED127" s="63"/>
      <c r="EE127" s="64"/>
      <c r="EF127" s="63"/>
      <c r="EG127" s="65"/>
      <c r="EH127" s="66"/>
      <c r="EI127" s="64"/>
      <c r="EJ127" s="63" t="s">
        <v>10</v>
      </c>
      <c r="EK127" s="65"/>
      <c r="EL127" s="66" t="s">
        <v>10</v>
      </c>
      <c r="EM127" s="64"/>
      <c r="EN127" s="56" t="str">
        <f>IFERROR(IF($DW127="Présent",EE127/VLOOKUP(ED127,Base!$A$3:$E$17,2,FALSE)/24,""),"")</f>
        <v/>
      </c>
      <c r="EO127" s="56" t="str">
        <f>IFERROR(IF($DW127="Présent",EG127/VLOOKUP(EF127,Base!$A$3:$E$17,2,FALSE)/24,""),"")</f>
        <v/>
      </c>
      <c r="EP127" s="56" t="str">
        <f>IFERROR(IF($DW127="Présent",EI127/VLOOKUP(EH127,Base!$A$3:$E$17,2,FALSE)/24,""),"")</f>
        <v/>
      </c>
      <c r="EQ127" s="56" t="str">
        <f>IFERROR(IF($DW127="Présent",EK127/VLOOKUP(EJ127,Base!$A$3:$E$17,2,FALSE)/24,""),"")</f>
        <v/>
      </c>
      <c r="ER127" s="56" t="str">
        <f>IFERROR(IF($DW127="Présent",EM127/VLOOKUP(EL127,Base!$A$3:$E$17,2,FALSE)/24,""),"")</f>
        <v/>
      </c>
      <c r="ES127" s="293" t="str">
        <f>IF(DW127="Présent",SUM(EN127:ER127)/EC127,"")</f>
        <v/>
      </c>
      <c r="ET127" s="52"/>
      <c r="EU127" s="17"/>
      <c r="EV127" s="18"/>
      <c r="EW127" s="19">
        <v>0.54166666666666663</v>
      </c>
      <c r="EX127" s="290">
        <f t="shared" si="143"/>
        <v>0</v>
      </c>
      <c r="EY127" s="291">
        <f t="shared" si="144"/>
        <v>0</v>
      </c>
      <c r="EZ127" s="19">
        <f t="shared" si="145"/>
        <v>0</v>
      </c>
      <c r="FA127" s="20">
        <v>0.85</v>
      </c>
      <c r="FB127" s="292">
        <f t="shared" si="117"/>
        <v>0</v>
      </c>
      <c r="FC127" s="63"/>
      <c r="FD127" s="64"/>
      <c r="FE127" s="63"/>
      <c r="FF127" s="65"/>
      <c r="FG127" s="66"/>
      <c r="FH127" s="64"/>
      <c r="FI127" s="63" t="s">
        <v>10</v>
      </c>
      <c r="FJ127" s="65"/>
      <c r="FK127" s="66" t="s">
        <v>10</v>
      </c>
      <c r="FL127" s="64"/>
      <c r="FM127" s="56" t="str">
        <f>IFERROR(IF($EV127="Présent",FD127/VLOOKUP(FC127,Base!$A$3:$E$17,2,FALSE)/24,""),"")</f>
        <v/>
      </c>
      <c r="FN127" s="56" t="str">
        <f>IFERROR(IF($EV127="Présent",FF127/VLOOKUP(FE127,Base!$A$3:$E$17,2,FALSE)/24,""),"")</f>
        <v/>
      </c>
      <c r="FO127" s="56" t="str">
        <f>IFERROR(IF($EV127="Présent",FH127/VLOOKUP(FG127,Base!$A$3:$E$17,2,FALSE)/24,""),"")</f>
        <v/>
      </c>
      <c r="FP127" s="56" t="str">
        <f>IFERROR(IF($EV127="Présent",FJ127/VLOOKUP(FI127,Base!$A$3:$E$17,2,FALSE)/24,""),"")</f>
        <v/>
      </c>
      <c r="FQ127" s="56" t="str">
        <f>IFERROR(IF($EV127="Présent",FL127/VLOOKUP(FK127,Base!$A$3:$E$17,2,FALSE)/24,""),"")</f>
        <v/>
      </c>
      <c r="FR127" s="293" t="str">
        <f t="shared" si="146"/>
        <v/>
      </c>
      <c r="FS127" s="52"/>
      <c r="FU127" s="262" t="str">
        <f t="shared" si="95"/>
        <v>SHABANI.G</v>
      </c>
      <c r="FV127" s="261">
        <f t="shared" si="118"/>
        <v>7</v>
      </c>
      <c r="FW127" s="263">
        <f t="shared" si="147"/>
        <v>0</v>
      </c>
      <c r="FX127" s="23"/>
      <c r="FY127" s="88"/>
    </row>
    <row r="128" spans="1:181" s="25" customFormat="1" x14ac:dyDescent="0.2">
      <c r="B128" s="18"/>
      <c r="C128" s="19">
        <v>0.54166666666666663</v>
      </c>
      <c r="D128" s="290">
        <f t="shared" si="119"/>
        <v>0</v>
      </c>
      <c r="E128" s="291">
        <f t="shared" si="120"/>
        <v>0</v>
      </c>
      <c r="F128" s="19">
        <f t="shared" si="121"/>
        <v>0</v>
      </c>
      <c r="G128" s="20">
        <v>0.85</v>
      </c>
      <c r="H128" s="292">
        <f t="shared" si="111"/>
        <v>0</v>
      </c>
      <c r="I128" s="63"/>
      <c r="J128" s="64"/>
      <c r="K128" s="63"/>
      <c r="L128" s="65"/>
      <c r="M128" s="66"/>
      <c r="N128" s="64"/>
      <c r="O128" s="63" t="s">
        <v>10</v>
      </c>
      <c r="P128" s="65"/>
      <c r="Q128" s="66" t="s">
        <v>10</v>
      </c>
      <c r="R128" s="64"/>
      <c r="S128" s="56" t="str">
        <f>IFERROR(IF($B128="Présent",J128/VLOOKUP(I128,Base!$A$3:$E$17,2,FALSE)/24,""),"")</f>
        <v/>
      </c>
      <c r="T128" s="56" t="str">
        <f>IFERROR(IF($B128="Présent",L128/VLOOKUP(K128,Base!$A$3:$E$17,2,FALSE)/24,""),"")</f>
        <v/>
      </c>
      <c r="U128" s="56" t="str">
        <f>IFERROR(IF($B128="Présent",N128/VLOOKUP(M128,Base!$A$3:$E$17,2,FALSE)/24,""),"")</f>
        <v/>
      </c>
      <c r="V128" s="56" t="str">
        <f>IFERROR(IF($B128="Présent",P128/VLOOKUP(O128,Base!$A$3:$E$17,2,FALSE)/24,""),"")</f>
        <v/>
      </c>
      <c r="W128" s="56" t="str">
        <f>IFERROR(IF($B128="Présent",R128/VLOOKUP(Q128,Base!$A$3:$E$17,2,FALSE)/24,""),"")</f>
        <v/>
      </c>
      <c r="X128" s="293" t="str">
        <f t="shared" si="122"/>
        <v/>
      </c>
      <c r="Y128" s="52"/>
      <c r="AA128" s="18"/>
      <c r="AB128" s="19">
        <v>0.54166666666666663</v>
      </c>
      <c r="AC128" s="290">
        <f t="shared" si="123"/>
        <v>0</v>
      </c>
      <c r="AD128" s="291">
        <f t="shared" si="124"/>
        <v>0</v>
      </c>
      <c r="AE128" s="19">
        <f t="shared" si="125"/>
        <v>0</v>
      </c>
      <c r="AF128" s="20">
        <v>0.85</v>
      </c>
      <c r="AG128" s="292">
        <f t="shared" si="112"/>
        <v>0</v>
      </c>
      <c r="AH128" s="63"/>
      <c r="AI128" s="64"/>
      <c r="AJ128" s="63"/>
      <c r="AK128" s="65"/>
      <c r="AL128" s="66"/>
      <c r="AM128" s="64"/>
      <c r="AN128" s="63" t="s">
        <v>10</v>
      </c>
      <c r="AO128" s="65"/>
      <c r="AP128" s="66" t="s">
        <v>10</v>
      </c>
      <c r="AQ128" s="64"/>
      <c r="AR128" s="56" t="str">
        <f>IFERROR(IF($AA128="Présent",AI128/VLOOKUP(AH128,Base!$A$3:$E$17,2,FALSE)/24,""),"")</f>
        <v/>
      </c>
      <c r="AS128" s="56" t="str">
        <f>IFERROR(IF($AA128="Présent",AK128/VLOOKUP(AJ128,Base!$A$3:$E$17,2,FALSE)/24,""),"")</f>
        <v/>
      </c>
      <c r="AT128" s="56" t="str">
        <f>IFERROR(IF($AA128="Présent",AM128/VLOOKUP(AL128,Base!$A$3:$E$17,2,FALSE)/24,""),"")</f>
        <v/>
      </c>
      <c r="AU128" s="56" t="str">
        <f>IFERROR(IF($AA128="Présent",AO128/VLOOKUP(AN128,Base!$A$3:$E$17,2,FALSE)/24,""),"")</f>
        <v/>
      </c>
      <c r="AV128" s="56" t="str">
        <f>IFERROR(IF($AA128="Présent",AQ128/VLOOKUP(AP128,Base!$A$3:$E$17,2,FALSE)/24,""),"")</f>
        <v/>
      </c>
      <c r="AW128" s="293" t="str">
        <f t="shared" si="126"/>
        <v/>
      </c>
      <c r="AX128" s="52"/>
      <c r="AZ128" s="18"/>
      <c r="BA128" s="19">
        <v>0.54166666666666663</v>
      </c>
      <c r="BB128" s="290">
        <f t="shared" si="127"/>
        <v>0</v>
      </c>
      <c r="BC128" s="291">
        <f t="shared" si="128"/>
        <v>0</v>
      </c>
      <c r="BD128" s="19">
        <f t="shared" si="129"/>
        <v>0</v>
      </c>
      <c r="BE128" s="20">
        <v>0.85</v>
      </c>
      <c r="BF128" s="292">
        <f t="shared" si="113"/>
        <v>0</v>
      </c>
      <c r="BG128" s="63"/>
      <c r="BH128" s="64"/>
      <c r="BI128" s="63"/>
      <c r="BJ128" s="65"/>
      <c r="BK128" s="66"/>
      <c r="BL128" s="64"/>
      <c r="BM128" s="63" t="s">
        <v>10</v>
      </c>
      <c r="BN128" s="65"/>
      <c r="BO128" s="66" t="s">
        <v>10</v>
      </c>
      <c r="BP128" s="64"/>
      <c r="BQ128" s="56" t="str">
        <f>IFERROR(IF($AZ128="Présent",BH128/VLOOKUP(BG128,Base!$A$3:$E$17,2,FALSE)/24,""),"")</f>
        <v/>
      </c>
      <c r="BR128" s="56" t="str">
        <f>IFERROR(IF($AZ128="Présent",BJ128/VLOOKUP(BI128,Base!$A$3:$E$17,2,FALSE)/24,""),"")</f>
        <v/>
      </c>
      <c r="BS128" s="56" t="str">
        <f>IFERROR(IF($AZ128="Présent",BL128/VLOOKUP(BK128,Base!$A$3:$E$17,2,FALSE)/24,""),"")</f>
        <v/>
      </c>
      <c r="BT128" s="56" t="str">
        <f>IFERROR(IF($AZ128="Présent",BN128/VLOOKUP(BM128,Base!$A$3:$E$17,2,FALSE)/24,""),"")</f>
        <v/>
      </c>
      <c r="BU128" s="56" t="str">
        <f>IFERROR(IF($AZ128="Présent",BP128/VLOOKUP(BO128,Base!$A$3:$E$17,2,FALSE)/24,""),"")</f>
        <v/>
      </c>
      <c r="BV128" s="293" t="str">
        <f t="shared" si="130"/>
        <v/>
      </c>
      <c r="BW128" s="52"/>
      <c r="BX128" s="17"/>
      <c r="BY128" s="18"/>
      <c r="BZ128" s="19">
        <v>0.54166666666666663</v>
      </c>
      <c r="CA128" s="290">
        <f t="shared" si="131"/>
        <v>0</v>
      </c>
      <c r="CB128" s="291">
        <f t="shared" si="132"/>
        <v>0</v>
      </c>
      <c r="CC128" s="19">
        <f t="shared" si="133"/>
        <v>0</v>
      </c>
      <c r="CD128" s="20">
        <v>0.85</v>
      </c>
      <c r="CE128" s="292">
        <f t="shared" si="114"/>
        <v>0</v>
      </c>
      <c r="CF128" s="63"/>
      <c r="CG128" s="64"/>
      <c r="CH128" s="63"/>
      <c r="CI128" s="65"/>
      <c r="CJ128" s="66"/>
      <c r="CK128" s="64"/>
      <c r="CL128" s="63" t="s">
        <v>10</v>
      </c>
      <c r="CM128" s="65"/>
      <c r="CN128" s="66" t="s">
        <v>10</v>
      </c>
      <c r="CO128" s="64"/>
      <c r="CP128" s="56" t="str">
        <f>IFERROR(IF($BY128="Présent",CG128/VLOOKUP(CF128,Base!$A$3:$E$17,2,FALSE)/24,""),"")</f>
        <v/>
      </c>
      <c r="CQ128" s="56" t="str">
        <f>IFERROR(IF($BY128="Présent",CI128/VLOOKUP(CH128,Base!$A$3:$E$17,2,FALSE)/24,""),"")</f>
        <v/>
      </c>
      <c r="CR128" s="56" t="str">
        <f>IFERROR(IF($BY128="Présent",CK128/VLOOKUP(CJ128,Base!$A$3:$E$17,2,FALSE)/24,""),"")</f>
        <v/>
      </c>
      <c r="CS128" s="56" t="str">
        <f>IFERROR(IF($BY128="Présent",CM128/VLOOKUP(CL128,Base!$A$3:$E$17,2,FALSE)/24,""),"")</f>
        <v/>
      </c>
      <c r="CT128" s="56" t="str">
        <f>IFERROR(IF($BY128="Présent",CO128/VLOOKUP(CN128,Base!$A$3:$E$17,2,FALSE)/24,""),"")</f>
        <v/>
      </c>
      <c r="CU128" s="293" t="str">
        <f t="shared" si="134"/>
        <v/>
      </c>
      <c r="CV128" s="52"/>
      <c r="CW128" s="17"/>
      <c r="CX128" s="18"/>
      <c r="CY128" s="19">
        <v>0.54166666666666663</v>
      </c>
      <c r="CZ128" s="290">
        <f t="shared" si="135"/>
        <v>0</v>
      </c>
      <c r="DA128" s="291">
        <f t="shared" si="136"/>
        <v>0</v>
      </c>
      <c r="DB128" s="19">
        <f t="shared" si="137"/>
        <v>0</v>
      </c>
      <c r="DC128" s="20">
        <v>0.85</v>
      </c>
      <c r="DD128" s="292">
        <f t="shared" si="115"/>
        <v>0</v>
      </c>
      <c r="DE128" s="63"/>
      <c r="DF128" s="64"/>
      <c r="DG128" s="63"/>
      <c r="DH128" s="65"/>
      <c r="DI128" s="66"/>
      <c r="DJ128" s="64"/>
      <c r="DK128" s="63" t="s">
        <v>10</v>
      </c>
      <c r="DL128" s="65"/>
      <c r="DM128" s="66" t="s">
        <v>10</v>
      </c>
      <c r="DN128" s="64"/>
      <c r="DO128" s="56" t="str">
        <f>IFERROR(IF($CX128="Présent",DF128/VLOOKUP(DE128,Base!$A$3:$E$17,2,FALSE)/24,""),"")</f>
        <v/>
      </c>
      <c r="DP128" s="56" t="str">
        <f>IFERROR(IF($CX128="Présent",DH128/VLOOKUP(DG128,Base!$A$3:$E$17,2,FALSE)/24,""),"")</f>
        <v/>
      </c>
      <c r="DQ128" s="56" t="str">
        <f>IFERROR(IF($CX128="Présent",DJ128/VLOOKUP(DI128,Base!$A$3:$E$17,2,FALSE)/24,""),"")</f>
        <v/>
      </c>
      <c r="DR128" s="56" t="str">
        <f>IFERROR(IF($CX128="Présent",DL128/VLOOKUP(DK128,Base!$A$3:$E$17,2,FALSE)/24,""),"")</f>
        <v/>
      </c>
      <c r="DS128" s="56" t="str">
        <f>IFERROR(IF($CX128="Présent",DN128/VLOOKUP(DM128,Base!$A$3:$E$17,2,FALSE)/24,""),"")</f>
        <v/>
      </c>
      <c r="DT128" s="293" t="str">
        <f t="shared" si="138"/>
        <v/>
      </c>
      <c r="DU128" s="52"/>
      <c r="DV128" s="17"/>
      <c r="DW128" s="18"/>
      <c r="DX128" s="19">
        <v>0.54166666666666663</v>
      </c>
      <c r="DY128" s="290">
        <f t="shared" si="139"/>
        <v>0</v>
      </c>
      <c r="DZ128" s="291">
        <f t="shared" si="140"/>
        <v>0</v>
      </c>
      <c r="EA128" s="19">
        <f t="shared" si="141"/>
        <v>0</v>
      </c>
      <c r="EB128" s="20">
        <v>0.85</v>
      </c>
      <c r="EC128" s="292">
        <f t="shared" si="116"/>
        <v>0</v>
      </c>
      <c r="ED128" s="63"/>
      <c r="EE128" s="64"/>
      <c r="EF128" s="63"/>
      <c r="EG128" s="65"/>
      <c r="EH128" s="66"/>
      <c r="EI128" s="64"/>
      <c r="EJ128" s="63" t="s">
        <v>10</v>
      </c>
      <c r="EK128" s="65"/>
      <c r="EL128" s="66" t="s">
        <v>10</v>
      </c>
      <c r="EM128" s="64"/>
      <c r="EN128" s="56" t="str">
        <f>IFERROR(IF($DW128="Présent",EE128/VLOOKUP(ED128,Base!$A$3:$E$17,2,FALSE)/24,""),"")</f>
        <v/>
      </c>
      <c r="EO128" s="56" t="str">
        <f>IFERROR(IF($DW128="Présent",EG128/VLOOKUP(EF128,Base!$A$3:$E$17,2,FALSE)/24,""),"")</f>
        <v/>
      </c>
      <c r="EP128" s="56" t="str">
        <f>IFERROR(IF($DW128="Présent",EI128/VLOOKUP(EH128,Base!$A$3:$E$17,2,FALSE)/24,""),"")</f>
        <v/>
      </c>
      <c r="EQ128" s="56" t="str">
        <f>IFERROR(IF($DW128="Présent",EK128/VLOOKUP(EJ128,Base!$A$3:$E$17,2,FALSE)/24,""),"")</f>
        <v/>
      </c>
      <c r="ER128" s="56" t="str">
        <f>IFERROR(IF($DW128="Présent",EM128/VLOOKUP(EL128,Base!$A$3:$E$17,2,FALSE)/24,""),"")</f>
        <v/>
      </c>
      <c r="ES128" s="293" t="str">
        <f t="shared" si="142"/>
        <v/>
      </c>
      <c r="ET128" s="52"/>
      <c r="EU128" s="17"/>
      <c r="EV128" s="18"/>
      <c r="EW128" s="19">
        <v>0.54166666666666663</v>
      </c>
      <c r="EX128" s="290">
        <f t="shared" si="143"/>
        <v>0</v>
      </c>
      <c r="EY128" s="291">
        <f t="shared" si="144"/>
        <v>0</v>
      </c>
      <c r="EZ128" s="19">
        <f t="shared" si="145"/>
        <v>0</v>
      </c>
      <c r="FA128" s="20">
        <v>0.85</v>
      </c>
      <c r="FB128" s="292">
        <f t="shared" si="117"/>
        <v>0</v>
      </c>
      <c r="FC128" s="63"/>
      <c r="FD128" s="64"/>
      <c r="FE128" s="63"/>
      <c r="FF128" s="65"/>
      <c r="FG128" s="66"/>
      <c r="FH128" s="64"/>
      <c r="FI128" s="63" t="s">
        <v>10</v>
      </c>
      <c r="FJ128" s="65"/>
      <c r="FK128" s="66" t="s">
        <v>10</v>
      </c>
      <c r="FL128" s="64"/>
      <c r="FM128" s="56" t="str">
        <f>IFERROR(IF($EV128="Présent",FD128/VLOOKUP(FC128,Base!$A$3:$E$17,2,FALSE)/24,""),"")</f>
        <v/>
      </c>
      <c r="FN128" s="56" t="str">
        <f>IFERROR(IF($EV128="Présent",FF128/VLOOKUP(FE128,Base!$A$3:$E$17,2,FALSE)/24,""),"")</f>
        <v/>
      </c>
      <c r="FO128" s="56" t="str">
        <f>IFERROR(IF($EV128="Présent",FH128/VLOOKUP(FG128,Base!$A$3:$E$17,2,FALSE)/24,""),"")</f>
        <v/>
      </c>
      <c r="FP128" s="56" t="str">
        <f>IFERROR(IF($EV128="Présent",FJ128/VLOOKUP(FI128,Base!$A$3:$E$17,2,FALSE)/24,""),"")</f>
        <v/>
      </c>
      <c r="FQ128" s="56" t="str">
        <f>IFERROR(IF($EV128="Présent",FL128/VLOOKUP(FK128,Base!$A$3:$E$17,2,FALSE)/24,""),"")</f>
        <v/>
      </c>
      <c r="FR128" s="293" t="str">
        <f t="shared" si="146"/>
        <v/>
      </c>
      <c r="FS128" s="52"/>
      <c r="FU128" s="262">
        <f t="shared" si="95"/>
        <v>0</v>
      </c>
      <c r="FV128" s="261" t="str">
        <f t="shared" si="118"/>
        <v/>
      </c>
      <c r="FW128" s="263">
        <f t="shared" si="147"/>
        <v>0</v>
      </c>
      <c r="FX128" s="23"/>
      <c r="FY128" s="88"/>
    </row>
    <row r="129" spans="1:181" s="25" customFormat="1" x14ac:dyDescent="0.2">
      <c r="A129" s="17"/>
      <c r="B129" s="18"/>
      <c r="C129" s="19">
        <v>0.54166666666666663</v>
      </c>
      <c r="D129" s="290">
        <f t="shared" si="119"/>
        <v>0</v>
      </c>
      <c r="E129" s="291">
        <f t="shared" si="120"/>
        <v>0</v>
      </c>
      <c r="F129" s="19">
        <f t="shared" si="121"/>
        <v>0</v>
      </c>
      <c r="G129" s="20">
        <v>0.85</v>
      </c>
      <c r="H129" s="292">
        <f t="shared" si="111"/>
        <v>0</v>
      </c>
      <c r="I129" s="63"/>
      <c r="J129" s="64"/>
      <c r="K129" s="63"/>
      <c r="L129" s="65"/>
      <c r="M129" s="66"/>
      <c r="N129" s="64"/>
      <c r="O129" s="63" t="s">
        <v>10</v>
      </c>
      <c r="P129" s="65"/>
      <c r="Q129" s="66" t="s">
        <v>10</v>
      </c>
      <c r="R129" s="64"/>
      <c r="S129" s="56" t="str">
        <f>IFERROR(IF($B129="Présent",J129/VLOOKUP(I129,Base!$A$3:$E$17,2,FALSE)/24,""),"")</f>
        <v/>
      </c>
      <c r="T129" s="56" t="str">
        <f>IFERROR(IF($B129="Présent",L129/VLOOKUP(K129,Base!$A$3:$E$17,2,FALSE)/24,""),"")</f>
        <v/>
      </c>
      <c r="U129" s="56" t="str">
        <f>IFERROR(IF($B129="Présent",N129/VLOOKUP(M129,Base!$A$3:$E$17,2,FALSE)/24,""),"")</f>
        <v/>
      </c>
      <c r="V129" s="56" t="str">
        <f>IFERROR(IF($B129="Présent",P129/VLOOKUP(O129,Base!$A$3:$E$17,2,FALSE)/24,""),"")</f>
        <v/>
      </c>
      <c r="W129" s="56" t="str">
        <f>IFERROR(IF($B129="Présent",R129/VLOOKUP(Q129,Base!$A$3:$E$17,2,FALSE)/24,""),"")</f>
        <v/>
      </c>
      <c r="X129" s="293" t="str">
        <f t="shared" si="122"/>
        <v/>
      </c>
      <c r="Y129" s="52"/>
      <c r="Z129" s="17"/>
      <c r="AA129" s="18"/>
      <c r="AB129" s="19">
        <v>0.54166666666666663</v>
      </c>
      <c r="AC129" s="290">
        <f t="shared" si="123"/>
        <v>0</v>
      </c>
      <c r="AD129" s="291">
        <f t="shared" si="124"/>
        <v>0</v>
      </c>
      <c r="AE129" s="19">
        <f t="shared" si="125"/>
        <v>0</v>
      </c>
      <c r="AF129" s="20">
        <v>0.85</v>
      </c>
      <c r="AG129" s="292">
        <f t="shared" si="112"/>
        <v>0</v>
      </c>
      <c r="AH129" s="63"/>
      <c r="AI129" s="64"/>
      <c r="AJ129" s="63"/>
      <c r="AK129" s="65"/>
      <c r="AL129" s="66"/>
      <c r="AM129" s="64"/>
      <c r="AN129" s="63" t="s">
        <v>10</v>
      </c>
      <c r="AO129" s="65"/>
      <c r="AP129" s="66" t="s">
        <v>10</v>
      </c>
      <c r="AQ129" s="64"/>
      <c r="AR129" s="56" t="str">
        <f>IFERROR(IF($AA129="Présent",AI129/VLOOKUP(AH129,Base!$A$3:$E$17,2,FALSE)/24,""),"")</f>
        <v/>
      </c>
      <c r="AS129" s="56" t="str">
        <f>IFERROR(IF($AA129="Présent",AK129/VLOOKUP(AJ129,Base!$A$3:$E$17,2,FALSE)/24,""),"")</f>
        <v/>
      </c>
      <c r="AT129" s="56" t="str">
        <f>IFERROR(IF($AA129="Présent",AM129/VLOOKUP(AL129,Base!$A$3:$E$17,2,FALSE)/24,""),"")</f>
        <v/>
      </c>
      <c r="AU129" s="56" t="str">
        <f>IFERROR(IF($AA129="Présent",AO129/VLOOKUP(AN129,Base!$A$3:$E$17,2,FALSE)/24,""),"")</f>
        <v/>
      </c>
      <c r="AV129" s="56" t="str">
        <f>IFERROR(IF($AA129="Présent",AQ129/VLOOKUP(AP129,Base!$A$3:$E$17,2,FALSE)/24,""),"")</f>
        <v/>
      </c>
      <c r="AW129" s="293" t="str">
        <f t="shared" si="126"/>
        <v/>
      </c>
      <c r="AX129" s="52"/>
      <c r="AY129" s="17"/>
      <c r="AZ129" s="18"/>
      <c r="BA129" s="19">
        <v>0.54166666666666663</v>
      </c>
      <c r="BB129" s="290">
        <f t="shared" si="127"/>
        <v>0</v>
      </c>
      <c r="BC129" s="291">
        <f t="shared" si="128"/>
        <v>0</v>
      </c>
      <c r="BD129" s="19">
        <f t="shared" si="129"/>
        <v>0</v>
      </c>
      <c r="BE129" s="20">
        <v>0.85</v>
      </c>
      <c r="BF129" s="292">
        <f t="shared" si="113"/>
        <v>0</v>
      </c>
      <c r="BG129" s="63"/>
      <c r="BH129" s="64"/>
      <c r="BI129" s="63"/>
      <c r="BJ129" s="65"/>
      <c r="BK129" s="66"/>
      <c r="BL129" s="64"/>
      <c r="BM129" s="63" t="s">
        <v>10</v>
      </c>
      <c r="BN129" s="65"/>
      <c r="BO129" s="66" t="s">
        <v>10</v>
      </c>
      <c r="BP129" s="64"/>
      <c r="BQ129" s="56" t="str">
        <f>IFERROR(IF($AZ129="Présent",BH129/VLOOKUP(BG129,Base!$A$3:$E$17,2,FALSE)/24,""),"")</f>
        <v/>
      </c>
      <c r="BR129" s="56" t="str">
        <f>IFERROR(IF($AZ129="Présent",BJ129/VLOOKUP(BI129,Base!$A$3:$E$17,2,FALSE)/24,""),"")</f>
        <v/>
      </c>
      <c r="BS129" s="56" t="str">
        <f>IFERROR(IF($AZ129="Présent",BL129/VLOOKUP(BK129,Base!$A$3:$E$17,2,FALSE)/24,""),"")</f>
        <v/>
      </c>
      <c r="BT129" s="56" t="str">
        <f>IFERROR(IF($AZ129="Présent",BN129/VLOOKUP(BM129,Base!$A$3:$E$17,2,FALSE)/24,""),"")</f>
        <v/>
      </c>
      <c r="BU129" s="56" t="str">
        <f>IFERROR(IF($AZ129="Présent",BP129/VLOOKUP(BO129,Base!$A$3:$E$17,2,FALSE)/24,""),"")</f>
        <v/>
      </c>
      <c r="BV129" s="293" t="str">
        <f t="shared" si="130"/>
        <v/>
      </c>
      <c r="BW129" s="52"/>
      <c r="BX129" s="17"/>
      <c r="BY129" s="18"/>
      <c r="BZ129" s="19">
        <v>0.54166666666666663</v>
      </c>
      <c r="CA129" s="290">
        <f t="shared" si="131"/>
        <v>0</v>
      </c>
      <c r="CB129" s="291">
        <f t="shared" si="132"/>
        <v>0</v>
      </c>
      <c r="CC129" s="19">
        <f t="shared" si="133"/>
        <v>0</v>
      </c>
      <c r="CD129" s="20">
        <v>0.85</v>
      </c>
      <c r="CE129" s="292">
        <f t="shared" si="114"/>
        <v>0</v>
      </c>
      <c r="CF129" s="63"/>
      <c r="CG129" s="64"/>
      <c r="CH129" s="63"/>
      <c r="CI129" s="65"/>
      <c r="CJ129" s="66"/>
      <c r="CK129" s="64"/>
      <c r="CL129" s="63" t="s">
        <v>10</v>
      </c>
      <c r="CM129" s="65"/>
      <c r="CN129" s="66" t="s">
        <v>10</v>
      </c>
      <c r="CO129" s="64"/>
      <c r="CP129" s="56" t="str">
        <f>IFERROR(IF($BY129="Présent",CG129/VLOOKUP(CF129,Base!$A$3:$E$17,2,FALSE)/24,""),"")</f>
        <v/>
      </c>
      <c r="CQ129" s="56" t="str">
        <f>IFERROR(IF($BY129="Présent",CI129/VLOOKUP(CH129,Base!$A$3:$E$17,2,FALSE)/24,""),"")</f>
        <v/>
      </c>
      <c r="CR129" s="56" t="str">
        <f>IFERROR(IF($BY129="Présent",CK129/VLOOKUP(CJ129,Base!$A$3:$E$17,2,FALSE)/24,""),"")</f>
        <v/>
      </c>
      <c r="CS129" s="56" t="str">
        <f>IFERROR(IF($BY129="Présent",CM129/VLOOKUP(CL129,Base!$A$3:$E$17,2,FALSE)/24,""),"")</f>
        <v/>
      </c>
      <c r="CT129" s="56" t="str">
        <f>IFERROR(IF($BY129="Présent",CO129/VLOOKUP(CN129,Base!$A$3:$E$17,2,FALSE)/24,""),"")</f>
        <v/>
      </c>
      <c r="CU129" s="293" t="str">
        <f t="shared" si="134"/>
        <v/>
      </c>
      <c r="CV129" s="52"/>
      <c r="CW129" s="17"/>
      <c r="CX129" s="18"/>
      <c r="CY129" s="19">
        <v>0.54166666666666663</v>
      </c>
      <c r="CZ129" s="290">
        <f t="shared" si="135"/>
        <v>0</v>
      </c>
      <c r="DA129" s="291">
        <f t="shared" si="136"/>
        <v>0</v>
      </c>
      <c r="DB129" s="19">
        <f t="shared" si="137"/>
        <v>0</v>
      </c>
      <c r="DC129" s="20">
        <v>0.85</v>
      </c>
      <c r="DD129" s="292">
        <f t="shared" si="115"/>
        <v>0</v>
      </c>
      <c r="DE129" s="63"/>
      <c r="DF129" s="64"/>
      <c r="DG129" s="63"/>
      <c r="DH129" s="65"/>
      <c r="DI129" s="66"/>
      <c r="DJ129" s="64"/>
      <c r="DK129" s="63" t="s">
        <v>10</v>
      </c>
      <c r="DL129" s="65"/>
      <c r="DM129" s="66" t="s">
        <v>10</v>
      </c>
      <c r="DN129" s="64"/>
      <c r="DO129" s="56" t="str">
        <f>IFERROR(IF($CX129="Présent",DF129/VLOOKUP(DE129,Base!$A$3:$E$17,2,FALSE)/24,""),"")</f>
        <v/>
      </c>
      <c r="DP129" s="56" t="str">
        <f>IFERROR(IF($CX129="Présent",DH129/VLOOKUP(DG129,Base!$A$3:$E$17,2,FALSE)/24,""),"")</f>
        <v/>
      </c>
      <c r="DQ129" s="56" t="str">
        <f>IFERROR(IF($CX129="Présent",DJ129/VLOOKUP(DI129,Base!$A$3:$E$17,2,FALSE)/24,""),"")</f>
        <v/>
      </c>
      <c r="DR129" s="56" t="str">
        <f>IFERROR(IF($CX129="Présent",DL129/VLOOKUP(DK129,Base!$A$3:$E$17,2,FALSE)/24,""),"")</f>
        <v/>
      </c>
      <c r="DS129" s="56" t="str">
        <f>IFERROR(IF($CX129="Présent",DN129/VLOOKUP(DM129,Base!$A$3:$E$17,2,FALSE)/24,""),"")</f>
        <v/>
      </c>
      <c r="DT129" s="293" t="str">
        <f t="shared" si="138"/>
        <v/>
      </c>
      <c r="DU129" s="52"/>
      <c r="DV129" s="17"/>
      <c r="DW129" s="18"/>
      <c r="DX129" s="19">
        <v>0.54166666666666663</v>
      </c>
      <c r="DY129" s="290">
        <f t="shared" si="139"/>
        <v>0</v>
      </c>
      <c r="DZ129" s="291">
        <f t="shared" si="140"/>
        <v>0</v>
      </c>
      <c r="EA129" s="19">
        <f t="shared" si="141"/>
        <v>0</v>
      </c>
      <c r="EB129" s="20">
        <v>0.85</v>
      </c>
      <c r="EC129" s="292">
        <f t="shared" si="116"/>
        <v>0</v>
      </c>
      <c r="ED129" s="63"/>
      <c r="EE129" s="64"/>
      <c r="EF129" s="63"/>
      <c r="EG129" s="65"/>
      <c r="EH129" s="66"/>
      <c r="EI129" s="64"/>
      <c r="EJ129" s="63" t="s">
        <v>10</v>
      </c>
      <c r="EK129" s="65"/>
      <c r="EL129" s="66" t="s">
        <v>10</v>
      </c>
      <c r="EM129" s="64"/>
      <c r="EN129" s="56" t="str">
        <f>IFERROR(IF($DW129="Présent",EE129/VLOOKUP(ED129,Base!$A$3:$E$17,2,FALSE)/24,""),"")</f>
        <v/>
      </c>
      <c r="EO129" s="56" t="str">
        <f>IFERROR(IF($DW129="Présent",EG129/VLOOKUP(EF129,Base!$A$3:$E$17,2,FALSE)/24,""),"")</f>
        <v/>
      </c>
      <c r="EP129" s="56" t="str">
        <f>IFERROR(IF($DW129="Présent",EI129/VLOOKUP(EH129,Base!$A$3:$E$17,2,FALSE)/24,""),"")</f>
        <v/>
      </c>
      <c r="EQ129" s="56" t="str">
        <f>IFERROR(IF($DW129="Présent",EK129/VLOOKUP(EJ129,Base!$A$3:$E$17,2,FALSE)/24,""),"")</f>
        <v/>
      </c>
      <c r="ER129" s="56" t="str">
        <f>IFERROR(IF($DW129="Présent",EM129/VLOOKUP(EL129,Base!$A$3:$E$17,2,FALSE)/24,""),"")</f>
        <v/>
      </c>
      <c r="ES129" s="293" t="str">
        <f t="shared" si="142"/>
        <v/>
      </c>
      <c r="ET129" s="52"/>
      <c r="EU129" s="17"/>
      <c r="EV129" s="18"/>
      <c r="EW129" s="19">
        <v>0.54166666666666663</v>
      </c>
      <c r="EX129" s="290">
        <f t="shared" si="143"/>
        <v>0</v>
      </c>
      <c r="EY129" s="291">
        <f t="shared" si="144"/>
        <v>0</v>
      </c>
      <c r="EZ129" s="19">
        <f t="shared" si="145"/>
        <v>0</v>
      </c>
      <c r="FA129" s="20">
        <v>0.85</v>
      </c>
      <c r="FB129" s="292">
        <f t="shared" si="117"/>
        <v>0</v>
      </c>
      <c r="FC129" s="63"/>
      <c r="FD129" s="64"/>
      <c r="FE129" s="63"/>
      <c r="FF129" s="65"/>
      <c r="FG129" s="66"/>
      <c r="FH129" s="64"/>
      <c r="FI129" s="63" t="s">
        <v>10</v>
      </c>
      <c r="FJ129" s="65"/>
      <c r="FK129" s="66" t="s">
        <v>10</v>
      </c>
      <c r="FL129" s="64"/>
      <c r="FM129" s="56" t="str">
        <f>IFERROR(IF($EV129="Présent",FD129/VLOOKUP(FC129,Base!$A$3:$E$17,2,FALSE)/24,""),"")</f>
        <v/>
      </c>
      <c r="FN129" s="56" t="str">
        <f>IFERROR(IF($EV129="Présent",FF129/VLOOKUP(FE129,Base!$A$3:$E$17,2,FALSE)/24,""),"")</f>
        <v/>
      </c>
      <c r="FO129" s="56" t="str">
        <f>IFERROR(IF($EV129="Présent",FH129/VLOOKUP(FG129,Base!$A$3:$E$17,2,FALSE)/24,""),"")</f>
        <v/>
      </c>
      <c r="FP129" s="56" t="str">
        <f>IFERROR(IF($EV129="Présent",FJ129/VLOOKUP(FI129,Base!$A$3:$E$17,2,FALSE)/24,""),"")</f>
        <v/>
      </c>
      <c r="FQ129" s="56" t="str">
        <f>IFERROR(IF($EV129="Présent",FL129/VLOOKUP(FK129,Base!$A$3:$E$17,2,FALSE)/24,""),"")</f>
        <v/>
      </c>
      <c r="FR129" s="293" t="str">
        <f t="shared" si="146"/>
        <v/>
      </c>
      <c r="FS129" s="52"/>
      <c r="FU129" s="262">
        <f t="shared" si="95"/>
        <v>0</v>
      </c>
      <c r="FV129" s="261" t="str">
        <f t="shared" si="118"/>
        <v/>
      </c>
      <c r="FW129" s="263">
        <f t="shared" si="147"/>
        <v>0</v>
      </c>
      <c r="FX129" s="23"/>
      <c r="FY129" s="88"/>
    </row>
    <row r="130" spans="1:181" s="25" customFormat="1" x14ac:dyDescent="0.2">
      <c r="A130" s="17"/>
      <c r="B130" s="18"/>
      <c r="C130" s="19">
        <v>0.54166666666666663</v>
      </c>
      <c r="D130" s="290">
        <f t="shared" si="119"/>
        <v>0</v>
      </c>
      <c r="E130" s="291">
        <f t="shared" si="120"/>
        <v>0</v>
      </c>
      <c r="F130" s="19">
        <f t="shared" si="121"/>
        <v>0</v>
      </c>
      <c r="G130" s="20">
        <v>0.85</v>
      </c>
      <c r="H130" s="292">
        <f t="shared" si="111"/>
        <v>0</v>
      </c>
      <c r="I130" s="63"/>
      <c r="J130" s="64"/>
      <c r="K130" s="63"/>
      <c r="L130" s="65"/>
      <c r="M130" s="66"/>
      <c r="N130" s="64"/>
      <c r="O130" s="63" t="s">
        <v>10</v>
      </c>
      <c r="P130" s="65"/>
      <c r="Q130" s="66" t="s">
        <v>10</v>
      </c>
      <c r="R130" s="64"/>
      <c r="S130" s="56" t="str">
        <f>IFERROR(IF($B130="Présent",J130/VLOOKUP(I130,Base!$A$3:$E$17,2,FALSE)/24,""),"")</f>
        <v/>
      </c>
      <c r="T130" s="56" t="str">
        <f>IFERROR(IF($B130="Présent",L130/VLOOKUP(K130,Base!$A$3:$E$17,2,FALSE)/24,""),"")</f>
        <v/>
      </c>
      <c r="U130" s="56" t="str">
        <f>IFERROR(IF($B130="Présent",N130/VLOOKUP(M130,Base!$A$3:$E$17,2,FALSE)/24,""),"")</f>
        <v/>
      </c>
      <c r="V130" s="56" t="str">
        <f>IFERROR(IF($B130="Présent",P130/VLOOKUP(O130,Base!$A$3:$E$17,2,FALSE)/24,""),"")</f>
        <v/>
      </c>
      <c r="W130" s="56" t="str">
        <f>IFERROR(IF($B130="Présent",R130/VLOOKUP(Q130,Base!$A$3:$E$17,2,FALSE)/24,""),"")</f>
        <v/>
      </c>
      <c r="X130" s="293" t="str">
        <f t="shared" si="122"/>
        <v/>
      </c>
      <c r="Y130" s="52"/>
      <c r="Z130" s="17"/>
      <c r="AA130" s="18"/>
      <c r="AB130" s="19">
        <v>0.54166666666666663</v>
      </c>
      <c r="AC130" s="290">
        <f t="shared" si="123"/>
        <v>0</v>
      </c>
      <c r="AD130" s="291">
        <f t="shared" si="124"/>
        <v>0</v>
      </c>
      <c r="AE130" s="19">
        <f t="shared" si="125"/>
        <v>0</v>
      </c>
      <c r="AF130" s="20">
        <v>0.85</v>
      </c>
      <c r="AG130" s="292">
        <f t="shared" si="112"/>
        <v>0</v>
      </c>
      <c r="AH130" s="63"/>
      <c r="AI130" s="64"/>
      <c r="AJ130" s="63"/>
      <c r="AK130" s="65"/>
      <c r="AL130" s="66"/>
      <c r="AM130" s="64"/>
      <c r="AN130" s="63" t="s">
        <v>10</v>
      </c>
      <c r="AO130" s="65"/>
      <c r="AP130" s="66" t="s">
        <v>10</v>
      </c>
      <c r="AQ130" s="64"/>
      <c r="AR130" s="56" t="str">
        <f>IFERROR(IF($AA130="Présent",AI130/VLOOKUP(AH130,Base!$A$3:$E$17,2,FALSE)/24,""),"")</f>
        <v/>
      </c>
      <c r="AS130" s="56" t="str">
        <f>IFERROR(IF($AA130="Présent",AK130/VLOOKUP(AJ130,Base!$A$3:$E$17,2,FALSE)/24,""),"")</f>
        <v/>
      </c>
      <c r="AT130" s="56" t="str">
        <f>IFERROR(IF($AA130="Présent",AM130/VLOOKUP(AL130,Base!$A$3:$E$17,2,FALSE)/24,""),"")</f>
        <v/>
      </c>
      <c r="AU130" s="56" t="str">
        <f>IFERROR(IF($AA130="Présent",AO130/VLOOKUP(AN130,Base!$A$3:$E$17,2,FALSE)/24,""),"")</f>
        <v/>
      </c>
      <c r="AV130" s="56" t="str">
        <f>IFERROR(IF($AA130="Présent",AQ130/VLOOKUP(AP130,Base!$A$3:$E$17,2,FALSE)/24,""),"")</f>
        <v/>
      </c>
      <c r="AW130" s="293" t="str">
        <f t="shared" si="126"/>
        <v/>
      </c>
      <c r="AX130" s="52"/>
      <c r="AY130" s="17"/>
      <c r="AZ130" s="18"/>
      <c r="BA130" s="19">
        <v>0.54166666666666663</v>
      </c>
      <c r="BB130" s="290">
        <f t="shared" si="127"/>
        <v>0</v>
      </c>
      <c r="BC130" s="291">
        <f t="shared" si="128"/>
        <v>0</v>
      </c>
      <c r="BD130" s="19">
        <f t="shared" si="129"/>
        <v>0</v>
      </c>
      <c r="BE130" s="20">
        <v>0.85</v>
      </c>
      <c r="BF130" s="292">
        <f t="shared" si="113"/>
        <v>0</v>
      </c>
      <c r="BG130" s="63"/>
      <c r="BH130" s="64"/>
      <c r="BI130" s="63"/>
      <c r="BJ130" s="65"/>
      <c r="BK130" s="66"/>
      <c r="BL130" s="64"/>
      <c r="BM130" s="63" t="s">
        <v>10</v>
      </c>
      <c r="BN130" s="65"/>
      <c r="BO130" s="66" t="s">
        <v>10</v>
      </c>
      <c r="BP130" s="64"/>
      <c r="BQ130" s="56" t="str">
        <f>IFERROR(IF($AZ130="Présent",BH130/VLOOKUP(BG130,Base!$A$3:$E$17,2,FALSE)/24,""),"")</f>
        <v/>
      </c>
      <c r="BR130" s="56" t="str">
        <f>IFERROR(IF($AZ130="Présent",BJ130/VLOOKUP(BI130,Base!$A$3:$E$17,2,FALSE)/24,""),"")</f>
        <v/>
      </c>
      <c r="BS130" s="56" t="str">
        <f>IFERROR(IF($AZ130="Présent",BL130/VLOOKUP(BK130,Base!$A$3:$E$17,2,FALSE)/24,""),"")</f>
        <v/>
      </c>
      <c r="BT130" s="56" t="str">
        <f>IFERROR(IF($AZ130="Présent",BN130/VLOOKUP(BM130,Base!$A$3:$E$17,2,FALSE)/24,""),"")</f>
        <v/>
      </c>
      <c r="BU130" s="56" t="str">
        <f>IFERROR(IF($AZ130="Présent",BP130/VLOOKUP(BO130,Base!$A$3:$E$17,2,FALSE)/24,""),"")</f>
        <v/>
      </c>
      <c r="BV130" s="293" t="str">
        <f t="shared" si="130"/>
        <v/>
      </c>
      <c r="BW130" s="52"/>
      <c r="BX130" s="17"/>
      <c r="BY130" s="18"/>
      <c r="BZ130" s="19">
        <v>0.54166666666666663</v>
      </c>
      <c r="CA130" s="290">
        <f t="shared" si="131"/>
        <v>0</v>
      </c>
      <c r="CB130" s="291">
        <f t="shared" si="132"/>
        <v>0</v>
      </c>
      <c r="CC130" s="19">
        <f t="shared" si="133"/>
        <v>0</v>
      </c>
      <c r="CD130" s="20">
        <v>0.85</v>
      </c>
      <c r="CE130" s="292">
        <f t="shared" si="114"/>
        <v>0</v>
      </c>
      <c r="CF130" s="63"/>
      <c r="CG130" s="64"/>
      <c r="CH130" s="63"/>
      <c r="CI130" s="65"/>
      <c r="CJ130" s="66"/>
      <c r="CK130" s="64"/>
      <c r="CL130" s="63" t="s">
        <v>10</v>
      </c>
      <c r="CM130" s="65"/>
      <c r="CN130" s="66" t="s">
        <v>10</v>
      </c>
      <c r="CO130" s="64"/>
      <c r="CP130" s="56" t="str">
        <f>IFERROR(IF($BY130="Présent",CG130/VLOOKUP(CF130,Base!$A$3:$E$17,2,FALSE)/24,""),"")</f>
        <v/>
      </c>
      <c r="CQ130" s="56" t="str">
        <f>IFERROR(IF($BY130="Présent",CI130/VLOOKUP(CH130,Base!$A$3:$E$17,2,FALSE)/24,""),"")</f>
        <v/>
      </c>
      <c r="CR130" s="56" t="str">
        <f>IFERROR(IF($BY130="Présent",CK130/VLOOKUP(CJ130,Base!$A$3:$E$17,2,FALSE)/24,""),"")</f>
        <v/>
      </c>
      <c r="CS130" s="56" t="str">
        <f>IFERROR(IF($BY130="Présent",CM130/VLOOKUP(CL130,Base!$A$3:$E$17,2,FALSE)/24,""),"")</f>
        <v/>
      </c>
      <c r="CT130" s="56" t="str">
        <f>IFERROR(IF($BY130="Présent",CO130/VLOOKUP(CN130,Base!$A$3:$E$17,2,FALSE)/24,""),"")</f>
        <v/>
      </c>
      <c r="CU130" s="293" t="str">
        <f t="shared" si="134"/>
        <v/>
      </c>
      <c r="CV130" s="52"/>
      <c r="CW130" s="17"/>
      <c r="CX130" s="18"/>
      <c r="CY130" s="19">
        <v>0.54166666666666663</v>
      </c>
      <c r="CZ130" s="290">
        <f t="shared" si="135"/>
        <v>0</v>
      </c>
      <c r="DA130" s="291">
        <f t="shared" si="136"/>
        <v>0</v>
      </c>
      <c r="DB130" s="19">
        <f t="shared" si="137"/>
        <v>0</v>
      </c>
      <c r="DC130" s="20">
        <v>0.85</v>
      </c>
      <c r="DD130" s="292">
        <f t="shared" si="115"/>
        <v>0</v>
      </c>
      <c r="DE130" s="63"/>
      <c r="DF130" s="64"/>
      <c r="DG130" s="63"/>
      <c r="DH130" s="65"/>
      <c r="DI130" s="66"/>
      <c r="DJ130" s="64"/>
      <c r="DK130" s="63" t="s">
        <v>10</v>
      </c>
      <c r="DL130" s="65"/>
      <c r="DM130" s="66" t="s">
        <v>10</v>
      </c>
      <c r="DN130" s="64"/>
      <c r="DO130" s="56" t="str">
        <f>IFERROR(IF($CX130="Présent",DF130/VLOOKUP(DE130,Base!$A$3:$E$17,2,FALSE)/24,""),"")</f>
        <v/>
      </c>
      <c r="DP130" s="56" t="str">
        <f>IFERROR(IF($CX130="Présent",DH130/VLOOKUP(DG130,Base!$A$3:$E$17,2,FALSE)/24,""),"")</f>
        <v/>
      </c>
      <c r="DQ130" s="56" t="str">
        <f>IFERROR(IF($CX130="Présent",DJ130/VLOOKUP(DI130,Base!$A$3:$E$17,2,FALSE)/24,""),"")</f>
        <v/>
      </c>
      <c r="DR130" s="56" t="str">
        <f>IFERROR(IF($CX130="Présent",DL130/VLOOKUP(DK130,Base!$A$3:$E$17,2,FALSE)/24,""),"")</f>
        <v/>
      </c>
      <c r="DS130" s="56" t="str">
        <f>IFERROR(IF($CX130="Présent",DN130/VLOOKUP(DM130,Base!$A$3:$E$17,2,FALSE)/24,""),"")</f>
        <v/>
      </c>
      <c r="DT130" s="293" t="str">
        <f t="shared" si="138"/>
        <v/>
      </c>
      <c r="DU130" s="52"/>
      <c r="DV130" s="17"/>
      <c r="DW130" s="18"/>
      <c r="DX130" s="19">
        <v>0.54166666666666663</v>
      </c>
      <c r="DY130" s="290">
        <f t="shared" si="139"/>
        <v>0</v>
      </c>
      <c r="DZ130" s="291">
        <f t="shared" si="140"/>
        <v>0</v>
      </c>
      <c r="EA130" s="19">
        <f t="shared" si="141"/>
        <v>0</v>
      </c>
      <c r="EB130" s="20">
        <v>0.85</v>
      </c>
      <c r="EC130" s="292">
        <f t="shared" si="116"/>
        <v>0</v>
      </c>
      <c r="ED130" s="63"/>
      <c r="EE130" s="64"/>
      <c r="EF130" s="63"/>
      <c r="EG130" s="65"/>
      <c r="EH130" s="66"/>
      <c r="EI130" s="64"/>
      <c r="EJ130" s="63" t="s">
        <v>10</v>
      </c>
      <c r="EK130" s="65"/>
      <c r="EL130" s="66" t="s">
        <v>10</v>
      </c>
      <c r="EM130" s="64"/>
      <c r="EN130" s="56" t="str">
        <f>IFERROR(IF($DW130="Présent",EE130/VLOOKUP(ED130,Base!$A$3:$E$17,2,FALSE)/24,""),"")</f>
        <v/>
      </c>
      <c r="EO130" s="56" t="str">
        <f>IFERROR(IF($DW130="Présent",EG130/VLOOKUP(EF130,Base!$A$3:$E$17,2,FALSE)/24,""),"")</f>
        <v/>
      </c>
      <c r="EP130" s="56" t="str">
        <f>IFERROR(IF($DW130="Présent",EI130/VLOOKUP(EH130,Base!$A$3:$E$17,2,FALSE)/24,""),"")</f>
        <v/>
      </c>
      <c r="EQ130" s="56" t="str">
        <f>IFERROR(IF($DW130="Présent",EK130/VLOOKUP(EJ130,Base!$A$3:$E$17,2,FALSE)/24,""),"")</f>
        <v/>
      </c>
      <c r="ER130" s="56" t="str">
        <f>IFERROR(IF($DW130="Présent",EM130/VLOOKUP(EL130,Base!$A$3:$E$17,2,FALSE)/24,""),"")</f>
        <v/>
      </c>
      <c r="ES130" s="293" t="str">
        <f t="shared" si="142"/>
        <v/>
      </c>
      <c r="ET130" s="52"/>
      <c r="EU130" s="17"/>
      <c r="EV130" s="18"/>
      <c r="EW130" s="19">
        <v>0.54166666666666663</v>
      </c>
      <c r="EX130" s="290">
        <f t="shared" si="143"/>
        <v>0</v>
      </c>
      <c r="EY130" s="291">
        <f t="shared" si="144"/>
        <v>0</v>
      </c>
      <c r="EZ130" s="19">
        <f t="shared" si="145"/>
        <v>0</v>
      </c>
      <c r="FA130" s="20">
        <v>0.85</v>
      </c>
      <c r="FB130" s="292">
        <f t="shared" si="117"/>
        <v>0</v>
      </c>
      <c r="FC130" s="63"/>
      <c r="FD130" s="64"/>
      <c r="FE130" s="63"/>
      <c r="FF130" s="65"/>
      <c r="FG130" s="66"/>
      <c r="FH130" s="64"/>
      <c r="FI130" s="63" t="s">
        <v>10</v>
      </c>
      <c r="FJ130" s="65"/>
      <c r="FK130" s="66" t="s">
        <v>10</v>
      </c>
      <c r="FL130" s="64"/>
      <c r="FM130" s="56" t="str">
        <f>IFERROR(IF($EV130="Présent",FD130/VLOOKUP(FC130,Base!$A$3:$E$17,2,FALSE)/24,""),"")</f>
        <v/>
      </c>
      <c r="FN130" s="56" t="str">
        <f>IFERROR(IF($EV130="Présent",FF130/VLOOKUP(FE130,Base!$A$3:$E$17,2,FALSE)/24,""),"")</f>
        <v/>
      </c>
      <c r="FO130" s="56" t="str">
        <f>IFERROR(IF($EV130="Présent",FH130/VLOOKUP(FG130,Base!$A$3:$E$17,2,FALSE)/24,""),"")</f>
        <v/>
      </c>
      <c r="FP130" s="56" t="str">
        <f>IFERROR(IF($EV130="Présent",FJ130/VLOOKUP(FI130,Base!$A$3:$E$17,2,FALSE)/24,""),"")</f>
        <v/>
      </c>
      <c r="FQ130" s="56" t="str">
        <f>IFERROR(IF($EV130="Présent",FL130/VLOOKUP(FK130,Base!$A$3:$E$17,2,FALSE)/24,""),"")</f>
        <v/>
      </c>
      <c r="FR130" s="293" t="str">
        <f t="shared" si="146"/>
        <v/>
      </c>
      <c r="FS130" s="52"/>
      <c r="FU130" s="262">
        <f t="shared" si="95"/>
        <v>0</v>
      </c>
      <c r="FV130" s="261" t="str">
        <f t="shared" si="118"/>
        <v/>
      </c>
      <c r="FW130" s="263">
        <f t="shared" si="147"/>
        <v>0</v>
      </c>
      <c r="FX130" s="23"/>
      <c r="FY130" s="88"/>
    </row>
    <row r="131" spans="1:181" s="25" customFormat="1" x14ac:dyDescent="0.2">
      <c r="A131" s="17"/>
      <c r="B131" s="18"/>
      <c r="C131" s="19">
        <v>0.54166666666666663</v>
      </c>
      <c r="D131" s="290">
        <f t="shared" si="119"/>
        <v>0</v>
      </c>
      <c r="E131" s="291">
        <f t="shared" si="120"/>
        <v>0</v>
      </c>
      <c r="F131" s="19">
        <f t="shared" si="121"/>
        <v>0</v>
      </c>
      <c r="G131" s="20">
        <v>0.85</v>
      </c>
      <c r="H131" s="292">
        <f t="shared" si="111"/>
        <v>0</v>
      </c>
      <c r="I131" s="63"/>
      <c r="J131" s="64"/>
      <c r="K131" s="63"/>
      <c r="L131" s="65"/>
      <c r="M131" s="66"/>
      <c r="N131" s="64"/>
      <c r="O131" s="63" t="s">
        <v>10</v>
      </c>
      <c r="P131" s="65"/>
      <c r="Q131" s="66" t="s">
        <v>10</v>
      </c>
      <c r="R131" s="64"/>
      <c r="S131" s="56" t="str">
        <f>IFERROR(IF($B131="Présent",J131/VLOOKUP(I131,Base!$A$3:$E$17,2,FALSE)/24,""),"")</f>
        <v/>
      </c>
      <c r="T131" s="56" t="str">
        <f>IFERROR(IF($B131="Présent",L131/VLOOKUP(K131,Base!$A$3:$E$17,2,FALSE)/24,""),"")</f>
        <v/>
      </c>
      <c r="U131" s="56" t="str">
        <f>IFERROR(IF($B131="Présent",N131/VLOOKUP(M131,Base!$A$3:$E$17,2,FALSE)/24,""),"")</f>
        <v/>
      </c>
      <c r="V131" s="56" t="str">
        <f>IFERROR(IF($B131="Présent",P131/VLOOKUP(O131,Base!$A$3:$E$17,2,FALSE)/24,""),"")</f>
        <v/>
      </c>
      <c r="W131" s="56" t="str">
        <f>IFERROR(IF($B131="Présent",R131/VLOOKUP(Q131,Base!$A$3:$E$17,2,FALSE)/24,""),"")</f>
        <v/>
      </c>
      <c r="X131" s="293" t="str">
        <f t="shared" si="122"/>
        <v/>
      </c>
      <c r="Y131" s="52"/>
      <c r="Z131" s="17"/>
      <c r="AA131" s="18"/>
      <c r="AB131" s="19">
        <v>0.54166666666666663</v>
      </c>
      <c r="AC131" s="290">
        <f t="shared" si="123"/>
        <v>0</v>
      </c>
      <c r="AD131" s="291">
        <f t="shared" si="124"/>
        <v>0</v>
      </c>
      <c r="AE131" s="19">
        <f t="shared" si="125"/>
        <v>0</v>
      </c>
      <c r="AF131" s="20">
        <v>0.85</v>
      </c>
      <c r="AG131" s="292">
        <f t="shared" si="112"/>
        <v>0</v>
      </c>
      <c r="AH131" s="63"/>
      <c r="AI131" s="64"/>
      <c r="AJ131" s="63"/>
      <c r="AK131" s="65"/>
      <c r="AL131" s="66"/>
      <c r="AM131" s="64"/>
      <c r="AN131" s="63" t="s">
        <v>10</v>
      </c>
      <c r="AO131" s="65"/>
      <c r="AP131" s="66" t="s">
        <v>10</v>
      </c>
      <c r="AQ131" s="64"/>
      <c r="AR131" s="56" t="str">
        <f>IFERROR(IF($AA131="Présent",AI131/VLOOKUP(AH131,Base!$A$3:$E$17,2,FALSE)/24,""),"")</f>
        <v/>
      </c>
      <c r="AS131" s="56" t="str">
        <f>IFERROR(IF($AA131="Présent",AK131/VLOOKUP(AJ131,Base!$A$3:$E$17,2,FALSE)/24,""),"")</f>
        <v/>
      </c>
      <c r="AT131" s="56" t="str">
        <f>IFERROR(IF($AA131="Présent",AM131/VLOOKUP(AL131,Base!$A$3:$E$17,2,FALSE)/24,""),"")</f>
        <v/>
      </c>
      <c r="AU131" s="56" t="str">
        <f>IFERROR(IF($AA131="Présent",AO131/VLOOKUP(AN131,Base!$A$3:$E$17,2,FALSE)/24,""),"")</f>
        <v/>
      </c>
      <c r="AV131" s="56" t="str">
        <f>IFERROR(IF($AA131="Présent",AQ131/VLOOKUP(AP131,Base!$A$3:$E$17,2,FALSE)/24,""),"")</f>
        <v/>
      </c>
      <c r="AW131" s="293" t="str">
        <f t="shared" si="126"/>
        <v/>
      </c>
      <c r="AX131" s="52"/>
      <c r="AY131" s="17"/>
      <c r="AZ131" s="18"/>
      <c r="BA131" s="19">
        <v>0.54166666666666663</v>
      </c>
      <c r="BB131" s="290">
        <f t="shared" si="127"/>
        <v>0</v>
      </c>
      <c r="BC131" s="291">
        <f t="shared" si="128"/>
        <v>0</v>
      </c>
      <c r="BD131" s="19">
        <f t="shared" si="129"/>
        <v>0</v>
      </c>
      <c r="BE131" s="20">
        <v>0.85</v>
      </c>
      <c r="BF131" s="292">
        <f t="shared" si="113"/>
        <v>0</v>
      </c>
      <c r="BG131" s="63"/>
      <c r="BH131" s="64"/>
      <c r="BI131" s="63"/>
      <c r="BJ131" s="65"/>
      <c r="BK131" s="66"/>
      <c r="BL131" s="64"/>
      <c r="BM131" s="63" t="s">
        <v>10</v>
      </c>
      <c r="BN131" s="65"/>
      <c r="BO131" s="66" t="s">
        <v>10</v>
      </c>
      <c r="BP131" s="64"/>
      <c r="BQ131" s="56" t="str">
        <f>IFERROR(IF($AZ131="Présent",BH131/VLOOKUP(BG131,Base!$A$3:$E$17,2,FALSE)/24,""),"")</f>
        <v/>
      </c>
      <c r="BR131" s="56" t="str">
        <f>IFERROR(IF($AZ131="Présent",BJ131/VLOOKUP(BI131,Base!$A$3:$E$17,2,FALSE)/24,""),"")</f>
        <v/>
      </c>
      <c r="BS131" s="56" t="str">
        <f>IFERROR(IF($AZ131="Présent",BL131/VLOOKUP(BK131,Base!$A$3:$E$17,2,FALSE)/24,""),"")</f>
        <v/>
      </c>
      <c r="BT131" s="56" t="str">
        <f>IFERROR(IF($AZ131="Présent",BN131/VLOOKUP(BM131,Base!$A$3:$E$17,2,FALSE)/24,""),"")</f>
        <v/>
      </c>
      <c r="BU131" s="56" t="str">
        <f>IFERROR(IF($AZ131="Présent",BP131/VLOOKUP(BO131,Base!$A$3:$E$17,2,FALSE)/24,""),"")</f>
        <v/>
      </c>
      <c r="BV131" s="293" t="str">
        <f t="shared" si="130"/>
        <v/>
      </c>
      <c r="BW131" s="52"/>
      <c r="BX131" s="17"/>
      <c r="BY131" s="18"/>
      <c r="BZ131" s="19">
        <v>0.54166666666666663</v>
      </c>
      <c r="CA131" s="290">
        <f t="shared" si="131"/>
        <v>0</v>
      </c>
      <c r="CB131" s="291">
        <f t="shared" si="132"/>
        <v>0</v>
      </c>
      <c r="CC131" s="19">
        <f t="shared" si="133"/>
        <v>0</v>
      </c>
      <c r="CD131" s="20">
        <v>0.85</v>
      </c>
      <c r="CE131" s="292">
        <f t="shared" si="114"/>
        <v>0</v>
      </c>
      <c r="CF131" s="63"/>
      <c r="CG131" s="64"/>
      <c r="CH131" s="63"/>
      <c r="CI131" s="65"/>
      <c r="CJ131" s="66"/>
      <c r="CK131" s="64"/>
      <c r="CL131" s="63" t="s">
        <v>10</v>
      </c>
      <c r="CM131" s="65"/>
      <c r="CN131" s="66" t="s">
        <v>10</v>
      </c>
      <c r="CO131" s="64"/>
      <c r="CP131" s="56" t="str">
        <f>IFERROR(IF($BY131="Présent",CG131/VLOOKUP(CF131,Base!$A$3:$E$17,2,FALSE)/24,""),"")</f>
        <v/>
      </c>
      <c r="CQ131" s="56" t="str">
        <f>IFERROR(IF($BY131="Présent",CI131/VLOOKUP(CH131,Base!$A$3:$E$17,2,FALSE)/24,""),"")</f>
        <v/>
      </c>
      <c r="CR131" s="56" t="str">
        <f>IFERROR(IF($BY131="Présent",CK131/VLOOKUP(CJ131,Base!$A$3:$E$17,2,FALSE)/24,""),"")</f>
        <v/>
      </c>
      <c r="CS131" s="56" t="str">
        <f>IFERROR(IF($BY131="Présent",CM131/VLOOKUP(CL131,Base!$A$3:$E$17,2,FALSE)/24,""),"")</f>
        <v/>
      </c>
      <c r="CT131" s="56" t="str">
        <f>IFERROR(IF($BY131="Présent",CO131/VLOOKUP(CN131,Base!$A$3:$E$17,2,FALSE)/24,""),"")</f>
        <v/>
      </c>
      <c r="CU131" s="293" t="str">
        <f t="shared" si="134"/>
        <v/>
      </c>
      <c r="CV131" s="52"/>
      <c r="CW131" s="17"/>
      <c r="CX131" s="18"/>
      <c r="CY131" s="19">
        <v>0.54166666666666663</v>
      </c>
      <c r="CZ131" s="290">
        <f t="shared" si="135"/>
        <v>0</v>
      </c>
      <c r="DA131" s="291">
        <f t="shared" si="136"/>
        <v>0</v>
      </c>
      <c r="DB131" s="19">
        <f t="shared" si="137"/>
        <v>0</v>
      </c>
      <c r="DC131" s="20">
        <v>0.85</v>
      </c>
      <c r="DD131" s="292">
        <f t="shared" si="115"/>
        <v>0</v>
      </c>
      <c r="DE131" s="63"/>
      <c r="DF131" s="64"/>
      <c r="DG131" s="63"/>
      <c r="DH131" s="65"/>
      <c r="DI131" s="66"/>
      <c r="DJ131" s="64"/>
      <c r="DK131" s="63" t="s">
        <v>10</v>
      </c>
      <c r="DL131" s="65"/>
      <c r="DM131" s="66" t="s">
        <v>10</v>
      </c>
      <c r="DN131" s="64"/>
      <c r="DO131" s="56" t="str">
        <f>IFERROR(IF($CX131="Présent",DF131/VLOOKUP(DE131,Base!$A$3:$E$17,2,FALSE)/24,""),"")</f>
        <v/>
      </c>
      <c r="DP131" s="56" t="str">
        <f>IFERROR(IF($CX131="Présent",DH131/VLOOKUP(DG131,Base!$A$3:$E$17,2,FALSE)/24,""),"")</f>
        <v/>
      </c>
      <c r="DQ131" s="56" t="str">
        <f>IFERROR(IF($CX131="Présent",DJ131/VLOOKUP(DI131,Base!$A$3:$E$17,2,FALSE)/24,""),"")</f>
        <v/>
      </c>
      <c r="DR131" s="56" t="str">
        <f>IFERROR(IF($CX131="Présent",DL131/VLOOKUP(DK131,Base!$A$3:$E$17,2,FALSE)/24,""),"")</f>
        <v/>
      </c>
      <c r="DS131" s="56" t="str">
        <f>IFERROR(IF($CX131="Présent",DN131/VLOOKUP(DM131,Base!$A$3:$E$17,2,FALSE)/24,""),"")</f>
        <v/>
      </c>
      <c r="DT131" s="293" t="str">
        <f t="shared" si="138"/>
        <v/>
      </c>
      <c r="DU131" s="52"/>
      <c r="DV131" s="17"/>
      <c r="DW131" s="18"/>
      <c r="DX131" s="19">
        <v>0.54166666666666663</v>
      </c>
      <c r="DY131" s="290">
        <f t="shared" si="139"/>
        <v>0</v>
      </c>
      <c r="DZ131" s="291">
        <f t="shared" si="140"/>
        <v>0</v>
      </c>
      <c r="EA131" s="19">
        <f t="shared" si="141"/>
        <v>0</v>
      </c>
      <c r="EB131" s="20">
        <v>0.85</v>
      </c>
      <c r="EC131" s="292">
        <f t="shared" si="116"/>
        <v>0</v>
      </c>
      <c r="ED131" s="63"/>
      <c r="EE131" s="64"/>
      <c r="EF131" s="63"/>
      <c r="EG131" s="65"/>
      <c r="EH131" s="66"/>
      <c r="EI131" s="64"/>
      <c r="EJ131" s="63" t="s">
        <v>10</v>
      </c>
      <c r="EK131" s="65"/>
      <c r="EL131" s="66" t="s">
        <v>10</v>
      </c>
      <c r="EM131" s="64"/>
      <c r="EN131" s="56" t="str">
        <f>IFERROR(IF($DW131="Présent",EE131/VLOOKUP(ED131,Base!$A$3:$E$17,2,FALSE)/24,""),"")</f>
        <v/>
      </c>
      <c r="EO131" s="56" t="str">
        <f>IFERROR(IF($DW131="Présent",EG131/VLOOKUP(EF131,Base!$A$3:$E$17,2,FALSE)/24,""),"")</f>
        <v/>
      </c>
      <c r="EP131" s="56" t="str">
        <f>IFERROR(IF($DW131="Présent",EI131/VLOOKUP(EH131,Base!$A$3:$E$17,2,FALSE)/24,""),"")</f>
        <v/>
      </c>
      <c r="EQ131" s="56" t="str">
        <f>IFERROR(IF($DW131="Présent",EK131/VLOOKUP(EJ131,Base!$A$3:$E$17,2,FALSE)/24,""),"")</f>
        <v/>
      </c>
      <c r="ER131" s="56" t="str">
        <f>IFERROR(IF($DW131="Présent",EM131/VLOOKUP(EL131,Base!$A$3:$E$17,2,FALSE)/24,""),"")</f>
        <v/>
      </c>
      <c r="ES131" s="293" t="str">
        <f t="shared" si="142"/>
        <v/>
      </c>
      <c r="ET131" s="52"/>
      <c r="EU131" s="17"/>
      <c r="EV131" s="18"/>
      <c r="EW131" s="19">
        <v>0.54166666666666663</v>
      </c>
      <c r="EX131" s="290">
        <f t="shared" si="143"/>
        <v>0</v>
      </c>
      <c r="EY131" s="291">
        <f t="shared" si="144"/>
        <v>0</v>
      </c>
      <c r="EZ131" s="19">
        <f t="shared" si="145"/>
        <v>0</v>
      </c>
      <c r="FA131" s="20">
        <v>0.85</v>
      </c>
      <c r="FB131" s="292">
        <f t="shared" si="117"/>
        <v>0</v>
      </c>
      <c r="FC131" s="63"/>
      <c r="FD131" s="64"/>
      <c r="FE131" s="63"/>
      <c r="FF131" s="65"/>
      <c r="FG131" s="66"/>
      <c r="FH131" s="64"/>
      <c r="FI131" s="63" t="s">
        <v>10</v>
      </c>
      <c r="FJ131" s="65"/>
      <c r="FK131" s="66" t="s">
        <v>10</v>
      </c>
      <c r="FL131" s="64"/>
      <c r="FM131" s="56" t="str">
        <f>IFERROR(IF($EV131="Présent",FD131/VLOOKUP(FC131,Base!$A$3:$E$17,2,FALSE)/24,""),"")</f>
        <v/>
      </c>
      <c r="FN131" s="56" t="str">
        <f>IFERROR(IF($EV131="Présent",FF131/VLOOKUP(FE131,Base!$A$3:$E$17,2,FALSE)/24,""),"")</f>
        <v/>
      </c>
      <c r="FO131" s="56" t="str">
        <f>IFERROR(IF($EV131="Présent",FH131/VLOOKUP(FG131,Base!$A$3:$E$17,2,FALSE)/24,""),"")</f>
        <v/>
      </c>
      <c r="FP131" s="56" t="str">
        <f>IFERROR(IF($EV131="Présent",FJ131/VLOOKUP(FI131,Base!$A$3:$E$17,2,FALSE)/24,""),"")</f>
        <v/>
      </c>
      <c r="FQ131" s="56" t="str">
        <f>IFERROR(IF($EV131="Présent",FL131/VLOOKUP(FK131,Base!$A$3:$E$17,2,FALSE)/24,""),"")</f>
        <v/>
      </c>
      <c r="FR131" s="293" t="str">
        <f t="shared" si="146"/>
        <v/>
      </c>
      <c r="FS131" s="52"/>
      <c r="FU131" s="262">
        <f t="shared" si="95"/>
        <v>0</v>
      </c>
      <c r="FV131" s="261" t="str">
        <f t="shared" si="118"/>
        <v/>
      </c>
      <c r="FW131" s="263">
        <f t="shared" si="147"/>
        <v>0</v>
      </c>
      <c r="FX131" s="23"/>
      <c r="FY131" s="88"/>
    </row>
    <row r="132" spans="1:181" s="25" customFormat="1" x14ac:dyDescent="0.2">
      <c r="A132" s="17"/>
      <c r="B132" s="18"/>
      <c r="C132" s="19">
        <v>0.54166666666666663</v>
      </c>
      <c r="D132" s="290">
        <f t="shared" si="119"/>
        <v>0</v>
      </c>
      <c r="E132" s="291">
        <f t="shared" si="120"/>
        <v>0</v>
      </c>
      <c r="F132" s="19">
        <f t="shared" si="121"/>
        <v>0</v>
      </c>
      <c r="G132" s="20">
        <v>0.85</v>
      </c>
      <c r="H132" s="292">
        <f t="shared" si="111"/>
        <v>0</v>
      </c>
      <c r="I132" s="63"/>
      <c r="J132" s="64"/>
      <c r="K132" s="63"/>
      <c r="L132" s="65"/>
      <c r="M132" s="66"/>
      <c r="N132" s="64"/>
      <c r="O132" s="63" t="s">
        <v>10</v>
      </c>
      <c r="P132" s="65"/>
      <c r="Q132" s="66" t="s">
        <v>10</v>
      </c>
      <c r="R132" s="64"/>
      <c r="S132" s="56" t="str">
        <f>IFERROR(IF($B132="Présent",J132/VLOOKUP(I132,Base!$A$3:$E$17,2,FALSE)/24,""),"")</f>
        <v/>
      </c>
      <c r="T132" s="56" t="str">
        <f>IFERROR(IF($B132="Présent",L132/VLOOKUP(K132,Base!$A$3:$E$17,2,FALSE)/24,""),"")</f>
        <v/>
      </c>
      <c r="U132" s="56" t="str">
        <f>IFERROR(IF($B132="Présent",N132/VLOOKUP(M132,Base!$A$3:$E$17,2,FALSE)/24,""),"")</f>
        <v/>
      </c>
      <c r="V132" s="56" t="str">
        <f>IFERROR(IF($B132="Présent",P132/VLOOKUP(O132,Base!$A$3:$E$17,2,FALSE)/24,""),"")</f>
        <v/>
      </c>
      <c r="W132" s="56" t="str">
        <f>IFERROR(IF($B132="Présent",R132/VLOOKUP(Q132,Base!$A$3:$E$17,2,FALSE)/24,""),"")</f>
        <v/>
      </c>
      <c r="X132" s="293" t="str">
        <f t="shared" si="122"/>
        <v/>
      </c>
      <c r="Y132" s="51"/>
      <c r="Z132" s="17"/>
      <c r="AA132" s="18"/>
      <c r="AB132" s="19">
        <v>0.54166666666666663</v>
      </c>
      <c r="AC132" s="290">
        <f t="shared" si="123"/>
        <v>0</v>
      </c>
      <c r="AD132" s="291">
        <f t="shared" si="124"/>
        <v>0</v>
      </c>
      <c r="AE132" s="19">
        <f t="shared" si="125"/>
        <v>0</v>
      </c>
      <c r="AF132" s="20">
        <v>0.85</v>
      </c>
      <c r="AG132" s="292">
        <f t="shared" si="112"/>
        <v>0</v>
      </c>
      <c r="AH132" s="63"/>
      <c r="AI132" s="64"/>
      <c r="AJ132" s="63"/>
      <c r="AK132" s="65"/>
      <c r="AL132" s="66"/>
      <c r="AM132" s="64"/>
      <c r="AN132" s="63" t="s">
        <v>10</v>
      </c>
      <c r="AO132" s="65"/>
      <c r="AP132" s="66" t="s">
        <v>10</v>
      </c>
      <c r="AQ132" s="64"/>
      <c r="AR132" s="56" t="str">
        <f>IFERROR(IF($AA132="Présent",AI132/VLOOKUP(AH132,Base!$A$3:$E$17,2,FALSE)/24,""),"")</f>
        <v/>
      </c>
      <c r="AS132" s="56" t="str">
        <f>IFERROR(IF($AA132="Présent",AK132/VLOOKUP(AJ132,Base!$A$3:$E$17,2,FALSE)/24,""),"")</f>
        <v/>
      </c>
      <c r="AT132" s="56" t="str">
        <f>IFERROR(IF($AA132="Présent",AM132/VLOOKUP(AL132,Base!$A$3:$E$17,2,FALSE)/24,""),"")</f>
        <v/>
      </c>
      <c r="AU132" s="56" t="str">
        <f>IFERROR(IF($AA132="Présent",AO132/VLOOKUP(AN132,Base!$A$3:$E$17,2,FALSE)/24,""),"")</f>
        <v/>
      </c>
      <c r="AV132" s="56" t="str">
        <f>IFERROR(IF($AA132="Présent",AQ132/VLOOKUP(AP132,Base!$A$3:$E$17,2,FALSE)/24,""),"")</f>
        <v/>
      </c>
      <c r="AW132" s="293" t="str">
        <f t="shared" si="126"/>
        <v/>
      </c>
      <c r="AX132" s="51"/>
      <c r="AY132" s="17"/>
      <c r="AZ132" s="18"/>
      <c r="BA132" s="19">
        <v>0.54166666666666663</v>
      </c>
      <c r="BB132" s="290">
        <f t="shared" si="127"/>
        <v>0</v>
      </c>
      <c r="BC132" s="291">
        <f t="shared" si="128"/>
        <v>0</v>
      </c>
      <c r="BD132" s="19">
        <f t="shared" si="129"/>
        <v>0</v>
      </c>
      <c r="BE132" s="20">
        <v>0.85</v>
      </c>
      <c r="BF132" s="292">
        <f t="shared" si="113"/>
        <v>0</v>
      </c>
      <c r="BG132" s="63"/>
      <c r="BH132" s="64"/>
      <c r="BI132" s="63"/>
      <c r="BJ132" s="65"/>
      <c r="BK132" s="66"/>
      <c r="BL132" s="64"/>
      <c r="BM132" s="63" t="s">
        <v>10</v>
      </c>
      <c r="BN132" s="65"/>
      <c r="BO132" s="66" t="s">
        <v>10</v>
      </c>
      <c r="BP132" s="64"/>
      <c r="BQ132" s="56" t="str">
        <f>IFERROR(IF($AZ132="Présent",BH132/VLOOKUP(BG132,Base!$A$3:$E$17,2,FALSE)/24,""),"")</f>
        <v/>
      </c>
      <c r="BR132" s="56" t="str">
        <f>IFERROR(IF($AZ132="Présent",BJ132/VLOOKUP(BI132,Base!$A$3:$E$17,2,FALSE)/24,""),"")</f>
        <v/>
      </c>
      <c r="BS132" s="56" t="str">
        <f>IFERROR(IF($AZ132="Présent",BL132/VLOOKUP(BK132,Base!$A$3:$E$17,2,FALSE)/24,""),"")</f>
        <v/>
      </c>
      <c r="BT132" s="56" t="str">
        <f>IFERROR(IF($AZ132="Présent",BN132/VLOOKUP(BM132,Base!$A$3:$E$17,2,FALSE)/24,""),"")</f>
        <v/>
      </c>
      <c r="BU132" s="56" t="str">
        <f>IFERROR(IF($AZ132="Présent",BP132/VLOOKUP(BO132,Base!$A$3:$E$17,2,FALSE)/24,""),"")</f>
        <v/>
      </c>
      <c r="BV132" s="293" t="str">
        <f t="shared" si="130"/>
        <v/>
      </c>
      <c r="BW132" s="51"/>
      <c r="BX132" s="17"/>
      <c r="BY132" s="18"/>
      <c r="BZ132" s="19">
        <v>0.54166666666666663</v>
      </c>
      <c r="CA132" s="290">
        <f t="shared" si="131"/>
        <v>0</v>
      </c>
      <c r="CB132" s="291">
        <f t="shared" si="132"/>
        <v>0</v>
      </c>
      <c r="CC132" s="19">
        <f t="shared" si="133"/>
        <v>0</v>
      </c>
      <c r="CD132" s="20">
        <v>0.85</v>
      </c>
      <c r="CE132" s="292">
        <f t="shared" si="114"/>
        <v>0</v>
      </c>
      <c r="CF132" s="63"/>
      <c r="CG132" s="64"/>
      <c r="CH132" s="63"/>
      <c r="CI132" s="65"/>
      <c r="CJ132" s="66"/>
      <c r="CK132" s="64"/>
      <c r="CL132" s="63" t="s">
        <v>10</v>
      </c>
      <c r="CM132" s="65"/>
      <c r="CN132" s="66" t="s">
        <v>10</v>
      </c>
      <c r="CO132" s="64"/>
      <c r="CP132" s="56" t="str">
        <f>IFERROR(IF($BY132="Présent",CG132/VLOOKUP(CF132,Base!$A$3:$E$17,2,FALSE)/24,""),"")</f>
        <v/>
      </c>
      <c r="CQ132" s="56" t="str">
        <f>IFERROR(IF($BY132="Présent",CI132/VLOOKUP(CH132,Base!$A$3:$E$17,2,FALSE)/24,""),"")</f>
        <v/>
      </c>
      <c r="CR132" s="56" t="str">
        <f>IFERROR(IF($BY132="Présent",CK132/VLOOKUP(CJ132,Base!$A$3:$E$17,2,FALSE)/24,""),"")</f>
        <v/>
      </c>
      <c r="CS132" s="56" t="str">
        <f>IFERROR(IF($BY132="Présent",CM132/VLOOKUP(CL132,Base!$A$3:$E$17,2,FALSE)/24,""),"")</f>
        <v/>
      </c>
      <c r="CT132" s="56" t="str">
        <f>IFERROR(IF($BY132="Présent",CO132/VLOOKUP(CN132,Base!$A$3:$E$17,2,FALSE)/24,""),"")</f>
        <v/>
      </c>
      <c r="CU132" s="293" t="str">
        <f t="shared" si="134"/>
        <v/>
      </c>
      <c r="CV132" s="51"/>
      <c r="CW132" s="17"/>
      <c r="CX132" s="18"/>
      <c r="CY132" s="19">
        <v>0.54166666666666663</v>
      </c>
      <c r="CZ132" s="290">
        <f t="shared" si="135"/>
        <v>0</v>
      </c>
      <c r="DA132" s="291">
        <f t="shared" si="136"/>
        <v>0</v>
      </c>
      <c r="DB132" s="19">
        <f t="shared" si="137"/>
        <v>0</v>
      </c>
      <c r="DC132" s="20">
        <v>0.85</v>
      </c>
      <c r="DD132" s="292">
        <f t="shared" si="115"/>
        <v>0</v>
      </c>
      <c r="DE132" s="63"/>
      <c r="DF132" s="64"/>
      <c r="DG132" s="63"/>
      <c r="DH132" s="65"/>
      <c r="DI132" s="66"/>
      <c r="DJ132" s="64"/>
      <c r="DK132" s="63" t="s">
        <v>10</v>
      </c>
      <c r="DL132" s="65"/>
      <c r="DM132" s="66" t="s">
        <v>10</v>
      </c>
      <c r="DN132" s="64"/>
      <c r="DO132" s="56" t="str">
        <f>IFERROR(IF($CX132="Présent",DF132/VLOOKUP(DE132,Base!$A$3:$E$17,2,FALSE)/24,""),"")</f>
        <v/>
      </c>
      <c r="DP132" s="56" t="str">
        <f>IFERROR(IF($CX132="Présent",DH132/VLOOKUP(DG132,Base!$A$3:$E$17,2,FALSE)/24,""),"")</f>
        <v/>
      </c>
      <c r="DQ132" s="56" t="str">
        <f>IFERROR(IF($CX132="Présent",DJ132/VLOOKUP(DI132,Base!$A$3:$E$17,2,FALSE)/24,""),"")</f>
        <v/>
      </c>
      <c r="DR132" s="56" t="str">
        <f>IFERROR(IF($CX132="Présent",DL132/VLOOKUP(DK132,Base!$A$3:$E$17,2,FALSE)/24,""),"")</f>
        <v/>
      </c>
      <c r="DS132" s="56" t="str">
        <f>IFERROR(IF($CX132="Présent",DN132/VLOOKUP(DM132,Base!$A$3:$E$17,2,FALSE)/24,""),"")</f>
        <v/>
      </c>
      <c r="DT132" s="293" t="str">
        <f t="shared" si="138"/>
        <v/>
      </c>
      <c r="DU132" s="51"/>
      <c r="DV132" s="17"/>
      <c r="DW132" s="18"/>
      <c r="DX132" s="19">
        <v>0.54166666666666663</v>
      </c>
      <c r="DY132" s="290">
        <f t="shared" si="139"/>
        <v>0</v>
      </c>
      <c r="DZ132" s="291">
        <f t="shared" si="140"/>
        <v>0</v>
      </c>
      <c r="EA132" s="19">
        <f t="shared" si="141"/>
        <v>0</v>
      </c>
      <c r="EB132" s="20">
        <v>0.85</v>
      </c>
      <c r="EC132" s="292">
        <f t="shared" si="116"/>
        <v>0</v>
      </c>
      <c r="ED132" s="63"/>
      <c r="EE132" s="64"/>
      <c r="EF132" s="63"/>
      <c r="EG132" s="65"/>
      <c r="EH132" s="66"/>
      <c r="EI132" s="64"/>
      <c r="EJ132" s="63" t="s">
        <v>10</v>
      </c>
      <c r="EK132" s="65"/>
      <c r="EL132" s="66" t="s">
        <v>10</v>
      </c>
      <c r="EM132" s="64"/>
      <c r="EN132" s="56" t="str">
        <f>IFERROR(IF($DW132="Présent",EE132/VLOOKUP(ED132,Base!$A$3:$E$17,2,FALSE)/24,""),"")</f>
        <v/>
      </c>
      <c r="EO132" s="56" t="str">
        <f>IFERROR(IF($DW132="Présent",EG132/VLOOKUP(EF132,Base!$A$3:$E$17,2,FALSE)/24,""),"")</f>
        <v/>
      </c>
      <c r="EP132" s="56" t="str">
        <f>IFERROR(IF($DW132="Présent",EI132/VLOOKUP(EH132,Base!$A$3:$E$17,2,FALSE)/24,""),"")</f>
        <v/>
      </c>
      <c r="EQ132" s="56" t="str">
        <f>IFERROR(IF($DW132="Présent",EK132/VLOOKUP(EJ132,Base!$A$3:$E$17,2,FALSE)/24,""),"")</f>
        <v/>
      </c>
      <c r="ER132" s="56" t="str">
        <f>IFERROR(IF($DW132="Présent",EM132/VLOOKUP(EL132,Base!$A$3:$E$17,2,FALSE)/24,""),"")</f>
        <v/>
      </c>
      <c r="ES132" s="293" t="str">
        <f t="shared" si="142"/>
        <v/>
      </c>
      <c r="ET132" s="51"/>
      <c r="EU132" s="17"/>
      <c r="EV132" s="18"/>
      <c r="EW132" s="19">
        <v>0.54166666666666663</v>
      </c>
      <c r="EX132" s="290">
        <f t="shared" si="143"/>
        <v>0</v>
      </c>
      <c r="EY132" s="291">
        <f t="shared" si="144"/>
        <v>0</v>
      </c>
      <c r="EZ132" s="19">
        <f t="shared" si="145"/>
        <v>0</v>
      </c>
      <c r="FA132" s="20">
        <v>0.85</v>
      </c>
      <c r="FB132" s="292">
        <f t="shared" si="117"/>
        <v>0</v>
      </c>
      <c r="FC132" s="63"/>
      <c r="FD132" s="64"/>
      <c r="FE132" s="63"/>
      <c r="FF132" s="65"/>
      <c r="FG132" s="66"/>
      <c r="FH132" s="64"/>
      <c r="FI132" s="63" t="s">
        <v>10</v>
      </c>
      <c r="FJ132" s="65"/>
      <c r="FK132" s="66" t="s">
        <v>10</v>
      </c>
      <c r="FL132" s="64"/>
      <c r="FM132" s="56" t="str">
        <f>IFERROR(IF($EV132="Présent",FD132/VLOOKUP(FC132,Base!$A$3:$E$17,2,FALSE)/24,""),"")</f>
        <v/>
      </c>
      <c r="FN132" s="56" t="str">
        <f>IFERROR(IF($EV132="Présent",FF132/VLOOKUP(FE132,Base!$A$3:$E$17,2,FALSE)/24,""),"")</f>
        <v/>
      </c>
      <c r="FO132" s="56" t="str">
        <f>IFERROR(IF($EV132="Présent",FH132/VLOOKUP(FG132,Base!$A$3:$E$17,2,FALSE)/24,""),"")</f>
        <v/>
      </c>
      <c r="FP132" s="56" t="str">
        <f>IFERROR(IF($EV132="Présent",FJ132/VLOOKUP(FI132,Base!$A$3:$E$17,2,FALSE)/24,""),"")</f>
        <v/>
      </c>
      <c r="FQ132" s="56" t="str">
        <f>IFERROR(IF($EV132="Présent",FL132/VLOOKUP(FK132,Base!$A$3:$E$17,2,FALSE)/24,""),"")</f>
        <v/>
      </c>
      <c r="FR132" s="293" t="str">
        <f t="shared" si="146"/>
        <v/>
      </c>
      <c r="FS132" s="51"/>
      <c r="FU132" s="262">
        <f t="shared" si="95"/>
        <v>0</v>
      </c>
      <c r="FV132" s="261" t="str">
        <f t="shared" si="118"/>
        <v/>
      </c>
      <c r="FW132" s="263">
        <f t="shared" si="147"/>
        <v>0</v>
      </c>
      <c r="FX132" s="23"/>
      <c r="FY132" s="88"/>
    </row>
    <row r="133" spans="1:181" s="25" customFormat="1" x14ac:dyDescent="0.2">
      <c r="A133" s="17"/>
      <c r="B133" s="18" t="s">
        <v>10</v>
      </c>
      <c r="C133" s="19">
        <v>0.54166666666666663</v>
      </c>
      <c r="D133" s="290">
        <f t="shared" si="119"/>
        <v>0</v>
      </c>
      <c r="E133" s="291">
        <f t="shared" si="120"/>
        <v>0</v>
      </c>
      <c r="F133" s="19">
        <f t="shared" si="121"/>
        <v>0</v>
      </c>
      <c r="G133" s="20">
        <v>0.85</v>
      </c>
      <c r="H133" s="292">
        <f t="shared" si="111"/>
        <v>0</v>
      </c>
      <c r="I133" s="63" t="s">
        <v>10</v>
      </c>
      <c r="J133" s="64"/>
      <c r="K133" s="63" t="s">
        <v>10</v>
      </c>
      <c r="L133" s="65"/>
      <c r="M133" s="66" t="s">
        <v>10</v>
      </c>
      <c r="N133" s="64"/>
      <c r="O133" s="63" t="s">
        <v>10</v>
      </c>
      <c r="P133" s="65"/>
      <c r="Q133" s="66" t="s">
        <v>10</v>
      </c>
      <c r="R133" s="64"/>
      <c r="S133" s="56" t="str">
        <f>IFERROR(IF($B133="Présent",J133/VLOOKUP(I133,Base!$A$3:$E$17,2,FALSE)/24,""),"")</f>
        <v/>
      </c>
      <c r="T133" s="56" t="str">
        <f>IFERROR(IF($B133="Présent",L133/VLOOKUP(K133,Base!$A$3:$E$17,2,FALSE)/24,""),"")</f>
        <v/>
      </c>
      <c r="U133" s="56" t="str">
        <f>IFERROR(IF($B133="Présent",N133/VLOOKUP(M133,Base!$A$3:$E$17,2,FALSE)/24,""),"")</f>
        <v/>
      </c>
      <c r="V133" s="56" t="str">
        <f>IFERROR(IF($B133="Présent",P133/VLOOKUP(O133,Base!$A$3:$E$17,2,FALSE)/24,""),"")</f>
        <v/>
      </c>
      <c r="W133" s="56" t="str">
        <f>IFERROR(IF($B133="Présent",R133/VLOOKUP(Q133,Base!$A$3:$E$17,2,FALSE)/24,""),"")</f>
        <v/>
      </c>
      <c r="X133" s="293" t="str">
        <f t="shared" si="122"/>
        <v/>
      </c>
      <c r="Y133" s="51"/>
      <c r="Z133" s="17"/>
      <c r="AA133" s="18" t="s">
        <v>10</v>
      </c>
      <c r="AB133" s="19">
        <v>0.54166666666666663</v>
      </c>
      <c r="AC133" s="290">
        <f t="shared" si="123"/>
        <v>0</v>
      </c>
      <c r="AD133" s="291">
        <f t="shared" si="124"/>
        <v>0</v>
      </c>
      <c r="AE133" s="19">
        <f t="shared" si="125"/>
        <v>0</v>
      </c>
      <c r="AF133" s="20">
        <v>0.85</v>
      </c>
      <c r="AG133" s="292">
        <f t="shared" si="112"/>
        <v>0</v>
      </c>
      <c r="AH133" s="63" t="s">
        <v>10</v>
      </c>
      <c r="AI133" s="64"/>
      <c r="AJ133" s="63" t="s">
        <v>10</v>
      </c>
      <c r="AK133" s="65"/>
      <c r="AL133" s="66" t="s">
        <v>10</v>
      </c>
      <c r="AM133" s="64"/>
      <c r="AN133" s="63" t="s">
        <v>10</v>
      </c>
      <c r="AO133" s="65"/>
      <c r="AP133" s="66" t="s">
        <v>10</v>
      </c>
      <c r="AQ133" s="64"/>
      <c r="AR133" s="56" t="str">
        <f>IFERROR(IF($AA133="Présent",AI133/VLOOKUP(AH133,Base!$A$3:$E$17,2,FALSE)/24,""),"")</f>
        <v/>
      </c>
      <c r="AS133" s="56" t="str">
        <f>IFERROR(IF($AA133="Présent",AK133/VLOOKUP(AJ133,Base!$A$3:$E$17,2,FALSE)/24,""),"")</f>
        <v/>
      </c>
      <c r="AT133" s="56" t="str">
        <f>IFERROR(IF($AA133="Présent",AM133/VLOOKUP(AL133,Base!$A$3:$E$17,2,FALSE)/24,""),"")</f>
        <v/>
      </c>
      <c r="AU133" s="56" t="str">
        <f>IFERROR(IF($AA133="Présent",AO133/VLOOKUP(AN133,Base!$A$3:$E$17,2,FALSE)/24,""),"")</f>
        <v/>
      </c>
      <c r="AV133" s="56" t="str">
        <f>IFERROR(IF($AA133="Présent",AQ133/VLOOKUP(AP133,Base!$A$3:$E$17,2,FALSE)/24,""),"")</f>
        <v/>
      </c>
      <c r="AW133" s="293" t="str">
        <f t="shared" si="126"/>
        <v/>
      </c>
      <c r="AX133" s="51"/>
      <c r="AY133" s="17"/>
      <c r="AZ133" s="18" t="s">
        <v>10</v>
      </c>
      <c r="BA133" s="19">
        <v>0.54166666666666663</v>
      </c>
      <c r="BB133" s="290">
        <f t="shared" si="127"/>
        <v>0</v>
      </c>
      <c r="BC133" s="291">
        <f t="shared" si="128"/>
        <v>0</v>
      </c>
      <c r="BD133" s="19">
        <f t="shared" si="129"/>
        <v>0</v>
      </c>
      <c r="BE133" s="20">
        <v>0.85</v>
      </c>
      <c r="BF133" s="292">
        <f t="shared" si="113"/>
        <v>0</v>
      </c>
      <c r="BG133" s="63" t="s">
        <v>10</v>
      </c>
      <c r="BH133" s="64"/>
      <c r="BI133" s="63" t="s">
        <v>10</v>
      </c>
      <c r="BJ133" s="65"/>
      <c r="BK133" s="66" t="s">
        <v>10</v>
      </c>
      <c r="BL133" s="64"/>
      <c r="BM133" s="63" t="s">
        <v>10</v>
      </c>
      <c r="BN133" s="65"/>
      <c r="BO133" s="66" t="s">
        <v>10</v>
      </c>
      <c r="BP133" s="64"/>
      <c r="BQ133" s="56" t="str">
        <f>IFERROR(IF($AZ133="Présent",BH133/VLOOKUP(BG133,Base!$A$3:$E$17,2,FALSE)/24,""),"")</f>
        <v/>
      </c>
      <c r="BR133" s="56" t="str">
        <f>IFERROR(IF($AZ133="Présent",BJ133/VLOOKUP(BI133,Base!$A$3:$E$17,2,FALSE)/24,""),"")</f>
        <v/>
      </c>
      <c r="BS133" s="56" t="str">
        <f>IFERROR(IF($AZ133="Présent",BL133/VLOOKUP(BK133,Base!$A$3:$E$17,2,FALSE)/24,""),"")</f>
        <v/>
      </c>
      <c r="BT133" s="56" t="str">
        <f>IFERROR(IF($AZ133="Présent",BN133/VLOOKUP(BM133,Base!$A$3:$E$17,2,FALSE)/24,""),"")</f>
        <v/>
      </c>
      <c r="BU133" s="56" t="str">
        <f>IFERROR(IF($AZ133="Présent",BP133/VLOOKUP(BO133,Base!$A$3:$E$17,2,FALSE)/24,""),"")</f>
        <v/>
      </c>
      <c r="BV133" s="293" t="str">
        <f t="shared" si="130"/>
        <v/>
      </c>
      <c r="BW133" s="51"/>
      <c r="BX133" s="17"/>
      <c r="BY133" s="18" t="s">
        <v>10</v>
      </c>
      <c r="BZ133" s="19">
        <v>0.54166666666666663</v>
      </c>
      <c r="CA133" s="290">
        <f t="shared" si="131"/>
        <v>0</v>
      </c>
      <c r="CB133" s="291">
        <f t="shared" si="132"/>
        <v>0</v>
      </c>
      <c r="CC133" s="19">
        <f t="shared" si="133"/>
        <v>0</v>
      </c>
      <c r="CD133" s="20">
        <v>0.85</v>
      </c>
      <c r="CE133" s="292">
        <f t="shared" si="114"/>
        <v>0</v>
      </c>
      <c r="CF133" s="63" t="s">
        <v>10</v>
      </c>
      <c r="CG133" s="64"/>
      <c r="CH133" s="63" t="s">
        <v>10</v>
      </c>
      <c r="CI133" s="65"/>
      <c r="CJ133" s="66" t="s">
        <v>10</v>
      </c>
      <c r="CK133" s="64"/>
      <c r="CL133" s="63" t="s">
        <v>10</v>
      </c>
      <c r="CM133" s="65"/>
      <c r="CN133" s="66" t="s">
        <v>10</v>
      </c>
      <c r="CO133" s="64"/>
      <c r="CP133" s="56" t="str">
        <f>IFERROR(IF($BY133="Présent",CG133/VLOOKUP(CF133,Base!$A$3:$E$17,2,FALSE)/24,""),"")</f>
        <v/>
      </c>
      <c r="CQ133" s="56" t="str">
        <f>IFERROR(IF($BY133="Présent",CI133/VLOOKUP(CH133,Base!$A$3:$E$17,2,FALSE)/24,""),"")</f>
        <v/>
      </c>
      <c r="CR133" s="56" t="str">
        <f>IFERROR(IF($BY133="Présent",CK133/VLOOKUP(CJ133,Base!$A$3:$E$17,2,FALSE)/24,""),"")</f>
        <v/>
      </c>
      <c r="CS133" s="56" t="str">
        <f>IFERROR(IF($BY133="Présent",CM133/VLOOKUP(CL133,Base!$A$3:$E$17,2,FALSE)/24,""),"")</f>
        <v/>
      </c>
      <c r="CT133" s="56" t="str">
        <f>IFERROR(IF($BY133="Présent",CO133/VLOOKUP(CN133,Base!$A$3:$E$17,2,FALSE)/24,""),"")</f>
        <v/>
      </c>
      <c r="CU133" s="293" t="str">
        <f t="shared" si="134"/>
        <v/>
      </c>
      <c r="CV133" s="51"/>
      <c r="CW133" s="17"/>
      <c r="CX133" s="18" t="s">
        <v>10</v>
      </c>
      <c r="CY133" s="19">
        <v>0.54166666666666663</v>
      </c>
      <c r="CZ133" s="290">
        <f t="shared" si="135"/>
        <v>0</v>
      </c>
      <c r="DA133" s="291">
        <f t="shared" si="136"/>
        <v>0</v>
      </c>
      <c r="DB133" s="19">
        <f t="shared" si="137"/>
        <v>0</v>
      </c>
      <c r="DC133" s="20">
        <v>0.85</v>
      </c>
      <c r="DD133" s="292">
        <f t="shared" si="115"/>
        <v>0</v>
      </c>
      <c r="DE133" s="63" t="s">
        <v>10</v>
      </c>
      <c r="DF133" s="64"/>
      <c r="DG133" s="63" t="s">
        <v>10</v>
      </c>
      <c r="DH133" s="65"/>
      <c r="DI133" s="66" t="s">
        <v>10</v>
      </c>
      <c r="DJ133" s="64"/>
      <c r="DK133" s="63" t="s">
        <v>10</v>
      </c>
      <c r="DL133" s="65"/>
      <c r="DM133" s="66" t="s">
        <v>10</v>
      </c>
      <c r="DN133" s="64"/>
      <c r="DO133" s="56" t="str">
        <f>IFERROR(IF($CX133="Présent",DF133/VLOOKUP(DE133,Base!$A$3:$E$17,2,FALSE)/24,""),"")</f>
        <v/>
      </c>
      <c r="DP133" s="56" t="str">
        <f>IFERROR(IF($CX133="Présent",DH133/VLOOKUP(DG133,Base!$A$3:$E$17,2,FALSE)/24,""),"")</f>
        <v/>
      </c>
      <c r="DQ133" s="56" t="str">
        <f>IFERROR(IF($CX133="Présent",DJ133/VLOOKUP(DI133,Base!$A$3:$E$17,2,FALSE)/24,""),"")</f>
        <v/>
      </c>
      <c r="DR133" s="56" t="str">
        <f>IFERROR(IF($CX133="Présent",DL133/VLOOKUP(DK133,Base!$A$3:$E$17,2,FALSE)/24,""),"")</f>
        <v/>
      </c>
      <c r="DS133" s="56" t="str">
        <f>IFERROR(IF($CX133="Présent",DN133/VLOOKUP(DM133,Base!$A$3:$E$17,2,FALSE)/24,""),"")</f>
        <v/>
      </c>
      <c r="DT133" s="293" t="str">
        <f t="shared" si="138"/>
        <v/>
      </c>
      <c r="DU133" s="51"/>
      <c r="DV133" s="17"/>
      <c r="DW133" s="18" t="s">
        <v>10</v>
      </c>
      <c r="DX133" s="19">
        <v>0.54166666666666663</v>
      </c>
      <c r="DY133" s="290">
        <f t="shared" si="139"/>
        <v>0</v>
      </c>
      <c r="DZ133" s="291">
        <f t="shared" si="140"/>
        <v>0</v>
      </c>
      <c r="EA133" s="19">
        <f t="shared" si="141"/>
        <v>0</v>
      </c>
      <c r="EB133" s="20">
        <v>0.85</v>
      </c>
      <c r="EC133" s="292">
        <f t="shared" si="116"/>
        <v>0</v>
      </c>
      <c r="ED133" s="63" t="s">
        <v>10</v>
      </c>
      <c r="EE133" s="64"/>
      <c r="EF133" s="63" t="s">
        <v>10</v>
      </c>
      <c r="EG133" s="65"/>
      <c r="EH133" s="66" t="s">
        <v>10</v>
      </c>
      <c r="EI133" s="64"/>
      <c r="EJ133" s="63" t="s">
        <v>10</v>
      </c>
      <c r="EK133" s="65"/>
      <c r="EL133" s="66" t="s">
        <v>10</v>
      </c>
      <c r="EM133" s="64"/>
      <c r="EN133" s="56" t="str">
        <f>IFERROR(IF($DW133="Présent",EE133/VLOOKUP(ED133,Base!$A$3:$E$17,2,FALSE)/24,""),"")</f>
        <v/>
      </c>
      <c r="EO133" s="56" t="str">
        <f>IFERROR(IF($DW133="Présent",EG133/VLOOKUP(EF133,Base!$A$3:$E$17,2,FALSE)/24,""),"")</f>
        <v/>
      </c>
      <c r="EP133" s="56" t="str">
        <f>IFERROR(IF($DW133="Présent",EI133/VLOOKUP(EH133,Base!$A$3:$E$17,2,FALSE)/24,""),"")</f>
        <v/>
      </c>
      <c r="EQ133" s="56" t="str">
        <f>IFERROR(IF($DW133="Présent",EK133/VLOOKUP(EJ133,Base!$A$3:$E$17,2,FALSE)/24,""),"")</f>
        <v/>
      </c>
      <c r="ER133" s="56" t="str">
        <f>IFERROR(IF($DW133="Présent",EM133/VLOOKUP(EL133,Base!$A$3:$E$17,2,FALSE)/24,""),"")</f>
        <v/>
      </c>
      <c r="ES133" s="293" t="str">
        <f t="shared" si="142"/>
        <v/>
      </c>
      <c r="ET133" s="51"/>
      <c r="EU133" s="17"/>
      <c r="EV133" s="18"/>
      <c r="EW133" s="19">
        <v>0.54166666666666663</v>
      </c>
      <c r="EX133" s="290">
        <f t="shared" si="143"/>
        <v>0</v>
      </c>
      <c r="EY133" s="291">
        <f t="shared" si="144"/>
        <v>0</v>
      </c>
      <c r="EZ133" s="19">
        <f t="shared" si="145"/>
        <v>0</v>
      </c>
      <c r="FA133" s="20">
        <v>0.85</v>
      </c>
      <c r="FB133" s="292">
        <f t="shared" si="117"/>
        <v>0</v>
      </c>
      <c r="FC133" s="63" t="s">
        <v>10</v>
      </c>
      <c r="FD133" s="64"/>
      <c r="FE133" s="63" t="s">
        <v>10</v>
      </c>
      <c r="FF133" s="65"/>
      <c r="FG133" s="66" t="s">
        <v>10</v>
      </c>
      <c r="FH133" s="64"/>
      <c r="FI133" s="63" t="s">
        <v>10</v>
      </c>
      <c r="FJ133" s="65"/>
      <c r="FK133" s="66" t="s">
        <v>10</v>
      </c>
      <c r="FL133" s="64"/>
      <c r="FM133" s="56" t="str">
        <f>IFERROR(IF($EV133="Présent",FD133/VLOOKUP(FC133,Base!$A$3:$E$17,2,FALSE)/24,""),"")</f>
        <v/>
      </c>
      <c r="FN133" s="56" t="str">
        <f>IFERROR(IF($EV133="Présent",FF133/VLOOKUP(FE133,Base!$A$3:$E$17,2,FALSE)/24,""),"")</f>
        <v/>
      </c>
      <c r="FO133" s="56" t="str">
        <f>IFERROR(IF($EV133="Présent",FH133/VLOOKUP(FG133,Base!$A$3:$E$17,2,FALSE)/24,""),"")</f>
        <v/>
      </c>
      <c r="FP133" s="56" t="str">
        <f>IFERROR(IF($EV133="Présent",FJ133/VLOOKUP(FI133,Base!$A$3:$E$17,2,FALSE)/24,""),"")</f>
        <v/>
      </c>
      <c r="FQ133" s="56" t="str">
        <f>IFERROR(IF($EV133="Présent",FL133/VLOOKUP(FK133,Base!$A$3:$E$17,2,FALSE)/24,""),"")</f>
        <v/>
      </c>
      <c r="FR133" s="293" t="str">
        <f t="shared" si="146"/>
        <v/>
      </c>
      <c r="FS133" s="51"/>
      <c r="FU133" s="262">
        <f t="shared" ref="FU133:FU138" si="148">IF(EU133="",IF(DV133="",IF(CW133="",IF(BX133="",IF(AY133="",IF(Z133="",A133,Z133),AY133),BX133),CW133),DV133),EU133)</f>
        <v>0</v>
      </c>
      <c r="FV133" s="261" t="str">
        <f t="shared" si="118"/>
        <v/>
      </c>
      <c r="FW133" s="263">
        <f t="shared" si="147"/>
        <v>0</v>
      </c>
      <c r="FX133" s="23"/>
      <c r="FY133" s="88"/>
    </row>
    <row r="134" spans="1:181" s="25" customFormat="1" x14ac:dyDescent="0.2">
      <c r="A134" s="17"/>
      <c r="B134" s="18" t="s">
        <v>10</v>
      </c>
      <c r="C134" s="19">
        <v>0.54166666666666663</v>
      </c>
      <c r="D134" s="290">
        <f t="shared" si="119"/>
        <v>0</v>
      </c>
      <c r="E134" s="291">
        <f t="shared" si="120"/>
        <v>0</v>
      </c>
      <c r="F134" s="19">
        <f t="shared" si="121"/>
        <v>0</v>
      </c>
      <c r="G134" s="20">
        <v>0.85</v>
      </c>
      <c r="H134" s="292">
        <f t="shared" si="111"/>
        <v>0</v>
      </c>
      <c r="I134" s="63" t="s">
        <v>10</v>
      </c>
      <c r="J134" s="64"/>
      <c r="K134" s="63" t="s">
        <v>10</v>
      </c>
      <c r="L134" s="65"/>
      <c r="M134" s="66" t="s">
        <v>10</v>
      </c>
      <c r="N134" s="64"/>
      <c r="O134" s="63" t="s">
        <v>10</v>
      </c>
      <c r="P134" s="65"/>
      <c r="Q134" s="66" t="s">
        <v>10</v>
      </c>
      <c r="R134" s="64"/>
      <c r="S134" s="56" t="str">
        <f>IFERROR(IF($B134="Présent",J134/VLOOKUP(I134,Base!$A$3:$E$17,2,FALSE)/24,""),"")</f>
        <v/>
      </c>
      <c r="T134" s="56" t="str">
        <f>IFERROR(IF($B134="Présent",L134/VLOOKUP(K134,Base!$A$3:$E$17,2,FALSE)/24,""),"")</f>
        <v/>
      </c>
      <c r="U134" s="56" t="str">
        <f>IFERROR(IF($B134="Présent",N134/VLOOKUP(M134,Base!$A$3:$E$17,2,FALSE)/24,""),"")</f>
        <v/>
      </c>
      <c r="V134" s="56" t="str">
        <f>IFERROR(IF($B134="Présent",P134/VLOOKUP(O134,Base!$A$3:$E$17,2,FALSE)/24,""),"")</f>
        <v/>
      </c>
      <c r="W134" s="56" t="str">
        <f>IFERROR(IF($B134="Présent",R134/VLOOKUP(Q134,Base!$A$3:$E$17,2,FALSE)/24,""),"")</f>
        <v/>
      </c>
      <c r="X134" s="293" t="str">
        <f t="shared" si="122"/>
        <v/>
      </c>
      <c r="Y134" s="51"/>
      <c r="Z134" s="17"/>
      <c r="AA134" s="18" t="s">
        <v>10</v>
      </c>
      <c r="AB134" s="19">
        <v>0.54166666666666663</v>
      </c>
      <c r="AC134" s="290">
        <f t="shared" si="123"/>
        <v>0</v>
      </c>
      <c r="AD134" s="291">
        <f t="shared" si="124"/>
        <v>0</v>
      </c>
      <c r="AE134" s="19">
        <f t="shared" si="125"/>
        <v>0</v>
      </c>
      <c r="AF134" s="20">
        <v>0.85</v>
      </c>
      <c r="AG134" s="292">
        <f t="shared" si="112"/>
        <v>0</v>
      </c>
      <c r="AH134" s="63" t="s">
        <v>10</v>
      </c>
      <c r="AI134" s="64"/>
      <c r="AJ134" s="63" t="s">
        <v>10</v>
      </c>
      <c r="AK134" s="65"/>
      <c r="AL134" s="66" t="s">
        <v>10</v>
      </c>
      <c r="AM134" s="64"/>
      <c r="AN134" s="63" t="s">
        <v>10</v>
      </c>
      <c r="AO134" s="65"/>
      <c r="AP134" s="66" t="s">
        <v>10</v>
      </c>
      <c r="AQ134" s="64"/>
      <c r="AR134" s="56" t="str">
        <f>IFERROR(IF($AA134="Présent",AI134/VLOOKUP(AH134,Base!$A$3:$E$17,2,FALSE)/24,""),"")</f>
        <v/>
      </c>
      <c r="AS134" s="56" t="str">
        <f>IFERROR(IF($AA134="Présent",AK134/VLOOKUP(AJ134,Base!$A$3:$E$17,2,FALSE)/24,""),"")</f>
        <v/>
      </c>
      <c r="AT134" s="56" t="str">
        <f>IFERROR(IF($AA134="Présent",AM134/VLOOKUP(AL134,Base!$A$3:$E$17,2,FALSE)/24,""),"")</f>
        <v/>
      </c>
      <c r="AU134" s="56" t="str">
        <f>IFERROR(IF($AA134="Présent",AO134/VLOOKUP(AN134,Base!$A$3:$E$17,2,FALSE)/24,""),"")</f>
        <v/>
      </c>
      <c r="AV134" s="56" t="str">
        <f>IFERROR(IF($AA134="Présent",AQ134/VLOOKUP(AP134,Base!$A$3:$E$17,2,FALSE)/24,""),"")</f>
        <v/>
      </c>
      <c r="AW134" s="293" t="str">
        <f t="shared" si="126"/>
        <v/>
      </c>
      <c r="AX134" s="51"/>
      <c r="AY134" s="17"/>
      <c r="AZ134" s="18" t="s">
        <v>10</v>
      </c>
      <c r="BA134" s="19">
        <v>0.54166666666666663</v>
      </c>
      <c r="BB134" s="290">
        <f t="shared" si="127"/>
        <v>0</v>
      </c>
      <c r="BC134" s="291">
        <f t="shared" si="128"/>
        <v>0</v>
      </c>
      <c r="BD134" s="19">
        <f t="shared" si="129"/>
        <v>0</v>
      </c>
      <c r="BE134" s="20">
        <v>0.85</v>
      </c>
      <c r="BF134" s="292">
        <f t="shared" si="113"/>
        <v>0</v>
      </c>
      <c r="BG134" s="63" t="s">
        <v>10</v>
      </c>
      <c r="BH134" s="64"/>
      <c r="BI134" s="63" t="s">
        <v>10</v>
      </c>
      <c r="BJ134" s="65"/>
      <c r="BK134" s="66" t="s">
        <v>10</v>
      </c>
      <c r="BL134" s="64"/>
      <c r="BM134" s="63" t="s">
        <v>10</v>
      </c>
      <c r="BN134" s="65"/>
      <c r="BO134" s="66" t="s">
        <v>10</v>
      </c>
      <c r="BP134" s="64"/>
      <c r="BQ134" s="56" t="str">
        <f>IFERROR(IF($AZ134="Présent",BH134/VLOOKUP(BG134,Base!$A$3:$E$17,2,FALSE)/24,""),"")</f>
        <v/>
      </c>
      <c r="BR134" s="56" t="str">
        <f>IFERROR(IF($AZ134="Présent",BJ134/VLOOKUP(BI134,Base!$A$3:$E$17,2,FALSE)/24,""),"")</f>
        <v/>
      </c>
      <c r="BS134" s="56" t="str">
        <f>IFERROR(IF($AZ134="Présent",BL134/VLOOKUP(BK134,Base!$A$3:$E$17,2,FALSE)/24,""),"")</f>
        <v/>
      </c>
      <c r="BT134" s="56" t="str">
        <f>IFERROR(IF($AZ134="Présent",BN134/VLOOKUP(BM134,Base!$A$3:$E$17,2,FALSE)/24,""),"")</f>
        <v/>
      </c>
      <c r="BU134" s="56" t="str">
        <f>IFERROR(IF($AZ134="Présent",BP134/VLOOKUP(BO134,Base!$A$3:$E$17,2,FALSE)/24,""),"")</f>
        <v/>
      </c>
      <c r="BV134" s="293" t="str">
        <f t="shared" si="130"/>
        <v/>
      </c>
      <c r="BW134" s="51"/>
      <c r="BX134" s="17"/>
      <c r="BY134" s="18" t="s">
        <v>10</v>
      </c>
      <c r="BZ134" s="19">
        <v>0.54166666666666663</v>
      </c>
      <c r="CA134" s="290">
        <f t="shared" si="131"/>
        <v>0</v>
      </c>
      <c r="CB134" s="291">
        <f t="shared" si="132"/>
        <v>0</v>
      </c>
      <c r="CC134" s="19">
        <f t="shared" si="133"/>
        <v>0</v>
      </c>
      <c r="CD134" s="20">
        <v>0.85</v>
      </c>
      <c r="CE134" s="292">
        <f t="shared" si="114"/>
        <v>0</v>
      </c>
      <c r="CF134" s="63" t="s">
        <v>10</v>
      </c>
      <c r="CG134" s="64"/>
      <c r="CH134" s="63" t="s">
        <v>10</v>
      </c>
      <c r="CI134" s="65"/>
      <c r="CJ134" s="66" t="s">
        <v>10</v>
      </c>
      <c r="CK134" s="64"/>
      <c r="CL134" s="63" t="s">
        <v>10</v>
      </c>
      <c r="CM134" s="65"/>
      <c r="CN134" s="66" t="s">
        <v>10</v>
      </c>
      <c r="CO134" s="64"/>
      <c r="CP134" s="56" t="str">
        <f>IFERROR(IF($BY134="Présent",CG134/VLOOKUP(CF134,Base!$A$3:$E$17,2,FALSE)/24,""),"")</f>
        <v/>
      </c>
      <c r="CQ134" s="56" t="str">
        <f>IFERROR(IF($BY134="Présent",CI134/VLOOKUP(CH134,Base!$A$3:$E$17,2,FALSE)/24,""),"")</f>
        <v/>
      </c>
      <c r="CR134" s="56" t="str">
        <f>IFERROR(IF($BY134="Présent",CK134/VLOOKUP(CJ134,Base!$A$3:$E$17,2,FALSE)/24,""),"")</f>
        <v/>
      </c>
      <c r="CS134" s="56" t="str">
        <f>IFERROR(IF($BY134="Présent",CM134/VLOOKUP(CL134,Base!$A$3:$E$17,2,FALSE)/24,""),"")</f>
        <v/>
      </c>
      <c r="CT134" s="56" t="str">
        <f>IFERROR(IF($BY134="Présent",CO134/VLOOKUP(CN134,Base!$A$3:$E$17,2,FALSE)/24,""),"")</f>
        <v/>
      </c>
      <c r="CU134" s="293" t="str">
        <f t="shared" si="134"/>
        <v/>
      </c>
      <c r="CV134" s="51"/>
      <c r="CW134" s="17"/>
      <c r="CX134" s="18" t="s">
        <v>10</v>
      </c>
      <c r="CY134" s="19">
        <v>0.54166666666666663</v>
      </c>
      <c r="CZ134" s="290">
        <f t="shared" si="135"/>
        <v>0</v>
      </c>
      <c r="DA134" s="291">
        <f t="shared" si="136"/>
        <v>0</v>
      </c>
      <c r="DB134" s="19">
        <f t="shared" si="137"/>
        <v>0</v>
      </c>
      <c r="DC134" s="20">
        <v>0.85</v>
      </c>
      <c r="DD134" s="292">
        <f t="shared" si="115"/>
        <v>0</v>
      </c>
      <c r="DE134" s="63" t="s">
        <v>10</v>
      </c>
      <c r="DF134" s="64"/>
      <c r="DG134" s="63" t="s">
        <v>10</v>
      </c>
      <c r="DH134" s="65"/>
      <c r="DI134" s="66" t="s">
        <v>10</v>
      </c>
      <c r="DJ134" s="64"/>
      <c r="DK134" s="63" t="s">
        <v>10</v>
      </c>
      <c r="DL134" s="65"/>
      <c r="DM134" s="66" t="s">
        <v>10</v>
      </c>
      <c r="DN134" s="64"/>
      <c r="DO134" s="56" t="str">
        <f>IFERROR(IF($CX134="Présent",DF134/VLOOKUP(DE134,Base!$A$3:$E$17,2,FALSE)/24,""),"")</f>
        <v/>
      </c>
      <c r="DP134" s="56" t="str">
        <f>IFERROR(IF($CX134="Présent",DH134/VLOOKUP(DG134,Base!$A$3:$E$17,2,FALSE)/24,""),"")</f>
        <v/>
      </c>
      <c r="DQ134" s="56" t="str">
        <f>IFERROR(IF($CX134="Présent",DJ134/VLOOKUP(DI134,Base!$A$3:$E$17,2,FALSE)/24,""),"")</f>
        <v/>
      </c>
      <c r="DR134" s="56" t="str">
        <f>IFERROR(IF($CX134="Présent",DL134/VLOOKUP(DK134,Base!$A$3:$E$17,2,FALSE)/24,""),"")</f>
        <v/>
      </c>
      <c r="DS134" s="56" t="str">
        <f>IFERROR(IF($CX134="Présent",DN134/VLOOKUP(DM134,Base!$A$3:$E$17,2,FALSE)/24,""),"")</f>
        <v/>
      </c>
      <c r="DT134" s="293" t="str">
        <f t="shared" si="138"/>
        <v/>
      </c>
      <c r="DU134" s="51"/>
      <c r="DV134" s="17"/>
      <c r="DW134" s="18" t="s">
        <v>10</v>
      </c>
      <c r="DX134" s="19">
        <v>0.54166666666666663</v>
      </c>
      <c r="DY134" s="290">
        <f t="shared" si="139"/>
        <v>0</v>
      </c>
      <c r="DZ134" s="291">
        <f t="shared" si="140"/>
        <v>0</v>
      </c>
      <c r="EA134" s="19">
        <f t="shared" si="141"/>
        <v>0</v>
      </c>
      <c r="EB134" s="20">
        <v>0.85</v>
      </c>
      <c r="EC134" s="292">
        <f t="shared" si="116"/>
        <v>0</v>
      </c>
      <c r="ED134" s="63" t="s">
        <v>10</v>
      </c>
      <c r="EE134" s="64"/>
      <c r="EF134" s="63" t="s">
        <v>10</v>
      </c>
      <c r="EG134" s="65"/>
      <c r="EH134" s="66" t="s">
        <v>10</v>
      </c>
      <c r="EI134" s="64"/>
      <c r="EJ134" s="63" t="s">
        <v>10</v>
      </c>
      <c r="EK134" s="65"/>
      <c r="EL134" s="66" t="s">
        <v>10</v>
      </c>
      <c r="EM134" s="64"/>
      <c r="EN134" s="56" t="str">
        <f>IFERROR(IF($DW134="Présent",EE134/VLOOKUP(ED134,Base!$A$3:$E$17,2,FALSE)/24,""),"")</f>
        <v/>
      </c>
      <c r="EO134" s="56" t="str">
        <f>IFERROR(IF($DW134="Présent",EG134/VLOOKUP(EF134,Base!$A$3:$E$17,2,FALSE)/24,""),"")</f>
        <v/>
      </c>
      <c r="EP134" s="56" t="str">
        <f>IFERROR(IF($DW134="Présent",EI134/VLOOKUP(EH134,Base!$A$3:$E$17,2,FALSE)/24,""),"")</f>
        <v/>
      </c>
      <c r="EQ134" s="56" t="str">
        <f>IFERROR(IF($DW134="Présent",EK134/VLOOKUP(EJ134,Base!$A$3:$E$17,2,FALSE)/24,""),"")</f>
        <v/>
      </c>
      <c r="ER134" s="56" t="str">
        <f>IFERROR(IF($DW134="Présent",EM134/VLOOKUP(EL134,Base!$A$3:$E$17,2,FALSE)/24,""),"")</f>
        <v/>
      </c>
      <c r="ES134" s="293" t="str">
        <f t="shared" si="142"/>
        <v/>
      </c>
      <c r="ET134" s="51"/>
      <c r="EU134" s="17"/>
      <c r="EV134" s="18"/>
      <c r="EW134" s="19">
        <v>0.54166666666666663</v>
      </c>
      <c r="EX134" s="290">
        <f t="shared" si="143"/>
        <v>0</v>
      </c>
      <c r="EY134" s="291">
        <f t="shared" si="144"/>
        <v>0</v>
      </c>
      <c r="EZ134" s="19">
        <f t="shared" si="145"/>
        <v>0</v>
      </c>
      <c r="FA134" s="20">
        <v>0.85</v>
      </c>
      <c r="FB134" s="292">
        <f t="shared" si="117"/>
        <v>0</v>
      </c>
      <c r="FC134" s="63" t="s">
        <v>10</v>
      </c>
      <c r="FD134" s="64"/>
      <c r="FE134" s="63" t="s">
        <v>10</v>
      </c>
      <c r="FF134" s="65"/>
      <c r="FG134" s="66" t="s">
        <v>10</v>
      </c>
      <c r="FH134" s="64"/>
      <c r="FI134" s="63" t="s">
        <v>10</v>
      </c>
      <c r="FJ134" s="65"/>
      <c r="FK134" s="66" t="s">
        <v>10</v>
      </c>
      <c r="FL134" s="64"/>
      <c r="FM134" s="56" t="str">
        <f>IFERROR(IF($EV134="Présent",FD134/VLOOKUP(FC134,Base!$A$3:$E$17,2,FALSE)/24,""),"")</f>
        <v/>
      </c>
      <c r="FN134" s="56" t="str">
        <f>IFERROR(IF($EV134="Présent",FF134/VLOOKUP(FE134,Base!$A$3:$E$17,2,FALSE)/24,""),"")</f>
        <v/>
      </c>
      <c r="FO134" s="56" t="str">
        <f>IFERROR(IF($EV134="Présent",FH134/VLOOKUP(FG134,Base!$A$3:$E$17,2,FALSE)/24,""),"")</f>
        <v/>
      </c>
      <c r="FP134" s="56" t="str">
        <f>IFERROR(IF($EV134="Présent",FJ134/VLOOKUP(FI134,Base!$A$3:$E$17,2,FALSE)/24,""),"")</f>
        <v/>
      </c>
      <c r="FQ134" s="56" t="str">
        <f>IFERROR(IF($EV134="Présent",FL134/VLOOKUP(FK134,Base!$A$3:$E$17,2,FALSE)/24,""),"")</f>
        <v/>
      </c>
      <c r="FR134" s="293" t="str">
        <f t="shared" si="146"/>
        <v/>
      </c>
      <c r="FS134" s="51"/>
      <c r="FU134" s="262">
        <f t="shared" si="148"/>
        <v>0</v>
      </c>
      <c r="FV134" s="261" t="str">
        <f t="shared" si="118"/>
        <v/>
      </c>
      <c r="FW134" s="263">
        <f t="shared" si="147"/>
        <v>0</v>
      </c>
      <c r="FX134" s="23"/>
      <c r="FY134" s="88"/>
    </row>
    <row r="135" spans="1:181" s="25" customFormat="1" x14ac:dyDescent="0.2">
      <c r="A135" s="17"/>
      <c r="B135" s="18" t="s">
        <v>10</v>
      </c>
      <c r="C135" s="19">
        <v>0.54166666666666663</v>
      </c>
      <c r="D135" s="290">
        <f t="shared" si="119"/>
        <v>0</v>
      </c>
      <c r="E135" s="291">
        <f t="shared" si="120"/>
        <v>0</v>
      </c>
      <c r="F135" s="19">
        <f t="shared" si="121"/>
        <v>0</v>
      </c>
      <c r="G135" s="20">
        <v>0.85</v>
      </c>
      <c r="H135" s="292">
        <f t="shared" si="111"/>
        <v>0</v>
      </c>
      <c r="I135" s="63" t="s">
        <v>10</v>
      </c>
      <c r="J135" s="64"/>
      <c r="K135" s="63" t="s">
        <v>10</v>
      </c>
      <c r="L135" s="65"/>
      <c r="M135" s="66" t="s">
        <v>10</v>
      </c>
      <c r="N135" s="64"/>
      <c r="O135" s="63" t="s">
        <v>10</v>
      </c>
      <c r="P135" s="65"/>
      <c r="Q135" s="66" t="s">
        <v>10</v>
      </c>
      <c r="R135" s="64"/>
      <c r="S135" s="56" t="str">
        <f>IFERROR(IF($B135="Présent",J135/VLOOKUP(I135,Base!$A$3:$E$17,2,FALSE)/24,""),"")</f>
        <v/>
      </c>
      <c r="T135" s="56" t="str">
        <f>IFERROR(IF($B135="Présent",L135/VLOOKUP(K135,Base!$A$3:$E$17,2,FALSE)/24,""),"")</f>
        <v/>
      </c>
      <c r="U135" s="56" t="str">
        <f>IFERROR(IF($B135="Présent",N135/VLOOKUP(M135,Base!$A$3:$E$17,2,FALSE)/24,""),"")</f>
        <v/>
      </c>
      <c r="V135" s="56" t="str">
        <f>IFERROR(IF($B135="Présent",P135/VLOOKUP(O135,Base!$A$3:$E$17,2,FALSE)/24,""),"")</f>
        <v/>
      </c>
      <c r="W135" s="56" t="str">
        <f>IFERROR(IF($B135="Présent",R135/VLOOKUP(Q135,Base!$A$3:$E$17,2,FALSE)/24,""),"")</f>
        <v/>
      </c>
      <c r="X135" s="293" t="str">
        <f t="shared" si="122"/>
        <v/>
      </c>
      <c r="Y135" s="51"/>
      <c r="Z135" s="17"/>
      <c r="AA135" s="18" t="s">
        <v>10</v>
      </c>
      <c r="AB135" s="19">
        <v>0.54166666666666663</v>
      </c>
      <c r="AC135" s="290">
        <f t="shared" si="123"/>
        <v>0</v>
      </c>
      <c r="AD135" s="291">
        <f t="shared" si="124"/>
        <v>0</v>
      </c>
      <c r="AE135" s="19">
        <f t="shared" si="125"/>
        <v>0</v>
      </c>
      <c r="AF135" s="20">
        <v>0.85</v>
      </c>
      <c r="AG135" s="292">
        <f t="shared" si="112"/>
        <v>0</v>
      </c>
      <c r="AH135" s="63" t="s">
        <v>10</v>
      </c>
      <c r="AI135" s="64"/>
      <c r="AJ135" s="63" t="s">
        <v>10</v>
      </c>
      <c r="AK135" s="65"/>
      <c r="AL135" s="66" t="s">
        <v>10</v>
      </c>
      <c r="AM135" s="64"/>
      <c r="AN135" s="63" t="s">
        <v>10</v>
      </c>
      <c r="AO135" s="65"/>
      <c r="AP135" s="66" t="s">
        <v>10</v>
      </c>
      <c r="AQ135" s="64"/>
      <c r="AR135" s="56" t="str">
        <f>IFERROR(IF($AA135="Présent",AI135/VLOOKUP(AH135,Base!$A$3:$E$17,2,FALSE)/24,""),"")</f>
        <v/>
      </c>
      <c r="AS135" s="56" t="str">
        <f>IFERROR(IF($AA135="Présent",AK135/VLOOKUP(AJ135,Base!$A$3:$E$17,2,FALSE)/24,""),"")</f>
        <v/>
      </c>
      <c r="AT135" s="56" t="str">
        <f>IFERROR(IF($AA135="Présent",AM135/VLOOKUP(AL135,Base!$A$3:$E$17,2,FALSE)/24,""),"")</f>
        <v/>
      </c>
      <c r="AU135" s="56" t="str">
        <f>IFERROR(IF($AA135="Présent",AO135/VLOOKUP(AN135,Base!$A$3:$E$17,2,FALSE)/24,""),"")</f>
        <v/>
      </c>
      <c r="AV135" s="56" t="str">
        <f>IFERROR(IF($AA135="Présent",AQ135/VLOOKUP(AP135,Base!$A$3:$E$17,2,FALSE)/24,""),"")</f>
        <v/>
      </c>
      <c r="AW135" s="293" t="str">
        <f t="shared" si="126"/>
        <v/>
      </c>
      <c r="AX135" s="51"/>
      <c r="AY135" s="17"/>
      <c r="AZ135" s="18" t="s">
        <v>10</v>
      </c>
      <c r="BA135" s="19">
        <v>0.54166666666666663</v>
      </c>
      <c r="BB135" s="290">
        <f t="shared" si="127"/>
        <v>0</v>
      </c>
      <c r="BC135" s="291">
        <f t="shared" si="128"/>
        <v>0</v>
      </c>
      <c r="BD135" s="19">
        <f t="shared" si="129"/>
        <v>0</v>
      </c>
      <c r="BE135" s="20">
        <v>0.85</v>
      </c>
      <c r="BF135" s="292">
        <f t="shared" si="113"/>
        <v>0</v>
      </c>
      <c r="BG135" s="63" t="s">
        <v>10</v>
      </c>
      <c r="BH135" s="64"/>
      <c r="BI135" s="63" t="s">
        <v>10</v>
      </c>
      <c r="BJ135" s="65"/>
      <c r="BK135" s="66" t="s">
        <v>10</v>
      </c>
      <c r="BL135" s="64"/>
      <c r="BM135" s="63" t="s">
        <v>10</v>
      </c>
      <c r="BN135" s="65"/>
      <c r="BO135" s="66" t="s">
        <v>10</v>
      </c>
      <c r="BP135" s="64"/>
      <c r="BQ135" s="56" t="str">
        <f>IFERROR(IF($AZ135="Présent",BH135/VLOOKUP(BG135,Base!$A$3:$E$17,2,FALSE)/24,""),"")</f>
        <v/>
      </c>
      <c r="BR135" s="56" t="str">
        <f>IFERROR(IF($AZ135="Présent",BJ135/VLOOKUP(BI135,Base!$A$3:$E$17,2,FALSE)/24,""),"")</f>
        <v/>
      </c>
      <c r="BS135" s="56" t="str">
        <f>IFERROR(IF($AZ135="Présent",BL135/VLOOKUP(BK135,Base!$A$3:$E$17,2,FALSE)/24,""),"")</f>
        <v/>
      </c>
      <c r="BT135" s="56" t="str">
        <f>IFERROR(IF($AZ135="Présent",BN135/VLOOKUP(BM135,Base!$A$3:$E$17,2,FALSE)/24,""),"")</f>
        <v/>
      </c>
      <c r="BU135" s="56" t="str">
        <f>IFERROR(IF($AZ135="Présent",BP135/VLOOKUP(BO135,Base!$A$3:$E$17,2,FALSE)/24,""),"")</f>
        <v/>
      </c>
      <c r="BV135" s="293" t="str">
        <f t="shared" si="130"/>
        <v/>
      </c>
      <c r="BW135" s="51"/>
      <c r="BX135" s="17"/>
      <c r="BY135" s="18" t="s">
        <v>10</v>
      </c>
      <c r="BZ135" s="19">
        <v>0.54166666666666663</v>
      </c>
      <c r="CA135" s="290">
        <f t="shared" si="131"/>
        <v>0</v>
      </c>
      <c r="CB135" s="291">
        <f t="shared" si="132"/>
        <v>0</v>
      </c>
      <c r="CC135" s="19">
        <f t="shared" si="133"/>
        <v>0</v>
      </c>
      <c r="CD135" s="20">
        <v>0.85</v>
      </c>
      <c r="CE135" s="292">
        <f t="shared" si="114"/>
        <v>0</v>
      </c>
      <c r="CF135" s="63" t="s">
        <v>10</v>
      </c>
      <c r="CG135" s="64"/>
      <c r="CH135" s="63" t="s">
        <v>10</v>
      </c>
      <c r="CI135" s="65"/>
      <c r="CJ135" s="66" t="s">
        <v>10</v>
      </c>
      <c r="CK135" s="64"/>
      <c r="CL135" s="63" t="s">
        <v>10</v>
      </c>
      <c r="CM135" s="65"/>
      <c r="CN135" s="66" t="s">
        <v>10</v>
      </c>
      <c r="CO135" s="64"/>
      <c r="CP135" s="56" t="str">
        <f>IFERROR(IF($BY135="Présent",CG135/VLOOKUP(CF135,Base!$A$3:$E$17,2,FALSE)/24,""),"")</f>
        <v/>
      </c>
      <c r="CQ135" s="56" t="str">
        <f>IFERROR(IF($BY135="Présent",CI135/VLOOKUP(CH135,Base!$A$3:$E$17,2,FALSE)/24,""),"")</f>
        <v/>
      </c>
      <c r="CR135" s="56" t="str">
        <f>IFERROR(IF($BY135="Présent",CK135/VLOOKUP(CJ135,Base!$A$3:$E$17,2,FALSE)/24,""),"")</f>
        <v/>
      </c>
      <c r="CS135" s="56" t="str">
        <f>IFERROR(IF($BY135="Présent",CM135/VLOOKUP(CL135,Base!$A$3:$E$17,2,FALSE)/24,""),"")</f>
        <v/>
      </c>
      <c r="CT135" s="56" t="str">
        <f>IFERROR(IF($BY135="Présent",CO135/VLOOKUP(CN135,Base!$A$3:$E$17,2,FALSE)/24,""),"")</f>
        <v/>
      </c>
      <c r="CU135" s="293" t="str">
        <f t="shared" si="134"/>
        <v/>
      </c>
      <c r="CV135" s="51"/>
      <c r="CW135" s="17"/>
      <c r="CX135" s="18" t="s">
        <v>10</v>
      </c>
      <c r="CY135" s="19">
        <v>0.54166666666666663</v>
      </c>
      <c r="CZ135" s="290">
        <f t="shared" si="135"/>
        <v>0</v>
      </c>
      <c r="DA135" s="291">
        <f t="shared" si="136"/>
        <v>0</v>
      </c>
      <c r="DB135" s="19">
        <f t="shared" si="137"/>
        <v>0</v>
      </c>
      <c r="DC135" s="20">
        <v>0.85</v>
      </c>
      <c r="DD135" s="292">
        <f t="shared" si="115"/>
        <v>0</v>
      </c>
      <c r="DE135" s="63" t="s">
        <v>10</v>
      </c>
      <c r="DF135" s="64"/>
      <c r="DG135" s="63" t="s">
        <v>10</v>
      </c>
      <c r="DH135" s="65"/>
      <c r="DI135" s="66" t="s">
        <v>10</v>
      </c>
      <c r="DJ135" s="64"/>
      <c r="DK135" s="63" t="s">
        <v>10</v>
      </c>
      <c r="DL135" s="65"/>
      <c r="DM135" s="66" t="s">
        <v>10</v>
      </c>
      <c r="DN135" s="64"/>
      <c r="DO135" s="56" t="str">
        <f>IFERROR(IF($CX135="Présent",DF135/VLOOKUP(DE135,Base!$A$3:$E$17,2,FALSE)/24,""),"")</f>
        <v/>
      </c>
      <c r="DP135" s="56" t="str">
        <f>IFERROR(IF($CX135="Présent",DH135/VLOOKUP(DG135,Base!$A$3:$E$17,2,FALSE)/24,""),"")</f>
        <v/>
      </c>
      <c r="DQ135" s="56" t="str">
        <f>IFERROR(IF($CX135="Présent",DJ135/VLOOKUP(DI135,Base!$A$3:$E$17,2,FALSE)/24,""),"")</f>
        <v/>
      </c>
      <c r="DR135" s="56" t="str">
        <f>IFERROR(IF($CX135="Présent",DL135/VLOOKUP(DK135,Base!$A$3:$E$17,2,FALSE)/24,""),"")</f>
        <v/>
      </c>
      <c r="DS135" s="56" t="str">
        <f>IFERROR(IF($CX135="Présent",DN135/VLOOKUP(DM135,Base!$A$3:$E$17,2,FALSE)/24,""),"")</f>
        <v/>
      </c>
      <c r="DT135" s="293" t="str">
        <f t="shared" si="138"/>
        <v/>
      </c>
      <c r="DU135" s="51"/>
      <c r="DV135" s="17"/>
      <c r="DW135" s="18" t="s">
        <v>10</v>
      </c>
      <c r="DX135" s="19">
        <v>0.54166666666666663</v>
      </c>
      <c r="DY135" s="290">
        <f t="shared" si="139"/>
        <v>0</v>
      </c>
      <c r="DZ135" s="291">
        <f t="shared" si="140"/>
        <v>0</v>
      </c>
      <c r="EA135" s="19">
        <f t="shared" si="141"/>
        <v>0</v>
      </c>
      <c r="EB135" s="20">
        <v>0.85</v>
      </c>
      <c r="EC135" s="292">
        <f t="shared" si="116"/>
        <v>0</v>
      </c>
      <c r="ED135" s="63" t="s">
        <v>10</v>
      </c>
      <c r="EE135" s="64"/>
      <c r="EF135" s="63" t="s">
        <v>10</v>
      </c>
      <c r="EG135" s="65"/>
      <c r="EH135" s="66" t="s">
        <v>10</v>
      </c>
      <c r="EI135" s="64"/>
      <c r="EJ135" s="63" t="s">
        <v>10</v>
      </c>
      <c r="EK135" s="65"/>
      <c r="EL135" s="66" t="s">
        <v>10</v>
      </c>
      <c r="EM135" s="64"/>
      <c r="EN135" s="56" t="str">
        <f>IFERROR(IF($DW135="Présent",EE135/VLOOKUP(ED135,Base!$A$3:$E$17,2,FALSE)/24,""),"")</f>
        <v/>
      </c>
      <c r="EO135" s="56" t="str">
        <f>IFERROR(IF($DW135="Présent",EG135/VLOOKUP(EF135,Base!$A$3:$E$17,2,FALSE)/24,""),"")</f>
        <v/>
      </c>
      <c r="EP135" s="56" t="str">
        <f>IFERROR(IF($DW135="Présent",EI135/VLOOKUP(EH135,Base!$A$3:$E$17,2,FALSE)/24,""),"")</f>
        <v/>
      </c>
      <c r="EQ135" s="56" t="str">
        <f>IFERROR(IF($DW135="Présent",EK135/VLOOKUP(EJ135,Base!$A$3:$E$17,2,FALSE)/24,""),"")</f>
        <v/>
      </c>
      <c r="ER135" s="56" t="str">
        <f>IFERROR(IF($DW135="Présent",EM135/VLOOKUP(EL135,Base!$A$3:$E$17,2,FALSE)/24,""),"")</f>
        <v/>
      </c>
      <c r="ES135" s="293" t="str">
        <f t="shared" si="142"/>
        <v/>
      </c>
      <c r="ET135" s="51"/>
      <c r="EU135" s="17"/>
      <c r="EV135" s="18"/>
      <c r="EW135" s="19">
        <v>0.54166666666666663</v>
      </c>
      <c r="EX135" s="290">
        <f t="shared" si="143"/>
        <v>0</v>
      </c>
      <c r="EY135" s="291">
        <f t="shared" si="144"/>
        <v>0</v>
      </c>
      <c r="EZ135" s="19">
        <f t="shared" si="145"/>
        <v>0</v>
      </c>
      <c r="FA135" s="20">
        <v>0.85</v>
      </c>
      <c r="FB135" s="292">
        <f t="shared" si="117"/>
        <v>0</v>
      </c>
      <c r="FC135" s="63" t="s">
        <v>10</v>
      </c>
      <c r="FD135" s="64"/>
      <c r="FE135" s="63" t="s">
        <v>10</v>
      </c>
      <c r="FF135" s="65"/>
      <c r="FG135" s="66" t="s">
        <v>10</v>
      </c>
      <c r="FH135" s="64"/>
      <c r="FI135" s="63" t="s">
        <v>10</v>
      </c>
      <c r="FJ135" s="65"/>
      <c r="FK135" s="66" t="s">
        <v>10</v>
      </c>
      <c r="FL135" s="64"/>
      <c r="FM135" s="56" t="str">
        <f>IFERROR(IF($EV135="Présent",FD135/VLOOKUP(FC135,Base!$A$3:$E$17,2,FALSE)/24,""),"")</f>
        <v/>
      </c>
      <c r="FN135" s="56" t="str">
        <f>IFERROR(IF($EV135="Présent",FF135/VLOOKUP(FE135,Base!$A$3:$E$17,2,FALSE)/24,""),"")</f>
        <v/>
      </c>
      <c r="FO135" s="56" t="str">
        <f>IFERROR(IF($EV135="Présent",FH135/VLOOKUP(FG135,Base!$A$3:$E$17,2,FALSE)/24,""),"")</f>
        <v/>
      </c>
      <c r="FP135" s="56" t="str">
        <f>IFERROR(IF($EV135="Présent",FJ135/VLOOKUP(FI135,Base!$A$3:$E$17,2,FALSE)/24,""),"")</f>
        <v/>
      </c>
      <c r="FQ135" s="56" t="str">
        <f>IFERROR(IF($EV135="Présent",FL135/VLOOKUP(FK135,Base!$A$3:$E$17,2,FALSE)/24,""),"")</f>
        <v/>
      </c>
      <c r="FR135" s="293" t="str">
        <f t="shared" si="146"/>
        <v/>
      </c>
      <c r="FS135" s="51"/>
      <c r="FU135" s="262">
        <f t="shared" si="148"/>
        <v>0</v>
      </c>
      <c r="FV135" s="261" t="str">
        <f t="shared" si="118"/>
        <v/>
      </c>
      <c r="FW135" s="263">
        <f t="shared" si="147"/>
        <v>0</v>
      </c>
      <c r="FX135" s="23"/>
      <c r="FY135" s="88"/>
    </row>
    <row r="136" spans="1:181" s="25" customFormat="1" x14ac:dyDescent="0.2">
      <c r="A136" s="17"/>
      <c r="B136" s="18" t="s">
        <v>10</v>
      </c>
      <c r="C136" s="19">
        <v>0.54166666666666663</v>
      </c>
      <c r="D136" s="290">
        <f t="shared" si="119"/>
        <v>0</v>
      </c>
      <c r="E136" s="291">
        <f t="shared" si="120"/>
        <v>0</v>
      </c>
      <c r="F136" s="19">
        <f t="shared" si="121"/>
        <v>0</v>
      </c>
      <c r="G136" s="20">
        <v>0.85</v>
      </c>
      <c r="H136" s="292">
        <f t="shared" si="111"/>
        <v>0</v>
      </c>
      <c r="I136" s="63" t="s">
        <v>10</v>
      </c>
      <c r="J136" s="64"/>
      <c r="K136" s="63" t="s">
        <v>10</v>
      </c>
      <c r="L136" s="65"/>
      <c r="M136" s="66" t="s">
        <v>10</v>
      </c>
      <c r="N136" s="64"/>
      <c r="O136" s="63" t="s">
        <v>10</v>
      </c>
      <c r="P136" s="65"/>
      <c r="Q136" s="66" t="s">
        <v>10</v>
      </c>
      <c r="R136" s="64"/>
      <c r="S136" s="56" t="str">
        <f>IFERROR(IF($B136="Présent",J136/VLOOKUP(I136,Base!$A$3:$E$17,2,FALSE)/24,""),"")</f>
        <v/>
      </c>
      <c r="T136" s="56" t="str">
        <f>IFERROR(IF($B136="Présent",L136/VLOOKUP(K136,Base!$A$3:$E$17,2,FALSE)/24,""),"")</f>
        <v/>
      </c>
      <c r="U136" s="56" t="str">
        <f>IFERROR(IF($B136="Présent",N136/VLOOKUP(M136,Base!$A$3:$E$17,2,FALSE)/24,""),"")</f>
        <v/>
      </c>
      <c r="V136" s="56" t="str">
        <f>IFERROR(IF($B136="Présent",P136/VLOOKUP(O136,Base!$A$3:$E$17,2,FALSE)/24,""),"")</f>
        <v/>
      </c>
      <c r="W136" s="56" t="str">
        <f>IFERROR(IF($B136="Présent",R136/VLOOKUP(Q136,Base!$A$3:$E$17,2,FALSE)/24,""),"")</f>
        <v/>
      </c>
      <c r="X136" s="293" t="str">
        <f t="shared" si="122"/>
        <v/>
      </c>
      <c r="Y136" s="51"/>
      <c r="Z136" s="17"/>
      <c r="AA136" s="18" t="s">
        <v>10</v>
      </c>
      <c r="AB136" s="19">
        <v>0.54166666666666663</v>
      </c>
      <c r="AC136" s="290">
        <f t="shared" si="123"/>
        <v>0</v>
      </c>
      <c r="AD136" s="291">
        <f t="shared" si="124"/>
        <v>0</v>
      </c>
      <c r="AE136" s="19">
        <f t="shared" si="125"/>
        <v>0</v>
      </c>
      <c r="AF136" s="20">
        <v>0.85</v>
      </c>
      <c r="AG136" s="292">
        <f t="shared" si="112"/>
        <v>0</v>
      </c>
      <c r="AH136" s="63" t="s">
        <v>10</v>
      </c>
      <c r="AI136" s="64"/>
      <c r="AJ136" s="63" t="s">
        <v>10</v>
      </c>
      <c r="AK136" s="65"/>
      <c r="AL136" s="66" t="s">
        <v>10</v>
      </c>
      <c r="AM136" s="64"/>
      <c r="AN136" s="63" t="s">
        <v>10</v>
      </c>
      <c r="AO136" s="65"/>
      <c r="AP136" s="66" t="s">
        <v>10</v>
      </c>
      <c r="AQ136" s="64"/>
      <c r="AR136" s="56" t="str">
        <f>IFERROR(IF($AA136="Présent",AI136/VLOOKUP(AH136,Base!$A$3:$E$17,2,FALSE)/24,""),"")</f>
        <v/>
      </c>
      <c r="AS136" s="56" t="str">
        <f>IFERROR(IF($AA136="Présent",AK136/VLOOKUP(AJ136,Base!$A$3:$E$17,2,FALSE)/24,""),"")</f>
        <v/>
      </c>
      <c r="AT136" s="56" t="str">
        <f>IFERROR(IF($AA136="Présent",AM136/VLOOKUP(AL136,Base!$A$3:$E$17,2,FALSE)/24,""),"")</f>
        <v/>
      </c>
      <c r="AU136" s="56" t="str">
        <f>IFERROR(IF($AA136="Présent",AO136/VLOOKUP(AN136,Base!$A$3:$E$17,2,FALSE)/24,""),"")</f>
        <v/>
      </c>
      <c r="AV136" s="56" t="str">
        <f>IFERROR(IF($AA136="Présent",AQ136/VLOOKUP(AP136,Base!$A$3:$E$17,2,FALSE)/24,""),"")</f>
        <v/>
      </c>
      <c r="AW136" s="293" t="str">
        <f t="shared" si="126"/>
        <v/>
      </c>
      <c r="AX136" s="51"/>
      <c r="AY136" s="17"/>
      <c r="AZ136" s="18" t="s">
        <v>10</v>
      </c>
      <c r="BA136" s="19">
        <v>0.54166666666666663</v>
      </c>
      <c r="BB136" s="290">
        <f t="shared" si="127"/>
        <v>0</v>
      </c>
      <c r="BC136" s="291">
        <f t="shared" si="128"/>
        <v>0</v>
      </c>
      <c r="BD136" s="19">
        <f t="shared" si="129"/>
        <v>0</v>
      </c>
      <c r="BE136" s="20">
        <v>0.85</v>
      </c>
      <c r="BF136" s="292">
        <f t="shared" si="113"/>
        <v>0</v>
      </c>
      <c r="BG136" s="63" t="s">
        <v>10</v>
      </c>
      <c r="BH136" s="64"/>
      <c r="BI136" s="63" t="s">
        <v>10</v>
      </c>
      <c r="BJ136" s="65"/>
      <c r="BK136" s="66" t="s">
        <v>10</v>
      </c>
      <c r="BL136" s="64"/>
      <c r="BM136" s="63" t="s">
        <v>10</v>
      </c>
      <c r="BN136" s="65"/>
      <c r="BO136" s="66" t="s">
        <v>10</v>
      </c>
      <c r="BP136" s="64"/>
      <c r="BQ136" s="56" t="str">
        <f>IFERROR(IF($AZ136="Présent",BH136/VLOOKUP(BG136,Base!$A$3:$E$17,2,FALSE)/24,""),"")</f>
        <v/>
      </c>
      <c r="BR136" s="56" t="str">
        <f>IFERROR(IF($AZ136="Présent",BJ136/VLOOKUP(BI136,Base!$A$3:$E$17,2,FALSE)/24,""),"")</f>
        <v/>
      </c>
      <c r="BS136" s="56" t="str">
        <f>IFERROR(IF($AZ136="Présent",BL136/VLOOKUP(BK136,Base!$A$3:$E$17,2,FALSE)/24,""),"")</f>
        <v/>
      </c>
      <c r="BT136" s="56" t="str">
        <f>IFERROR(IF($AZ136="Présent",BN136/VLOOKUP(BM136,Base!$A$3:$E$17,2,FALSE)/24,""),"")</f>
        <v/>
      </c>
      <c r="BU136" s="56" t="str">
        <f>IFERROR(IF($AZ136="Présent",BP136/VLOOKUP(BO136,Base!$A$3:$E$17,2,FALSE)/24,""),"")</f>
        <v/>
      </c>
      <c r="BV136" s="293" t="str">
        <f t="shared" si="130"/>
        <v/>
      </c>
      <c r="BW136" s="51"/>
      <c r="BX136" s="17"/>
      <c r="BY136" s="18" t="s">
        <v>10</v>
      </c>
      <c r="BZ136" s="19">
        <v>0.54166666666666663</v>
      </c>
      <c r="CA136" s="290">
        <f t="shared" si="131"/>
        <v>0</v>
      </c>
      <c r="CB136" s="291">
        <f t="shared" si="132"/>
        <v>0</v>
      </c>
      <c r="CC136" s="19">
        <f t="shared" si="133"/>
        <v>0</v>
      </c>
      <c r="CD136" s="20">
        <v>0.85</v>
      </c>
      <c r="CE136" s="292">
        <f t="shared" si="114"/>
        <v>0</v>
      </c>
      <c r="CF136" s="63" t="s">
        <v>10</v>
      </c>
      <c r="CG136" s="64"/>
      <c r="CH136" s="63" t="s">
        <v>10</v>
      </c>
      <c r="CI136" s="65"/>
      <c r="CJ136" s="66" t="s">
        <v>10</v>
      </c>
      <c r="CK136" s="64"/>
      <c r="CL136" s="63" t="s">
        <v>10</v>
      </c>
      <c r="CM136" s="65"/>
      <c r="CN136" s="66" t="s">
        <v>10</v>
      </c>
      <c r="CO136" s="64"/>
      <c r="CP136" s="56" t="str">
        <f>IFERROR(IF($BY136="Présent",CG136/VLOOKUP(CF136,Base!$A$3:$E$17,2,FALSE)/24,""),"")</f>
        <v/>
      </c>
      <c r="CQ136" s="56" t="str">
        <f>IFERROR(IF($BY136="Présent",CI136/VLOOKUP(CH136,Base!$A$3:$E$17,2,FALSE)/24,""),"")</f>
        <v/>
      </c>
      <c r="CR136" s="56" t="str">
        <f>IFERROR(IF($BY136="Présent",CK136/VLOOKUP(CJ136,Base!$A$3:$E$17,2,FALSE)/24,""),"")</f>
        <v/>
      </c>
      <c r="CS136" s="56" t="str">
        <f>IFERROR(IF($BY136="Présent",CM136/VLOOKUP(CL136,Base!$A$3:$E$17,2,FALSE)/24,""),"")</f>
        <v/>
      </c>
      <c r="CT136" s="56" t="str">
        <f>IFERROR(IF($BY136="Présent",CO136/VLOOKUP(CN136,Base!$A$3:$E$17,2,FALSE)/24,""),"")</f>
        <v/>
      </c>
      <c r="CU136" s="293" t="str">
        <f t="shared" si="134"/>
        <v/>
      </c>
      <c r="CV136" s="51"/>
      <c r="CW136" s="17"/>
      <c r="CX136" s="18" t="s">
        <v>10</v>
      </c>
      <c r="CY136" s="19">
        <v>0.54166666666666663</v>
      </c>
      <c r="CZ136" s="290">
        <f t="shared" si="135"/>
        <v>0</v>
      </c>
      <c r="DA136" s="291">
        <f t="shared" si="136"/>
        <v>0</v>
      </c>
      <c r="DB136" s="19">
        <f t="shared" si="137"/>
        <v>0</v>
      </c>
      <c r="DC136" s="20">
        <v>0.85</v>
      </c>
      <c r="DD136" s="292">
        <f t="shared" si="115"/>
        <v>0</v>
      </c>
      <c r="DE136" s="63" t="s">
        <v>10</v>
      </c>
      <c r="DF136" s="64"/>
      <c r="DG136" s="63" t="s">
        <v>10</v>
      </c>
      <c r="DH136" s="65"/>
      <c r="DI136" s="66" t="s">
        <v>10</v>
      </c>
      <c r="DJ136" s="64"/>
      <c r="DK136" s="63" t="s">
        <v>10</v>
      </c>
      <c r="DL136" s="65"/>
      <c r="DM136" s="66" t="s">
        <v>10</v>
      </c>
      <c r="DN136" s="64"/>
      <c r="DO136" s="56" t="str">
        <f>IFERROR(IF($CX136="Présent",DF136/VLOOKUP(DE136,Base!$A$3:$E$17,2,FALSE)/24,""),"")</f>
        <v/>
      </c>
      <c r="DP136" s="56" t="str">
        <f>IFERROR(IF($CX136="Présent",DH136/VLOOKUP(DG136,Base!$A$3:$E$17,2,FALSE)/24,""),"")</f>
        <v/>
      </c>
      <c r="DQ136" s="56" t="str">
        <f>IFERROR(IF($CX136="Présent",DJ136/VLOOKUP(DI136,Base!$A$3:$E$17,2,FALSE)/24,""),"")</f>
        <v/>
      </c>
      <c r="DR136" s="56" t="str">
        <f>IFERROR(IF($CX136="Présent",DL136/VLOOKUP(DK136,Base!$A$3:$E$17,2,FALSE)/24,""),"")</f>
        <v/>
      </c>
      <c r="DS136" s="56" t="str">
        <f>IFERROR(IF($CX136="Présent",DN136/VLOOKUP(DM136,Base!$A$3:$E$17,2,FALSE)/24,""),"")</f>
        <v/>
      </c>
      <c r="DT136" s="293" t="str">
        <f t="shared" si="138"/>
        <v/>
      </c>
      <c r="DU136" s="51"/>
      <c r="DV136" s="17"/>
      <c r="DW136" s="18" t="s">
        <v>10</v>
      </c>
      <c r="DX136" s="19">
        <v>0.54166666666666663</v>
      </c>
      <c r="DY136" s="290">
        <f t="shared" si="139"/>
        <v>0</v>
      </c>
      <c r="DZ136" s="291">
        <f t="shared" si="140"/>
        <v>0</v>
      </c>
      <c r="EA136" s="19">
        <f t="shared" si="141"/>
        <v>0</v>
      </c>
      <c r="EB136" s="20">
        <v>0.85</v>
      </c>
      <c r="EC136" s="292">
        <f t="shared" si="116"/>
        <v>0</v>
      </c>
      <c r="ED136" s="63" t="s">
        <v>10</v>
      </c>
      <c r="EE136" s="64"/>
      <c r="EF136" s="63" t="s">
        <v>10</v>
      </c>
      <c r="EG136" s="65"/>
      <c r="EH136" s="66" t="s">
        <v>10</v>
      </c>
      <c r="EI136" s="64"/>
      <c r="EJ136" s="63" t="s">
        <v>10</v>
      </c>
      <c r="EK136" s="65"/>
      <c r="EL136" s="66" t="s">
        <v>10</v>
      </c>
      <c r="EM136" s="64"/>
      <c r="EN136" s="56" t="str">
        <f>IFERROR(IF($DW136="Présent",EE136/VLOOKUP(ED136,Base!$A$3:$E$17,2,FALSE)/24,""),"")</f>
        <v/>
      </c>
      <c r="EO136" s="56" t="str">
        <f>IFERROR(IF($DW136="Présent",EG136/VLOOKUP(EF136,Base!$A$3:$E$17,2,FALSE)/24,""),"")</f>
        <v/>
      </c>
      <c r="EP136" s="56" t="str">
        <f>IFERROR(IF($DW136="Présent",EI136/VLOOKUP(EH136,Base!$A$3:$E$17,2,FALSE)/24,""),"")</f>
        <v/>
      </c>
      <c r="EQ136" s="56" t="str">
        <f>IFERROR(IF($DW136="Présent",EK136/VLOOKUP(EJ136,Base!$A$3:$E$17,2,FALSE)/24,""),"")</f>
        <v/>
      </c>
      <c r="ER136" s="56" t="str">
        <f>IFERROR(IF($DW136="Présent",EM136/VLOOKUP(EL136,Base!$A$3:$E$17,2,FALSE)/24,""),"")</f>
        <v/>
      </c>
      <c r="ES136" s="293" t="str">
        <f t="shared" si="142"/>
        <v/>
      </c>
      <c r="ET136" s="51"/>
      <c r="EU136" s="17"/>
      <c r="EV136" s="18"/>
      <c r="EW136" s="19">
        <v>0.54166666666666663</v>
      </c>
      <c r="EX136" s="290">
        <f t="shared" si="143"/>
        <v>0</v>
      </c>
      <c r="EY136" s="291">
        <f t="shared" si="144"/>
        <v>0</v>
      </c>
      <c r="EZ136" s="19">
        <f t="shared" si="145"/>
        <v>0</v>
      </c>
      <c r="FA136" s="20">
        <v>0.85</v>
      </c>
      <c r="FB136" s="292">
        <f t="shared" si="117"/>
        <v>0</v>
      </c>
      <c r="FC136" s="63" t="s">
        <v>10</v>
      </c>
      <c r="FD136" s="64"/>
      <c r="FE136" s="63" t="s">
        <v>10</v>
      </c>
      <c r="FF136" s="65"/>
      <c r="FG136" s="66" t="s">
        <v>10</v>
      </c>
      <c r="FH136" s="64"/>
      <c r="FI136" s="63" t="s">
        <v>10</v>
      </c>
      <c r="FJ136" s="65"/>
      <c r="FK136" s="66" t="s">
        <v>10</v>
      </c>
      <c r="FL136" s="64"/>
      <c r="FM136" s="56" t="str">
        <f>IFERROR(IF($EV136="Présent",FD136/VLOOKUP(FC136,Base!$A$3:$E$17,2,FALSE)/24,""),"")</f>
        <v/>
      </c>
      <c r="FN136" s="56" t="str">
        <f>IFERROR(IF($EV136="Présent",FF136/VLOOKUP(FE136,Base!$A$3:$E$17,2,FALSE)/24,""),"")</f>
        <v/>
      </c>
      <c r="FO136" s="56" t="str">
        <f>IFERROR(IF($EV136="Présent",FH136/VLOOKUP(FG136,Base!$A$3:$E$17,2,FALSE)/24,""),"")</f>
        <v/>
      </c>
      <c r="FP136" s="56" t="str">
        <f>IFERROR(IF($EV136="Présent",FJ136/VLOOKUP(FI136,Base!$A$3:$E$17,2,FALSE)/24,""),"")</f>
        <v/>
      </c>
      <c r="FQ136" s="56" t="str">
        <f>IFERROR(IF($EV136="Présent",FL136/VLOOKUP(FK136,Base!$A$3:$E$17,2,FALSE)/24,""),"")</f>
        <v/>
      </c>
      <c r="FR136" s="293" t="str">
        <f t="shared" si="146"/>
        <v/>
      </c>
      <c r="FS136" s="51"/>
      <c r="FU136" s="262">
        <f t="shared" si="148"/>
        <v>0</v>
      </c>
      <c r="FV136" s="261" t="str">
        <f t="shared" si="118"/>
        <v/>
      </c>
      <c r="FW136" s="263">
        <f t="shared" si="147"/>
        <v>0</v>
      </c>
      <c r="FX136" s="23"/>
      <c r="FY136" s="88"/>
    </row>
    <row r="137" spans="1:181" s="25" customFormat="1" x14ac:dyDescent="0.2">
      <c r="A137" s="17"/>
      <c r="B137" s="18" t="s">
        <v>10</v>
      </c>
      <c r="C137" s="19">
        <v>0.54166666666666663</v>
      </c>
      <c r="D137" s="290">
        <f t="shared" si="119"/>
        <v>0</v>
      </c>
      <c r="E137" s="291">
        <f t="shared" si="120"/>
        <v>0</v>
      </c>
      <c r="F137" s="19">
        <f t="shared" si="121"/>
        <v>0</v>
      </c>
      <c r="G137" s="20">
        <v>0.85</v>
      </c>
      <c r="H137" s="292">
        <f t="shared" si="111"/>
        <v>0</v>
      </c>
      <c r="I137" s="63" t="s">
        <v>10</v>
      </c>
      <c r="J137" s="64"/>
      <c r="K137" s="63" t="s">
        <v>10</v>
      </c>
      <c r="L137" s="65"/>
      <c r="M137" s="66" t="s">
        <v>10</v>
      </c>
      <c r="N137" s="64"/>
      <c r="O137" s="63" t="s">
        <v>10</v>
      </c>
      <c r="P137" s="65"/>
      <c r="Q137" s="66" t="s">
        <v>10</v>
      </c>
      <c r="R137" s="64"/>
      <c r="S137" s="56" t="str">
        <f>IFERROR(IF($B137="Présent",J137/VLOOKUP(I137,Base!$A$3:$E$17,2,FALSE)/24,""),"")</f>
        <v/>
      </c>
      <c r="T137" s="56" t="str">
        <f>IFERROR(IF($B137="Présent",L137/VLOOKUP(K137,Base!$A$3:$E$17,2,FALSE)/24,""),"")</f>
        <v/>
      </c>
      <c r="U137" s="56" t="str">
        <f>IFERROR(IF($B137="Présent",N137/VLOOKUP(M137,Base!$A$3:$E$17,2,FALSE)/24,""),"")</f>
        <v/>
      </c>
      <c r="V137" s="56" t="str">
        <f>IFERROR(IF($B137="Présent",P137/VLOOKUP(O137,Base!$A$3:$E$17,2,FALSE)/24,""),"")</f>
        <v/>
      </c>
      <c r="W137" s="56" t="str">
        <f>IFERROR(IF($B137="Présent",R137/VLOOKUP(Q137,Base!$A$3:$E$17,2,FALSE)/24,""),"")</f>
        <v/>
      </c>
      <c r="X137" s="293" t="str">
        <f t="shared" si="122"/>
        <v/>
      </c>
      <c r="Y137" s="51"/>
      <c r="Z137" s="17"/>
      <c r="AA137" s="18" t="s">
        <v>10</v>
      </c>
      <c r="AB137" s="19">
        <v>0.54166666666666663</v>
      </c>
      <c r="AC137" s="290">
        <f t="shared" si="123"/>
        <v>0</v>
      </c>
      <c r="AD137" s="291">
        <f t="shared" si="124"/>
        <v>0</v>
      </c>
      <c r="AE137" s="19">
        <f t="shared" si="125"/>
        <v>0</v>
      </c>
      <c r="AF137" s="20">
        <v>0.85</v>
      </c>
      <c r="AG137" s="292">
        <f t="shared" si="112"/>
        <v>0</v>
      </c>
      <c r="AH137" s="63" t="s">
        <v>10</v>
      </c>
      <c r="AI137" s="64"/>
      <c r="AJ137" s="63" t="s">
        <v>10</v>
      </c>
      <c r="AK137" s="65"/>
      <c r="AL137" s="66" t="s">
        <v>10</v>
      </c>
      <c r="AM137" s="64"/>
      <c r="AN137" s="63" t="s">
        <v>10</v>
      </c>
      <c r="AO137" s="65"/>
      <c r="AP137" s="66" t="s">
        <v>10</v>
      </c>
      <c r="AQ137" s="64"/>
      <c r="AR137" s="56" t="str">
        <f>IFERROR(IF($AA137="Présent",AI137/VLOOKUP(AH137,Base!$A$3:$E$17,2,FALSE)/24,""),"")</f>
        <v/>
      </c>
      <c r="AS137" s="56" t="str">
        <f>IFERROR(IF($AA137="Présent",AK137/VLOOKUP(AJ137,Base!$A$3:$E$17,2,FALSE)/24,""),"")</f>
        <v/>
      </c>
      <c r="AT137" s="56" t="str">
        <f>IFERROR(IF($AA137="Présent",AM137/VLOOKUP(AL137,Base!$A$3:$E$17,2,FALSE)/24,""),"")</f>
        <v/>
      </c>
      <c r="AU137" s="56" t="str">
        <f>IFERROR(IF($AA137="Présent",AO137/VLOOKUP(AN137,Base!$A$3:$E$17,2,FALSE)/24,""),"")</f>
        <v/>
      </c>
      <c r="AV137" s="56" t="str">
        <f>IFERROR(IF($AA137="Présent",AQ137/VLOOKUP(AP137,Base!$A$3:$E$17,2,FALSE)/24,""),"")</f>
        <v/>
      </c>
      <c r="AW137" s="293" t="str">
        <f t="shared" si="126"/>
        <v/>
      </c>
      <c r="AX137" s="51"/>
      <c r="AY137" s="17"/>
      <c r="AZ137" s="18" t="s">
        <v>10</v>
      </c>
      <c r="BA137" s="19">
        <v>0.54166666666666663</v>
      </c>
      <c r="BB137" s="290">
        <f t="shared" si="127"/>
        <v>0</v>
      </c>
      <c r="BC137" s="291">
        <f t="shared" si="128"/>
        <v>0</v>
      </c>
      <c r="BD137" s="19">
        <f t="shared" si="129"/>
        <v>0</v>
      </c>
      <c r="BE137" s="20">
        <v>0.85</v>
      </c>
      <c r="BF137" s="292">
        <f t="shared" si="113"/>
        <v>0</v>
      </c>
      <c r="BG137" s="63" t="s">
        <v>10</v>
      </c>
      <c r="BH137" s="64"/>
      <c r="BI137" s="63" t="s">
        <v>10</v>
      </c>
      <c r="BJ137" s="65"/>
      <c r="BK137" s="66" t="s">
        <v>10</v>
      </c>
      <c r="BL137" s="64"/>
      <c r="BM137" s="63" t="s">
        <v>10</v>
      </c>
      <c r="BN137" s="65"/>
      <c r="BO137" s="66" t="s">
        <v>10</v>
      </c>
      <c r="BP137" s="64"/>
      <c r="BQ137" s="56" t="str">
        <f>IFERROR(IF($AZ137="Présent",BH137/VLOOKUP(BG137,Base!$A$3:$E$17,2,FALSE)/24,""),"")</f>
        <v/>
      </c>
      <c r="BR137" s="56" t="str">
        <f>IFERROR(IF($AZ137="Présent",BJ137/VLOOKUP(BI137,Base!$A$3:$E$17,2,FALSE)/24,""),"")</f>
        <v/>
      </c>
      <c r="BS137" s="56" t="str">
        <f>IFERROR(IF($AZ137="Présent",BL137/VLOOKUP(BK137,Base!$A$3:$E$17,2,FALSE)/24,""),"")</f>
        <v/>
      </c>
      <c r="BT137" s="56" t="str">
        <f>IFERROR(IF($AZ137="Présent",BN137/VLOOKUP(BM137,Base!$A$3:$E$17,2,FALSE)/24,""),"")</f>
        <v/>
      </c>
      <c r="BU137" s="56" t="str">
        <f>IFERROR(IF($AZ137="Présent",BP137/VLOOKUP(BO137,Base!$A$3:$E$17,2,FALSE)/24,""),"")</f>
        <v/>
      </c>
      <c r="BV137" s="293" t="str">
        <f t="shared" si="130"/>
        <v/>
      </c>
      <c r="BW137" s="51"/>
      <c r="BX137" s="17"/>
      <c r="BY137" s="18" t="s">
        <v>10</v>
      </c>
      <c r="BZ137" s="19">
        <v>0.54166666666666663</v>
      </c>
      <c r="CA137" s="290">
        <f t="shared" si="131"/>
        <v>0</v>
      </c>
      <c r="CB137" s="291">
        <f t="shared" si="132"/>
        <v>0</v>
      </c>
      <c r="CC137" s="19">
        <f t="shared" si="133"/>
        <v>0</v>
      </c>
      <c r="CD137" s="20">
        <v>0.85</v>
      </c>
      <c r="CE137" s="292">
        <f t="shared" si="114"/>
        <v>0</v>
      </c>
      <c r="CF137" s="63" t="s">
        <v>10</v>
      </c>
      <c r="CG137" s="64"/>
      <c r="CH137" s="63" t="s">
        <v>10</v>
      </c>
      <c r="CI137" s="65"/>
      <c r="CJ137" s="66" t="s">
        <v>10</v>
      </c>
      <c r="CK137" s="64"/>
      <c r="CL137" s="63" t="s">
        <v>10</v>
      </c>
      <c r="CM137" s="65"/>
      <c r="CN137" s="66" t="s">
        <v>10</v>
      </c>
      <c r="CO137" s="64"/>
      <c r="CP137" s="56" t="str">
        <f>IFERROR(IF($BY137="Présent",CG137/VLOOKUP(CF137,Base!$A$3:$E$17,2,FALSE)/24,""),"")</f>
        <v/>
      </c>
      <c r="CQ137" s="56" t="str">
        <f>IFERROR(IF($BY137="Présent",CI137/VLOOKUP(CH137,Base!$A$3:$E$17,2,FALSE)/24,""),"")</f>
        <v/>
      </c>
      <c r="CR137" s="56" t="str">
        <f>IFERROR(IF($BY137="Présent",CK137/VLOOKUP(CJ137,Base!$A$3:$E$17,2,FALSE)/24,""),"")</f>
        <v/>
      </c>
      <c r="CS137" s="56" t="str">
        <f>IFERROR(IF($BY137="Présent",CM137/VLOOKUP(CL137,Base!$A$3:$E$17,2,FALSE)/24,""),"")</f>
        <v/>
      </c>
      <c r="CT137" s="56" t="str">
        <f>IFERROR(IF($BY137="Présent",CO137/VLOOKUP(CN137,Base!$A$3:$E$17,2,FALSE)/24,""),"")</f>
        <v/>
      </c>
      <c r="CU137" s="293" t="str">
        <f t="shared" si="134"/>
        <v/>
      </c>
      <c r="CV137" s="51"/>
      <c r="CW137" s="17"/>
      <c r="CX137" s="18" t="s">
        <v>10</v>
      </c>
      <c r="CY137" s="19">
        <v>0.54166666666666663</v>
      </c>
      <c r="CZ137" s="290">
        <f t="shared" si="135"/>
        <v>0</v>
      </c>
      <c r="DA137" s="291">
        <f t="shared" si="136"/>
        <v>0</v>
      </c>
      <c r="DB137" s="19">
        <f t="shared" si="137"/>
        <v>0</v>
      </c>
      <c r="DC137" s="20">
        <v>0.85</v>
      </c>
      <c r="DD137" s="292">
        <f t="shared" si="115"/>
        <v>0</v>
      </c>
      <c r="DE137" s="63" t="s">
        <v>10</v>
      </c>
      <c r="DF137" s="64"/>
      <c r="DG137" s="63" t="s">
        <v>10</v>
      </c>
      <c r="DH137" s="65"/>
      <c r="DI137" s="66" t="s">
        <v>10</v>
      </c>
      <c r="DJ137" s="64"/>
      <c r="DK137" s="63" t="s">
        <v>10</v>
      </c>
      <c r="DL137" s="65"/>
      <c r="DM137" s="66" t="s">
        <v>10</v>
      </c>
      <c r="DN137" s="64"/>
      <c r="DO137" s="56" t="str">
        <f>IFERROR(IF($CX137="Présent",DF137/VLOOKUP(DE137,Base!$A$3:$E$17,2,FALSE)/24,""),"")</f>
        <v/>
      </c>
      <c r="DP137" s="56" t="str">
        <f>IFERROR(IF($CX137="Présent",DH137/VLOOKUP(DG137,Base!$A$3:$E$17,2,FALSE)/24,""),"")</f>
        <v/>
      </c>
      <c r="DQ137" s="56" t="str">
        <f>IFERROR(IF($CX137="Présent",DJ137/VLOOKUP(DI137,Base!$A$3:$E$17,2,FALSE)/24,""),"")</f>
        <v/>
      </c>
      <c r="DR137" s="56" t="str">
        <f>IFERROR(IF($CX137="Présent",DL137/VLOOKUP(DK137,Base!$A$3:$E$17,2,FALSE)/24,""),"")</f>
        <v/>
      </c>
      <c r="DS137" s="56" t="str">
        <f>IFERROR(IF($CX137="Présent",DN137/VLOOKUP(DM137,Base!$A$3:$E$17,2,FALSE)/24,""),"")</f>
        <v/>
      </c>
      <c r="DT137" s="293" t="str">
        <f t="shared" si="138"/>
        <v/>
      </c>
      <c r="DU137" s="51"/>
      <c r="DV137" s="17"/>
      <c r="DW137" s="18" t="s">
        <v>10</v>
      </c>
      <c r="DX137" s="19">
        <v>0.54166666666666663</v>
      </c>
      <c r="DY137" s="290">
        <f t="shared" si="139"/>
        <v>0</v>
      </c>
      <c r="DZ137" s="291">
        <f t="shared" si="140"/>
        <v>0</v>
      </c>
      <c r="EA137" s="19">
        <f t="shared" si="141"/>
        <v>0</v>
      </c>
      <c r="EB137" s="20">
        <v>0.85</v>
      </c>
      <c r="EC137" s="292">
        <f t="shared" si="116"/>
        <v>0</v>
      </c>
      <c r="ED137" s="63" t="s">
        <v>10</v>
      </c>
      <c r="EE137" s="64"/>
      <c r="EF137" s="63" t="s">
        <v>10</v>
      </c>
      <c r="EG137" s="65"/>
      <c r="EH137" s="66" t="s">
        <v>10</v>
      </c>
      <c r="EI137" s="64"/>
      <c r="EJ137" s="63" t="s">
        <v>10</v>
      </c>
      <c r="EK137" s="65"/>
      <c r="EL137" s="66" t="s">
        <v>10</v>
      </c>
      <c r="EM137" s="64"/>
      <c r="EN137" s="56" t="str">
        <f>IFERROR(IF($DW137="Présent",EE137/VLOOKUP(ED137,Base!$A$3:$E$17,2,FALSE)/24,""),"")</f>
        <v/>
      </c>
      <c r="EO137" s="56" t="str">
        <f>IFERROR(IF($DW137="Présent",EG137/VLOOKUP(EF137,Base!$A$3:$E$17,2,FALSE)/24,""),"")</f>
        <v/>
      </c>
      <c r="EP137" s="56" t="str">
        <f>IFERROR(IF($DW137="Présent",EI137/VLOOKUP(EH137,Base!$A$3:$E$17,2,FALSE)/24,""),"")</f>
        <v/>
      </c>
      <c r="EQ137" s="56" t="str">
        <f>IFERROR(IF($DW137="Présent",EK137/VLOOKUP(EJ137,Base!$A$3:$E$17,2,FALSE)/24,""),"")</f>
        <v/>
      </c>
      <c r="ER137" s="56" t="str">
        <f>IFERROR(IF($DW137="Présent",EM137/VLOOKUP(EL137,Base!$A$3:$E$17,2,FALSE)/24,""),"")</f>
        <v/>
      </c>
      <c r="ES137" s="293" t="str">
        <f t="shared" si="142"/>
        <v/>
      </c>
      <c r="ET137" s="51"/>
      <c r="EU137" s="17"/>
      <c r="EV137" s="18"/>
      <c r="EW137" s="19">
        <v>0.54166666666666663</v>
      </c>
      <c r="EX137" s="290">
        <f t="shared" si="143"/>
        <v>0</v>
      </c>
      <c r="EY137" s="291">
        <f t="shared" si="144"/>
        <v>0</v>
      </c>
      <c r="EZ137" s="19">
        <f t="shared" si="145"/>
        <v>0</v>
      </c>
      <c r="FA137" s="20">
        <v>0.85</v>
      </c>
      <c r="FB137" s="292">
        <f t="shared" si="117"/>
        <v>0</v>
      </c>
      <c r="FC137" s="63" t="s">
        <v>10</v>
      </c>
      <c r="FD137" s="64"/>
      <c r="FE137" s="63" t="s">
        <v>10</v>
      </c>
      <c r="FF137" s="65"/>
      <c r="FG137" s="66" t="s">
        <v>10</v>
      </c>
      <c r="FH137" s="64"/>
      <c r="FI137" s="63" t="s">
        <v>10</v>
      </c>
      <c r="FJ137" s="65"/>
      <c r="FK137" s="66" t="s">
        <v>10</v>
      </c>
      <c r="FL137" s="64"/>
      <c r="FM137" s="56" t="str">
        <f>IFERROR(IF($EV137="Présent",FD137/VLOOKUP(FC137,Base!$A$3:$E$17,2,FALSE)/24,""),"")</f>
        <v/>
      </c>
      <c r="FN137" s="56" t="str">
        <f>IFERROR(IF($EV137="Présent",FF137/VLOOKUP(FE137,Base!$A$3:$E$17,2,FALSE)/24,""),"")</f>
        <v/>
      </c>
      <c r="FO137" s="56" t="str">
        <f>IFERROR(IF($EV137="Présent",FH137/VLOOKUP(FG137,Base!$A$3:$E$17,2,FALSE)/24,""),"")</f>
        <v/>
      </c>
      <c r="FP137" s="56" t="str">
        <f>IFERROR(IF($EV137="Présent",FJ137/VLOOKUP(FI137,Base!$A$3:$E$17,2,FALSE)/24,""),"")</f>
        <v/>
      </c>
      <c r="FQ137" s="56" t="str">
        <f>IFERROR(IF($EV137="Présent",FL137/VLOOKUP(FK137,Base!$A$3:$E$17,2,FALSE)/24,""),"")</f>
        <v/>
      </c>
      <c r="FR137" s="293" t="str">
        <f t="shared" si="146"/>
        <v/>
      </c>
      <c r="FS137" s="51"/>
      <c r="FU137" s="262">
        <f t="shared" si="148"/>
        <v>0</v>
      </c>
      <c r="FV137" s="261" t="str">
        <f t="shared" si="118"/>
        <v/>
      </c>
      <c r="FW137" s="263">
        <f t="shared" si="147"/>
        <v>0</v>
      </c>
      <c r="FX137" s="23"/>
      <c r="FY137" s="88"/>
    </row>
    <row r="138" spans="1:181" s="25" customFormat="1" ht="12.75" thickBot="1" x14ac:dyDescent="0.25">
      <c r="A138" s="17"/>
      <c r="B138" s="18" t="s">
        <v>10</v>
      </c>
      <c r="C138" s="19">
        <v>0.54166666666666663</v>
      </c>
      <c r="D138" s="290">
        <f t="shared" si="119"/>
        <v>0</v>
      </c>
      <c r="E138" s="291">
        <f t="shared" si="120"/>
        <v>0</v>
      </c>
      <c r="F138" s="19">
        <f t="shared" si="121"/>
        <v>0</v>
      </c>
      <c r="G138" s="20">
        <v>0.85</v>
      </c>
      <c r="H138" s="292">
        <f t="shared" si="111"/>
        <v>0</v>
      </c>
      <c r="I138" s="63" t="s">
        <v>10</v>
      </c>
      <c r="J138" s="64"/>
      <c r="K138" s="63" t="s">
        <v>10</v>
      </c>
      <c r="L138" s="65"/>
      <c r="M138" s="66" t="s">
        <v>10</v>
      </c>
      <c r="N138" s="64"/>
      <c r="O138" s="63" t="s">
        <v>10</v>
      </c>
      <c r="P138" s="65"/>
      <c r="Q138" s="66" t="s">
        <v>10</v>
      </c>
      <c r="R138" s="64"/>
      <c r="S138" s="56" t="str">
        <f>IFERROR(IF($B138="Présent",J138/VLOOKUP(I138,Base!$A$3:$E$17,2,FALSE)/24,""),"")</f>
        <v/>
      </c>
      <c r="T138" s="56" t="str">
        <f>IFERROR(IF($B138="Présent",L138/VLOOKUP(K138,Base!$A$3:$E$17,2,FALSE)/24,""),"")</f>
        <v/>
      </c>
      <c r="U138" s="56" t="str">
        <f>IFERROR(IF($B138="Présent",N138/VLOOKUP(M138,Base!$A$3:$E$17,2,FALSE)/24,""),"")</f>
        <v/>
      </c>
      <c r="V138" s="56" t="str">
        <f>IFERROR(IF($B138="Présent",P138/VLOOKUP(O138,Base!$A$3:$E$17,2,FALSE)/24,""),"")</f>
        <v/>
      </c>
      <c r="W138" s="56" t="str">
        <f>IFERROR(IF($B138="Présent",R138/VLOOKUP(Q138,Base!$A$3:$E$17,2,FALSE)/24,""),"")</f>
        <v/>
      </c>
      <c r="X138" s="293" t="str">
        <f t="shared" si="122"/>
        <v/>
      </c>
      <c r="Y138" s="51"/>
      <c r="Z138" s="17"/>
      <c r="AA138" s="18" t="s">
        <v>10</v>
      </c>
      <c r="AB138" s="19">
        <v>0.54166666666666663</v>
      </c>
      <c r="AC138" s="290">
        <f t="shared" si="123"/>
        <v>0</v>
      </c>
      <c r="AD138" s="291">
        <f t="shared" si="124"/>
        <v>0</v>
      </c>
      <c r="AE138" s="19">
        <f t="shared" si="125"/>
        <v>0</v>
      </c>
      <c r="AF138" s="20">
        <v>0.85</v>
      </c>
      <c r="AG138" s="292">
        <f t="shared" si="112"/>
        <v>0</v>
      </c>
      <c r="AH138" s="63" t="s">
        <v>10</v>
      </c>
      <c r="AI138" s="64"/>
      <c r="AJ138" s="63" t="s">
        <v>10</v>
      </c>
      <c r="AK138" s="65"/>
      <c r="AL138" s="66" t="s">
        <v>10</v>
      </c>
      <c r="AM138" s="64"/>
      <c r="AN138" s="63" t="s">
        <v>10</v>
      </c>
      <c r="AO138" s="65"/>
      <c r="AP138" s="66" t="s">
        <v>10</v>
      </c>
      <c r="AQ138" s="64"/>
      <c r="AR138" s="56" t="str">
        <f>IFERROR(IF($AA138="Présent",AI138/VLOOKUP(AH138,Base!$A$3:$E$17,2,FALSE)/24,""),"")</f>
        <v/>
      </c>
      <c r="AS138" s="56" t="str">
        <f>IFERROR(IF($AA138="Présent",AK138/VLOOKUP(AJ138,Base!$A$3:$E$17,2,FALSE)/24,""),"")</f>
        <v/>
      </c>
      <c r="AT138" s="56" t="str">
        <f>IFERROR(IF($AA138="Présent",AM138/VLOOKUP(AL138,Base!$A$3:$E$17,2,FALSE)/24,""),"")</f>
        <v/>
      </c>
      <c r="AU138" s="56" t="str">
        <f>IFERROR(IF($AA138="Présent",AO138/VLOOKUP(AN138,Base!$A$3:$E$17,2,FALSE)/24,""),"")</f>
        <v/>
      </c>
      <c r="AV138" s="56" t="str">
        <f>IFERROR(IF($AA138="Présent",AQ138/VLOOKUP(AP138,Base!$A$3:$E$17,2,FALSE)/24,""),"")</f>
        <v/>
      </c>
      <c r="AW138" s="293" t="str">
        <f t="shared" si="126"/>
        <v/>
      </c>
      <c r="AX138" s="51"/>
      <c r="AY138" s="17"/>
      <c r="AZ138" s="18" t="s">
        <v>10</v>
      </c>
      <c r="BA138" s="19">
        <v>0.54166666666666663</v>
      </c>
      <c r="BB138" s="290">
        <f t="shared" si="127"/>
        <v>0</v>
      </c>
      <c r="BC138" s="291">
        <f t="shared" si="128"/>
        <v>0</v>
      </c>
      <c r="BD138" s="19">
        <f t="shared" si="129"/>
        <v>0</v>
      </c>
      <c r="BE138" s="20">
        <v>0.85</v>
      </c>
      <c r="BF138" s="292">
        <f t="shared" si="113"/>
        <v>0</v>
      </c>
      <c r="BG138" s="63" t="s">
        <v>10</v>
      </c>
      <c r="BH138" s="64"/>
      <c r="BI138" s="63" t="s">
        <v>10</v>
      </c>
      <c r="BJ138" s="65"/>
      <c r="BK138" s="66" t="s">
        <v>10</v>
      </c>
      <c r="BL138" s="64"/>
      <c r="BM138" s="63" t="s">
        <v>10</v>
      </c>
      <c r="BN138" s="65"/>
      <c r="BO138" s="66" t="s">
        <v>10</v>
      </c>
      <c r="BP138" s="64"/>
      <c r="BQ138" s="56" t="str">
        <f>IFERROR(IF($AZ138="Présent",BH138/VLOOKUP(BG138,Base!$A$3:$E$17,2,FALSE)/24,""),"")</f>
        <v/>
      </c>
      <c r="BR138" s="56" t="str">
        <f>IFERROR(IF($AZ138="Présent",BJ138/VLOOKUP(BI138,Base!$A$3:$E$17,2,FALSE)/24,""),"")</f>
        <v/>
      </c>
      <c r="BS138" s="56" t="str">
        <f>IFERROR(IF($AZ138="Présent",BL138/VLOOKUP(BK138,Base!$A$3:$E$17,2,FALSE)/24,""),"")</f>
        <v/>
      </c>
      <c r="BT138" s="56" t="str">
        <f>IFERROR(IF($AZ138="Présent",BN138/VLOOKUP(BM138,Base!$A$3:$E$17,2,FALSE)/24,""),"")</f>
        <v/>
      </c>
      <c r="BU138" s="56" t="str">
        <f>IFERROR(IF($AZ138="Présent",BP138/VLOOKUP(BO138,Base!$A$3:$E$17,2,FALSE)/24,""),"")</f>
        <v/>
      </c>
      <c r="BV138" s="293" t="str">
        <f t="shared" si="130"/>
        <v/>
      </c>
      <c r="BW138" s="51"/>
      <c r="BX138" s="17"/>
      <c r="BY138" s="18" t="s">
        <v>10</v>
      </c>
      <c r="BZ138" s="19">
        <v>0.54166666666666663</v>
      </c>
      <c r="CA138" s="290">
        <f t="shared" si="131"/>
        <v>0</v>
      </c>
      <c r="CB138" s="291">
        <f t="shared" si="132"/>
        <v>0</v>
      </c>
      <c r="CC138" s="19">
        <f t="shared" si="133"/>
        <v>0</v>
      </c>
      <c r="CD138" s="20">
        <v>0.85</v>
      </c>
      <c r="CE138" s="292">
        <f t="shared" si="114"/>
        <v>0</v>
      </c>
      <c r="CF138" s="63" t="s">
        <v>10</v>
      </c>
      <c r="CG138" s="64"/>
      <c r="CH138" s="63" t="s">
        <v>10</v>
      </c>
      <c r="CI138" s="65"/>
      <c r="CJ138" s="66" t="s">
        <v>10</v>
      </c>
      <c r="CK138" s="64"/>
      <c r="CL138" s="63" t="s">
        <v>10</v>
      </c>
      <c r="CM138" s="65"/>
      <c r="CN138" s="66" t="s">
        <v>10</v>
      </c>
      <c r="CO138" s="64"/>
      <c r="CP138" s="56" t="str">
        <f>IFERROR(IF($BY138="Présent",CG138/VLOOKUP(CF138,Base!$A$3:$E$17,2,FALSE)/24,""),"")</f>
        <v/>
      </c>
      <c r="CQ138" s="56" t="str">
        <f>IFERROR(IF($BY138="Présent",CI138/VLOOKUP(CH138,Base!$A$3:$E$17,2,FALSE)/24,""),"")</f>
        <v/>
      </c>
      <c r="CR138" s="56" t="str">
        <f>IFERROR(IF($BY138="Présent",CK138/VLOOKUP(CJ138,Base!$A$3:$E$17,2,FALSE)/24,""),"")</f>
        <v/>
      </c>
      <c r="CS138" s="56" t="str">
        <f>IFERROR(IF($BY138="Présent",CM138/VLOOKUP(CL138,Base!$A$3:$E$17,2,FALSE)/24,""),"")</f>
        <v/>
      </c>
      <c r="CT138" s="56" t="str">
        <f>IFERROR(IF($BY138="Présent",CO138/VLOOKUP(CN138,Base!$A$3:$E$17,2,FALSE)/24,""),"")</f>
        <v/>
      </c>
      <c r="CU138" s="293" t="str">
        <f t="shared" si="134"/>
        <v/>
      </c>
      <c r="CV138" s="51"/>
      <c r="CW138" s="17"/>
      <c r="CX138" s="18" t="s">
        <v>10</v>
      </c>
      <c r="CY138" s="19">
        <v>0.54166666666666663</v>
      </c>
      <c r="CZ138" s="290">
        <f t="shared" si="135"/>
        <v>0</v>
      </c>
      <c r="DA138" s="291">
        <f t="shared" si="136"/>
        <v>0</v>
      </c>
      <c r="DB138" s="19">
        <f t="shared" si="137"/>
        <v>0</v>
      </c>
      <c r="DC138" s="20">
        <v>0.85</v>
      </c>
      <c r="DD138" s="292">
        <f t="shared" si="115"/>
        <v>0</v>
      </c>
      <c r="DE138" s="63" t="s">
        <v>10</v>
      </c>
      <c r="DF138" s="64"/>
      <c r="DG138" s="63" t="s">
        <v>10</v>
      </c>
      <c r="DH138" s="65"/>
      <c r="DI138" s="66" t="s">
        <v>10</v>
      </c>
      <c r="DJ138" s="64"/>
      <c r="DK138" s="63" t="s">
        <v>10</v>
      </c>
      <c r="DL138" s="65"/>
      <c r="DM138" s="66" t="s">
        <v>10</v>
      </c>
      <c r="DN138" s="64"/>
      <c r="DO138" s="56" t="str">
        <f>IFERROR(IF($CX138="Présent",DF138/VLOOKUP(DE138,Base!$A$3:$E$17,2,FALSE)/24,""),"")</f>
        <v/>
      </c>
      <c r="DP138" s="56" t="str">
        <f>IFERROR(IF($CX138="Présent",DH138/VLOOKUP(DG138,Base!$A$3:$E$17,2,FALSE)/24,""),"")</f>
        <v/>
      </c>
      <c r="DQ138" s="56" t="str">
        <f>IFERROR(IF($CX138="Présent",DJ138/VLOOKUP(DI138,Base!$A$3:$E$17,2,FALSE)/24,""),"")</f>
        <v/>
      </c>
      <c r="DR138" s="56" t="str">
        <f>IFERROR(IF($CX138="Présent",DL138/VLOOKUP(DK138,Base!$A$3:$E$17,2,FALSE)/24,""),"")</f>
        <v/>
      </c>
      <c r="DS138" s="56" t="str">
        <f>IFERROR(IF($CX138="Présent",DN138/VLOOKUP(DM138,Base!$A$3:$E$17,2,FALSE)/24,""),"")</f>
        <v/>
      </c>
      <c r="DT138" s="293" t="str">
        <f t="shared" si="138"/>
        <v/>
      </c>
      <c r="DU138" s="51"/>
      <c r="DV138" s="17"/>
      <c r="DW138" s="18" t="s">
        <v>10</v>
      </c>
      <c r="DX138" s="19">
        <v>0.54166666666666663</v>
      </c>
      <c r="DY138" s="290">
        <f t="shared" si="139"/>
        <v>0</v>
      </c>
      <c r="DZ138" s="291">
        <f t="shared" si="140"/>
        <v>0</v>
      </c>
      <c r="EA138" s="19">
        <f t="shared" si="141"/>
        <v>0</v>
      </c>
      <c r="EB138" s="20">
        <v>0.85</v>
      </c>
      <c r="EC138" s="292">
        <f t="shared" si="116"/>
        <v>0</v>
      </c>
      <c r="ED138" s="63" t="s">
        <v>10</v>
      </c>
      <c r="EE138" s="64"/>
      <c r="EF138" s="63" t="s">
        <v>10</v>
      </c>
      <c r="EG138" s="65"/>
      <c r="EH138" s="66" t="s">
        <v>10</v>
      </c>
      <c r="EI138" s="64"/>
      <c r="EJ138" s="63" t="s">
        <v>10</v>
      </c>
      <c r="EK138" s="65"/>
      <c r="EL138" s="66" t="s">
        <v>10</v>
      </c>
      <c r="EM138" s="64"/>
      <c r="EN138" s="56" t="str">
        <f>IFERROR(IF($DW138="Présent",EE138/VLOOKUP(ED138,Base!$A$3:$E$17,2,FALSE)/24,""),"")</f>
        <v/>
      </c>
      <c r="EO138" s="56" t="str">
        <f>IFERROR(IF($DW138="Présent",EG138/VLOOKUP(EF138,Base!$A$3:$E$17,2,FALSE)/24,""),"")</f>
        <v/>
      </c>
      <c r="EP138" s="56" t="str">
        <f>IFERROR(IF($DW138="Présent",EI138/VLOOKUP(EH138,Base!$A$3:$E$17,2,FALSE)/24,""),"")</f>
        <v/>
      </c>
      <c r="EQ138" s="56" t="str">
        <f>IFERROR(IF($DW138="Présent",EK138/VLOOKUP(EJ138,Base!$A$3:$E$17,2,FALSE)/24,""),"")</f>
        <v/>
      </c>
      <c r="ER138" s="56" t="str">
        <f>IFERROR(IF($DW138="Présent",EM138/VLOOKUP(EL138,Base!$A$3:$E$17,2,FALSE)/24,""),"")</f>
        <v/>
      </c>
      <c r="ES138" s="293" t="str">
        <f t="shared" si="142"/>
        <v/>
      </c>
      <c r="ET138" s="51"/>
      <c r="EU138" s="17"/>
      <c r="EV138" s="18"/>
      <c r="EW138" s="19">
        <v>0.54166666666666663</v>
      </c>
      <c r="EX138" s="290">
        <f t="shared" si="143"/>
        <v>0</v>
      </c>
      <c r="EY138" s="291">
        <f t="shared" si="144"/>
        <v>0</v>
      </c>
      <c r="EZ138" s="19">
        <f t="shared" si="145"/>
        <v>0</v>
      </c>
      <c r="FA138" s="20">
        <v>0.85</v>
      </c>
      <c r="FB138" s="292">
        <f t="shared" si="117"/>
        <v>0</v>
      </c>
      <c r="FC138" s="63" t="s">
        <v>10</v>
      </c>
      <c r="FD138" s="64"/>
      <c r="FE138" s="63" t="s">
        <v>10</v>
      </c>
      <c r="FF138" s="65"/>
      <c r="FG138" s="66" t="s">
        <v>10</v>
      </c>
      <c r="FH138" s="64"/>
      <c r="FI138" s="63" t="s">
        <v>10</v>
      </c>
      <c r="FJ138" s="65"/>
      <c r="FK138" s="66" t="s">
        <v>10</v>
      </c>
      <c r="FL138" s="64"/>
      <c r="FM138" s="56" t="str">
        <f>IFERROR(IF($EV138="Présent",FD138/VLOOKUP(FC138,Base!$A$3:$E$17,2,FALSE)/24,""),"")</f>
        <v/>
      </c>
      <c r="FN138" s="56" t="str">
        <f>IFERROR(IF($EV138="Présent",FF138/VLOOKUP(FE138,Base!$A$3:$E$17,2,FALSE)/24,""),"")</f>
        <v/>
      </c>
      <c r="FO138" s="56" t="str">
        <f>IFERROR(IF($EV138="Présent",FH138/VLOOKUP(FG138,Base!$A$3:$E$17,2,FALSE)/24,""),"")</f>
        <v/>
      </c>
      <c r="FP138" s="56" t="str">
        <f>IFERROR(IF($EV138="Présent",FJ138/VLOOKUP(FI138,Base!$A$3:$E$17,2,FALSE)/24,""),"")</f>
        <v/>
      </c>
      <c r="FQ138" s="56" t="str">
        <f>IFERROR(IF($EV138="Présent",FL138/VLOOKUP(FK138,Base!$A$3:$E$17,2,FALSE)/24,""),"")</f>
        <v/>
      </c>
      <c r="FR138" s="293" t="str">
        <f t="shared" si="146"/>
        <v/>
      </c>
      <c r="FS138" s="51"/>
      <c r="FU138" s="264">
        <f t="shared" si="148"/>
        <v>0</v>
      </c>
      <c r="FV138" s="265" t="str">
        <f t="shared" si="118"/>
        <v/>
      </c>
      <c r="FW138" s="266">
        <f t="shared" si="147"/>
        <v>0</v>
      </c>
      <c r="FX138" s="23"/>
      <c r="FY138" s="88"/>
    </row>
    <row r="139" spans="1:181" s="25" customFormat="1" ht="12.75" thickBot="1" x14ac:dyDescent="0.25">
      <c r="A139" s="294" t="s">
        <v>103</v>
      </c>
      <c r="B139" s="295"/>
      <c r="C139" s="296">
        <f>SUM(E110:E138)</f>
        <v>0</v>
      </c>
      <c r="D139" s="297"/>
      <c r="E139" s="328"/>
      <c r="F139" s="464">
        <f>SUM(H110:H138)</f>
        <v>0</v>
      </c>
      <c r="G139" s="465"/>
      <c r="H139" s="299"/>
      <c r="I139" s="300" t="s">
        <v>10</v>
      </c>
      <c r="J139" s="301"/>
      <c r="K139" s="300" t="s">
        <v>10</v>
      </c>
      <c r="L139" s="302"/>
      <c r="M139" s="303" t="s">
        <v>10</v>
      </c>
      <c r="N139" s="301"/>
      <c r="O139" s="300" t="s">
        <v>10</v>
      </c>
      <c r="P139" s="302"/>
      <c r="Q139" s="303" t="s">
        <v>10</v>
      </c>
      <c r="R139" s="301"/>
      <c r="S139" s="304"/>
      <c r="T139" s="304"/>
      <c r="U139" s="305"/>
      <c r="V139" s="306"/>
      <c r="W139" s="306"/>
      <c r="X139" s="306" t="str">
        <f>IFERROR(IF(OR(E139="",S139+T139+U139+V139+W139=0),"",S139+T139+U139+V139+W139),"")</f>
        <v/>
      </c>
      <c r="Y139" s="51"/>
      <c r="Z139" s="294" t="s">
        <v>103</v>
      </c>
      <c r="AA139" s="295"/>
      <c r="AB139" s="296">
        <f>SUM(AD110:AD138)</f>
        <v>0</v>
      </c>
      <c r="AC139" s="297"/>
      <c r="AD139" s="328"/>
      <c r="AE139" s="464">
        <f>SUM(AG110:AG138)</f>
        <v>0</v>
      </c>
      <c r="AF139" s="465"/>
      <c r="AG139" s="299"/>
      <c r="AH139" s="300" t="s">
        <v>10</v>
      </c>
      <c r="AI139" s="301"/>
      <c r="AJ139" s="300" t="s">
        <v>10</v>
      </c>
      <c r="AK139" s="302"/>
      <c r="AL139" s="303" t="s">
        <v>10</v>
      </c>
      <c r="AM139" s="301"/>
      <c r="AN139" s="300" t="s">
        <v>10</v>
      </c>
      <c r="AO139" s="302"/>
      <c r="AP139" s="303" t="s">
        <v>10</v>
      </c>
      <c r="AQ139" s="301"/>
      <c r="AR139" s="304"/>
      <c r="AS139" s="304"/>
      <c r="AT139" s="305"/>
      <c r="AU139" s="306"/>
      <c r="AV139" s="306"/>
      <c r="AW139" s="306" t="str">
        <f>IFERROR(IF(OR(AD139="",AR139+AS139+AT139+AU139+AV139=0),"",AR139+AS139+AT139+AU139+AV139),"")</f>
        <v/>
      </c>
      <c r="AX139" s="51"/>
      <c r="AY139" s="294" t="s">
        <v>103</v>
      </c>
      <c r="AZ139" s="295"/>
      <c r="BA139" s="296">
        <f>SUM(BC110:BC138)</f>
        <v>0</v>
      </c>
      <c r="BB139" s="297"/>
      <c r="BC139" s="298"/>
      <c r="BD139" s="411">
        <f>SUM(BF110:BF138)</f>
        <v>0</v>
      </c>
      <c r="BE139" s="412"/>
      <c r="BF139" s="299"/>
      <c r="BG139" s="300" t="s">
        <v>10</v>
      </c>
      <c r="BH139" s="301"/>
      <c r="BI139" s="300" t="s">
        <v>10</v>
      </c>
      <c r="BJ139" s="302"/>
      <c r="BK139" s="303" t="s">
        <v>10</v>
      </c>
      <c r="BL139" s="301"/>
      <c r="BM139" s="300" t="s">
        <v>10</v>
      </c>
      <c r="BN139" s="302"/>
      <c r="BO139" s="303" t="s">
        <v>10</v>
      </c>
      <c r="BP139" s="301"/>
      <c r="BQ139" s="304"/>
      <c r="BR139" s="304"/>
      <c r="BS139" s="305"/>
      <c r="BT139" s="306"/>
      <c r="BU139" s="306"/>
      <c r="BV139" s="306" t="str">
        <f>IFERROR(IF(OR(BC139="",BQ139+BR139+BS139+BT139+BU139=0),"",BQ139+BR139+BS139+BT139+BU139),"")</f>
        <v/>
      </c>
      <c r="BW139" s="51"/>
      <c r="BX139" s="294" t="s">
        <v>103</v>
      </c>
      <c r="BY139" s="295"/>
      <c r="BZ139" s="296">
        <f>SUM(CB110:CB138)</f>
        <v>0</v>
      </c>
      <c r="CA139" s="297"/>
      <c r="CB139" s="298"/>
      <c r="CC139" s="411">
        <f>SUM(CE110:CE138)</f>
        <v>0</v>
      </c>
      <c r="CD139" s="412"/>
      <c r="CE139" s="299"/>
      <c r="CF139" s="300" t="s">
        <v>10</v>
      </c>
      <c r="CG139" s="301"/>
      <c r="CH139" s="300" t="s">
        <v>10</v>
      </c>
      <c r="CI139" s="302"/>
      <c r="CJ139" s="303" t="s">
        <v>10</v>
      </c>
      <c r="CK139" s="301"/>
      <c r="CL139" s="300" t="s">
        <v>10</v>
      </c>
      <c r="CM139" s="302"/>
      <c r="CN139" s="303" t="s">
        <v>10</v>
      </c>
      <c r="CO139" s="301"/>
      <c r="CP139" s="304"/>
      <c r="CQ139" s="304"/>
      <c r="CR139" s="305"/>
      <c r="CS139" s="306"/>
      <c r="CT139" s="306"/>
      <c r="CU139" s="306" t="str">
        <f>IFERROR(IF(OR(CB139="",CP139+CQ139+CR139+CS139+CT139=0),"",CP139+CQ139+CR139+CS139+CT139),"")</f>
        <v/>
      </c>
      <c r="CV139" s="51"/>
      <c r="CW139" s="294" t="s">
        <v>103</v>
      </c>
      <c r="CX139" s="295"/>
      <c r="CY139" s="296">
        <f>SUM(DA110:DA138)</f>
        <v>0</v>
      </c>
      <c r="CZ139" s="297"/>
      <c r="DA139" s="298"/>
      <c r="DB139" s="411">
        <f>SUM(DD110:DD138)</f>
        <v>0</v>
      </c>
      <c r="DC139" s="412"/>
      <c r="DD139" s="299"/>
      <c r="DE139" s="300" t="s">
        <v>10</v>
      </c>
      <c r="DF139" s="301"/>
      <c r="DG139" s="300" t="s">
        <v>10</v>
      </c>
      <c r="DH139" s="302"/>
      <c r="DI139" s="303" t="s">
        <v>10</v>
      </c>
      <c r="DJ139" s="301"/>
      <c r="DK139" s="300" t="s">
        <v>10</v>
      </c>
      <c r="DL139" s="302"/>
      <c r="DM139" s="303" t="s">
        <v>10</v>
      </c>
      <c r="DN139" s="301"/>
      <c r="DO139" s="304"/>
      <c r="DP139" s="304"/>
      <c r="DQ139" s="305"/>
      <c r="DR139" s="306"/>
      <c r="DS139" s="306"/>
      <c r="DT139" s="306" t="str">
        <f>IFERROR(IF(OR(DA139="",DO139+DP139+DQ139+DR139+DS139=0),"",DO139+DP139+DQ139+DR139+DS139),"")</f>
        <v/>
      </c>
      <c r="DU139" s="51"/>
      <c r="DV139" s="294" t="s">
        <v>103</v>
      </c>
      <c r="DW139" s="295"/>
      <c r="DX139" s="296">
        <f>SUM(DZ110:DZ138)</f>
        <v>0</v>
      </c>
      <c r="DY139" s="297"/>
      <c r="DZ139" s="298"/>
      <c r="EA139" s="411">
        <f>SUM(EC110:EC138)</f>
        <v>0</v>
      </c>
      <c r="EB139" s="412"/>
      <c r="EC139" s="299"/>
      <c r="ED139" s="300" t="s">
        <v>10</v>
      </c>
      <c r="EE139" s="301"/>
      <c r="EF139" s="300" t="s">
        <v>10</v>
      </c>
      <c r="EG139" s="302"/>
      <c r="EH139" s="303" t="s">
        <v>10</v>
      </c>
      <c r="EI139" s="301"/>
      <c r="EJ139" s="300" t="s">
        <v>10</v>
      </c>
      <c r="EK139" s="302"/>
      <c r="EL139" s="303" t="s">
        <v>10</v>
      </c>
      <c r="EM139" s="301"/>
      <c r="EN139" s="304"/>
      <c r="EO139" s="304"/>
      <c r="EP139" s="305"/>
      <c r="EQ139" s="306"/>
      <c r="ER139" s="306"/>
      <c r="ES139" s="306" t="str">
        <f>IFERROR(IF(OR(DZ139="",EN139+EO139+EP139+EQ139+ER139=0),"",EN139+EO139+EP139+EQ139+ER139),"")</f>
        <v/>
      </c>
      <c r="ET139" s="51"/>
      <c r="EU139" s="294" t="s">
        <v>103</v>
      </c>
      <c r="EV139" s="295"/>
      <c r="EW139" s="296">
        <f>SUM(EY110:EY138)</f>
        <v>0</v>
      </c>
      <c r="EX139" s="297"/>
      <c r="EY139" s="298"/>
      <c r="EZ139" s="411">
        <f>SUM(FB110:FB138)</f>
        <v>0</v>
      </c>
      <c r="FA139" s="412"/>
      <c r="FB139" s="299"/>
      <c r="FC139" s="300" t="s">
        <v>10</v>
      </c>
      <c r="FD139" s="301"/>
      <c r="FE139" s="300" t="s">
        <v>10</v>
      </c>
      <c r="FF139" s="302"/>
      <c r="FG139" s="303" t="s">
        <v>10</v>
      </c>
      <c r="FH139" s="301"/>
      <c r="FI139" s="300" t="s">
        <v>10</v>
      </c>
      <c r="FJ139" s="302"/>
      <c r="FK139" s="303" t="s">
        <v>10</v>
      </c>
      <c r="FL139" s="301"/>
      <c r="FM139" s="304"/>
      <c r="FN139" s="304"/>
      <c r="FO139" s="305"/>
      <c r="FP139" s="306"/>
      <c r="FQ139" s="306"/>
      <c r="FR139" s="306" t="str">
        <f>IFERROR(IF(OR(EY139="",FM139+FN139+FO139+FP139+FQ139=0),"",FM139+FN139+FO139+FP139+FQ139),"")</f>
        <v/>
      </c>
      <c r="FS139" s="51"/>
      <c r="FU139" s="237"/>
      <c r="FV139" s="23"/>
      <c r="FW139" s="88"/>
      <c r="FX139" s="23"/>
      <c r="FY139" s="88"/>
    </row>
    <row r="140" spans="1:181" s="25" customFormat="1" ht="12.75" customHeight="1" thickBot="1" x14ac:dyDescent="0.25">
      <c r="A140" s="278" t="s">
        <v>180</v>
      </c>
      <c r="B140" s="279"/>
      <c r="C140" s="280"/>
      <c r="D140" s="281"/>
      <c r="E140" s="127"/>
      <c r="F140" s="127"/>
      <c r="G140" s="127"/>
      <c r="H140" s="127"/>
      <c r="I140" s="67"/>
      <c r="J140" s="74"/>
      <c r="K140" s="74"/>
      <c r="L140" s="74"/>
      <c r="M140" s="74"/>
      <c r="N140" s="74"/>
      <c r="O140" s="413" t="s">
        <v>115</v>
      </c>
      <c r="P140" s="414"/>
      <c r="Q140" s="417" t="s">
        <v>166</v>
      </c>
      <c r="R140" s="417"/>
      <c r="S140" s="177"/>
      <c r="T140" s="177"/>
      <c r="U140" s="177"/>
      <c r="V140" s="177"/>
      <c r="W140" s="178"/>
      <c r="X140" s="307" t="e">
        <f>SUM(S110:W138,H153:H157)/C139</f>
        <v>#DIV/0!</v>
      </c>
      <c r="Y140" s="51"/>
      <c r="Z140" s="278" t="s">
        <v>180</v>
      </c>
      <c r="AA140" s="279"/>
      <c r="AB140" s="280"/>
      <c r="AC140" s="281"/>
      <c r="AD140" s="127"/>
      <c r="AE140" s="127"/>
      <c r="AF140" s="127"/>
      <c r="AG140" s="127"/>
      <c r="AH140" s="67"/>
      <c r="AI140" s="74"/>
      <c r="AJ140" s="74"/>
      <c r="AK140" s="74"/>
      <c r="AL140" s="74"/>
      <c r="AM140" s="74"/>
      <c r="AN140" s="413" t="s">
        <v>115</v>
      </c>
      <c r="AO140" s="414"/>
      <c r="AP140" s="417" t="s">
        <v>166</v>
      </c>
      <c r="AQ140" s="417"/>
      <c r="AR140" s="177"/>
      <c r="AS140" s="177"/>
      <c r="AT140" s="177"/>
      <c r="AU140" s="177"/>
      <c r="AV140" s="178"/>
      <c r="AW140" s="307" t="e">
        <f>SUM(AR110:AV138,AG153:AG157)/AB139</f>
        <v>#DIV/0!</v>
      </c>
      <c r="AX140" s="51"/>
      <c r="AY140" s="278" t="s">
        <v>180</v>
      </c>
      <c r="AZ140" s="279"/>
      <c r="BA140" s="280"/>
      <c r="BB140" s="281"/>
      <c r="BC140" s="127"/>
      <c r="BD140" s="127"/>
      <c r="BE140" s="127"/>
      <c r="BF140" s="127"/>
      <c r="BG140" s="67"/>
      <c r="BH140" s="74"/>
      <c r="BI140" s="74"/>
      <c r="BJ140" s="74"/>
      <c r="BK140" s="74"/>
      <c r="BL140" s="74"/>
      <c r="BM140" s="413" t="s">
        <v>115</v>
      </c>
      <c r="BN140" s="414"/>
      <c r="BO140" s="417" t="s">
        <v>166</v>
      </c>
      <c r="BP140" s="417"/>
      <c r="BQ140" s="177"/>
      <c r="BR140" s="177"/>
      <c r="BS140" s="177"/>
      <c r="BT140" s="177"/>
      <c r="BU140" s="178"/>
      <c r="BV140" s="307" t="e">
        <f>SUM(BQ110:BU138,BF153:BF157)/BA139</f>
        <v>#DIV/0!</v>
      </c>
      <c r="BW140" s="51"/>
      <c r="BX140" s="278" t="s">
        <v>180</v>
      </c>
      <c r="BY140" s="279"/>
      <c r="BZ140" s="280"/>
      <c r="CA140" s="281"/>
      <c r="CB140" s="127"/>
      <c r="CC140" s="127"/>
      <c r="CD140" s="127"/>
      <c r="CE140" s="127"/>
      <c r="CF140" s="67"/>
      <c r="CG140" s="74"/>
      <c r="CH140" s="74"/>
      <c r="CI140" s="74"/>
      <c r="CJ140" s="74"/>
      <c r="CK140" s="74"/>
      <c r="CL140" s="413" t="s">
        <v>115</v>
      </c>
      <c r="CM140" s="414"/>
      <c r="CN140" s="417" t="s">
        <v>166</v>
      </c>
      <c r="CO140" s="417"/>
      <c r="CP140" s="177"/>
      <c r="CQ140" s="177"/>
      <c r="CR140" s="177"/>
      <c r="CS140" s="177"/>
      <c r="CT140" s="178"/>
      <c r="CU140" s="307" t="e">
        <f>SUM(CP110:CT138,CE153:CE157)/BZ139</f>
        <v>#DIV/0!</v>
      </c>
      <c r="CV140" s="51"/>
      <c r="CW140" s="278" t="s">
        <v>180</v>
      </c>
      <c r="CX140" s="279"/>
      <c r="CY140" s="280"/>
      <c r="CZ140" s="281"/>
      <c r="DA140" s="127"/>
      <c r="DB140" s="127"/>
      <c r="DC140" s="127"/>
      <c r="DD140" s="127"/>
      <c r="DE140" s="67"/>
      <c r="DF140" s="74"/>
      <c r="DG140" s="74"/>
      <c r="DH140" s="74"/>
      <c r="DI140" s="74"/>
      <c r="DJ140" s="74"/>
      <c r="DK140" s="413" t="s">
        <v>115</v>
      </c>
      <c r="DL140" s="414"/>
      <c r="DM140" s="417" t="s">
        <v>166</v>
      </c>
      <c r="DN140" s="417"/>
      <c r="DO140" s="177"/>
      <c r="DP140" s="177"/>
      <c r="DQ140" s="177"/>
      <c r="DR140" s="177"/>
      <c r="DS140" s="178"/>
      <c r="DT140" s="307" t="e">
        <f>SUM(DO110:DS138,DD153:DD157)/CY139</f>
        <v>#DIV/0!</v>
      </c>
      <c r="DU140" s="51"/>
      <c r="DV140" s="278" t="s">
        <v>180</v>
      </c>
      <c r="DW140" s="279"/>
      <c r="DX140" s="280"/>
      <c r="DY140" s="281"/>
      <c r="DZ140" s="127"/>
      <c r="EA140" s="127"/>
      <c r="EB140" s="127"/>
      <c r="EC140" s="127"/>
      <c r="ED140" s="67"/>
      <c r="EE140" s="74"/>
      <c r="EF140" s="74"/>
      <c r="EG140" s="74"/>
      <c r="EH140" s="74"/>
      <c r="EI140" s="74"/>
      <c r="EJ140" s="413" t="s">
        <v>115</v>
      </c>
      <c r="EK140" s="414"/>
      <c r="EL140" s="417" t="s">
        <v>166</v>
      </c>
      <c r="EM140" s="417"/>
      <c r="EN140" s="177"/>
      <c r="EO140" s="177"/>
      <c r="EP140" s="177"/>
      <c r="EQ140" s="177"/>
      <c r="ER140" s="178"/>
      <c r="ES140" s="307" t="e">
        <f>SUM(EN110:ER138,EC153:EC157)/DX139</f>
        <v>#DIV/0!</v>
      </c>
      <c r="ET140" s="51"/>
      <c r="EU140" s="278" t="s">
        <v>180</v>
      </c>
      <c r="EV140" s="279"/>
      <c r="EW140" s="280"/>
      <c r="EX140" s="281"/>
      <c r="EY140" s="127"/>
      <c r="EZ140" s="127"/>
      <c r="FA140" s="127"/>
      <c r="FB140" s="127"/>
      <c r="FC140" s="67"/>
      <c r="FD140" s="74"/>
      <c r="FE140" s="74"/>
      <c r="FF140" s="74"/>
      <c r="FG140" s="74"/>
      <c r="FH140" s="74"/>
      <c r="FI140" s="413" t="s">
        <v>115</v>
      </c>
      <c r="FJ140" s="414"/>
      <c r="FK140" s="417" t="s">
        <v>166</v>
      </c>
      <c r="FL140" s="417"/>
      <c r="FM140" s="177"/>
      <c r="FN140" s="177"/>
      <c r="FO140" s="177"/>
      <c r="FP140" s="177"/>
      <c r="FQ140" s="178"/>
      <c r="FR140" s="307" t="e">
        <f>SUM(FM110:FQ138,FB153:FB157)/EW139</f>
        <v>#DIV/0!</v>
      </c>
      <c r="FS140" s="51"/>
      <c r="FU140" s="237"/>
      <c r="FV140" s="23"/>
      <c r="FW140" s="88"/>
      <c r="FX140" s="23"/>
      <c r="FY140" s="126"/>
    </row>
    <row r="141" spans="1:181" s="25" customFormat="1" ht="47.25" thickBot="1" x14ac:dyDescent="0.25">
      <c r="A141" s="69" t="s">
        <v>73</v>
      </c>
      <c r="B141" s="70" t="s">
        <v>104</v>
      </c>
      <c r="C141" s="71" t="s">
        <v>116</v>
      </c>
      <c r="D141" s="394" t="s">
        <v>119</v>
      </c>
      <c r="E141" s="86" t="s">
        <v>207</v>
      </c>
      <c r="F141" s="418" t="s">
        <v>105</v>
      </c>
      <c r="G141" s="419"/>
      <c r="H141" s="86" t="s">
        <v>162</v>
      </c>
      <c r="I141" s="418" t="s">
        <v>170</v>
      </c>
      <c r="J141" s="419"/>
      <c r="K141" s="103" t="s">
        <v>171</v>
      </c>
      <c r="L141" s="27"/>
      <c r="M141" s="108" t="s">
        <v>180</v>
      </c>
      <c r="N141" s="27"/>
      <c r="O141" s="415"/>
      <c r="P141" s="416"/>
      <c r="Q141" s="420" t="s">
        <v>2</v>
      </c>
      <c r="R141" s="420"/>
      <c r="S141" s="179"/>
      <c r="T141" s="179"/>
      <c r="U141" s="179"/>
      <c r="V141" s="179"/>
      <c r="W141" s="180"/>
      <c r="X141" s="308" t="e">
        <f>SUM(S110:W138,H153:H157)/F139</f>
        <v>#DIV/0!</v>
      </c>
      <c r="Y141" s="53"/>
      <c r="Z141" s="69" t="s">
        <v>73</v>
      </c>
      <c r="AA141" s="70" t="s">
        <v>104</v>
      </c>
      <c r="AB141" s="71" t="s">
        <v>116</v>
      </c>
      <c r="AC141" s="394" t="s">
        <v>119</v>
      </c>
      <c r="AD141" s="86" t="s">
        <v>207</v>
      </c>
      <c r="AE141" s="418" t="s">
        <v>105</v>
      </c>
      <c r="AF141" s="419"/>
      <c r="AG141" s="397" t="s">
        <v>162</v>
      </c>
      <c r="AH141" s="418" t="s">
        <v>170</v>
      </c>
      <c r="AI141" s="419"/>
      <c r="AJ141" s="103" t="s">
        <v>171</v>
      </c>
      <c r="AK141" s="27"/>
      <c r="AL141" s="108" t="s">
        <v>180</v>
      </c>
      <c r="AM141" s="27"/>
      <c r="AN141" s="415"/>
      <c r="AO141" s="416"/>
      <c r="AP141" s="420" t="s">
        <v>2</v>
      </c>
      <c r="AQ141" s="420"/>
      <c r="AR141" s="179"/>
      <c r="AS141" s="179"/>
      <c r="AT141" s="179"/>
      <c r="AU141" s="179"/>
      <c r="AV141" s="180"/>
      <c r="AW141" s="308" t="e">
        <f>SUM(AR110:AV138,AG153:AG157)/AE139</f>
        <v>#DIV/0!</v>
      </c>
      <c r="AX141" s="53"/>
      <c r="AY141" s="69" t="s">
        <v>73</v>
      </c>
      <c r="AZ141" s="70" t="s">
        <v>104</v>
      </c>
      <c r="BA141" s="71" t="s">
        <v>116</v>
      </c>
      <c r="BB141" s="394" t="s">
        <v>119</v>
      </c>
      <c r="BC141" s="86" t="s">
        <v>207</v>
      </c>
      <c r="BD141" s="418" t="s">
        <v>105</v>
      </c>
      <c r="BE141" s="419"/>
      <c r="BF141" s="86" t="s">
        <v>162</v>
      </c>
      <c r="BG141" s="473" t="s">
        <v>170</v>
      </c>
      <c r="BH141" s="474"/>
      <c r="BI141" s="103" t="s">
        <v>171</v>
      </c>
      <c r="BJ141" s="27"/>
      <c r="BK141" s="108" t="s">
        <v>180</v>
      </c>
      <c r="BL141" s="27"/>
      <c r="BM141" s="415"/>
      <c r="BN141" s="416"/>
      <c r="BO141" s="420" t="s">
        <v>2</v>
      </c>
      <c r="BP141" s="420"/>
      <c r="BQ141" s="179"/>
      <c r="BR141" s="179"/>
      <c r="BS141" s="179"/>
      <c r="BT141" s="179"/>
      <c r="BU141" s="180"/>
      <c r="BV141" s="308" t="e">
        <f>SUM(BQ110:BU138,BF153:BF157)/BD139</f>
        <v>#DIV/0!</v>
      </c>
      <c r="BW141" s="53"/>
      <c r="BX141" s="69" t="s">
        <v>73</v>
      </c>
      <c r="BY141" s="70" t="s">
        <v>104</v>
      </c>
      <c r="BZ141" s="71" t="s">
        <v>116</v>
      </c>
      <c r="CA141" s="394" t="s">
        <v>119</v>
      </c>
      <c r="CB141" s="86" t="s">
        <v>207</v>
      </c>
      <c r="CC141" s="418" t="s">
        <v>105</v>
      </c>
      <c r="CD141" s="419"/>
      <c r="CE141" s="86" t="s">
        <v>162</v>
      </c>
      <c r="CF141" s="418" t="s">
        <v>170</v>
      </c>
      <c r="CG141" s="419"/>
      <c r="CH141" s="103" t="s">
        <v>171</v>
      </c>
      <c r="CI141" s="27"/>
      <c r="CJ141" s="108" t="s">
        <v>180</v>
      </c>
      <c r="CK141" s="27"/>
      <c r="CL141" s="415"/>
      <c r="CM141" s="416"/>
      <c r="CN141" s="420" t="s">
        <v>2</v>
      </c>
      <c r="CO141" s="420"/>
      <c r="CP141" s="179"/>
      <c r="CQ141" s="179"/>
      <c r="CR141" s="179"/>
      <c r="CS141" s="179"/>
      <c r="CT141" s="180"/>
      <c r="CU141" s="308" t="e">
        <f>SUM(CP110:CT138,CE153:CE157)/CC139</f>
        <v>#DIV/0!</v>
      </c>
      <c r="CV141" s="53"/>
      <c r="CW141" s="69" t="s">
        <v>73</v>
      </c>
      <c r="CX141" s="70" t="s">
        <v>104</v>
      </c>
      <c r="CY141" s="71" t="s">
        <v>116</v>
      </c>
      <c r="CZ141" s="394" t="s">
        <v>119</v>
      </c>
      <c r="DA141" s="86" t="s">
        <v>207</v>
      </c>
      <c r="DB141" s="418" t="s">
        <v>105</v>
      </c>
      <c r="DC141" s="419"/>
      <c r="DD141" s="86" t="s">
        <v>162</v>
      </c>
      <c r="DE141" s="418" t="s">
        <v>170</v>
      </c>
      <c r="DF141" s="419"/>
      <c r="DG141" s="103" t="s">
        <v>171</v>
      </c>
      <c r="DH141" s="27"/>
      <c r="DI141" s="108" t="s">
        <v>180</v>
      </c>
      <c r="DJ141" s="27"/>
      <c r="DK141" s="415"/>
      <c r="DL141" s="416"/>
      <c r="DM141" s="420" t="s">
        <v>2</v>
      </c>
      <c r="DN141" s="420"/>
      <c r="DO141" s="179"/>
      <c r="DP141" s="179"/>
      <c r="DQ141" s="179"/>
      <c r="DR141" s="179"/>
      <c r="DS141" s="180"/>
      <c r="DT141" s="308" t="e">
        <f>SUM(DO110:DS138,DD153:DD157)/DB139</f>
        <v>#DIV/0!</v>
      </c>
      <c r="DU141" s="53"/>
      <c r="DV141" s="69" t="s">
        <v>73</v>
      </c>
      <c r="DW141" s="70" t="s">
        <v>104</v>
      </c>
      <c r="DX141" s="71" t="s">
        <v>116</v>
      </c>
      <c r="DY141" s="394" t="s">
        <v>119</v>
      </c>
      <c r="DZ141" s="86" t="s">
        <v>207</v>
      </c>
      <c r="EA141" s="418" t="s">
        <v>105</v>
      </c>
      <c r="EB141" s="419"/>
      <c r="EC141" s="86" t="s">
        <v>162</v>
      </c>
      <c r="ED141" s="418" t="s">
        <v>170</v>
      </c>
      <c r="EE141" s="419"/>
      <c r="EF141" s="103" t="s">
        <v>171</v>
      </c>
      <c r="EG141" s="27"/>
      <c r="EH141" s="108" t="s">
        <v>180</v>
      </c>
      <c r="EI141" s="27"/>
      <c r="EJ141" s="415"/>
      <c r="EK141" s="416"/>
      <c r="EL141" s="420" t="s">
        <v>2</v>
      </c>
      <c r="EM141" s="420"/>
      <c r="EN141" s="179"/>
      <c r="EO141" s="179"/>
      <c r="EP141" s="179"/>
      <c r="EQ141" s="179"/>
      <c r="ER141" s="180"/>
      <c r="ES141" s="308" t="e">
        <f>SUM(EN110:ER138,EC153:EC157)/EA139</f>
        <v>#DIV/0!</v>
      </c>
      <c r="ET141" s="53"/>
      <c r="EU141" s="69" t="s">
        <v>73</v>
      </c>
      <c r="EV141" s="70" t="s">
        <v>104</v>
      </c>
      <c r="EW141" s="71" t="s">
        <v>116</v>
      </c>
      <c r="EX141" s="394" t="s">
        <v>119</v>
      </c>
      <c r="EY141" s="86" t="s">
        <v>207</v>
      </c>
      <c r="EZ141" s="418" t="s">
        <v>105</v>
      </c>
      <c r="FA141" s="419"/>
      <c r="FB141" s="86" t="s">
        <v>162</v>
      </c>
      <c r="FC141" s="418" t="s">
        <v>170</v>
      </c>
      <c r="FD141" s="419"/>
      <c r="FE141" s="103" t="s">
        <v>171</v>
      </c>
      <c r="FF141" s="27"/>
      <c r="FG141" s="108" t="s">
        <v>180</v>
      </c>
      <c r="FH141" s="27"/>
      <c r="FI141" s="415"/>
      <c r="FJ141" s="416"/>
      <c r="FK141" s="420" t="s">
        <v>2</v>
      </c>
      <c r="FL141" s="420"/>
      <c r="FM141" s="179"/>
      <c r="FN141" s="179"/>
      <c r="FO141" s="179"/>
      <c r="FP141" s="179"/>
      <c r="FQ141" s="180"/>
      <c r="FR141" s="308" t="e">
        <f>SUM(FM110:FQ138,FB153:FB157)/EZ139</f>
        <v>#DIV/0!</v>
      </c>
      <c r="FS141" s="53"/>
      <c r="FU141" s="237"/>
      <c r="FV141" s="23"/>
      <c r="FW141" s="88"/>
      <c r="FX141" s="23"/>
      <c r="FY141" s="126"/>
    </row>
    <row r="142" spans="1:181" s="25" customFormat="1" ht="12.75" customHeight="1" thickBot="1" x14ac:dyDescent="0.25">
      <c r="A142" s="349" t="str">
        <f>Base!$A$3</f>
        <v>Sec</v>
      </c>
      <c r="B142" s="72">
        <v>1900</v>
      </c>
      <c r="C142" s="325">
        <f>IFERROR(B142/VLOOKUP($A142,Base!$A$3:$D$17,4,FALSE)/24,"")</f>
        <v>0.52083333333333337</v>
      </c>
      <c r="D142" s="109">
        <f>HE$301</f>
        <v>0</v>
      </c>
      <c r="E142" s="326">
        <f>IFERROR($D142/VLOOKUP($A142,Base!$A$3:$D$17,4,FALSE)/24,"")</f>
        <v>0</v>
      </c>
      <c r="F142" s="322">
        <f>SUMIF($I$110:$I$138,A142,$J$110:$J$138)+SUMIF($K$110:$K$138,A142,$L$110:$L$138)+SUMIF($M$110:$M$138,A142,$N$110:$N$138)+SUMIF($O$110:$O$138,A142,$P$110:$P$138)+SUMIF($Q$110:$Q$138,A142,$R$110:$R$138)</f>
        <v>0</v>
      </c>
      <c r="G142" s="421">
        <f>SUM(F142:F143)</f>
        <v>0</v>
      </c>
      <c r="H142" s="68"/>
      <c r="I142" s="429">
        <f>K89</f>
        <v>197.73622025750009</v>
      </c>
      <c r="J142" s="430"/>
      <c r="K142" s="109">
        <f>$GM$338+I142</f>
        <v>395.37244051500022</v>
      </c>
      <c r="M142" s="425" t="s">
        <v>172</v>
      </c>
      <c r="N142" s="426"/>
      <c r="O142" s="427"/>
      <c r="P142" s="427"/>
      <c r="Q142" s="427"/>
      <c r="R142" s="428"/>
      <c r="S142" s="102"/>
      <c r="T142" s="102"/>
      <c r="U142" s="102"/>
      <c r="V142" s="102"/>
      <c r="W142" s="102"/>
      <c r="X142" s="101"/>
      <c r="Y142" s="51"/>
      <c r="Z142" s="349" t="str">
        <f>Base!$A$3</f>
        <v>Sec</v>
      </c>
      <c r="AA142" s="72">
        <v>1560</v>
      </c>
      <c r="AB142" s="325">
        <f>IFERROR(AA142/VLOOKUP($A142,Base!$A$3:$D$17,4,FALSE)/24,"")</f>
        <v>0.42763157894736842</v>
      </c>
      <c r="AC142" s="109">
        <f>HE$305</f>
        <v>0</v>
      </c>
      <c r="AD142" s="347">
        <f>IFERROR($AC142/VLOOKUP($A142,Base!$A$3:$D$17,4,FALSE)/24,"")</f>
        <v>0</v>
      </c>
      <c r="AE142" s="322">
        <f t="shared" ref="AE142:AE151" si="149">SUMIF($AH$110:$AH$137,Z142,$AI$110:$AI$137)+SUMIF($AJ$110:$AJ$137,Z142,$AK$110:$AK$137)+SUMIF($AL$110:$AL$137,Z142,$AM$110:$AM$137)+SUMIF($AN$110:$AN$137,Z142,$AO$110:$AO$137)+SUMIF($AP$110:$AP$137,Z142,$AQ$110:$AQ$137)</f>
        <v>0</v>
      </c>
      <c r="AF142" s="421">
        <f>SUM(AE142:AE143)</f>
        <v>0</v>
      </c>
      <c r="AG142" s="344"/>
      <c r="AH142" s="423">
        <f t="shared" ref="AH142:AH151" si="150">AJ89</f>
        <v>622.24207246000003</v>
      </c>
      <c r="AI142" s="424"/>
      <c r="AJ142" s="109">
        <f>$GM$342+AH142</f>
        <v>468.29245854999988</v>
      </c>
      <c r="AL142" s="425" t="s">
        <v>172</v>
      </c>
      <c r="AM142" s="426"/>
      <c r="AN142" s="427"/>
      <c r="AO142" s="427"/>
      <c r="AP142" s="427"/>
      <c r="AQ142" s="428"/>
      <c r="AR142" s="102"/>
      <c r="AS142" s="102"/>
      <c r="AT142" s="102"/>
      <c r="AU142" s="102"/>
      <c r="AV142" s="102"/>
      <c r="AW142" s="101"/>
      <c r="AX142" s="51"/>
      <c r="AY142" s="349" t="str">
        <f>Base!$A$3</f>
        <v>Sec</v>
      </c>
      <c r="AZ142" s="72">
        <v>1400</v>
      </c>
      <c r="BA142" s="325">
        <f>IFERROR(AZ142/VLOOKUP(A142,Base!$A$3:$D$17,4,FALSE)/24,"")</f>
        <v>0.38377192982456143</v>
      </c>
      <c r="BB142" s="109">
        <f>HE$309</f>
        <v>0</v>
      </c>
      <c r="BC142" s="347">
        <f>IFERROR(BB142/VLOOKUP($A142,Base!$A$3:$D$17,4,FALSE)/24,"")</f>
        <v>0</v>
      </c>
      <c r="BD142" s="322">
        <f>SUMIF($BG$110:$BG$138,AY142,$BH$110:$BH$138)+SUMIF($BI$110:$BI$138,AY142,$BJ$110:$BJ$138)+SUMIF($BK$110:$BK$138,AY142,$BL$110:$BL$138)+SUMIF($BM$110:$BM$138,AY142,$BN$110:$BN$138)+SUMIF($BO$110:$BO$138,AY142,$BP$110:$BP$138)</f>
        <v>0</v>
      </c>
      <c r="BE142" s="421">
        <f>SUM(BD142:BD143)</f>
        <v>0</v>
      </c>
      <c r="BF142" s="344"/>
      <c r="BG142" s="423">
        <f t="shared" ref="BG142:BG151" si="151">BI89</f>
        <v>986.28217043499978</v>
      </c>
      <c r="BH142" s="424"/>
      <c r="BI142" s="109">
        <f>$GM$346+BG142</f>
        <v>689.04586144999973</v>
      </c>
      <c r="BK142" s="425" t="s">
        <v>172</v>
      </c>
      <c r="BL142" s="426"/>
      <c r="BM142" s="427"/>
      <c r="BN142" s="427"/>
      <c r="BO142" s="427"/>
      <c r="BP142" s="428"/>
      <c r="BQ142" s="102"/>
      <c r="BR142" s="102"/>
      <c r="BS142" s="102"/>
      <c r="BT142" s="102"/>
      <c r="BU142" s="102"/>
      <c r="BV142" s="101"/>
      <c r="BW142" s="51"/>
      <c r="BX142" s="349" t="str">
        <f>Base!$A$3</f>
        <v>Sec</v>
      </c>
      <c r="BY142" s="72">
        <v>1700</v>
      </c>
      <c r="BZ142" s="325">
        <f>IFERROR(BY142/VLOOKUP($A142,Base!$A$3:$D$17,4,FALSE)/24,"")</f>
        <v>0.46600877192982454</v>
      </c>
      <c r="CA142" s="109">
        <f>HE$313</f>
        <v>0</v>
      </c>
      <c r="CB142" s="326">
        <f>IFERROR($CA142/VLOOKUP($A142,Base!$A$3:$D$17,4,FALSE)/24,"")</f>
        <v>0</v>
      </c>
      <c r="CC142" s="322">
        <f t="shared" ref="CC142:CC151" si="152">SUMIF($CF$110:$CF$138,BX142,$CG$110:$CG$138)+SUMIF($CH$110:$CH$138,BX142,$CI$110:$CI$138)+SUMIF($CJ$110:$CJ$138,BX142,$CK$110:$CK$138)+SUMIF($CL$110:$CL$138,BX142,$CM$110:$CM$138)+SUMIF($CN$110:$CN$138,BX142,$CO$110:$CO$138)</f>
        <v>0</v>
      </c>
      <c r="CD142" s="421">
        <f>SUM(CC142:CC143)</f>
        <v>0</v>
      </c>
      <c r="CE142" s="68"/>
      <c r="CF142" s="429">
        <f t="shared" ref="CF142:CF151" si="153">CH89</f>
        <v>1068.6343254949993</v>
      </c>
      <c r="CG142" s="430"/>
      <c r="CH142" s="109">
        <f>$GM$350+CF142</f>
        <v>1249.9511907499993</v>
      </c>
      <c r="CJ142" s="425" t="s">
        <v>172</v>
      </c>
      <c r="CK142" s="426"/>
      <c r="CL142" s="427"/>
      <c r="CM142" s="427"/>
      <c r="CN142" s="427"/>
      <c r="CO142" s="428"/>
      <c r="CP142" s="102"/>
      <c r="CQ142" s="102"/>
      <c r="CR142" s="102"/>
      <c r="CS142" s="102"/>
      <c r="CT142" s="102"/>
      <c r="CU142" s="101"/>
      <c r="CV142" s="51"/>
      <c r="CW142" s="349" t="str">
        <f>Base!$A$3</f>
        <v>Sec</v>
      </c>
      <c r="CX142" s="72">
        <v>2100</v>
      </c>
      <c r="CY142" s="325">
        <f>IFERROR(CX142/VLOOKUP($A142,Base!$A$3:$D$17,4,FALSE)/24,"")</f>
        <v>0.57565789473684215</v>
      </c>
      <c r="CZ142" s="109">
        <f>HE$317</f>
        <v>0</v>
      </c>
      <c r="DA142" s="326">
        <f>IFERROR(CZ142/VLOOKUP($A142,Base!$A$3:$D$17,4,FALSE)/24,"")</f>
        <v>0</v>
      </c>
      <c r="DB142" s="322">
        <f>SUMIF($DE$110:$DE$138,CW142,$DF$110:$DF$138)+SUMIF($DG$110:$DG$138,CW142,$DH$110:$DH$138)+SUMIF($DI$110:$DI$138,CW142,$DJ$110:$DJ$138)+SUMIF($DK$110:$DK$138,CW142,$DL$110:$DL$138)+SUMIF($DM$110:$DM$138,CW142,$DN$110:$DN$138)</f>
        <v>0</v>
      </c>
      <c r="DC142" s="421">
        <f>SUM(DB142:DB143)</f>
        <v>0</v>
      </c>
      <c r="DD142" s="68"/>
      <c r="DE142" s="429">
        <f t="shared" ref="DE142:DE151" si="154">DG89</f>
        <v>2734.1637055749998</v>
      </c>
      <c r="DF142" s="430"/>
      <c r="DG142" s="109">
        <f>$GM$354+DE142</f>
        <v>3475.5523500250001</v>
      </c>
      <c r="DI142" s="425" t="s">
        <v>172</v>
      </c>
      <c r="DJ142" s="426"/>
      <c r="DK142" s="427"/>
      <c r="DL142" s="427"/>
      <c r="DM142" s="427"/>
      <c r="DN142" s="428"/>
      <c r="DO142" s="102"/>
      <c r="DP142" s="102"/>
      <c r="DQ142" s="102"/>
      <c r="DR142" s="102"/>
      <c r="DS142" s="102"/>
      <c r="DT142" s="101"/>
      <c r="DU142" s="51"/>
      <c r="DV142" s="349" t="str">
        <f>Base!$A$3</f>
        <v>Sec</v>
      </c>
      <c r="DW142" s="72">
        <v>2100</v>
      </c>
      <c r="DX142" s="325">
        <f>IFERROR(DW142/VLOOKUP($A142,Base!$A$3:$D$17,4,FALSE)/24,"")</f>
        <v>0.57565789473684215</v>
      </c>
      <c r="DY142" s="109">
        <f>$HE$321</f>
        <v>0</v>
      </c>
      <c r="DZ142" s="326">
        <f>IFERROR($DY142/VLOOKUP($A142,Base!$A$3:$D$17,4,FALSE)/24,"")</f>
        <v>0</v>
      </c>
      <c r="EA142" s="322">
        <f>SUMIF($ED$110:$ED$138,DV142,$EE$110:$EE$138)+SUMIF($EF$110:$EF$138,DV142,$EG$110:$EG$138)+SUMIF($EH$110:$EH$138,DV142,$EI$110:$EI$138)+SUMIF($EJ$110:$EJ$138,DV142,$EK$110:$EK$138)+SUMIF($EL$110:$EL$138,DV142,$EM$110:$EM$138)</f>
        <v>0</v>
      </c>
      <c r="EB142" s="421">
        <f>SUM(EA142:EA143)</f>
        <v>0</v>
      </c>
      <c r="EC142" s="68"/>
      <c r="ED142" s="429">
        <f t="shared" ref="ED142:ED151" si="155">EF89</f>
        <v>2786.9948614700006</v>
      </c>
      <c r="EE142" s="430"/>
      <c r="EF142" s="109">
        <f>$GM$358+ED142</f>
        <v>3693.7124797325005</v>
      </c>
      <c r="EH142" s="425" t="s">
        <v>172</v>
      </c>
      <c r="EI142" s="426"/>
      <c r="EJ142" s="427"/>
      <c r="EK142" s="427"/>
      <c r="EL142" s="427"/>
      <c r="EM142" s="428"/>
      <c r="EN142" s="102"/>
      <c r="EO142" s="102"/>
      <c r="EP142" s="102"/>
      <c r="EQ142" s="102"/>
      <c r="ER142" s="102"/>
      <c r="ES142" s="101"/>
      <c r="ET142" s="51"/>
      <c r="EU142" s="349" t="str">
        <f>Base!$A$3</f>
        <v>Sec</v>
      </c>
      <c r="EV142" s="72"/>
      <c r="EW142" s="325">
        <f>IFERROR(EV142/VLOOKUP($A142,Base!$A$3:$D$17,4,FALSE)/24,"")</f>
        <v>0</v>
      </c>
      <c r="EX142" s="109">
        <f>$HE$325</f>
        <v>0</v>
      </c>
      <c r="EY142" s="326">
        <f>IFERROR(EX142/VLOOKUP($A142,Base!$A$3:$D$17,4,FALSE)/24,"")</f>
        <v>0</v>
      </c>
      <c r="EZ142" s="322">
        <f>SUMIF($FC$110:$FC$138,EU142,$FD$110:$FD$138)+SUMIF($FE$110:$FE$138,EU142,$FF$110:$FF$138)+SUMIF($FG$110:$FG$138,EU142,$FH$110:$FH$138)+SUMIF($FI$110:$FI$138,EU142,$FJ$110:$FJ$138)+SUMIF($FK$110:$FK$138,EU142,$FL$110:$FL$138)</f>
        <v>0</v>
      </c>
      <c r="FA142" s="421">
        <f>SUM(EZ142:EZ143)</f>
        <v>0</v>
      </c>
      <c r="FB142" s="68"/>
      <c r="FC142" s="429">
        <f t="shared" ref="FC142:FC151" si="156">FE89</f>
        <v>3693.7124797325005</v>
      </c>
      <c r="FD142" s="430"/>
      <c r="FE142" s="109">
        <f>$GM$362+FC142</f>
        <v>3693.7124797325005</v>
      </c>
      <c r="FG142" s="425" t="s">
        <v>172</v>
      </c>
      <c r="FH142" s="426"/>
      <c r="FI142" s="427"/>
      <c r="FJ142" s="427"/>
      <c r="FK142" s="427"/>
      <c r="FL142" s="428"/>
      <c r="FM142" s="102"/>
      <c r="FN142" s="102"/>
      <c r="FO142" s="102"/>
      <c r="FP142" s="102"/>
      <c r="FQ142" s="102"/>
      <c r="FR142" s="101"/>
      <c r="FS142" s="51"/>
      <c r="FU142" s="237"/>
      <c r="FV142" s="23"/>
      <c r="FW142" s="88"/>
      <c r="FX142" s="23"/>
      <c r="FY142" s="126"/>
    </row>
    <row r="143" spans="1:181" s="25" customFormat="1" x14ac:dyDescent="0.2">
      <c r="A143" s="350" t="str">
        <f>Base!$A$4</f>
        <v>Sec L2D</v>
      </c>
      <c r="B143" s="75">
        <v>1500</v>
      </c>
      <c r="C143" s="327">
        <f>IFERROR(B143/VLOOKUP($A143,Base!$A$3:$D$17,4,FALSE)/24,"")</f>
        <v>0.54824561403508765</v>
      </c>
      <c r="D143" s="110">
        <f>HF$301</f>
        <v>0</v>
      </c>
      <c r="E143" s="326">
        <f>IFERROR($D143/VLOOKUP($A143,Base!$A$3:$D$17,4,FALSE)/24,"")</f>
        <v>0</v>
      </c>
      <c r="F143" s="315">
        <f>SUMIF($I$110:$I$138,A143,$J$110:$J$138)+SUMIF($K$110:$K$138,A143,$L$110:$L$138)+SUMIF($M$110:$M$138,A143,$N$110:$N$138)+SUMIF($O$110:$O$138,A143,$P$110:$P$138)+SUMIF($Q$110:$Q$138,A143,$R$110:$R$138)</f>
        <v>0</v>
      </c>
      <c r="G143" s="422"/>
      <c r="H143" s="68"/>
      <c r="I143" s="429">
        <f t="shared" ref="I143:I149" si="157">K90</f>
        <v>-202.26377974249991</v>
      </c>
      <c r="J143" s="430"/>
      <c r="K143" s="110">
        <f>$GN$338+I143</f>
        <v>-404.62755948499978</v>
      </c>
      <c r="L143" s="23"/>
      <c r="M143" s="431"/>
      <c r="N143" s="432"/>
      <c r="O143" s="432"/>
      <c r="P143" s="432"/>
      <c r="Q143" s="432"/>
      <c r="R143" s="433"/>
      <c r="S143" s="97"/>
      <c r="T143" s="97"/>
      <c r="U143" s="97"/>
      <c r="V143" s="97"/>
      <c r="W143" s="97"/>
      <c r="X143" s="98"/>
      <c r="Y143" s="51"/>
      <c r="Z143" s="350" t="str">
        <f>Base!$A$4</f>
        <v>Sec L2D</v>
      </c>
      <c r="AA143" s="323">
        <v>1250</v>
      </c>
      <c r="AB143" s="327">
        <f>IFERROR(AA143/VLOOKUP($A143,Base!$A$3:$D$17,4,FALSE)/24,"")</f>
        <v>0.45687134502923982</v>
      </c>
      <c r="AC143" s="110">
        <f>HF$305</f>
        <v>0</v>
      </c>
      <c r="AD143" s="326">
        <f>IFERROR($AC143/VLOOKUP($A143,Base!$A$3:$D$17,4,FALSE)/24,"")</f>
        <v>0</v>
      </c>
      <c r="AE143" s="315">
        <f t="shared" si="149"/>
        <v>0</v>
      </c>
      <c r="AF143" s="422"/>
      <c r="AG143" s="68"/>
      <c r="AH143" s="429">
        <f t="shared" si="150"/>
        <v>-777.75792753999997</v>
      </c>
      <c r="AI143" s="430"/>
      <c r="AJ143" s="110">
        <f>$GN$342+AH143</f>
        <v>-1241.70754145</v>
      </c>
      <c r="AK143" s="23"/>
      <c r="AL143" s="431"/>
      <c r="AM143" s="432"/>
      <c r="AN143" s="432"/>
      <c r="AO143" s="432"/>
      <c r="AP143" s="432"/>
      <c r="AQ143" s="433"/>
      <c r="AR143" s="97"/>
      <c r="AS143" s="97"/>
      <c r="AT143" s="97"/>
      <c r="AU143" s="97"/>
      <c r="AV143" s="97"/>
      <c r="AW143" s="98"/>
      <c r="AX143" s="51"/>
      <c r="AY143" s="350" t="str">
        <f>Base!$A$4</f>
        <v>Sec L2D</v>
      </c>
      <c r="AZ143" s="75">
        <v>1100</v>
      </c>
      <c r="BA143" s="327">
        <f>IFERROR(AZ143/VLOOKUP($A143,Base!$A$3:$D$17,4,FALSE)/24,"")</f>
        <v>0.40204678362573104</v>
      </c>
      <c r="BB143" s="110">
        <f>HF$309</f>
        <v>0</v>
      </c>
      <c r="BC143" s="326">
        <f>IFERROR(BB143/VLOOKUP($A143,Base!$A$3:$D$17,4,FALSE)/24,"")</f>
        <v>0</v>
      </c>
      <c r="BD143" s="315">
        <f>SUMIF($BG$110:$BG$138,AY143,$BH$110:$BH$138)+SUMIF($BI$110:$BI$138,AY143,$BJ$110:$BJ$138)+SUMIF($BK$110:$BK$138,AY143,$BL$110:$BL$138)+SUMIF($BM$110:$BM$138,AY143,$BN$110:$BN$138)+SUMIF($BO$110:$BO$138,AY143,$BP$110:$BP$138)</f>
        <v>0</v>
      </c>
      <c r="BE143" s="422"/>
      <c r="BF143" s="68"/>
      <c r="BG143" s="429">
        <f t="shared" si="151"/>
        <v>-1543.7178295650001</v>
      </c>
      <c r="BH143" s="430"/>
      <c r="BI143" s="110">
        <f>$GN$346+BG143</f>
        <v>-2140.9541385500002</v>
      </c>
      <c r="BJ143" s="23"/>
      <c r="BK143" s="431"/>
      <c r="BL143" s="432"/>
      <c r="BM143" s="432"/>
      <c r="BN143" s="432"/>
      <c r="BO143" s="432"/>
      <c r="BP143" s="433"/>
      <c r="BQ143" s="97"/>
      <c r="BR143" s="97"/>
      <c r="BS143" s="97"/>
      <c r="BT143" s="97"/>
      <c r="BU143" s="97"/>
      <c r="BV143" s="98"/>
      <c r="BW143" s="51"/>
      <c r="BX143" s="350" t="str">
        <f>Base!$A$4</f>
        <v>Sec L2D</v>
      </c>
      <c r="BY143" s="75">
        <v>1350</v>
      </c>
      <c r="BZ143" s="327">
        <f>IFERROR(BY143/VLOOKUP($A143,Base!$A$3:$D$17,4,FALSE)/24,"")</f>
        <v>0.49342105263157898</v>
      </c>
      <c r="CA143" s="110">
        <f>HF$313</f>
        <v>0</v>
      </c>
      <c r="CB143" s="326">
        <f>IFERROR($CA143/VLOOKUP($A143,Base!$A$3:$D$17,4,FALSE)/24,"")</f>
        <v>0</v>
      </c>
      <c r="CC143" s="315">
        <f t="shared" si="152"/>
        <v>0</v>
      </c>
      <c r="CD143" s="422"/>
      <c r="CE143" s="68"/>
      <c r="CF143" s="429">
        <f t="shared" si="153"/>
        <v>-2411.3656745050002</v>
      </c>
      <c r="CG143" s="430"/>
      <c r="CH143" s="110">
        <f>$GN$350+CF143</f>
        <v>-2580.04880925</v>
      </c>
      <c r="CI143" s="23"/>
      <c r="CJ143" s="431"/>
      <c r="CK143" s="432"/>
      <c r="CL143" s="432"/>
      <c r="CM143" s="432"/>
      <c r="CN143" s="432"/>
      <c r="CO143" s="433"/>
      <c r="CP143" s="97"/>
      <c r="CQ143" s="97"/>
      <c r="CR143" s="97"/>
      <c r="CS143" s="97"/>
      <c r="CT143" s="97"/>
      <c r="CU143" s="98"/>
      <c r="CV143" s="51"/>
      <c r="CW143" s="350" t="str">
        <f>Base!$A$4</f>
        <v>Sec L2D</v>
      </c>
      <c r="CX143" s="75">
        <v>1650</v>
      </c>
      <c r="CY143" s="327">
        <f>IFERROR(CX143/VLOOKUP($A143,Base!$A$3:$D$17,4,FALSE)/24,"")</f>
        <v>0.60307017543859642</v>
      </c>
      <c r="CZ143" s="110">
        <f>HF$317</f>
        <v>0</v>
      </c>
      <c r="DA143" s="326">
        <f>IFERROR(CZ143/VLOOKUP($A143,Base!$A$3:$D$17,4,FALSE)/24,"")</f>
        <v>0</v>
      </c>
      <c r="DB143" s="315">
        <f t="shared" ref="DB143:DB151" si="158">SUMIF($DE$110:$DE$138,CW143,$DF$110:$DF$138)+SUMIF($DG$110:$DG$138,CW143,$DH$110:$DH$138)+SUMIF($DI$110:$DI$138,CW143,$DJ$110:$DJ$138)+SUMIF($DK$110:$DK$138,CW143,$DL$110:$DL$138)+SUMIF($DM$110:$DM$138,CW143,$DN$110:$DN$138)</f>
        <v>0</v>
      </c>
      <c r="DC143" s="422"/>
      <c r="DD143" s="68"/>
      <c r="DE143" s="429">
        <f t="shared" si="154"/>
        <v>-1945.8362944249996</v>
      </c>
      <c r="DF143" s="430"/>
      <c r="DG143" s="110">
        <f>$GN$354+DE143</f>
        <v>-1654.4476499749994</v>
      </c>
      <c r="DH143" s="23"/>
      <c r="DI143" s="431"/>
      <c r="DJ143" s="432"/>
      <c r="DK143" s="432"/>
      <c r="DL143" s="432"/>
      <c r="DM143" s="432"/>
      <c r="DN143" s="433"/>
      <c r="DO143" s="97"/>
      <c r="DP143" s="97"/>
      <c r="DQ143" s="97"/>
      <c r="DR143" s="97"/>
      <c r="DS143" s="97"/>
      <c r="DT143" s="98"/>
      <c r="DU143" s="51"/>
      <c r="DV143" s="350" t="str">
        <f>Base!$A$4</f>
        <v>Sec L2D</v>
      </c>
      <c r="DW143" s="75">
        <v>1650</v>
      </c>
      <c r="DX143" s="327">
        <f>IFERROR(DW143/VLOOKUP($A143,Base!$A$3:$D$17,4,FALSE)/24,"")</f>
        <v>0.60307017543859642</v>
      </c>
      <c r="DY143" s="110">
        <f>$HF$321</f>
        <v>0</v>
      </c>
      <c r="DZ143" s="326">
        <f>IFERROR($DY143/VLOOKUP($A143,Base!$A$3:$D$17,4,FALSE)/24,"")</f>
        <v>0</v>
      </c>
      <c r="EA143" s="315">
        <f t="shared" ref="EA143:EA151" si="159">SUMIF($ED$110:$ED$138,DV143,$EE$110:$EE$138)+SUMIF($EF$110:$EF$138,DV143,$EG$110:$EG$138)+SUMIF($EH$110:$EH$138,DV143,$EI$110:$EI$138)+SUMIF($EJ$110:$EJ$138,DV143,$EK$110:$EK$138)+SUMIF($EL$110:$EL$138,DV143,$EM$110:$EM$138)</f>
        <v>0</v>
      </c>
      <c r="EB143" s="422"/>
      <c r="EC143" s="68"/>
      <c r="ED143" s="429">
        <f t="shared" si="155"/>
        <v>-1793.0051385299992</v>
      </c>
      <c r="EE143" s="430"/>
      <c r="EF143" s="110">
        <f>$GN$358+ED143</f>
        <v>-1336.2875202674991</v>
      </c>
      <c r="EG143" s="23"/>
      <c r="EH143" s="431"/>
      <c r="EI143" s="432"/>
      <c r="EJ143" s="432"/>
      <c r="EK143" s="432"/>
      <c r="EL143" s="432"/>
      <c r="EM143" s="433"/>
      <c r="EN143" s="97"/>
      <c r="EO143" s="97"/>
      <c r="EP143" s="97"/>
      <c r="EQ143" s="97"/>
      <c r="ER143" s="97"/>
      <c r="ES143" s="98"/>
      <c r="ET143" s="51"/>
      <c r="EU143" s="350" t="str">
        <f>Base!$A$4</f>
        <v>Sec L2D</v>
      </c>
      <c r="EV143" s="323"/>
      <c r="EW143" s="327">
        <f>IFERROR(EV143/VLOOKUP($A143,Base!$A$3:$D$17,4,FALSE)/24,"")</f>
        <v>0</v>
      </c>
      <c r="EX143" s="110">
        <f>$HF$325</f>
        <v>0</v>
      </c>
      <c r="EY143" s="326">
        <f>IFERROR(EX143/VLOOKUP($A143,Base!$A$3:$D$17,4,FALSE)/24,"")</f>
        <v>0</v>
      </c>
      <c r="EZ143" s="315">
        <f t="shared" ref="EZ143:EZ151" si="160">SUMIF($FC$110:$FC$138,EU143,$FD$110:$FD$138)+SUMIF($FE$110:$FE$138,EU143,$FF$110:$FF$138)+SUMIF($FG$110:$FG$138,EU143,$FH$110:$FH$138)+SUMIF($FI$110:$FI$138,EU143,$FJ$110:$FJ$138)+SUMIF($FK$110:$FK$138,EU143,$FL$110:$FL$138)</f>
        <v>0</v>
      </c>
      <c r="FA143" s="422"/>
      <c r="FB143" s="68"/>
      <c r="FC143" s="429">
        <f t="shared" si="156"/>
        <v>-1336.2875202674991</v>
      </c>
      <c r="FD143" s="430"/>
      <c r="FE143" s="110">
        <f>$GN$362+FC143</f>
        <v>-1336.2875202674991</v>
      </c>
      <c r="FF143" s="23"/>
      <c r="FG143" s="431"/>
      <c r="FH143" s="432"/>
      <c r="FI143" s="432"/>
      <c r="FJ143" s="432"/>
      <c r="FK143" s="432"/>
      <c r="FL143" s="433"/>
      <c r="FM143" s="97"/>
      <c r="FN143" s="97"/>
      <c r="FO143" s="97"/>
      <c r="FP143" s="97"/>
      <c r="FQ143" s="97"/>
      <c r="FR143" s="98"/>
      <c r="FS143" s="51"/>
      <c r="FU143" s="237"/>
      <c r="FV143" s="23"/>
      <c r="FW143" s="88"/>
      <c r="FX143" s="23"/>
      <c r="FY143" s="126"/>
    </row>
    <row r="144" spans="1:181" s="62" customFormat="1" x14ac:dyDescent="0.2">
      <c r="A144" s="350" t="str">
        <f>Base!$A$5</f>
        <v>Frais</v>
      </c>
      <c r="B144" s="75">
        <v>1650</v>
      </c>
      <c r="C144" s="327">
        <f>IFERROR(B144/VLOOKUP($A144,Base!$A$3:$D$17,4,FALSE)/24,"")</f>
        <v>0.29761904761904762</v>
      </c>
      <c r="D144" s="110">
        <f>HG$301</f>
        <v>0</v>
      </c>
      <c r="E144" s="326">
        <f>IFERROR($D144/VLOOKUP($A144,Base!$A$3:$D$17,4,FALSE)/24,"")</f>
        <v>0</v>
      </c>
      <c r="F144" s="315">
        <f>SUMIF($I$110:$I$138,A144,$J$110:$J$138)+SUMIF($K$110:$K$138,A144,$L$110:$L$138)+SUMIF($M$110:$M$138,A144,$N$110:$N$138)+SUMIF($O$110:$O$138,A144,$P$110:$P$138)+SUMIF($Q$110:$Q$138,A144,$R$110:$R$138)</f>
        <v>0</v>
      </c>
      <c r="G144" s="422">
        <f>SUM(F144:F145)</f>
        <v>0</v>
      </c>
      <c r="H144" s="68"/>
      <c r="I144" s="429">
        <f t="shared" si="157"/>
        <v>136.77112024249999</v>
      </c>
      <c r="J144" s="430"/>
      <c r="K144" s="110">
        <f>$GO$338+I144+0.1</f>
        <v>273.44224048500001</v>
      </c>
      <c r="L144" s="23"/>
      <c r="M144" s="434"/>
      <c r="N144" s="435"/>
      <c r="O144" s="435"/>
      <c r="P144" s="435"/>
      <c r="Q144" s="435"/>
      <c r="R144" s="436"/>
      <c r="S144" s="97"/>
      <c r="T144" s="97"/>
      <c r="U144" s="97"/>
      <c r="V144" s="97"/>
      <c r="W144" s="97"/>
      <c r="X144" s="98"/>
      <c r="Y144" s="51"/>
      <c r="Z144" s="350" t="str">
        <f>Base!$A$5</f>
        <v>Frais</v>
      </c>
      <c r="AA144" s="323">
        <v>1600</v>
      </c>
      <c r="AB144" s="327">
        <f>IFERROR(AA144/VLOOKUP($A144,Base!$A$3:$D$17,4,FALSE)/24,"")</f>
        <v>0.28860028860028858</v>
      </c>
      <c r="AC144" s="110">
        <f>HG$305</f>
        <v>0</v>
      </c>
      <c r="AD144" s="326">
        <f>IFERROR($AC144/VLOOKUP($A144,Base!$A$3:$D$17,4,FALSE)/24,"")</f>
        <v>0</v>
      </c>
      <c r="AE144" s="315">
        <f t="shared" si="149"/>
        <v>0</v>
      </c>
      <c r="AF144" s="422">
        <f>SUM(AE144:AE145)</f>
        <v>0</v>
      </c>
      <c r="AG144" s="68"/>
      <c r="AH144" s="429">
        <f t="shared" si="150"/>
        <v>433.68169623499972</v>
      </c>
      <c r="AI144" s="430"/>
      <c r="AJ144" s="110">
        <f>$GO$342+AH144</f>
        <v>353.59195634999952</v>
      </c>
      <c r="AK144" s="23"/>
      <c r="AL144" s="434"/>
      <c r="AM144" s="435"/>
      <c r="AN144" s="435"/>
      <c r="AO144" s="435"/>
      <c r="AP144" s="435"/>
      <c r="AQ144" s="436"/>
      <c r="AR144" s="97"/>
      <c r="AS144" s="97"/>
      <c r="AT144" s="97"/>
      <c r="AU144" s="97"/>
      <c r="AV144" s="97"/>
      <c r="AW144" s="98"/>
      <c r="AX144" s="51"/>
      <c r="AY144" s="350" t="str">
        <f>Base!$A$5</f>
        <v>Frais</v>
      </c>
      <c r="AZ144" s="75">
        <v>1425</v>
      </c>
      <c r="BA144" s="327">
        <f>IFERROR(AZ144/VLOOKUP($A144,Base!$A$3:$D$17,4,FALSE)/24,"")</f>
        <v>0.257034632034632</v>
      </c>
      <c r="BB144" s="110">
        <f>HG$309</f>
        <v>0</v>
      </c>
      <c r="BC144" s="326">
        <f>IFERROR(BB144/VLOOKUP($A144,Base!$A$3:$D$17,4,FALSE)/24,"")</f>
        <v>0</v>
      </c>
      <c r="BD144" s="315">
        <f t="shared" ref="BD144:BD152" si="161">SUMIF($BG$110:$BG$138,AY144,$BH$110:$BH$138)+SUMIF($BI$110:$BI$138,AY144,$BJ$110:$BJ$138)+SUMIF($BK$110:$BK$138,AY144,$BL$110:$BL$138)+SUMIF($BM$110:$BM$138,AY144,$BN$110:$BN$138)+SUMIF($BO$110:$BO$138,AY144,$BP$110:$BP$138)</f>
        <v>0</v>
      </c>
      <c r="BE144" s="422">
        <f>SUM(BD144:BD145)</f>
        <v>0</v>
      </c>
      <c r="BF144" s="68"/>
      <c r="BG144" s="429">
        <f t="shared" si="151"/>
        <v>884.32354253749918</v>
      </c>
      <c r="BH144" s="430"/>
      <c r="BI144" s="110">
        <f>$GO$346+BG144</f>
        <v>581.25593509999931</v>
      </c>
      <c r="BJ144" s="23"/>
      <c r="BK144" s="434"/>
      <c r="BL144" s="435"/>
      <c r="BM144" s="435"/>
      <c r="BN144" s="435"/>
      <c r="BO144" s="435"/>
      <c r="BP144" s="436"/>
      <c r="BQ144" s="97"/>
      <c r="BR144" s="97"/>
      <c r="BS144" s="97"/>
      <c r="BT144" s="97"/>
      <c r="BU144" s="97"/>
      <c r="BV144" s="98"/>
      <c r="BW144" s="51"/>
      <c r="BX144" s="350" t="str">
        <f>Base!$A$5</f>
        <v>Frais</v>
      </c>
      <c r="BY144" s="75">
        <v>500</v>
      </c>
      <c r="BZ144" s="327">
        <f>IFERROR(BY144/VLOOKUP($A144,Base!$A$3:$D$17,4,FALSE)/24,"")</f>
        <v>9.0187590187590191E-2</v>
      </c>
      <c r="CA144" s="110">
        <f>HG$313</f>
        <v>0</v>
      </c>
      <c r="CB144" s="326">
        <f>IFERROR($CA144/VLOOKUP($A144,Base!$A$3:$D$17,4,FALSE)/24,"")</f>
        <v>0</v>
      </c>
      <c r="CC144" s="315">
        <f t="shared" si="152"/>
        <v>0</v>
      </c>
      <c r="CD144" s="422">
        <f>SUM(CC144:CC145)</f>
        <v>0</v>
      </c>
      <c r="CE144" s="68"/>
      <c r="CF144" s="429">
        <f t="shared" si="153"/>
        <v>1085.1162097424992</v>
      </c>
      <c r="CG144" s="430"/>
      <c r="CH144" s="110">
        <f>$GO$350+CF144</f>
        <v>52.579434549999178</v>
      </c>
      <c r="CI144" s="23"/>
      <c r="CJ144" s="434"/>
      <c r="CK144" s="435"/>
      <c r="CL144" s="435"/>
      <c r="CM144" s="435"/>
      <c r="CN144" s="435"/>
      <c r="CO144" s="436"/>
      <c r="CP144" s="97"/>
      <c r="CQ144" s="97"/>
      <c r="CR144" s="97"/>
      <c r="CS144" s="97"/>
      <c r="CT144" s="97"/>
      <c r="CU144" s="98"/>
      <c r="CV144" s="51"/>
      <c r="CW144" s="350" t="str">
        <f>Base!$A$5</f>
        <v>Frais</v>
      </c>
      <c r="CX144" s="75">
        <v>1050</v>
      </c>
      <c r="CY144" s="327">
        <f>IFERROR(CX144/VLOOKUP($A144,Base!$A$3:$D$17,4,FALSE)/24,"")</f>
        <v>0.18939393939393942</v>
      </c>
      <c r="CZ144" s="110">
        <f>HG$317</f>
        <v>0</v>
      </c>
      <c r="DA144" s="326">
        <f>IFERROR(CZ144/VLOOKUP($A144,Base!$A$3:$D$17,4,FALSE)/24,"")</f>
        <v>0</v>
      </c>
      <c r="DB144" s="315">
        <f t="shared" si="158"/>
        <v>0</v>
      </c>
      <c r="DC144" s="422">
        <f>SUM(DB144:DB145)</f>
        <v>0</v>
      </c>
      <c r="DD144" s="68"/>
      <c r="DE144" s="429">
        <f t="shared" si="154"/>
        <v>-422.34934240000086</v>
      </c>
      <c r="DF144" s="430"/>
      <c r="DG144" s="110">
        <f>$GO$354+DE144</f>
        <v>-285.9468571000009</v>
      </c>
      <c r="DH144" s="23"/>
      <c r="DI144" s="434"/>
      <c r="DJ144" s="435"/>
      <c r="DK144" s="435"/>
      <c r="DL144" s="435"/>
      <c r="DM144" s="435"/>
      <c r="DN144" s="436"/>
      <c r="DO144" s="97"/>
      <c r="DP144" s="97"/>
      <c r="DQ144" s="97"/>
      <c r="DR144" s="97"/>
      <c r="DS144" s="97"/>
      <c r="DT144" s="98"/>
      <c r="DU144" s="51"/>
      <c r="DV144" s="350" t="str">
        <f>Base!$A$5</f>
        <v>Frais</v>
      </c>
      <c r="DW144" s="75">
        <v>1000</v>
      </c>
      <c r="DX144" s="327">
        <f>IFERROR(DW144/VLOOKUP($A144,Base!$A$3:$D$17,4,FALSE)/24,"")</f>
        <v>0.18037518037518038</v>
      </c>
      <c r="DY144" s="110">
        <f>$HG$321</f>
        <v>0</v>
      </c>
      <c r="DZ144" s="326">
        <f>IFERROR($DY144/VLOOKUP($A144,Base!$A$3:$D$17,4,FALSE)/24,"")</f>
        <v>0</v>
      </c>
      <c r="EA144" s="315">
        <f t="shared" si="159"/>
        <v>0</v>
      </c>
      <c r="EB144" s="422">
        <f>SUM(EA144:EA145)</f>
        <v>0</v>
      </c>
      <c r="EC144" s="68"/>
      <c r="ED144" s="429">
        <f t="shared" si="155"/>
        <v>384.56314990999903</v>
      </c>
      <c r="EE144" s="430"/>
      <c r="EF144" s="110">
        <f>$GO$358+ED144</f>
        <v>589.13112763499907</v>
      </c>
      <c r="EG144" s="23"/>
      <c r="EH144" s="434"/>
      <c r="EI144" s="435"/>
      <c r="EJ144" s="435"/>
      <c r="EK144" s="435"/>
      <c r="EL144" s="435"/>
      <c r="EM144" s="436"/>
      <c r="EN144" s="97"/>
      <c r="EO144" s="97"/>
      <c r="EP144" s="97"/>
      <c r="EQ144" s="97"/>
      <c r="ER144" s="97"/>
      <c r="ES144" s="98"/>
      <c r="ET144" s="51"/>
      <c r="EU144" s="350" t="str">
        <f>Base!$A$5</f>
        <v>Frais</v>
      </c>
      <c r="EV144" s="323"/>
      <c r="EW144" s="327">
        <f>IFERROR(EV144/VLOOKUP($A144,Base!$A$3:$D$17,4,FALSE)/24,"")</f>
        <v>0</v>
      </c>
      <c r="EX144" s="110">
        <f>$HG$325</f>
        <v>0</v>
      </c>
      <c r="EY144" s="326">
        <f>IFERROR(EX144/VLOOKUP($A144,Base!$A$3:$D$17,4,FALSE)/24,"")</f>
        <v>0</v>
      </c>
      <c r="EZ144" s="315">
        <f t="shared" si="160"/>
        <v>0</v>
      </c>
      <c r="FA144" s="422">
        <f>SUM(EZ144:EZ145)</f>
        <v>0</v>
      </c>
      <c r="FB144" s="68"/>
      <c r="FC144" s="429">
        <f t="shared" si="156"/>
        <v>589.13112763499907</v>
      </c>
      <c r="FD144" s="430"/>
      <c r="FE144" s="110">
        <f>$GO$362+FC144</f>
        <v>589.13112763499907</v>
      </c>
      <c r="FF144" s="23"/>
      <c r="FG144" s="434"/>
      <c r="FH144" s="435"/>
      <c r="FI144" s="435"/>
      <c r="FJ144" s="435"/>
      <c r="FK144" s="435"/>
      <c r="FL144" s="436"/>
      <c r="FM144" s="97"/>
      <c r="FN144" s="97"/>
      <c r="FO144" s="97"/>
      <c r="FP144" s="97"/>
      <c r="FQ144" s="97"/>
      <c r="FR144" s="98"/>
      <c r="FS144" s="51"/>
      <c r="FU144" s="237"/>
      <c r="FV144" s="23"/>
      <c r="FW144" s="88"/>
      <c r="FX144" s="23"/>
      <c r="FY144" s="126"/>
    </row>
    <row r="145" spans="1:181" s="25" customFormat="1" x14ac:dyDescent="0.2">
      <c r="A145" s="350" t="str">
        <f>Base!$A$6</f>
        <v>Frais L2D</v>
      </c>
      <c r="B145" s="75">
        <v>1300</v>
      </c>
      <c r="C145" s="327">
        <f>IFERROR(B145/VLOOKUP($A145,Base!$A$3:$D$17,4,FALSE)/24,"")</f>
        <v>0.31265031265031268</v>
      </c>
      <c r="D145" s="110">
        <f>HH$301</f>
        <v>0</v>
      </c>
      <c r="E145" s="326">
        <f>IFERROR($D145/VLOOKUP($A145,Base!$A$3:$D$17,4,FALSE)/24,"")</f>
        <v>0</v>
      </c>
      <c r="F145" s="315">
        <f>SUMIF($I$110:$I$138,A145,$J$110:$J$138)+SUMIF($K$110:$K$138,A145,$L$110:$L$138)+SUMIF($M$110:$M$138,A145,$N$110:$N$138)+SUMIF($O$110:$O$138,A145,$P$110:$P$138)+SUMIF($Q$110:$Q$138,A145,$R$110:$R$138)</f>
        <v>0</v>
      </c>
      <c r="G145" s="422"/>
      <c r="H145" s="68"/>
      <c r="I145" s="429">
        <f t="shared" si="157"/>
        <v>-213.22887975750001</v>
      </c>
      <c r="J145" s="430"/>
      <c r="K145" s="110">
        <f>$GP$338+I145+0.1</f>
        <v>-426.55775951499999</v>
      </c>
      <c r="L145" s="23"/>
      <c r="M145" s="434"/>
      <c r="N145" s="435"/>
      <c r="O145" s="435"/>
      <c r="P145" s="435"/>
      <c r="Q145" s="435"/>
      <c r="R145" s="436"/>
      <c r="S145" s="97"/>
      <c r="T145" s="97"/>
      <c r="U145" s="97"/>
      <c r="V145" s="97"/>
      <c r="W145" s="97"/>
      <c r="X145" s="98"/>
      <c r="Y145" s="51"/>
      <c r="Z145" s="350" t="str">
        <f>Base!$A$6</f>
        <v>Frais L2D</v>
      </c>
      <c r="AA145" s="323">
        <v>1260</v>
      </c>
      <c r="AB145" s="327">
        <f>IFERROR(AA145/VLOOKUP($A145,Base!$A$3:$D$17,4,FALSE)/24,"")</f>
        <v>0.30303030303030304</v>
      </c>
      <c r="AC145" s="110">
        <f>HH$305</f>
        <v>0</v>
      </c>
      <c r="AD145" s="326">
        <f>IFERROR($AC145/VLOOKUP($A145,Base!$A$3:$D$17,4,FALSE)/24,"")</f>
        <v>0</v>
      </c>
      <c r="AE145" s="315">
        <f t="shared" si="149"/>
        <v>0</v>
      </c>
      <c r="AF145" s="422"/>
      <c r="AG145" s="68"/>
      <c r="AH145" s="429">
        <f t="shared" si="150"/>
        <v>-816.31830376500034</v>
      </c>
      <c r="AI145" s="430"/>
      <c r="AJ145" s="110">
        <f>$GP$342+AH145</f>
        <v>-1236.4080436500005</v>
      </c>
      <c r="AK145" s="23"/>
      <c r="AL145" s="434"/>
      <c r="AM145" s="435"/>
      <c r="AN145" s="435"/>
      <c r="AO145" s="435"/>
      <c r="AP145" s="435"/>
      <c r="AQ145" s="436"/>
      <c r="AR145" s="97"/>
      <c r="AS145" s="97"/>
      <c r="AT145" s="97"/>
      <c r="AU145" s="97"/>
      <c r="AV145" s="97"/>
      <c r="AW145" s="98"/>
      <c r="AX145" s="51"/>
      <c r="AY145" s="350" t="str">
        <f>Base!$A$6</f>
        <v>Frais L2D</v>
      </c>
      <c r="AZ145" s="75">
        <v>1150</v>
      </c>
      <c r="BA145" s="327">
        <f>IFERROR(AZ145/VLOOKUP($A145,Base!$A$3:$D$17,4,FALSE)/24,"")</f>
        <v>0.27657527657527659</v>
      </c>
      <c r="BB145" s="110">
        <f>HH$309</f>
        <v>0</v>
      </c>
      <c r="BC145" s="326">
        <f>IFERROR(BB145/VLOOKUP($A145,Base!$A$3:$D$17,4,FALSE)/24,"")</f>
        <v>0</v>
      </c>
      <c r="BD145" s="315">
        <f t="shared" si="161"/>
        <v>0</v>
      </c>
      <c r="BE145" s="422"/>
      <c r="BF145" s="68"/>
      <c r="BG145" s="429">
        <f t="shared" si="151"/>
        <v>-1505.6764574625008</v>
      </c>
      <c r="BH145" s="430"/>
      <c r="BI145" s="110">
        <f>$GP$346+BG145</f>
        <v>-2083.7440649000009</v>
      </c>
      <c r="BJ145" s="23"/>
      <c r="BK145" s="434"/>
      <c r="BL145" s="435"/>
      <c r="BM145" s="435"/>
      <c r="BN145" s="435"/>
      <c r="BO145" s="435"/>
      <c r="BP145" s="436"/>
      <c r="BQ145" s="97"/>
      <c r="BR145" s="97"/>
      <c r="BS145" s="97"/>
      <c r="BT145" s="97"/>
      <c r="BU145" s="97"/>
      <c r="BV145" s="98"/>
      <c r="BW145" s="51"/>
      <c r="BX145" s="350" t="str">
        <f>Base!$A$6</f>
        <v>Frais L2D</v>
      </c>
      <c r="BY145" s="75">
        <v>400</v>
      </c>
      <c r="BZ145" s="327">
        <f>IFERROR(BY145/VLOOKUP($A145,Base!$A$3:$D$17,4,FALSE)/24,"")</f>
        <v>9.6200096200096188E-2</v>
      </c>
      <c r="CA145" s="110">
        <f>HH$313</f>
        <v>0</v>
      </c>
      <c r="CB145" s="326">
        <f>IFERROR($CA145/VLOOKUP($A145,Base!$A$3:$D$17,4,FALSE)/24,"")</f>
        <v>0</v>
      </c>
      <c r="CC145" s="315">
        <f t="shared" si="152"/>
        <v>0</v>
      </c>
      <c r="CD145" s="422"/>
      <c r="CE145" s="68"/>
      <c r="CF145" s="429">
        <f t="shared" si="153"/>
        <v>-2304.883790257501</v>
      </c>
      <c r="CG145" s="430"/>
      <c r="CH145" s="110">
        <f>$GP$350+CF145</f>
        <v>-3437.420565450001</v>
      </c>
      <c r="CI145" s="23"/>
      <c r="CJ145" s="434"/>
      <c r="CK145" s="435"/>
      <c r="CL145" s="435"/>
      <c r="CM145" s="435"/>
      <c r="CN145" s="435"/>
      <c r="CO145" s="436"/>
      <c r="CP145" s="97"/>
      <c r="CQ145" s="97"/>
      <c r="CR145" s="97"/>
      <c r="CS145" s="97"/>
      <c r="CT145" s="97"/>
      <c r="CU145" s="98"/>
      <c r="CV145" s="51"/>
      <c r="CW145" s="350" t="str">
        <f>Base!$A$6</f>
        <v>Frais L2D</v>
      </c>
      <c r="CX145" s="75">
        <v>800</v>
      </c>
      <c r="CY145" s="327">
        <f>IFERROR(CX145/VLOOKUP($A145,Base!$A$3:$D$17,4,FALSE)/24,"")</f>
        <v>0.19240019240019238</v>
      </c>
      <c r="CZ145" s="110">
        <f>HH$317</f>
        <v>0</v>
      </c>
      <c r="DA145" s="326">
        <f>IFERROR(CZ145/VLOOKUP($A145,Base!$A$3:$D$17,4,FALSE)/24,"")</f>
        <v>0</v>
      </c>
      <c r="DB145" s="315">
        <f t="shared" si="158"/>
        <v>0</v>
      </c>
      <c r="DC145" s="422"/>
      <c r="DD145" s="68"/>
      <c r="DE145" s="429">
        <f t="shared" si="154"/>
        <v>-4212.3493424000008</v>
      </c>
      <c r="DF145" s="430"/>
      <c r="DG145" s="110">
        <f>$GP$354+DE145</f>
        <v>-4325.9468571000007</v>
      </c>
      <c r="DH145" s="23"/>
      <c r="DI145" s="434"/>
      <c r="DJ145" s="435"/>
      <c r="DK145" s="435"/>
      <c r="DL145" s="435"/>
      <c r="DM145" s="435"/>
      <c r="DN145" s="436"/>
      <c r="DO145" s="97"/>
      <c r="DP145" s="97"/>
      <c r="DQ145" s="97"/>
      <c r="DR145" s="97"/>
      <c r="DS145" s="97"/>
      <c r="DT145" s="98"/>
      <c r="DU145" s="51"/>
      <c r="DV145" s="350" t="str">
        <f>Base!$A$6</f>
        <v>Frais L2D</v>
      </c>
      <c r="DW145" s="75">
        <v>800</v>
      </c>
      <c r="DX145" s="327">
        <f>IFERROR(DW145/VLOOKUP($A145,Base!$A$3:$D$17,4,FALSE)/24,"")</f>
        <v>0.19240019240019238</v>
      </c>
      <c r="DY145" s="110">
        <f>$HH$321</f>
        <v>0</v>
      </c>
      <c r="DZ145" s="326">
        <f>IFERROR($DY145/VLOOKUP($A145,Base!$A$3:$D$17,4,FALSE)/24,"")</f>
        <v>0</v>
      </c>
      <c r="EA145" s="315">
        <f t="shared" si="159"/>
        <v>0</v>
      </c>
      <c r="EB145" s="422"/>
      <c r="EC145" s="68"/>
      <c r="ED145" s="429">
        <f t="shared" si="155"/>
        <v>-4185.4368500900009</v>
      </c>
      <c r="EE145" s="430"/>
      <c r="EF145" s="110">
        <f>$GP$358+ED145</f>
        <v>-4180.8688723650012</v>
      </c>
      <c r="EG145" s="23"/>
      <c r="EH145" s="434"/>
      <c r="EI145" s="435"/>
      <c r="EJ145" s="435"/>
      <c r="EK145" s="435"/>
      <c r="EL145" s="435"/>
      <c r="EM145" s="436"/>
      <c r="EN145" s="97"/>
      <c r="EO145" s="97"/>
      <c r="EP145" s="97"/>
      <c r="EQ145" s="97"/>
      <c r="ER145" s="97"/>
      <c r="ES145" s="98"/>
      <c r="ET145" s="51"/>
      <c r="EU145" s="350" t="str">
        <f>Base!$A$6</f>
        <v>Frais L2D</v>
      </c>
      <c r="EV145" s="323"/>
      <c r="EW145" s="327">
        <f>IFERROR(EV145/VLOOKUP($A145,Base!$A$3:$D$17,4,FALSE)/24,"")</f>
        <v>0</v>
      </c>
      <c r="EX145" s="110">
        <f>$HH$325</f>
        <v>0</v>
      </c>
      <c r="EY145" s="326">
        <f>IFERROR(EX145/VLOOKUP($A145,Base!$A$3:$D$17,4,FALSE)/24,"")</f>
        <v>0</v>
      </c>
      <c r="EZ145" s="315">
        <f t="shared" si="160"/>
        <v>0</v>
      </c>
      <c r="FA145" s="422"/>
      <c r="FB145" s="68"/>
      <c r="FC145" s="429">
        <f t="shared" si="156"/>
        <v>-4180.8688723650012</v>
      </c>
      <c r="FD145" s="430"/>
      <c r="FE145" s="110">
        <f>$GP$362+FC145</f>
        <v>-4180.8688723650012</v>
      </c>
      <c r="FF145" s="23"/>
      <c r="FG145" s="434"/>
      <c r="FH145" s="435"/>
      <c r="FI145" s="435"/>
      <c r="FJ145" s="435"/>
      <c r="FK145" s="435"/>
      <c r="FL145" s="436"/>
      <c r="FM145" s="97"/>
      <c r="FN145" s="97"/>
      <c r="FO145" s="97"/>
      <c r="FP145" s="97"/>
      <c r="FQ145" s="97"/>
      <c r="FR145" s="98"/>
      <c r="FS145" s="51"/>
      <c r="FU145" s="237"/>
      <c r="FV145" s="23"/>
      <c r="FW145" s="88"/>
      <c r="FX145" s="23"/>
      <c r="FY145" s="126"/>
    </row>
    <row r="146" spans="1:181" s="25" customFormat="1" x14ac:dyDescent="0.2">
      <c r="A146" s="350" t="str">
        <f>Base!$A$7</f>
        <v>Surgelé</v>
      </c>
      <c r="B146" s="75">
        <v>2000</v>
      </c>
      <c r="C146" s="327">
        <f>IFERROR(B146/VLOOKUP($A146,Base!$A$3:$D$17,4,FALSE)/24,"")</f>
        <v>0.38051750380517507</v>
      </c>
      <c r="D146" s="110">
        <f>HI$301</f>
        <v>0</v>
      </c>
      <c r="E146" s="326">
        <f>IFERROR($D146/VLOOKUP($A146,Base!$A$3:$D$17,4,FALSE)/24,"")</f>
        <v>0</v>
      </c>
      <c r="F146" s="315">
        <f t="shared" ref="F146:F151" si="162">SUMIF($I$110:$I$138,A146,$J$110:$J$138)+SUMIF($K$110:$K$138,A146,$L$110:$L$138)+SUMIF($M$110:$M$138,A146,$N$110:$N$138)+SUMIF($O$110:$O$138,A146,$P$110:$P$138)+SUMIF($Q$110:$Q$138,A146,$R$110:$R$138)</f>
        <v>0</v>
      </c>
      <c r="G146" s="422">
        <f>SUM(F146:F147)</f>
        <v>0</v>
      </c>
      <c r="H146" s="68"/>
      <c r="I146" s="429">
        <f t="shared" si="157"/>
        <v>9.4608290774998292</v>
      </c>
      <c r="J146" s="430"/>
      <c r="K146" s="110">
        <f>$GQ$338+I146</f>
        <v>18.82165815499966</v>
      </c>
      <c r="L146" s="23"/>
      <c r="M146" s="434"/>
      <c r="N146" s="435"/>
      <c r="O146" s="435"/>
      <c r="P146" s="435"/>
      <c r="Q146" s="435"/>
      <c r="R146" s="436"/>
      <c r="S146" s="97"/>
      <c r="T146" s="97"/>
      <c r="U146" s="97"/>
      <c r="V146" s="97"/>
      <c r="W146" s="97"/>
      <c r="X146" s="98"/>
      <c r="Y146" s="51"/>
      <c r="Z146" s="350" t="str">
        <f>Base!$A$7</f>
        <v>Surgelé</v>
      </c>
      <c r="AA146" s="323">
        <v>2450</v>
      </c>
      <c r="AB146" s="327">
        <f>IFERROR(AA146/VLOOKUP($A146,Base!$A$3:$D$17,4,FALSE)/24,"")</f>
        <v>0.46613394216133947</v>
      </c>
      <c r="AC146" s="110">
        <f>HI$305</f>
        <v>0</v>
      </c>
      <c r="AD146" s="326">
        <f>IFERROR($AC146/VLOOKUP($A146,Base!$A$3:$D$17,4,FALSE)/24,"")</f>
        <v>0</v>
      </c>
      <c r="AE146" s="315">
        <f t="shared" si="149"/>
        <v>0</v>
      </c>
      <c r="AF146" s="422">
        <f>SUM(AE146:AE147)</f>
        <v>0</v>
      </c>
      <c r="AG146" s="68"/>
      <c r="AH146" s="429">
        <f t="shared" si="150"/>
        <v>140.69611828749984</v>
      </c>
      <c r="AI146" s="430"/>
      <c r="AJ146" s="110">
        <f>$GQ$342+AH146</f>
        <v>598.14766760999998</v>
      </c>
      <c r="AK146" s="23"/>
      <c r="AL146" s="434"/>
      <c r="AM146" s="435"/>
      <c r="AN146" s="435"/>
      <c r="AO146" s="435"/>
      <c r="AP146" s="435"/>
      <c r="AQ146" s="436"/>
      <c r="AR146" s="97"/>
      <c r="AS146" s="97"/>
      <c r="AT146" s="97"/>
      <c r="AU146" s="97"/>
      <c r="AV146" s="97"/>
      <c r="AW146" s="98"/>
      <c r="AX146" s="51"/>
      <c r="AY146" s="350" t="str">
        <f>Base!$A$7</f>
        <v>Surgelé</v>
      </c>
      <c r="AZ146" s="75">
        <v>2350</v>
      </c>
      <c r="BA146" s="327">
        <f>IFERROR(AZ146/VLOOKUP($A146,Base!$A$3:$D$17,4,FALSE)/24,"")</f>
        <v>0.44710806697108069</v>
      </c>
      <c r="BB146" s="110">
        <f>HI$309</f>
        <v>0</v>
      </c>
      <c r="BC146" s="326">
        <f>IFERROR(BB146/VLOOKUP($A146,Base!$A$3:$D$17,4,FALSE)/24,"")</f>
        <v>0</v>
      </c>
      <c r="BD146" s="315">
        <f t="shared" si="161"/>
        <v>0</v>
      </c>
      <c r="BE146" s="422">
        <f>SUM(BD146:BD147)</f>
        <v>0</v>
      </c>
      <c r="BF146" s="68"/>
      <c r="BG146" s="429">
        <f t="shared" si="151"/>
        <v>545.19043854750009</v>
      </c>
      <c r="BH146" s="430"/>
      <c r="BI146" s="110">
        <f>$GQ$346+BG146</f>
        <v>890.52116136000029</v>
      </c>
      <c r="BJ146" s="23"/>
      <c r="BK146" s="434"/>
      <c r="BL146" s="435"/>
      <c r="BM146" s="435"/>
      <c r="BN146" s="435"/>
      <c r="BO146" s="435"/>
      <c r="BP146" s="436"/>
      <c r="BQ146" s="97"/>
      <c r="BR146" s="97"/>
      <c r="BS146" s="97"/>
      <c r="BT146" s="97"/>
      <c r="BU146" s="97"/>
      <c r="BV146" s="98"/>
      <c r="BW146" s="51"/>
      <c r="BX146" s="350" t="str">
        <f>Base!$A$7</f>
        <v>Surgelé</v>
      </c>
      <c r="BY146" s="75">
        <v>1700</v>
      </c>
      <c r="BZ146" s="327">
        <f>IFERROR(BY146/VLOOKUP($A146,Base!$A$3:$D$17,4,FALSE)/24,"")</f>
        <v>0.32343987823439879</v>
      </c>
      <c r="CA146" s="110">
        <f>HI$313</f>
        <v>0</v>
      </c>
      <c r="CB146" s="326">
        <f>IFERROR($CA146/VLOOKUP($A146,Base!$A$3:$D$17,4,FALSE)/24,"")</f>
        <v>0</v>
      </c>
      <c r="CC146" s="315">
        <f t="shared" si="152"/>
        <v>0</v>
      </c>
      <c r="CD146" s="422">
        <f>SUM(CC146:CC147)</f>
        <v>0</v>
      </c>
      <c r="CE146" s="68"/>
      <c r="CF146" s="429">
        <f t="shared" si="153"/>
        <v>980.23069438250002</v>
      </c>
      <c r="CG146" s="430"/>
      <c r="CH146" s="110">
        <f>$GQ$350+CF146</f>
        <v>816.99736601000006</v>
      </c>
      <c r="CI146" s="23"/>
      <c r="CJ146" s="434"/>
      <c r="CK146" s="435"/>
      <c r="CL146" s="435"/>
      <c r="CM146" s="435"/>
      <c r="CN146" s="435"/>
      <c r="CO146" s="436"/>
      <c r="CP146" s="97"/>
      <c r="CQ146" s="97"/>
      <c r="CR146" s="97"/>
      <c r="CS146" s="97"/>
      <c r="CT146" s="97"/>
      <c r="CU146" s="98"/>
      <c r="CV146" s="51"/>
      <c r="CW146" s="350" t="str">
        <f>Base!$A$7</f>
        <v>Surgelé</v>
      </c>
      <c r="CX146" s="75">
        <v>1850</v>
      </c>
      <c r="CY146" s="327">
        <f>IFERROR(CX146/VLOOKUP($A146,Base!$A$3:$D$17,4,FALSE)/24,"")</f>
        <v>0.3519786910197869</v>
      </c>
      <c r="CZ146" s="110">
        <f>HI$317</f>
        <v>0</v>
      </c>
      <c r="DA146" s="326">
        <f>IFERROR(CZ146/VLOOKUP($A146,Base!$A$3:$D$17,4,FALSE)/24,"")</f>
        <v>0</v>
      </c>
      <c r="DB146" s="315">
        <f t="shared" si="158"/>
        <v>0</v>
      </c>
      <c r="DC146" s="422">
        <f>SUM(DB146:DB147)</f>
        <v>0</v>
      </c>
      <c r="DD146" s="68"/>
      <c r="DE146" s="429">
        <f t="shared" si="154"/>
        <v>1326.0602218025001</v>
      </c>
      <c r="DF146" s="430"/>
      <c r="DG146" s="110">
        <f>$GQ$354+DE146</f>
        <v>2062.8217795075002</v>
      </c>
      <c r="DH146" s="23"/>
      <c r="DI146" s="434"/>
      <c r="DJ146" s="435"/>
      <c r="DK146" s="435"/>
      <c r="DL146" s="435"/>
      <c r="DM146" s="435"/>
      <c r="DN146" s="436"/>
      <c r="DO146" s="97"/>
      <c r="DP146" s="97"/>
      <c r="DQ146" s="97"/>
      <c r="DR146" s="97"/>
      <c r="DS146" s="97"/>
      <c r="DT146" s="98"/>
      <c r="DU146" s="51"/>
      <c r="DV146" s="350" t="str">
        <f>Base!$A$7</f>
        <v>Surgelé</v>
      </c>
      <c r="DW146" s="75">
        <v>1850</v>
      </c>
      <c r="DX146" s="327">
        <f>IFERROR(DW146/VLOOKUP($A146,Base!$A$3:$D$17,4,FALSE)/24,"")</f>
        <v>0.3519786910197869</v>
      </c>
      <c r="DY146" s="110">
        <f>$HI$321</f>
        <v>0</v>
      </c>
      <c r="DZ146" s="326">
        <f>IFERROR($DY146/VLOOKUP($A146,Base!$A$3:$D$17,4,FALSE)/24,"")</f>
        <v>0</v>
      </c>
      <c r="EA146" s="315">
        <f t="shared" si="159"/>
        <v>0</v>
      </c>
      <c r="EB146" s="422">
        <f>SUM(EA146:EA147)</f>
        <v>0</v>
      </c>
      <c r="EC146" s="68"/>
      <c r="ED146" s="429">
        <f t="shared" si="155"/>
        <v>2706.47722028</v>
      </c>
      <c r="EE146" s="430"/>
      <c r="EF146" s="110">
        <f>$GQ$358+ED146</f>
        <v>3606.6488839799999</v>
      </c>
      <c r="EG146" s="23"/>
      <c r="EH146" s="434"/>
      <c r="EI146" s="435"/>
      <c r="EJ146" s="435"/>
      <c r="EK146" s="435"/>
      <c r="EL146" s="435"/>
      <c r="EM146" s="436"/>
      <c r="EN146" s="97"/>
      <c r="EO146" s="97"/>
      <c r="EP146" s="97"/>
      <c r="EQ146" s="97"/>
      <c r="ER146" s="97"/>
      <c r="ES146" s="98"/>
      <c r="ET146" s="51"/>
      <c r="EU146" s="350" t="str">
        <f>Base!$A$7</f>
        <v>Surgelé</v>
      </c>
      <c r="EV146" s="323"/>
      <c r="EW146" s="327">
        <f>IFERROR(EV146/VLOOKUP($A146,Base!$A$3:$D$17,4,FALSE)/24,"")</f>
        <v>0</v>
      </c>
      <c r="EX146" s="110">
        <f>$HI$325</f>
        <v>0</v>
      </c>
      <c r="EY146" s="326">
        <f>IFERROR(EX146/VLOOKUP($A146,Base!$A$3:$D$17,4,FALSE)/24,"")</f>
        <v>0</v>
      </c>
      <c r="EZ146" s="315">
        <f t="shared" si="160"/>
        <v>0</v>
      </c>
      <c r="FA146" s="422">
        <f>SUM(EZ146:EZ147)</f>
        <v>0</v>
      </c>
      <c r="FB146" s="68"/>
      <c r="FC146" s="429">
        <f t="shared" si="156"/>
        <v>3606.6488839799999</v>
      </c>
      <c r="FD146" s="430"/>
      <c r="FE146" s="110">
        <f>$GQ$362+FC146</f>
        <v>3606.6488839799999</v>
      </c>
      <c r="FF146" s="23"/>
      <c r="FG146" s="434"/>
      <c r="FH146" s="435"/>
      <c r="FI146" s="435"/>
      <c r="FJ146" s="435"/>
      <c r="FK146" s="435"/>
      <c r="FL146" s="436"/>
      <c r="FM146" s="97"/>
      <c r="FN146" s="97"/>
      <c r="FO146" s="97"/>
      <c r="FP146" s="97"/>
      <c r="FQ146" s="97"/>
      <c r="FR146" s="98"/>
      <c r="FS146" s="51"/>
      <c r="FU146" s="237"/>
      <c r="FV146" s="23"/>
      <c r="FW146" s="88"/>
      <c r="FX146" s="23"/>
      <c r="FY146" s="126"/>
    </row>
    <row r="147" spans="1:181" s="25" customFormat="1" x14ac:dyDescent="0.2">
      <c r="A147" s="350" t="str">
        <f>Base!$A$8</f>
        <v>Surgelé L2D</v>
      </c>
      <c r="B147" s="75">
        <v>1600</v>
      </c>
      <c r="C147" s="327">
        <f>IFERROR(B147/VLOOKUP($A147,Base!$A$3:$D$17,4,FALSE)/24,"")</f>
        <v>0.40588533739218668</v>
      </c>
      <c r="D147" s="110">
        <f>HJ$301</f>
        <v>0</v>
      </c>
      <c r="E147" s="326">
        <f>IFERROR($D147/VLOOKUP($A147,Base!$A$3:$D$17,4,FALSE)/24,"")</f>
        <v>0</v>
      </c>
      <c r="F147" s="315">
        <f t="shared" si="162"/>
        <v>0</v>
      </c>
      <c r="G147" s="422"/>
      <c r="H147" s="68"/>
      <c r="I147" s="429">
        <f t="shared" si="157"/>
        <v>-390.53917092250015</v>
      </c>
      <c r="J147" s="430"/>
      <c r="K147" s="110">
        <f>$GR$338+I147</f>
        <v>-781.17834184500032</v>
      </c>
      <c r="L147" s="23"/>
      <c r="M147" s="434"/>
      <c r="N147" s="435"/>
      <c r="O147" s="435"/>
      <c r="P147" s="435"/>
      <c r="Q147" s="435"/>
      <c r="R147" s="436"/>
      <c r="S147" s="97"/>
      <c r="T147" s="97"/>
      <c r="U147" s="97"/>
      <c r="V147" s="97"/>
      <c r="W147" s="97"/>
      <c r="X147" s="98"/>
      <c r="Y147" s="51"/>
      <c r="Z147" s="350" t="str">
        <f>Base!$A$8</f>
        <v>Surgelé L2D</v>
      </c>
      <c r="AA147" s="323">
        <v>1900</v>
      </c>
      <c r="AB147" s="327">
        <f>IFERROR(AA147/VLOOKUP($A147,Base!$A$3:$D$17,4,FALSE)/24,"")</f>
        <v>0.48198883815322174</v>
      </c>
      <c r="AC147" s="110">
        <f>HJ$305</f>
        <v>0</v>
      </c>
      <c r="AD147" s="326">
        <f>IFERROR($AC147/VLOOKUP($A147,Base!$A$3:$D$17,4,FALSE)/24,"")</f>
        <v>0</v>
      </c>
      <c r="AE147" s="315">
        <f t="shared" si="149"/>
        <v>0</v>
      </c>
      <c r="AF147" s="422"/>
      <c r="AG147" s="68"/>
      <c r="AH147" s="429">
        <f t="shared" si="150"/>
        <v>-1258.4553129325004</v>
      </c>
      <c r="AI147" s="430"/>
      <c r="AJ147" s="110">
        <f>$GR$342+AH147</f>
        <v>-1351.0037636100003</v>
      </c>
      <c r="AK147" s="23"/>
      <c r="AL147" s="434"/>
      <c r="AM147" s="435"/>
      <c r="AN147" s="435"/>
      <c r="AO147" s="435"/>
      <c r="AP147" s="435"/>
      <c r="AQ147" s="436"/>
      <c r="AR147" s="97"/>
      <c r="AS147" s="97"/>
      <c r="AT147" s="97"/>
      <c r="AU147" s="97"/>
      <c r="AV147" s="97"/>
      <c r="AW147" s="98"/>
      <c r="AX147" s="51"/>
      <c r="AY147" s="350" t="str">
        <f>Base!$A$8</f>
        <v>Surgelé L2D</v>
      </c>
      <c r="AZ147" s="75">
        <v>1850</v>
      </c>
      <c r="BA147" s="327">
        <f>IFERROR(AZ147/VLOOKUP($A147,Base!$A$3:$D$17,4,FALSE)/24,"")</f>
        <v>0.46930492135971585</v>
      </c>
      <c r="BB147" s="110">
        <f>HJ$309</f>
        <v>0</v>
      </c>
      <c r="BC147" s="326">
        <f>IFERROR(BB147/VLOOKUP($A147,Base!$A$3:$D$17,4,FALSE)/24,"")</f>
        <v>0</v>
      </c>
      <c r="BD147" s="315">
        <f t="shared" si="161"/>
        <v>0</v>
      </c>
      <c r="BE147" s="422"/>
      <c r="BF147" s="68"/>
      <c r="BG147" s="429">
        <f t="shared" si="151"/>
        <v>-2163.9609926725002</v>
      </c>
      <c r="BH147" s="430"/>
      <c r="BI147" s="110">
        <f>$GR$346+BG147</f>
        <v>-2318.6302698600002</v>
      </c>
      <c r="BJ147" s="23"/>
      <c r="BK147" s="434"/>
      <c r="BL147" s="435"/>
      <c r="BM147" s="435"/>
      <c r="BN147" s="435"/>
      <c r="BO147" s="435"/>
      <c r="BP147" s="436"/>
      <c r="BQ147" s="97"/>
      <c r="BR147" s="97"/>
      <c r="BS147" s="97"/>
      <c r="BT147" s="97"/>
      <c r="BU147" s="97"/>
      <c r="BV147" s="98"/>
      <c r="BW147" s="51"/>
      <c r="BX147" s="350" t="str">
        <f>Base!$A$8</f>
        <v>Surgelé L2D</v>
      </c>
      <c r="BY147" s="75">
        <v>1350</v>
      </c>
      <c r="BZ147" s="327">
        <f>IFERROR(BY147/VLOOKUP($A147,Base!$A$3:$D$17,4,FALSE)/24,"")</f>
        <v>0.34246575342465757</v>
      </c>
      <c r="CA147" s="110">
        <f>HJ$313</f>
        <v>0</v>
      </c>
      <c r="CB147" s="326">
        <f>IFERROR($CA147/VLOOKUP($A147,Base!$A$3:$D$17,4,FALSE)/24,"")</f>
        <v>0</v>
      </c>
      <c r="CC147" s="315">
        <f t="shared" si="152"/>
        <v>0</v>
      </c>
      <c r="CD147" s="422"/>
      <c r="CE147" s="68"/>
      <c r="CF147" s="429">
        <f t="shared" si="153"/>
        <v>-3003.9207368375005</v>
      </c>
      <c r="CG147" s="430"/>
      <c r="CH147" s="110">
        <f>$GR$350+CF147</f>
        <v>-3517.1540652100002</v>
      </c>
      <c r="CI147" s="23"/>
      <c r="CJ147" s="434"/>
      <c r="CK147" s="435"/>
      <c r="CL147" s="435"/>
      <c r="CM147" s="435"/>
      <c r="CN147" s="435"/>
      <c r="CO147" s="436"/>
      <c r="CP147" s="97"/>
      <c r="CQ147" s="97"/>
      <c r="CR147" s="97"/>
      <c r="CS147" s="97"/>
      <c r="CT147" s="97"/>
      <c r="CU147" s="98"/>
      <c r="CV147" s="51"/>
      <c r="CW147" s="350" t="str">
        <f>Base!$A$8</f>
        <v>Surgelé L2D</v>
      </c>
      <c r="CX147" s="75">
        <v>1450</v>
      </c>
      <c r="CY147" s="327">
        <f>IFERROR(CX147/VLOOKUP($A147,Base!$A$3:$D$17,4,FALSE)/24,"")</f>
        <v>0.36783358701166918</v>
      </c>
      <c r="CZ147" s="110">
        <f>HJ$317</f>
        <v>0</v>
      </c>
      <c r="DA147" s="326">
        <f>IFERROR(CZ147/VLOOKUP($A147,Base!$A$3:$D$17,4,FALSE)/24,"")</f>
        <v>0</v>
      </c>
      <c r="DB147" s="315">
        <f t="shared" si="158"/>
        <v>0</v>
      </c>
      <c r="DC147" s="422"/>
      <c r="DD147" s="68"/>
      <c r="DE147" s="429">
        <f t="shared" si="154"/>
        <v>-3583.0912094175001</v>
      </c>
      <c r="DF147" s="430"/>
      <c r="DG147" s="110">
        <f>$GR$354+DE147</f>
        <v>-3246.3296517125</v>
      </c>
      <c r="DH147" s="23"/>
      <c r="DI147" s="434"/>
      <c r="DJ147" s="435"/>
      <c r="DK147" s="435"/>
      <c r="DL147" s="435"/>
      <c r="DM147" s="435"/>
      <c r="DN147" s="436"/>
      <c r="DO147" s="97"/>
      <c r="DP147" s="97"/>
      <c r="DQ147" s="97"/>
      <c r="DR147" s="97"/>
      <c r="DS147" s="97"/>
      <c r="DT147" s="98"/>
      <c r="DU147" s="51"/>
      <c r="DV147" s="350" t="str">
        <f>Base!$A$8</f>
        <v>Surgelé L2D</v>
      </c>
      <c r="DW147" s="75">
        <v>1430</v>
      </c>
      <c r="DX147" s="327">
        <f>IFERROR(DW147/VLOOKUP($A147,Base!$A$3:$D$17,4,FALSE)/24,"")</f>
        <v>0.3627600202942669</v>
      </c>
      <c r="DY147" s="110">
        <f>$HJ$321</f>
        <v>0</v>
      </c>
      <c r="DZ147" s="326">
        <f>IFERROR($DY147/VLOOKUP($A147,Base!$A$3:$D$17,4,FALSE)/24,"")</f>
        <v>0</v>
      </c>
      <c r="EA147" s="315">
        <f t="shared" si="159"/>
        <v>0</v>
      </c>
      <c r="EB147" s="422"/>
      <c r="EC147" s="68"/>
      <c r="ED147" s="429">
        <f t="shared" si="155"/>
        <v>-3172.6742109400002</v>
      </c>
      <c r="EE147" s="430"/>
      <c r="EF147" s="110">
        <f>$GR$358+ED147</f>
        <v>-2692.5025472400002</v>
      </c>
      <c r="EG147" s="23"/>
      <c r="EH147" s="434"/>
      <c r="EI147" s="435"/>
      <c r="EJ147" s="435"/>
      <c r="EK147" s="435"/>
      <c r="EL147" s="435"/>
      <c r="EM147" s="436"/>
      <c r="EN147" s="97"/>
      <c r="EO147" s="97"/>
      <c r="EP147" s="97"/>
      <c r="EQ147" s="97"/>
      <c r="ER147" s="97"/>
      <c r="ES147" s="98"/>
      <c r="ET147" s="51"/>
      <c r="EU147" s="350" t="str">
        <f>Base!$A$8</f>
        <v>Surgelé L2D</v>
      </c>
      <c r="EV147" s="323"/>
      <c r="EW147" s="327">
        <f>IFERROR(EV147/VLOOKUP($A147,Base!$A$3:$D$17,4,FALSE)/24,"")</f>
        <v>0</v>
      </c>
      <c r="EX147" s="110">
        <f>$HJ$325</f>
        <v>0</v>
      </c>
      <c r="EY147" s="326">
        <f>IFERROR(EX147/VLOOKUP($A147,Base!$A$3:$D$17,4,FALSE)/24,"")</f>
        <v>0</v>
      </c>
      <c r="EZ147" s="315">
        <f t="shared" si="160"/>
        <v>0</v>
      </c>
      <c r="FA147" s="422"/>
      <c r="FB147" s="68"/>
      <c r="FC147" s="429">
        <f t="shared" si="156"/>
        <v>0</v>
      </c>
      <c r="FD147" s="430"/>
      <c r="FE147" s="110">
        <f>$GR$362+FC147</f>
        <v>0</v>
      </c>
      <c r="FF147" s="23"/>
      <c r="FG147" s="434"/>
      <c r="FH147" s="435"/>
      <c r="FI147" s="435"/>
      <c r="FJ147" s="435"/>
      <c r="FK147" s="435"/>
      <c r="FL147" s="436"/>
      <c r="FM147" s="97"/>
      <c r="FN147" s="97"/>
      <c r="FO147" s="97"/>
      <c r="FP147" s="97"/>
      <c r="FQ147" s="97"/>
      <c r="FR147" s="98"/>
      <c r="FS147" s="51"/>
      <c r="FU147" s="237"/>
      <c r="FV147" s="23"/>
      <c r="FW147" s="88"/>
      <c r="FX147" s="23"/>
      <c r="FY147" s="126"/>
    </row>
    <row r="148" spans="1:181" s="25" customFormat="1" x14ac:dyDescent="0.2">
      <c r="A148" s="350" t="str">
        <f>Base!$A$9</f>
        <v>FPFrais</v>
      </c>
      <c r="B148" s="75">
        <v>2539</v>
      </c>
      <c r="C148" s="327">
        <f>IFERROR(B148/VLOOKUP($A148,Base!$A$3:$D$17,4,FALSE)/24,"")</f>
        <v>0.22998188405797101</v>
      </c>
      <c r="D148" s="110">
        <f>HK$301</f>
        <v>0</v>
      </c>
      <c r="E148" s="326">
        <f>IFERROR($D148/VLOOKUP($A148,Base!$A$3:$D$17,4,FALSE)/24,"")</f>
        <v>0</v>
      </c>
      <c r="F148" s="315">
        <f>SUMIF($I$110:$I$138,A148,$J$110:$J$138)+SUMIF($K$110:$K$138,A148,$L$110:$L$138)+SUMIF($M$110:$M$138,A148,$N$110:$N$138)+SUMIF($O$110:$O$138,A148,$P$110:$P$138)+SUMIF($Q$110:$Q$138,A148,$R$110:$R$138)+0.1</f>
        <v>0.1</v>
      </c>
      <c r="G148" s="393"/>
      <c r="H148" s="68"/>
      <c r="I148" s="429">
        <f t="shared" si="157"/>
        <v>0.30000000000000004</v>
      </c>
      <c r="J148" s="430"/>
      <c r="K148" s="110">
        <f>$GS$338+I148</f>
        <v>0.4</v>
      </c>
      <c r="L148" s="23"/>
      <c r="M148" s="434"/>
      <c r="N148" s="435"/>
      <c r="O148" s="435"/>
      <c r="P148" s="435"/>
      <c r="Q148" s="435"/>
      <c r="R148" s="436"/>
      <c r="S148" s="97"/>
      <c r="T148" s="97"/>
      <c r="U148" s="97"/>
      <c r="V148" s="97"/>
      <c r="W148" s="97"/>
      <c r="X148" s="98"/>
      <c r="Y148" s="51"/>
      <c r="Z148" s="350" t="str">
        <f>Base!$A$9</f>
        <v>FPFrais</v>
      </c>
      <c r="AA148" s="323">
        <v>2757</v>
      </c>
      <c r="AB148" s="327">
        <f>IFERROR(AA148/VLOOKUP($A148,Base!$A$3:$D$17,4,FALSE)/24,"")</f>
        <v>0.24972826086956523</v>
      </c>
      <c r="AC148" s="110">
        <f>HK$305</f>
        <v>0</v>
      </c>
      <c r="AD148" s="326">
        <f>IFERROR($AC148/VLOOKUP($A148,Base!$A$3:$D$17,4,FALSE)/24,"")</f>
        <v>0</v>
      </c>
      <c r="AE148" s="315">
        <f t="shared" si="149"/>
        <v>0</v>
      </c>
      <c r="AF148" s="393"/>
      <c r="AG148" s="68"/>
      <c r="AH148" s="429">
        <f t="shared" si="150"/>
        <v>0.4</v>
      </c>
      <c r="AI148" s="430"/>
      <c r="AJ148" s="110">
        <f>$GS$342+AH148</f>
        <v>-279.52793080000004</v>
      </c>
      <c r="AK148" s="23"/>
      <c r="AL148" s="434"/>
      <c r="AM148" s="435"/>
      <c r="AN148" s="435"/>
      <c r="AO148" s="435"/>
      <c r="AP148" s="435"/>
      <c r="AQ148" s="436"/>
      <c r="AR148" s="97"/>
      <c r="AS148" s="97"/>
      <c r="AT148" s="97"/>
      <c r="AU148" s="97"/>
      <c r="AV148" s="97"/>
      <c r="AW148" s="98"/>
      <c r="AX148" s="51"/>
      <c r="AY148" s="350" t="str">
        <f>Base!$A$9</f>
        <v>FPFrais</v>
      </c>
      <c r="AZ148" s="75">
        <v>3804</v>
      </c>
      <c r="BA148" s="327">
        <f>IFERROR(AZ148/VLOOKUP($A148,Base!$A$3:$D$17,4,FALSE)/24,"")</f>
        <v>0.34456521739130436</v>
      </c>
      <c r="BB148" s="110">
        <f>HK$309</f>
        <v>0</v>
      </c>
      <c r="BC148" s="326">
        <f>IFERROR(BB148/VLOOKUP($A148,Base!$A$3:$D$17,4,FALSE)/24,"")</f>
        <v>0</v>
      </c>
      <c r="BD148" s="315">
        <f t="shared" si="161"/>
        <v>0</v>
      </c>
      <c r="BE148" s="393"/>
      <c r="BF148" s="68"/>
      <c r="BG148" s="429">
        <f t="shared" si="151"/>
        <v>-279.52793080000004</v>
      </c>
      <c r="BH148" s="430"/>
      <c r="BI148" s="110">
        <f>$GS$346+BG148</f>
        <v>-781.04777289999959</v>
      </c>
      <c r="BJ148" s="23"/>
      <c r="BK148" s="434"/>
      <c r="BL148" s="435"/>
      <c r="BM148" s="435"/>
      <c r="BN148" s="435"/>
      <c r="BO148" s="435"/>
      <c r="BP148" s="436"/>
      <c r="BQ148" s="97"/>
      <c r="BR148" s="97"/>
      <c r="BS148" s="97"/>
      <c r="BT148" s="97"/>
      <c r="BU148" s="97"/>
      <c r="BV148" s="98"/>
      <c r="BW148" s="51"/>
      <c r="BX148" s="350" t="str">
        <f>Base!$A$9</f>
        <v>FPFrais</v>
      </c>
      <c r="BY148" s="75">
        <v>3420</v>
      </c>
      <c r="BZ148" s="327">
        <f>IFERROR(BY148/VLOOKUP($A148,Base!$A$3:$D$17,4,FALSE)/24,"")</f>
        <v>0.30978260869565216</v>
      </c>
      <c r="CA148" s="110">
        <f>HK$313</f>
        <v>0</v>
      </c>
      <c r="CB148" s="326">
        <f>IFERROR($CA148/VLOOKUP($A148,Base!$A$3:$D$17,4,FALSE)/24,"")</f>
        <v>0</v>
      </c>
      <c r="CC148" s="315">
        <f t="shared" si="152"/>
        <v>0</v>
      </c>
      <c r="CD148" s="393"/>
      <c r="CE148" s="68"/>
      <c r="CF148" s="429">
        <f t="shared" si="153"/>
        <v>-781.04777289999959</v>
      </c>
      <c r="CG148" s="430"/>
      <c r="CH148" s="110">
        <f>$GS$350+CF148</f>
        <v>-1191.5700065999995</v>
      </c>
      <c r="CI148" s="23"/>
      <c r="CJ148" s="434"/>
      <c r="CK148" s="435"/>
      <c r="CL148" s="435"/>
      <c r="CM148" s="435"/>
      <c r="CN148" s="435"/>
      <c r="CO148" s="436"/>
      <c r="CP148" s="97"/>
      <c r="CQ148" s="97"/>
      <c r="CR148" s="97"/>
      <c r="CS148" s="97"/>
      <c r="CT148" s="97"/>
      <c r="CU148" s="98"/>
      <c r="CV148" s="51"/>
      <c r="CW148" s="350" t="str">
        <f>Base!$A$9</f>
        <v>FPFrais</v>
      </c>
      <c r="CX148" s="75">
        <v>2244</v>
      </c>
      <c r="CY148" s="327">
        <f>IFERROR(CX148/VLOOKUP($A148,Base!$A$3:$D$17,4,FALSE)/24,"")</f>
        <v>0.20326086956521738</v>
      </c>
      <c r="CZ148" s="110">
        <f>HK$317</f>
        <v>0</v>
      </c>
      <c r="DA148" s="326">
        <f>IFERROR(CZ148/VLOOKUP($A148,Base!$A$3:$D$17,4,FALSE)/24,"")</f>
        <v>0</v>
      </c>
      <c r="DB148" s="315">
        <f t="shared" si="158"/>
        <v>0</v>
      </c>
      <c r="DC148" s="393"/>
      <c r="DD148" s="68"/>
      <c r="DE148" s="429">
        <f t="shared" si="154"/>
        <v>-1191.5700065999995</v>
      </c>
      <c r="DF148" s="430"/>
      <c r="DG148" s="110">
        <f>$GS$354+DE148</f>
        <v>-1374.3481104999996</v>
      </c>
      <c r="DH148" s="23"/>
      <c r="DI148" s="434"/>
      <c r="DJ148" s="435"/>
      <c r="DK148" s="435"/>
      <c r="DL148" s="435"/>
      <c r="DM148" s="435"/>
      <c r="DN148" s="436"/>
      <c r="DO148" s="97"/>
      <c r="DP148" s="97"/>
      <c r="DQ148" s="97"/>
      <c r="DR148" s="97"/>
      <c r="DS148" s="97"/>
      <c r="DT148" s="98"/>
      <c r="DU148" s="51"/>
      <c r="DV148" s="350" t="str">
        <f>Base!$A$9</f>
        <v>FPFrais</v>
      </c>
      <c r="DW148" s="75">
        <v>2496</v>
      </c>
      <c r="DX148" s="327">
        <f>IFERROR(DW148/VLOOKUP($A148,Base!$A$3:$D$17,4,FALSE)/24,"")</f>
        <v>0.22608695652173913</v>
      </c>
      <c r="DY148" s="110">
        <f>$HK$321</f>
        <v>0</v>
      </c>
      <c r="DZ148" s="326">
        <f>IFERROR($DY148/VLOOKUP($A148,Base!$A$3:$D$17,4,FALSE)/24,"")</f>
        <v>0</v>
      </c>
      <c r="EA148" s="315">
        <f t="shared" si="159"/>
        <v>0</v>
      </c>
      <c r="EB148" s="393"/>
      <c r="EC148" s="68"/>
      <c r="ED148" s="429">
        <f t="shared" si="155"/>
        <v>-1374.3481104999996</v>
      </c>
      <c r="EE148" s="430"/>
      <c r="EF148" s="110">
        <f>$GS$358+ED148</f>
        <v>1121.6518895000004</v>
      </c>
      <c r="EG148" s="23"/>
      <c r="EH148" s="434"/>
      <c r="EI148" s="435"/>
      <c r="EJ148" s="435"/>
      <c r="EK148" s="435"/>
      <c r="EL148" s="435"/>
      <c r="EM148" s="436"/>
      <c r="EN148" s="97"/>
      <c r="EO148" s="97"/>
      <c r="EP148" s="97"/>
      <c r="EQ148" s="97"/>
      <c r="ER148" s="97"/>
      <c r="ES148" s="98"/>
      <c r="ET148" s="51"/>
      <c r="EU148" s="350" t="str">
        <f>Base!$A$9</f>
        <v>FPFrais</v>
      </c>
      <c r="EV148" s="323"/>
      <c r="EW148" s="327">
        <f>IFERROR(EV148/VLOOKUP($A148,Base!$A$3:$D$17,4,FALSE)/24,"")</f>
        <v>0</v>
      </c>
      <c r="EX148" s="110">
        <f>$HK$325</f>
        <v>0</v>
      </c>
      <c r="EY148" s="326">
        <f>IFERROR(EX148/VLOOKUP($A148,Base!$A$3:$D$17,4,FALSE)/24,"")</f>
        <v>0</v>
      </c>
      <c r="EZ148" s="315">
        <f t="shared" si="160"/>
        <v>0</v>
      </c>
      <c r="FA148" s="393"/>
      <c r="FB148" s="68"/>
      <c r="FC148" s="429">
        <f t="shared" si="156"/>
        <v>1121.6518895000004</v>
      </c>
      <c r="FD148" s="430"/>
      <c r="FE148" s="110">
        <f>$GS$362+FC148</f>
        <v>1121.6518895000004</v>
      </c>
      <c r="FF148" s="23"/>
      <c r="FG148" s="434"/>
      <c r="FH148" s="435"/>
      <c r="FI148" s="435"/>
      <c r="FJ148" s="435"/>
      <c r="FK148" s="435"/>
      <c r="FL148" s="436"/>
      <c r="FM148" s="97"/>
      <c r="FN148" s="97"/>
      <c r="FO148" s="97"/>
      <c r="FP148" s="97"/>
      <c r="FQ148" s="97"/>
      <c r="FR148" s="98"/>
      <c r="FS148" s="51"/>
      <c r="FU148" s="237"/>
      <c r="FV148" s="23"/>
      <c r="FW148" s="88"/>
      <c r="FX148" s="23"/>
      <c r="FY148" s="126"/>
    </row>
    <row r="149" spans="1:181" s="25" customFormat="1" x14ac:dyDescent="0.2">
      <c r="A149" s="350" t="str">
        <f>Base!$A$10</f>
        <v>Buns</v>
      </c>
      <c r="B149" s="75">
        <v>0</v>
      </c>
      <c r="C149" s="327">
        <f>IFERROR(B149/VLOOKUP($A149,Base!$A$3:$D$17,4,FALSE)/24,"")</f>
        <v>0</v>
      </c>
      <c r="D149" s="110">
        <f>HL$301</f>
        <v>0</v>
      </c>
      <c r="E149" s="326">
        <f>IFERROR($D149/VLOOKUP($A149,Base!$A$3:$D$17,4,FALSE)/24,"")</f>
        <v>0</v>
      </c>
      <c r="F149" s="315">
        <f>SUMIF($I$110:$I$138,A149,$J$110:$J$138)+SUMIF($K$110:$K$138,A149,$L$110:$L$138)+SUMIF($M$110:$M$138,A149,$N$110:$N$138)+SUMIF($O$110:$O$138,A149,$P$110:$P$138)+SUMIF($Q$110:$Q$138,A149,$R$110:$R$138)</f>
        <v>0</v>
      </c>
      <c r="G149" s="393"/>
      <c r="H149" s="68"/>
      <c r="I149" s="429">
        <f t="shared" si="157"/>
        <v>0.1</v>
      </c>
      <c r="J149" s="430"/>
      <c r="K149" s="110">
        <f>$GT$338+I149</f>
        <v>0.1</v>
      </c>
      <c r="L149" s="23"/>
      <c r="M149" s="434"/>
      <c r="N149" s="435"/>
      <c r="O149" s="435"/>
      <c r="P149" s="435"/>
      <c r="Q149" s="435"/>
      <c r="R149" s="436"/>
      <c r="S149" s="97"/>
      <c r="T149" s="97"/>
      <c r="U149" s="97"/>
      <c r="V149" s="97"/>
      <c r="W149" s="97"/>
      <c r="X149" s="98"/>
      <c r="Y149" s="51"/>
      <c r="Z149" s="350" t="str">
        <f>Base!$A$10</f>
        <v>Buns</v>
      </c>
      <c r="AA149" s="323">
        <v>0</v>
      </c>
      <c r="AB149" s="327">
        <f>IFERROR(AA149/VLOOKUP($A149,Base!$A$3:$D$17,4,FALSE)/24,"")</f>
        <v>0</v>
      </c>
      <c r="AC149" s="110">
        <f>HL$305</f>
        <v>0</v>
      </c>
      <c r="AD149" s="326">
        <f>IFERROR($AC149/VLOOKUP($A149,Base!$A$3:$D$17,4,FALSE)/24,"")</f>
        <v>0</v>
      </c>
      <c r="AE149" s="315">
        <f t="shared" si="149"/>
        <v>0</v>
      </c>
      <c r="AF149" s="393"/>
      <c r="AG149" s="68"/>
      <c r="AH149" s="429">
        <f t="shared" si="150"/>
        <v>3100.1</v>
      </c>
      <c r="AI149" s="430"/>
      <c r="AJ149" s="110">
        <f>$GT$342+AH149</f>
        <v>3100.1</v>
      </c>
      <c r="AK149" s="23"/>
      <c r="AL149" s="434"/>
      <c r="AM149" s="435"/>
      <c r="AN149" s="435"/>
      <c r="AO149" s="435"/>
      <c r="AP149" s="435"/>
      <c r="AQ149" s="436"/>
      <c r="AR149" s="97"/>
      <c r="AS149" s="97"/>
      <c r="AT149" s="97"/>
      <c r="AU149" s="97"/>
      <c r="AV149" s="97"/>
      <c r="AW149" s="98"/>
      <c r="AX149" s="51"/>
      <c r="AY149" s="350" t="str">
        <f>Base!$A$10</f>
        <v>Buns</v>
      </c>
      <c r="AZ149" s="75">
        <v>0</v>
      </c>
      <c r="BA149" s="327">
        <f>IFERROR(AZ149/VLOOKUP($A149,Base!$A$3:$D$17,4,FALSE)/24,"")</f>
        <v>0</v>
      </c>
      <c r="BB149" s="110">
        <f>HL$309</f>
        <v>0</v>
      </c>
      <c r="BC149" s="326">
        <f>IFERROR(BB149/VLOOKUP($A149,Base!$A$3:$D$17,4,FALSE)/24,"")</f>
        <v>0</v>
      </c>
      <c r="BD149" s="315">
        <f t="shared" si="161"/>
        <v>0</v>
      </c>
      <c r="BE149" s="393"/>
      <c r="BF149" s="68"/>
      <c r="BG149" s="429">
        <f t="shared" si="151"/>
        <v>5950.1</v>
      </c>
      <c r="BH149" s="430"/>
      <c r="BI149" s="110">
        <f>$GT$346+BG149</f>
        <v>5950.1</v>
      </c>
      <c r="BJ149" s="23"/>
      <c r="BK149" s="434"/>
      <c r="BL149" s="435"/>
      <c r="BM149" s="435"/>
      <c r="BN149" s="435"/>
      <c r="BO149" s="435"/>
      <c r="BP149" s="436"/>
      <c r="BQ149" s="97"/>
      <c r="BR149" s="97"/>
      <c r="BS149" s="97"/>
      <c r="BT149" s="97"/>
      <c r="BU149" s="97"/>
      <c r="BV149" s="98"/>
      <c r="BW149" s="51"/>
      <c r="BX149" s="350" t="str">
        <f>Base!$A$10</f>
        <v>Buns</v>
      </c>
      <c r="BY149" s="75">
        <v>0</v>
      </c>
      <c r="BZ149" s="327">
        <f>IFERROR(BY149/VLOOKUP($A149,Base!$A$3:$D$17,4,FALSE)/24,"")</f>
        <v>0</v>
      </c>
      <c r="CA149" s="110">
        <f>HL$313</f>
        <v>0</v>
      </c>
      <c r="CB149" s="326">
        <f>IFERROR($CA149/VLOOKUP($A149,Base!$A$3:$D$17,4,FALSE)/24,"")</f>
        <v>0</v>
      </c>
      <c r="CC149" s="315">
        <f t="shared" si="152"/>
        <v>0</v>
      </c>
      <c r="CD149" s="393"/>
      <c r="CE149" s="68"/>
      <c r="CF149" s="429">
        <f t="shared" si="153"/>
        <v>10300.1</v>
      </c>
      <c r="CG149" s="430"/>
      <c r="CH149" s="110">
        <f>$GT$350+CF149</f>
        <v>10300.1</v>
      </c>
      <c r="CI149" s="23"/>
      <c r="CJ149" s="434"/>
      <c r="CK149" s="435"/>
      <c r="CL149" s="435"/>
      <c r="CM149" s="435"/>
      <c r="CN149" s="435"/>
      <c r="CO149" s="436"/>
      <c r="CP149" s="97"/>
      <c r="CQ149" s="97"/>
      <c r="CR149" s="97"/>
      <c r="CS149" s="97"/>
      <c r="CT149" s="97"/>
      <c r="CU149" s="98"/>
      <c r="CV149" s="51"/>
      <c r="CW149" s="350" t="str">
        <f>Base!$A$10</f>
        <v>Buns</v>
      </c>
      <c r="CX149" s="75">
        <v>0</v>
      </c>
      <c r="CY149" s="327">
        <f>IFERROR(CX149/VLOOKUP($A149,Base!$A$3:$D$17,4,FALSE)/24,"")</f>
        <v>0</v>
      </c>
      <c r="CZ149" s="110">
        <f>HL$317</f>
        <v>0</v>
      </c>
      <c r="DA149" s="326">
        <f>IFERROR(CZ149/VLOOKUP($A149,Base!$A$3:$D$17,4,FALSE)/24,"")</f>
        <v>0</v>
      </c>
      <c r="DB149" s="315">
        <f t="shared" si="158"/>
        <v>0</v>
      </c>
      <c r="DC149" s="393"/>
      <c r="DD149" s="68"/>
      <c r="DE149" s="429">
        <f t="shared" si="154"/>
        <v>11500.1</v>
      </c>
      <c r="DF149" s="430"/>
      <c r="DG149" s="110">
        <f>$GT$354+DE149</f>
        <v>11500.1</v>
      </c>
      <c r="DH149" s="23"/>
      <c r="DI149" s="434"/>
      <c r="DJ149" s="435"/>
      <c r="DK149" s="435"/>
      <c r="DL149" s="435"/>
      <c r="DM149" s="435"/>
      <c r="DN149" s="436"/>
      <c r="DO149" s="97"/>
      <c r="DP149" s="97"/>
      <c r="DQ149" s="97"/>
      <c r="DR149" s="97"/>
      <c r="DS149" s="97"/>
      <c r="DT149" s="98"/>
      <c r="DU149" s="51"/>
      <c r="DV149" s="350" t="str">
        <f>Base!$A$10</f>
        <v>Buns</v>
      </c>
      <c r="DW149" s="75">
        <v>0</v>
      </c>
      <c r="DX149" s="327">
        <f>IFERROR(DW149/VLOOKUP($A149,Base!$A$3:$D$17,4,FALSE)/24,"")</f>
        <v>0</v>
      </c>
      <c r="DY149" s="110">
        <f>$HL$321</f>
        <v>0</v>
      </c>
      <c r="DZ149" s="326">
        <f>IFERROR($DY149/VLOOKUP($A149,Base!$A$3:$D$17,4,FALSE)/24,"")</f>
        <v>0</v>
      </c>
      <c r="EA149" s="315">
        <f t="shared" si="159"/>
        <v>0</v>
      </c>
      <c r="EB149" s="393"/>
      <c r="EC149" s="68"/>
      <c r="ED149" s="429">
        <f t="shared" si="155"/>
        <v>12100.1</v>
      </c>
      <c r="EE149" s="430"/>
      <c r="EF149" s="110">
        <f>$GT$358+ED149</f>
        <v>12100.1</v>
      </c>
      <c r="EG149" s="23"/>
      <c r="EH149" s="434"/>
      <c r="EI149" s="435"/>
      <c r="EJ149" s="435"/>
      <c r="EK149" s="435"/>
      <c r="EL149" s="435"/>
      <c r="EM149" s="436"/>
      <c r="EN149" s="97"/>
      <c r="EO149" s="97"/>
      <c r="EP149" s="97"/>
      <c r="EQ149" s="97"/>
      <c r="ER149" s="97"/>
      <c r="ES149" s="98"/>
      <c r="ET149" s="51"/>
      <c r="EU149" s="350" t="str">
        <f>Base!$A$10</f>
        <v>Buns</v>
      </c>
      <c r="EV149" s="323"/>
      <c r="EW149" s="327">
        <f>IFERROR(EV149/VLOOKUP($A149,Base!$A$3:$D$17,4,FALSE)/24,"")</f>
        <v>0</v>
      </c>
      <c r="EX149" s="110">
        <f>$HL$325</f>
        <v>0</v>
      </c>
      <c r="EY149" s="326">
        <f>IFERROR(EX149/VLOOKUP($A149,Base!$A$3:$D$17,4,FALSE)/24,"")</f>
        <v>0</v>
      </c>
      <c r="EZ149" s="315">
        <f t="shared" si="160"/>
        <v>0</v>
      </c>
      <c r="FA149" s="393"/>
      <c r="FB149" s="68"/>
      <c r="FC149" s="429">
        <f t="shared" si="156"/>
        <v>12100.1</v>
      </c>
      <c r="FD149" s="430"/>
      <c r="FE149" s="110">
        <f>$GT$362+FC149</f>
        <v>12100.1</v>
      </c>
      <c r="FF149" s="23"/>
      <c r="FG149" s="434"/>
      <c r="FH149" s="435"/>
      <c r="FI149" s="435"/>
      <c r="FJ149" s="435"/>
      <c r="FK149" s="435"/>
      <c r="FL149" s="436"/>
      <c r="FM149" s="97"/>
      <c r="FN149" s="97"/>
      <c r="FO149" s="97"/>
      <c r="FP149" s="97"/>
      <c r="FQ149" s="97"/>
      <c r="FR149" s="98"/>
      <c r="FS149" s="51"/>
      <c r="FU149" s="237"/>
      <c r="FV149" s="23"/>
      <c r="FW149" s="88"/>
      <c r="FX149" s="23"/>
      <c r="FY149" s="126"/>
    </row>
    <row r="150" spans="1:181" s="25" customFormat="1" x14ac:dyDescent="0.2">
      <c r="A150" s="350" t="str">
        <f>Base!$A$11</f>
        <v>Réception</v>
      </c>
      <c r="B150" s="75">
        <v>0</v>
      </c>
      <c r="C150" s="327">
        <f>IFERROR(B150/VLOOKUP($A150,Base!$A$3:$D$17,4,FALSE)/24,"")</f>
        <v>0</v>
      </c>
      <c r="D150" s="110">
        <f>HM$301</f>
        <v>0</v>
      </c>
      <c r="E150" s="326">
        <f>IFERROR($B150/VLOOKUP($A150,Base!$A$3:$D$17,4,FALSE)/24,"")</f>
        <v>0</v>
      </c>
      <c r="F150" s="315">
        <f t="shared" si="162"/>
        <v>0</v>
      </c>
      <c r="G150" s="393"/>
      <c r="H150" s="68"/>
      <c r="I150" s="429">
        <v>0</v>
      </c>
      <c r="J150" s="430"/>
      <c r="K150" s="110">
        <f>$GU$342</f>
        <v>0</v>
      </c>
      <c r="L150" s="23"/>
      <c r="M150" s="434"/>
      <c r="N150" s="435"/>
      <c r="O150" s="435"/>
      <c r="P150" s="435"/>
      <c r="Q150" s="435"/>
      <c r="R150" s="436"/>
      <c r="S150" s="97"/>
      <c r="T150" s="97"/>
      <c r="U150" s="97"/>
      <c r="V150" s="97"/>
      <c r="W150" s="97"/>
      <c r="X150" s="98"/>
      <c r="Y150" s="51"/>
      <c r="Z150" s="350" t="str">
        <f>Base!$A$11</f>
        <v>Réception</v>
      </c>
      <c r="AA150" s="323">
        <v>0</v>
      </c>
      <c r="AB150" s="327">
        <f>IFERROR(AA150/VLOOKUP($A150,Base!$A$3:$D$17,4,FALSE)/24,"")</f>
        <v>0</v>
      </c>
      <c r="AC150" s="110">
        <f>HM$305</f>
        <v>0</v>
      </c>
      <c r="AD150" s="326">
        <f>IFERROR($AA150/VLOOKUP($A150,Base!$A$3:$D$17,4,FALSE)/24,"")</f>
        <v>0</v>
      </c>
      <c r="AE150" s="315">
        <f t="shared" si="149"/>
        <v>0</v>
      </c>
      <c r="AF150" s="393"/>
      <c r="AG150" s="68"/>
      <c r="AH150" s="429">
        <f t="shared" si="150"/>
        <v>0</v>
      </c>
      <c r="AI150" s="430"/>
      <c r="AJ150" s="110">
        <f>$GU$347+AH150</f>
        <v>0</v>
      </c>
      <c r="AK150" s="23"/>
      <c r="AL150" s="434"/>
      <c r="AM150" s="435"/>
      <c r="AN150" s="435"/>
      <c r="AO150" s="435"/>
      <c r="AP150" s="435"/>
      <c r="AQ150" s="436"/>
      <c r="AR150" s="97"/>
      <c r="AS150" s="97"/>
      <c r="AT150" s="97"/>
      <c r="AU150" s="97"/>
      <c r="AV150" s="97"/>
      <c r="AW150" s="98"/>
      <c r="AX150" s="51"/>
      <c r="AY150" s="350" t="str">
        <f>Base!$A$11</f>
        <v>Réception</v>
      </c>
      <c r="AZ150" s="75">
        <v>100</v>
      </c>
      <c r="BA150" s="327">
        <f>IFERROR(AZ150/VLOOKUP($A150,Base!$A$3:$D$17,4,FALSE)/24,"")</f>
        <v>0.15432098765432098</v>
      </c>
      <c r="BB150" s="110">
        <f>HM$309</f>
        <v>0</v>
      </c>
      <c r="BC150" s="326">
        <f>IFERROR(AZ150/VLOOKUP($A150,Base!$A$3:$D$17,4,FALSE)/24,"")</f>
        <v>0.15432098765432098</v>
      </c>
      <c r="BD150" s="315">
        <f t="shared" si="161"/>
        <v>0</v>
      </c>
      <c r="BE150" s="393"/>
      <c r="BF150" s="68"/>
      <c r="BG150" s="429">
        <f t="shared" si="151"/>
        <v>0</v>
      </c>
      <c r="BH150" s="430"/>
      <c r="BI150" s="110">
        <f>$GU$346+BG150</f>
        <v>0</v>
      </c>
      <c r="BJ150" s="23"/>
      <c r="BK150" s="434"/>
      <c r="BL150" s="435"/>
      <c r="BM150" s="435"/>
      <c r="BN150" s="435"/>
      <c r="BO150" s="435"/>
      <c r="BP150" s="436"/>
      <c r="BQ150" s="97"/>
      <c r="BR150" s="97"/>
      <c r="BS150" s="97"/>
      <c r="BT150" s="97"/>
      <c r="BU150" s="97"/>
      <c r="BV150" s="98"/>
      <c r="BW150" s="51"/>
      <c r="BX150" s="350" t="str">
        <f>Base!$A$11</f>
        <v>Réception</v>
      </c>
      <c r="BY150" s="75">
        <v>0</v>
      </c>
      <c r="BZ150" s="327">
        <f>IFERROR(BY150/VLOOKUP($A150,Base!$A$3:$D$17,4,FALSE)/24,"")</f>
        <v>0</v>
      </c>
      <c r="CA150" s="110">
        <f>HM$313</f>
        <v>0</v>
      </c>
      <c r="CB150" s="326">
        <f>IFERROR($BY150/VLOOKUP($A150,Base!$A$3:$D$17,4,FALSE)/24,"")</f>
        <v>0</v>
      </c>
      <c r="CC150" s="315">
        <f t="shared" si="152"/>
        <v>0</v>
      </c>
      <c r="CD150" s="393"/>
      <c r="CE150" s="68"/>
      <c r="CF150" s="429">
        <f t="shared" si="153"/>
        <v>0</v>
      </c>
      <c r="CG150" s="430"/>
      <c r="CH150" s="110">
        <f>$GU$350+CF150</f>
        <v>0</v>
      </c>
      <c r="CI150" s="23"/>
      <c r="CJ150" s="434"/>
      <c r="CK150" s="435"/>
      <c r="CL150" s="435"/>
      <c r="CM150" s="435"/>
      <c r="CN150" s="435"/>
      <c r="CO150" s="436"/>
      <c r="CP150" s="97"/>
      <c r="CQ150" s="97"/>
      <c r="CR150" s="97"/>
      <c r="CS150" s="97"/>
      <c r="CT150" s="97"/>
      <c r="CU150" s="98"/>
      <c r="CV150" s="51"/>
      <c r="CW150" s="350" t="str">
        <f>Base!$A$11</f>
        <v>Réception</v>
      </c>
      <c r="CX150" s="75">
        <v>0</v>
      </c>
      <c r="CY150" s="327">
        <f>IFERROR(CX150/VLOOKUP($A150,Base!$A$3:$D$17,4,FALSE)/24,"")</f>
        <v>0</v>
      </c>
      <c r="CZ150" s="110">
        <f>HM$317</f>
        <v>0</v>
      </c>
      <c r="DA150" s="326">
        <f>IFERROR(CX150/VLOOKUP($A150,Base!$A$3:$D$17,4,FALSE)/24,"")</f>
        <v>0</v>
      </c>
      <c r="DB150" s="315">
        <f t="shared" si="158"/>
        <v>0</v>
      </c>
      <c r="DC150" s="393"/>
      <c r="DD150" s="68"/>
      <c r="DE150" s="429">
        <f t="shared" si="154"/>
        <v>0</v>
      </c>
      <c r="DF150" s="430"/>
      <c r="DG150" s="110">
        <f>$GU$354+DE150</f>
        <v>0</v>
      </c>
      <c r="DH150" s="23"/>
      <c r="DI150" s="434"/>
      <c r="DJ150" s="435"/>
      <c r="DK150" s="435"/>
      <c r="DL150" s="435"/>
      <c r="DM150" s="435"/>
      <c r="DN150" s="436"/>
      <c r="DO150" s="97"/>
      <c r="DP150" s="97"/>
      <c r="DQ150" s="97"/>
      <c r="DR150" s="97"/>
      <c r="DS150" s="97"/>
      <c r="DT150" s="98"/>
      <c r="DU150" s="51"/>
      <c r="DV150" s="350" t="str">
        <f>Base!$A$11</f>
        <v>Réception</v>
      </c>
      <c r="DW150" s="75">
        <v>0</v>
      </c>
      <c r="DX150" s="327">
        <f>IFERROR(DW150/VLOOKUP($A150,Base!$A$3:$D$17,4,FALSE)/24,"")</f>
        <v>0</v>
      </c>
      <c r="DY150" s="110">
        <f>$HM$321</f>
        <v>0</v>
      </c>
      <c r="DZ150" s="326">
        <f>IFERROR($DW150/VLOOKUP($A150,Base!$A$3:$D$17,4,FALSE)/24,"")</f>
        <v>0</v>
      </c>
      <c r="EA150" s="315">
        <f t="shared" si="159"/>
        <v>0</v>
      </c>
      <c r="EB150" s="393"/>
      <c r="EC150" s="68"/>
      <c r="ED150" s="429">
        <f t="shared" si="155"/>
        <v>0</v>
      </c>
      <c r="EE150" s="430"/>
      <c r="EF150" s="110">
        <f>$GU$358+ED150</f>
        <v>0</v>
      </c>
      <c r="EG150" s="23"/>
      <c r="EH150" s="434"/>
      <c r="EI150" s="435"/>
      <c r="EJ150" s="435"/>
      <c r="EK150" s="435"/>
      <c r="EL150" s="435"/>
      <c r="EM150" s="436"/>
      <c r="EN150" s="97"/>
      <c r="EO150" s="97"/>
      <c r="EP150" s="97"/>
      <c r="EQ150" s="97"/>
      <c r="ER150" s="97"/>
      <c r="ES150" s="98"/>
      <c r="ET150" s="51"/>
      <c r="EU150" s="350" t="str">
        <f>Base!$A$11</f>
        <v>Réception</v>
      </c>
      <c r="EV150" s="323"/>
      <c r="EW150" s="327">
        <f>IFERROR(EV150/VLOOKUP($A150,Base!$A$3:$D$17,4,FALSE)/24,"")</f>
        <v>0</v>
      </c>
      <c r="EX150" s="110">
        <f>$HM$325</f>
        <v>0</v>
      </c>
      <c r="EY150" s="326">
        <f>IFERROR(EV150/VLOOKUP($A150,Base!$A$3:$D$17,4,FALSE)/24,"")</f>
        <v>0</v>
      </c>
      <c r="EZ150" s="315">
        <f t="shared" si="160"/>
        <v>0</v>
      </c>
      <c r="FA150" s="393"/>
      <c r="FB150" s="68"/>
      <c r="FC150" s="429">
        <f t="shared" si="156"/>
        <v>0</v>
      </c>
      <c r="FD150" s="430"/>
      <c r="FE150" s="110">
        <f>$GU$362+FC150</f>
        <v>0</v>
      </c>
      <c r="FF150" s="23"/>
      <c r="FG150" s="434"/>
      <c r="FH150" s="435"/>
      <c r="FI150" s="435"/>
      <c r="FJ150" s="435"/>
      <c r="FK150" s="435"/>
      <c r="FL150" s="436"/>
      <c r="FM150" s="97"/>
      <c r="FN150" s="97"/>
      <c r="FO150" s="97"/>
      <c r="FP150" s="97"/>
      <c r="FQ150" s="97"/>
      <c r="FR150" s="98"/>
      <c r="FS150" s="51"/>
      <c r="FU150" s="237"/>
      <c r="FV150" s="23"/>
      <c r="FW150" s="88"/>
      <c r="FX150" s="23"/>
      <c r="FY150" s="126"/>
    </row>
    <row r="151" spans="1:181" s="25" customFormat="1" x14ac:dyDescent="0.2">
      <c r="A151" s="350" t="str">
        <f>Base!$A$12</f>
        <v>Chargement</v>
      </c>
      <c r="B151" s="75">
        <v>0</v>
      </c>
      <c r="C151" s="327">
        <f>IFERROR(B151/VLOOKUP($A151,Base!$A$3:$D$17,4,FALSE)/24,"")</f>
        <v>0</v>
      </c>
      <c r="D151" s="110">
        <f>HN$301</f>
        <v>0</v>
      </c>
      <c r="E151" s="326">
        <f>IFERROR($B151/VLOOKUP($A151,Base!$A$3:$D$17,4,FALSE)/24,"")</f>
        <v>0</v>
      </c>
      <c r="F151" s="315">
        <f t="shared" si="162"/>
        <v>0</v>
      </c>
      <c r="G151" s="393"/>
      <c r="H151" s="68"/>
      <c r="I151" s="429">
        <f t="shared" ref="I151" si="163">K98</f>
        <v>0</v>
      </c>
      <c r="J151" s="430"/>
      <c r="K151" s="110">
        <f>$GV$342</f>
        <v>0</v>
      </c>
      <c r="L151" s="23"/>
      <c r="M151" s="434"/>
      <c r="N151" s="435"/>
      <c r="O151" s="435"/>
      <c r="P151" s="435"/>
      <c r="Q151" s="435"/>
      <c r="R151" s="436"/>
      <c r="S151" s="97"/>
      <c r="T151" s="97"/>
      <c r="U151" s="97"/>
      <c r="V151" s="97"/>
      <c r="W151" s="97"/>
      <c r="X151" s="98"/>
      <c r="Y151" s="51"/>
      <c r="Z151" s="350" t="str">
        <f>Base!$A$12</f>
        <v>Chargement</v>
      </c>
      <c r="AA151" s="323">
        <v>0</v>
      </c>
      <c r="AB151" s="327">
        <f>IFERROR(AA151/VLOOKUP($A151,Base!$A$3:$D$17,4,FALSE)/24,"")</f>
        <v>0</v>
      </c>
      <c r="AC151" s="110">
        <f>HN$305</f>
        <v>0</v>
      </c>
      <c r="AD151" s="326">
        <f>IFERROR($AA151/VLOOKUP($A151,Base!$A$3:$D$17,4,FALSE)/24,"")</f>
        <v>0</v>
      </c>
      <c r="AE151" s="315">
        <f t="shared" si="149"/>
        <v>0</v>
      </c>
      <c r="AF151" s="393"/>
      <c r="AG151" s="68"/>
      <c r="AH151" s="429">
        <f t="shared" si="150"/>
        <v>0</v>
      </c>
      <c r="AI151" s="430"/>
      <c r="AJ151" s="110">
        <f>$GV$347+AH151</f>
        <v>0</v>
      </c>
      <c r="AK151" s="23"/>
      <c r="AL151" s="434"/>
      <c r="AM151" s="435"/>
      <c r="AN151" s="435"/>
      <c r="AO151" s="435"/>
      <c r="AP151" s="435"/>
      <c r="AQ151" s="436"/>
      <c r="AR151" s="97"/>
      <c r="AS151" s="97"/>
      <c r="AT151" s="97"/>
      <c r="AU151" s="97"/>
      <c r="AV151" s="97"/>
      <c r="AW151" s="98"/>
      <c r="AX151" s="51"/>
      <c r="AY151" s="350" t="str">
        <f>Base!$A$12</f>
        <v>Chargement</v>
      </c>
      <c r="AZ151" s="75">
        <v>70</v>
      </c>
      <c r="BA151" s="327">
        <f>IFERROR(AZ151/VLOOKUP($A151,Base!$A$3:$D$17,4,FALSE)/24,"")</f>
        <v>0.11666666666666665</v>
      </c>
      <c r="BB151" s="110">
        <f>HN$309</f>
        <v>0</v>
      </c>
      <c r="BC151" s="326">
        <f>IFERROR(AZ151/VLOOKUP($A151,Base!$A$3:$D$17,4,FALSE)/24,"")</f>
        <v>0.11666666666666665</v>
      </c>
      <c r="BD151" s="315">
        <f t="shared" si="161"/>
        <v>0</v>
      </c>
      <c r="BE151" s="393"/>
      <c r="BF151" s="68"/>
      <c r="BG151" s="429">
        <f t="shared" si="151"/>
        <v>0</v>
      </c>
      <c r="BH151" s="430"/>
      <c r="BI151" s="110">
        <f>$GV$346+BG151</f>
        <v>0</v>
      </c>
      <c r="BJ151" s="23"/>
      <c r="BK151" s="434"/>
      <c r="BL151" s="435"/>
      <c r="BM151" s="435"/>
      <c r="BN151" s="435"/>
      <c r="BO151" s="435"/>
      <c r="BP151" s="436"/>
      <c r="BQ151" s="97"/>
      <c r="BR151" s="97"/>
      <c r="BS151" s="97"/>
      <c r="BT151" s="97"/>
      <c r="BU151" s="97"/>
      <c r="BV151" s="98"/>
      <c r="BW151" s="51"/>
      <c r="BX151" s="350" t="str">
        <f>Base!$A$12</f>
        <v>Chargement</v>
      </c>
      <c r="BY151" s="75">
        <v>0</v>
      </c>
      <c r="BZ151" s="327">
        <f>IFERROR(BY151/VLOOKUP($A151,Base!$A$3:$D$17,4,FALSE)/24,"")</f>
        <v>0</v>
      </c>
      <c r="CA151" s="110">
        <f>HN$313</f>
        <v>0</v>
      </c>
      <c r="CB151" s="326">
        <f>IFERROR($BY151/VLOOKUP($A151,Base!$A$3:$D$17,4,FALSE)/24,"")</f>
        <v>0</v>
      </c>
      <c r="CC151" s="315">
        <f t="shared" si="152"/>
        <v>0</v>
      </c>
      <c r="CD151" s="393"/>
      <c r="CE151" s="68"/>
      <c r="CF151" s="429">
        <f t="shared" si="153"/>
        <v>0</v>
      </c>
      <c r="CG151" s="430"/>
      <c r="CH151" s="110">
        <f>$GV$350+CF151</f>
        <v>0</v>
      </c>
      <c r="CI151" s="23"/>
      <c r="CJ151" s="434"/>
      <c r="CK151" s="435"/>
      <c r="CL151" s="435"/>
      <c r="CM151" s="435"/>
      <c r="CN151" s="435"/>
      <c r="CO151" s="436"/>
      <c r="CP151" s="97"/>
      <c r="CQ151" s="97"/>
      <c r="CR151" s="97"/>
      <c r="CS151" s="97"/>
      <c r="CT151" s="97"/>
      <c r="CU151" s="98"/>
      <c r="CV151" s="51"/>
      <c r="CW151" s="350" t="str">
        <f>Base!$A$12</f>
        <v>Chargement</v>
      </c>
      <c r="CX151" s="75">
        <v>0</v>
      </c>
      <c r="CY151" s="327">
        <f>IFERROR(CX151/VLOOKUP($A151,Base!$A$3:$D$17,4,FALSE)/24,"")</f>
        <v>0</v>
      </c>
      <c r="CZ151" s="110">
        <f>HN$317</f>
        <v>0</v>
      </c>
      <c r="DA151" s="326">
        <f>IFERROR(CX151/VLOOKUP($A151,Base!$A$3:$D$17,4,FALSE)/24,"")</f>
        <v>0</v>
      </c>
      <c r="DB151" s="315">
        <f t="shared" si="158"/>
        <v>0</v>
      </c>
      <c r="DC151" s="393"/>
      <c r="DD151" s="68"/>
      <c r="DE151" s="429">
        <f t="shared" si="154"/>
        <v>0</v>
      </c>
      <c r="DF151" s="430"/>
      <c r="DG151" s="110">
        <f>$GV$354+DE151</f>
        <v>0</v>
      </c>
      <c r="DH151" s="23"/>
      <c r="DI151" s="434"/>
      <c r="DJ151" s="435"/>
      <c r="DK151" s="435"/>
      <c r="DL151" s="435"/>
      <c r="DM151" s="435"/>
      <c r="DN151" s="436"/>
      <c r="DO151" s="97"/>
      <c r="DP151" s="97"/>
      <c r="DQ151" s="97"/>
      <c r="DR151" s="97"/>
      <c r="DS151" s="97"/>
      <c r="DT151" s="98"/>
      <c r="DU151" s="51"/>
      <c r="DV151" s="350" t="str">
        <f>Base!$A$12</f>
        <v>Chargement</v>
      </c>
      <c r="DW151" s="75">
        <v>0</v>
      </c>
      <c r="DX151" s="327">
        <f>IFERROR(DW151/VLOOKUP($A151,Base!$A$3:$D$17,4,FALSE)/24,"")</f>
        <v>0</v>
      </c>
      <c r="DY151" s="110">
        <f>$HN$321</f>
        <v>0</v>
      </c>
      <c r="DZ151" s="326">
        <f>IFERROR($DW151/VLOOKUP($A151,Base!$A$3:$D$17,4,FALSE)/24,"")</f>
        <v>0</v>
      </c>
      <c r="EA151" s="315">
        <f t="shared" si="159"/>
        <v>0</v>
      </c>
      <c r="EB151" s="393"/>
      <c r="EC151" s="68"/>
      <c r="ED151" s="429">
        <f t="shared" si="155"/>
        <v>0</v>
      </c>
      <c r="EE151" s="430"/>
      <c r="EF151" s="110">
        <f>$GV$358+ED151</f>
        <v>0</v>
      </c>
      <c r="EG151" s="23"/>
      <c r="EH151" s="434"/>
      <c r="EI151" s="435"/>
      <c r="EJ151" s="435"/>
      <c r="EK151" s="435"/>
      <c r="EL151" s="435"/>
      <c r="EM151" s="436"/>
      <c r="EN151" s="97"/>
      <c r="EO151" s="97"/>
      <c r="EP151" s="97"/>
      <c r="EQ151" s="97"/>
      <c r="ER151" s="97"/>
      <c r="ES151" s="98"/>
      <c r="ET151" s="51"/>
      <c r="EU151" s="350" t="str">
        <f>Base!$A$12</f>
        <v>Chargement</v>
      </c>
      <c r="EV151" s="323"/>
      <c r="EW151" s="327">
        <f>IFERROR(EV151/VLOOKUP($A151,Base!$A$3:$D$17,4,FALSE)/24,"")</f>
        <v>0</v>
      </c>
      <c r="EX151" s="110">
        <f>$HN$325</f>
        <v>0</v>
      </c>
      <c r="EY151" s="326">
        <f>IFERROR(EV151/VLOOKUP($A151,Base!$A$3:$D$17,4,FALSE)/24,"")</f>
        <v>0</v>
      </c>
      <c r="EZ151" s="315">
        <f t="shared" si="160"/>
        <v>0</v>
      </c>
      <c r="FA151" s="393"/>
      <c r="FB151" s="68"/>
      <c r="FC151" s="429">
        <f t="shared" si="156"/>
        <v>0</v>
      </c>
      <c r="FD151" s="430"/>
      <c r="FE151" s="110">
        <f>$GV$362+FC151</f>
        <v>0</v>
      </c>
      <c r="FF151" s="23"/>
      <c r="FG151" s="434"/>
      <c r="FH151" s="435"/>
      <c r="FI151" s="435"/>
      <c r="FJ151" s="435"/>
      <c r="FK151" s="435"/>
      <c r="FL151" s="436"/>
      <c r="FM151" s="97"/>
      <c r="FN151" s="97"/>
      <c r="FO151" s="97"/>
      <c r="FP151" s="97"/>
      <c r="FQ151" s="97"/>
      <c r="FR151" s="98"/>
      <c r="FS151" s="51"/>
      <c r="FU151" s="237"/>
      <c r="FV151" s="23"/>
      <c r="FW151" s="88"/>
      <c r="FX151" s="23"/>
      <c r="FY151" s="126"/>
    </row>
    <row r="152" spans="1:181" s="25" customFormat="1" x14ac:dyDescent="0.2">
      <c r="A152" s="350"/>
      <c r="B152" s="75"/>
      <c r="C152" s="327" t="str">
        <f>IFERROR(B152/VLOOKUP($A152,Base!$A$3:$D$17,4,FALSE)/24,"")</f>
        <v/>
      </c>
      <c r="D152" s="110">
        <f>HO$301</f>
        <v>0</v>
      </c>
      <c r="E152" s="326" t="str">
        <f>IFERROR($D152/VLOOKUP($A152,Base!$A$3:$D$17,4,FALSE)/24,"")</f>
        <v/>
      </c>
      <c r="F152" s="315"/>
      <c r="G152" s="393"/>
      <c r="H152" s="68"/>
      <c r="I152" s="440"/>
      <c r="J152" s="441"/>
      <c r="K152" s="110"/>
      <c r="L152" s="23"/>
      <c r="M152" s="434"/>
      <c r="N152" s="435"/>
      <c r="O152" s="435"/>
      <c r="P152" s="435"/>
      <c r="Q152" s="435"/>
      <c r="R152" s="436"/>
      <c r="S152" s="97"/>
      <c r="T152" s="97"/>
      <c r="U152" s="97"/>
      <c r="V152" s="97"/>
      <c r="W152" s="97"/>
      <c r="X152" s="98"/>
      <c r="Y152" s="51"/>
      <c r="Z152" s="350"/>
      <c r="AA152" s="323"/>
      <c r="AB152" s="327" t="str">
        <f>IFERROR(AA152/VLOOKUP($A152,Base!$A$3:$D$17,4,FALSE)/24,"")</f>
        <v/>
      </c>
      <c r="AC152" s="110">
        <f>HO$305</f>
        <v>0</v>
      </c>
      <c r="AD152" s="326" t="str">
        <f>IFERROR($AC152/VLOOKUP($A152,Base!$A$3:$D$17,4,FALSE)/24,"")</f>
        <v/>
      </c>
      <c r="AE152" s="315"/>
      <c r="AF152" s="393"/>
      <c r="AG152" s="68"/>
      <c r="AH152" s="440"/>
      <c r="AI152" s="441"/>
      <c r="AJ152" s="110"/>
      <c r="AK152" s="23"/>
      <c r="AL152" s="434"/>
      <c r="AM152" s="435"/>
      <c r="AN152" s="435"/>
      <c r="AO152" s="435"/>
      <c r="AP152" s="435"/>
      <c r="AQ152" s="436"/>
      <c r="AR152" s="97"/>
      <c r="AS152" s="97"/>
      <c r="AT152" s="97"/>
      <c r="AU152" s="97"/>
      <c r="AV152" s="97"/>
      <c r="AW152" s="98"/>
      <c r="AX152" s="51"/>
      <c r="AY152" s="350"/>
      <c r="AZ152" s="75"/>
      <c r="BA152" s="327" t="str">
        <f>IFERROR(AZ152/VLOOKUP($A152,Base!$A$3:$D$17,4,FALSE)/24,"")</f>
        <v/>
      </c>
      <c r="BB152" s="110">
        <f>HO$309</f>
        <v>0</v>
      </c>
      <c r="BC152" s="326" t="str">
        <f>IFERROR(BB152/VLOOKUP($A152,Base!$A$3:$D$17,4,FALSE)/24,"")</f>
        <v/>
      </c>
      <c r="BD152" s="315">
        <f t="shared" si="161"/>
        <v>0</v>
      </c>
      <c r="BE152" s="393"/>
      <c r="BF152" s="68"/>
      <c r="BG152" s="440"/>
      <c r="BH152" s="441"/>
      <c r="BI152" s="110"/>
      <c r="BJ152" s="23"/>
      <c r="BK152" s="434"/>
      <c r="BL152" s="435"/>
      <c r="BM152" s="435"/>
      <c r="BN152" s="435"/>
      <c r="BO152" s="435"/>
      <c r="BP152" s="436"/>
      <c r="BQ152" s="97"/>
      <c r="BR152" s="97"/>
      <c r="BS152" s="97"/>
      <c r="BT152" s="97"/>
      <c r="BU152" s="97"/>
      <c r="BV152" s="98"/>
      <c r="BW152" s="51"/>
      <c r="BX152" s="350"/>
      <c r="BY152" s="75"/>
      <c r="BZ152" s="327" t="str">
        <f>IFERROR(BY152/VLOOKUP($A152,Base!$A$3:$D$17,4,FALSE)/24,"")</f>
        <v/>
      </c>
      <c r="CA152" s="110">
        <f>HO$313</f>
        <v>0</v>
      </c>
      <c r="CB152" s="326" t="str">
        <f>IFERROR($CA152/VLOOKUP($A152,Base!$A$3:$D$17,4,FALSE)/24,"")</f>
        <v/>
      </c>
      <c r="CC152" s="315"/>
      <c r="CD152" s="393"/>
      <c r="CE152" s="68"/>
      <c r="CF152" s="440"/>
      <c r="CG152" s="441"/>
      <c r="CH152" s="110"/>
      <c r="CI152" s="23"/>
      <c r="CJ152" s="434"/>
      <c r="CK152" s="435"/>
      <c r="CL152" s="435"/>
      <c r="CM152" s="435"/>
      <c r="CN152" s="435"/>
      <c r="CO152" s="436"/>
      <c r="CP152" s="97"/>
      <c r="CQ152" s="97"/>
      <c r="CR152" s="97"/>
      <c r="CS152" s="97"/>
      <c r="CT152" s="97"/>
      <c r="CU152" s="98"/>
      <c r="CV152" s="51"/>
      <c r="CW152" s="350"/>
      <c r="CX152" s="75"/>
      <c r="CY152" s="327" t="str">
        <f>IFERROR(CX152/VLOOKUP($A152,Base!$A$3:$D$17,4,FALSE)/24,"")</f>
        <v/>
      </c>
      <c r="CZ152" s="110">
        <f>HO$317</f>
        <v>0</v>
      </c>
      <c r="DA152" s="326" t="str">
        <f>IFERROR(CZ152/VLOOKUP($A152,Base!$A$3:$D$17,4,FALSE)/24,"")</f>
        <v/>
      </c>
      <c r="DB152" s="315"/>
      <c r="DC152" s="393"/>
      <c r="DD152" s="68"/>
      <c r="DE152" s="440"/>
      <c r="DF152" s="441"/>
      <c r="DG152" s="110"/>
      <c r="DH152" s="23"/>
      <c r="DI152" s="434"/>
      <c r="DJ152" s="435"/>
      <c r="DK152" s="435"/>
      <c r="DL152" s="435"/>
      <c r="DM152" s="435"/>
      <c r="DN152" s="436"/>
      <c r="DO152" s="97"/>
      <c r="DP152" s="97"/>
      <c r="DQ152" s="97"/>
      <c r="DR152" s="97"/>
      <c r="DS152" s="97"/>
      <c r="DT152" s="98"/>
      <c r="DU152" s="51"/>
      <c r="DV152" s="350"/>
      <c r="DW152" s="75"/>
      <c r="DX152" s="327" t="str">
        <f>IFERROR(DW152/VLOOKUP($A152,Base!$A$3:$D$17,4,FALSE)/24,"")</f>
        <v/>
      </c>
      <c r="DY152" s="110">
        <f>$HO$321</f>
        <v>0</v>
      </c>
      <c r="DZ152" s="326" t="str">
        <f>IFERROR($DY152/VLOOKUP($A152,Base!$A$3:$D$17,4,FALSE)/24,"")</f>
        <v/>
      </c>
      <c r="EA152" s="315"/>
      <c r="EB152" s="393"/>
      <c r="EC152" s="68"/>
      <c r="ED152" s="440"/>
      <c r="EE152" s="441"/>
      <c r="EF152" s="110"/>
      <c r="EG152" s="23"/>
      <c r="EH152" s="434"/>
      <c r="EI152" s="435"/>
      <c r="EJ152" s="435"/>
      <c r="EK152" s="435"/>
      <c r="EL152" s="435"/>
      <c r="EM152" s="436"/>
      <c r="EN152" s="97"/>
      <c r="EO152" s="97"/>
      <c r="EP152" s="97"/>
      <c r="EQ152" s="97"/>
      <c r="ER152" s="97"/>
      <c r="ES152" s="98"/>
      <c r="ET152" s="51"/>
      <c r="EU152" s="350"/>
      <c r="EV152" s="323"/>
      <c r="EW152" s="327" t="str">
        <f>IFERROR(EV152/VLOOKUP($A152,Base!$A$3:$D$17,4,FALSE)/24,"")</f>
        <v/>
      </c>
      <c r="EX152" s="110">
        <f>$HO$325</f>
        <v>0</v>
      </c>
      <c r="EY152" s="326" t="str">
        <f>IFERROR(EX152/VLOOKUP($A152,Base!$A$3:$D$17,4,FALSE)/24,"")</f>
        <v/>
      </c>
      <c r="EZ152" s="315"/>
      <c r="FA152" s="393"/>
      <c r="FB152" s="68"/>
      <c r="FC152" s="440"/>
      <c r="FD152" s="441"/>
      <c r="FE152" s="110"/>
      <c r="FF152" s="23"/>
      <c r="FG152" s="434"/>
      <c r="FH152" s="435"/>
      <c r="FI152" s="435"/>
      <c r="FJ152" s="435"/>
      <c r="FK152" s="435"/>
      <c r="FL152" s="436"/>
      <c r="FM152" s="97"/>
      <c r="FN152" s="97"/>
      <c r="FO152" s="97"/>
      <c r="FP152" s="97"/>
      <c r="FQ152" s="97"/>
      <c r="FR152" s="98"/>
      <c r="FS152" s="51"/>
      <c r="FU152" s="237"/>
      <c r="FV152" s="23"/>
      <c r="FW152" s="88"/>
      <c r="FX152" s="23"/>
      <c r="FY152" s="126"/>
    </row>
    <row r="153" spans="1:181" s="25" customFormat="1" x14ac:dyDescent="0.2">
      <c r="A153" s="350" t="str">
        <f>Base!$A$13</f>
        <v>Cariste M</v>
      </c>
      <c r="B153" s="77">
        <f>B150</f>
        <v>0</v>
      </c>
      <c r="C153" s="327">
        <f>IFERROR(B153/VLOOKUP($A153,Base!$A$3:$D$17,4,FALSE)/24,"")</f>
        <v>0</v>
      </c>
      <c r="D153" s="110"/>
      <c r="E153" s="326">
        <f>IFERROR($B153/VLOOKUP($A153,Base!$A$3:$D$17,4,FALSE)/24,"")</f>
        <v>0</v>
      </c>
      <c r="F153" s="315">
        <f>F150</f>
        <v>0</v>
      </c>
      <c r="G153" s="393" t="s">
        <v>10</v>
      </c>
      <c r="H153" s="84">
        <f>F153/VLOOKUP($A153,Base!$A$3:$D$17,4,FALSE)/24</f>
        <v>0</v>
      </c>
      <c r="I153" s="440"/>
      <c r="J153" s="441"/>
      <c r="K153" s="110" t="s">
        <v>10</v>
      </c>
      <c r="L153" s="23"/>
      <c r="M153" s="434"/>
      <c r="N153" s="435"/>
      <c r="O153" s="435"/>
      <c r="P153" s="435"/>
      <c r="Q153" s="435"/>
      <c r="R153" s="436"/>
      <c r="S153" s="97"/>
      <c r="T153" s="97"/>
      <c r="U153" s="97"/>
      <c r="V153" s="97"/>
      <c r="W153" s="97"/>
      <c r="X153" s="98"/>
      <c r="Y153" s="51"/>
      <c r="Z153" s="350" t="str">
        <f>Base!$A$13</f>
        <v>Cariste M</v>
      </c>
      <c r="AA153" s="324">
        <f>AA150</f>
        <v>0</v>
      </c>
      <c r="AB153" s="327">
        <f>IFERROR(AA153/VLOOKUP($A153,Base!$A$3:$D$17,4,FALSE)/24,"")</f>
        <v>0</v>
      </c>
      <c r="AC153" s="110"/>
      <c r="AD153" s="326">
        <f>IFERROR($AA153/VLOOKUP($A153,Base!$A$3:$D$17,4,FALSE)/24,"")</f>
        <v>0</v>
      </c>
      <c r="AE153" s="315">
        <f>AE150</f>
        <v>0</v>
      </c>
      <c r="AF153" s="393" t="s">
        <v>10</v>
      </c>
      <c r="AG153" s="84">
        <f>AE153/VLOOKUP($A153,Base!$A$3:$D$17,4,FALSE)/24</f>
        <v>0</v>
      </c>
      <c r="AH153" s="440"/>
      <c r="AI153" s="441"/>
      <c r="AJ153" s="110" t="s">
        <v>10</v>
      </c>
      <c r="AK153" s="23"/>
      <c r="AL153" s="434"/>
      <c r="AM153" s="435"/>
      <c r="AN153" s="435"/>
      <c r="AO153" s="435"/>
      <c r="AP153" s="435"/>
      <c r="AQ153" s="436"/>
      <c r="AR153" s="97"/>
      <c r="AS153" s="97"/>
      <c r="AT153" s="97"/>
      <c r="AU153" s="97"/>
      <c r="AV153" s="97"/>
      <c r="AW153" s="98"/>
      <c r="AX153" s="51"/>
      <c r="AY153" s="350" t="str">
        <f>Base!$A$13</f>
        <v>Cariste M</v>
      </c>
      <c r="AZ153" s="77">
        <f>AZ150</f>
        <v>100</v>
      </c>
      <c r="BA153" s="327">
        <f>IFERROR(AZ153/VLOOKUP($A153,Base!$A$3:$D$17,4,FALSE)/24,"")</f>
        <v>0.12626262626262627</v>
      </c>
      <c r="BB153" s="110"/>
      <c r="BC153" s="326">
        <f>IFERROR(AZ153/VLOOKUP($A153,Base!$A$3:$D$17,4,FALSE)/24,"")</f>
        <v>0.12626262626262627</v>
      </c>
      <c r="BD153" s="315">
        <f>BD150</f>
        <v>0</v>
      </c>
      <c r="BE153" s="393" t="s">
        <v>10</v>
      </c>
      <c r="BF153" s="84">
        <f>BD153/VLOOKUP($A153,Base!$A$3:$D$17,4,FALSE)/24</f>
        <v>0</v>
      </c>
      <c r="BG153" s="440"/>
      <c r="BH153" s="441"/>
      <c r="BI153" s="110" t="s">
        <v>10</v>
      </c>
      <c r="BJ153" s="23"/>
      <c r="BK153" s="434"/>
      <c r="BL153" s="435"/>
      <c r="BM153" s="435"/>
      <c r="BN153" s="435"/>
      <c r="BO153" s="435"/>
      <c r="BP153" s="436"/>
      <c r="BQ153" s="97"/>
      <c r="BR153" s="97"/>
      <c r="BS153" s="97"/>
      <c r="BT153" s="97"/>
      <c r="BU153" s="97"/>
      <c r="BV153" s="98"/>
      <c r="BW153" s="51"/>
      <c r="BX153" s="350" t="str">
        <f>Base!$A$13</f>
        <v>Cariste M</v>
      </c>
      <c r="BY153" s="77">
        <f>BY150</f>
        <v>0</v>
      </c>
      <c r="BZ153" s="327">
        <f>IFERROR(BY153/VLOOKUP($A153,Base!$A$3:$D$17,4,FALSE)/24,"")</f>
        <v>0</v>
      </c>
      <c r="CA153" s="110"/>
      <c r="CB153" s="326">
        <f>IFERROR($BY153/VLOOKUP($A153,Base!$A$3:$D$17,4,FALSE)/24,"")</f>
        <v>0</v>
      </c>
      <c r="CC153" s="315">
        <f>CC150</f>
        <v>0</v>
      </c>
      <c r="CD153" s="393" t="s">
        <v>10</v>
      </c>
      <c r="CE153" s="84">
        <f>CC153/VLOOKUP($A153,Base!$A$3:$D$17,4,FALSE)/24</f>
        <v>0</v>
      </c>
      <c r="CF153" s="440"/>
      <c r="CG153" s="441"/>
      <c r="CH153" s="110" t="s">
        <v>10</v>
      </c>
      <c r="CI153" s="23"/>
      <c r="CJ153" s="434"/>
      <c r="CK153" s="435"/>
      <c r="CL153" s="435"/>
      <c r="CM153" s="435"/>
      <c r="CN153" s="435"/>
      <c r="CO153" s="436"/>
      <c r="CP153" s="97"/>
      <c r="CQ153" s="97"/>
      <c r="CR153" s="97"/>
      <c r="CS153" s="97"/>
      <c r="CT153" s="97"/>
      <c r="CU153" s="98"/>
      <c r="CV153" s="51"/>
      <c r="CW153" s="350" t="str">
        <f>Base!$A$13</f>
        <v>Cariste M</v>
      </c>
      <c r="CX153" s="77">
        <f>CX150</f>
        <v>0</v>
      </c>
      <c r="CY153" s="327">
        <f>IFERROR(CX153/VLOOKUP($A153,Base!$A$3:$D$17,4,FALSE)/24,"")</f>
        <v>0</v>
      </c>
      <c r="CZ153" s="110"/>
      <c r="DA153" s="326">
        <f>IFERROR(CX153/VLOOKUP($A153,Base!$A$3:$D$17,4,FALSE)/24,"")</f>
        <v>0</v>
      </c>
      <c r="DB153" s="315">
        <f>DB150</f>
        <v>0</v>
      </c>
      <c r="DC153" s="393" t="s">
        <v>10</v>
      </c>
      <c r="DD153" s="84">
        <f>DB153/VLOOKUP($A153,Base!$A$3:$D$17,4,FALSE)/24</f>
        <v>0</v>
      </c>
      <c r="DE153" s="440"/>
      <c r="DF153" s="441"/>
      <c r="DG153" s="110" t="s">
        <v>10</v>
      </c>
      <c r="DH153" s="23"/>
      <c r="DI153" s="434"/>
      <c r="DJ153" s="435"/>
      <c r="DK153" s="435"/>
      <c r="DL153" s="435"/>
      <c r="DM153" s="435"/>
      <c r="DN153" s="436"/>
      <c r="DO153" s="97"/>
      <c r="DP153" s="97"/>
      <c r="DQ153" s="97"/>
      <c r="DR153" s="97"/>
      <c r="DS153" s="97"/>
      <c r="DT153" s="98"/>
      <c r="DU153" s="51"/>
      <c r="DV153" s="350" t="str">
        <f>Base!$A$13</f>
        <v>Cariste M</v>
      </c>
      <c r="DW153" s="77">
        <f>DW150</f>
        <v>0</v>
      </c>
      <c r="DX153" s="327">
        <f>IFERROR(DW153/VLOOKUP($A153,Base!$A$3:$D$17,4,FALSE)/24,"")</f>
        <v>0</v>
      </c>
      <c r="DY153" s="110"/>
      <c r="DZ153" s="326">
        <f>IFERROR($DW153/VLOOKUP($A153,Base!$A$3:$D$17,4,FALSE)/24,"")</f>
        <v>0</v>
      </c>
      <c r="EA153" s="315">
        <f>EA150</f>
        <v>0</v>
      </c>
      <c r="EB153" s="393" t="s">
        <v>10</v>
      </c>
      <c r="EC153" s="84">
        <f>EA153/VLOOKUP($A153,Base!$A$3:$D$17,4,FALSE)/24</f>
        <v>0</v>
      </c>
      <c r="ED153" s="440"/>
      <c r="EE153" s="441"/>
      <c r="EF153" s="110" t="s">
        <v>10</v>
      </c>
      <c r="EG153" s="23"/>
      <c r="EH153" s="434"/>
      <c r="EI153" s="435"/>
      <c r="EJ153" s="435"/>
      <c r="EK153" s="435"/>
      <c r="EL153" s="435"/>
      <c r="EM153" s="436"/>
      <c r="EN153" s="97"/>
      <c r="EO153" s="97"/>
      <c r="EP153" s="97"/>
      <c r="EQ153" s="97"/>
      <c r="ER153" s="97"/>
      <c r="ES153" s="98"/>
      <c r="ET153" s="51"/>
      <c r="EU153" s="350" t="str">
        <f>Base!$A$13</f>
        <v>Cariste M</v>
      </c>
      <c r="EV153" s="324">
        <f>EV150</f>
        <v>0</v>
      </c>
      <c r="EW153" s="327">
        <f>IFERROR(EV153/VLOOKUP($A153,Base!$A$3:$D$17,4,FALSE)/24,"")</f>
        <v>0</v>
      </c>
      <c r="EX153" s="110"/>
      <c r="EY153" s="326">
        <f>IFERROR(EV153/VLOOKUP($A153,Base!$A$3:$D$17,4,FALSE)/24,"")</f>
        <v>0</v>
      </c>
      <c r="EZ153" s="315">
        <f>EZ150</f>
        <v>0</v>
      </c>
      <c r="FA153" s="393" t="s">
        <v>10</v>
      </c>
      <c r="FB153" s="84">
        <f>EZ153/VLOOKUP($A153,Base!$A$3:$D$17,4,FALSE)/24</f>
        <v>0</v>
      </c>
      <c r="FC153" s="440"/>
      <c r="FD153" s="441"/>
      <c r="FE153" s="110" t="s">
        <v>10</v>
      </c>
      <c r="FF153" s="23"/>
      <c r="FG153" s="434"/>
      <c r="FH153" s="435"/>
      <c r="FI153" s="435"/>
      <c r="FJ153" s="435"/>
      <c r="FK153" s="435"/>
      <c r="FL153" s="436"/>
      <c r="FM153" s="97"/>
      <c r="FN153" s="97"/>
      <c r="FO153" s="97"/>
      <c r="FP153" s="97"/>
      <c r="FQ153" s="97"/>
      <c r="FR153" s="98"/>
      <c r="FS153" s="51"/>
      <c r="FU153" s="237"/>
      <c r="FV153" s="23"/>
      <c r="FW153" s="88"/>
      <c r="FX153" s="23"/>
      <c r="FY153" s="126"/>
    </row>
    <row r="154" spans="1:181" s="25" customFormat="1" x14ac:dyDescent="0.2">
      <c r="A154" s="350" t="str">
        <f>Base!$A$14</f>
        <v>Cariste D</v>
      </c>
      <c r="B154" s="77">
        <f>(B142+B143)/Base!$I$5+(B144+B145)/Base!$I$7+(B146+B147)/Base!$I$6</f>
        <v>307.08333333333331</v>
      </c>
      <c r="C154" s="327">
        <f>IFERROR(B154/VLOOKUP($A154,Base!$A$3:$D$17,4,FALSE)/24,"")</f>
        <v>0.52073239664082682</v>
      </c>
      <c r="D154" s="316">
        <f>(D142+D143)/Base!$I$5+(D144+D145)/Base!$I$7+(D146+D147)/Base!$I$6</f>
        <v>0</v>
      </c>
      <c r="E154" s="326">
        <f>IFERROR($D154/VLOOKUP($A154,Base!$A$3:$D$17,4,FALSE)/24,"")</f>
        <v>0</v>
      </c>
      <c r="F154" s="317">
        <f>G142/Base!$I$5+G144/Base!$I$7+G146/Base!$I$6</f>
        <v>0</v>
      </c>
      <c r="G154" s="393" t="s">
        <v>10</v>
      </c>
      <c r="H154" s="84">
        <f>F154/VLOOKUP($A154,Base!$A$3:$D$17,4,FALSE)/24</f>
        <v>0</v>
      </c>
      <c r="I154" s="440"/>
      <c r="J154" s="441"/>
      <c r="K154" s="110" t="s">
        <v>10</v>
      </c>
      <c r="L154" s="23"/>
      <c r="M154" s="434"/>
      <c r="N154" s="435"/>
      <c r="O154" s="435"/>
      <c r="P154" s="435"/>
      <c r="Q154" s="435"/>
      <c r="R154" s="436"/>
      <c r="S154" s="97"/>
      <c r="T154" s="97"/>
      <c r="U154" s="97"/>
      <c r="V154" s="97"/>
      <c r="W154" s="97"/>
      <c r="X154" s="98"/>
      <c r="Y154" s="51"/>
      <c r="Z154" s="350" t="str">
        <f>Base!$A$14</f>
        <v>Cariste D</v>
      </c>
      <c r="AA154" s="324">
        <f>(AA142+AA143)/Base!$I$5+(AA144+AA145)/Base!$I$7+(AA146+AA147)/Base!$I$6</f>
        <v>310.16666666666669</v>
      </c>
      <c r="AB154" s="327">
        <f>IFERROR(AA154/VLOOKUP($A154,Base!$A$3:$D$17,4,FALSE)/24,"")</f>
        <v>0.52596091731266148</v>
      </c>
      <c r="AC154" s="316">
        <f>(AC142+AC143)/Base!$I$5+(AC144+AC145)/Base!$I$7+(AC146+AC147)/Base!$I$6</f>
        <v>0</v>
      </c>
      <c r="AD154" s="326">
        <f>IFERROR($AC154/VLOOKUP($A154,Base!$A$3:$D$17,4,FALSE)/24,"")</f>
        <v>0</v>
      </c>
      <c r="AE154" s="317">
        <f>AF142/Base!$I$5+AF144/Base!$I$7+AF146/Base!$I$6</f>
        <v>0</v>
      </c>
      <c r="AF154" s="393" t="s">
        <v>10</v>
      </c>
      <c r="AG154" s="84">
        <f>AE154/VLOOKUP($A154,Base!$A$3:$D$17,4,FALSE)/24</f>
        <v>0</v>
      </c>
      <c r="AH154" s="440"/>
      <c r="AI154" s="441"/>
      <c r="AJ154" s="110" t="s">
        <v>10</v>
      </c>
      <c r="AK154" s="23"/>
      <c r="AL154" s="434"/>
      <c r="AM154" s="435"/>
      <c r="AN154" s="435"/>
      <c r="AO154" s="435"/>
      <c r="AP154" s="435"/>
      <c r="AQ154" s="436"/>
      <c r="AR154" s="97"/>
      <c r="AS154" s="97"/>
      <c r="AT154" s="97"/>
      <c r="AU154" s="97"/>
      <c r="AV154" s="97"/>
      <c r="AW154" s="98"/>
      <c r="AX154" s="51"/>
      <c r="AY154" s="350" t="str">
        <f>Base!$A$14</f>
        <v>Cariste D</v>
      </c>
      <c r="AZ154" s="77">
        <f>(AZ142+AZ143)/Base!$I$5+(AZ144+AZ145)/Base!$I$7+(AZ146+AZ147)/Base!$I$6</f>
        <v>287.70833333333331</v>
      </c>
      <c r="BA154" s="327">
        <f>IFERROR(AZ154/VLOOKUP($A154,Base!$A$3:$D$17,4,FALSE)/24,"")</f>
        <v>0.48787750322997409</v>
      </c>
      <c r="BB154" s="316">
        <f>(BB142+BB143)/Base!$I$5+(BB144+BB145)/Base!$I$7+(BB146+BB147)/Base!$I$6</f>
        <v>0</v>
      </c>
      <c r="BC154" s="326">
        <f>IFERROR(BB154/VLOOKUP($A154,Base!$A$3:$D$17,4,FALSE)/24,"")</f>
        <v>0</v>
      </c>
      <c r="BD154" s="317">
        <f>BE142/Base!$I$5+BE144/Base!$I$7+BE146/Base!$I$6</f>
        <v>0</v>
      </c>
      <c r="BE154" s="393" t="s">
        <v>10</v>
      </c>
      <c r="BF154" s="84">
        <f>BD154/VLOOKUP($A154,Base!$A$3:$D$17,4,FALSE)/24</f>
        <v>0</v>
      </c>
      <c r="BG154" s="440"/>
      <c r="BH154" s="441"/>
      <c r="BI154" s="110" t="s">
        <v>10</v>
      </c>
      <c r="BJ154" s="23"/>
      <c r="BK154" s="434"/>
      <c r="BL154" s="435"/>
      <c r="BM154" s="435"/>
      <c r="BN154" s="435"/>
      <c r="BO154" s="435"/>
      <c r="BP154" s="436"/>
      <c r="BQ154" s="97"/>
      <c r="BR154" s="97"/>
      <c r="BS154" s="97"/>
      <c r="BT154" s="97"/>
      <c r="BU154" s="97"/>
      <c r="BV154" s="98"/>
      <c r="BW154" s="51"/>
      <c r="BX154" s="350" t="str">
        <f>Base!$A$14</f>
        <v>Cariste D</v>
      </c>
      <c r="BY154" s="77">
        <f>(BY142+BY143)/Base!$I$5+(BY144+BY145)/Base!$I$7+(BY146+BY147)/Base!$I$6</f>
        <v>225.83333333333334</v>
      </c>
      <c r="BZ154" s="327">
        <f>IFERROR(BY154/VLOOKUP($A154,Base!$A$3:$D$17,4,FALSE)/24,"")</f>
        <v>0.38295381136950901</v>
      </c>
      <c r="CA154" s="316">
        <f>(CA142+CA143)/Base!$I$5+(CA144+CA145)/Base!$I$7+(CA146+CA147)/Base!$I$6</f>
        <v>0</v>
      </c>
      <c r="CB154" s="326">
        <f>IFERROR($CA154/VLOOKUP($A154,Base!$A$3:$D$17,4,FALSE)/24,"")</f>
        <v>0</v>
      </c>
      <c r="CC154" s="317">
        <f>CD142/Base!$I$5+CD144/Base!$I$7+CD146/Base!$I$6</f>
        <v>0</v>
      </c>
      <c r="CD154" s="393" t="s">
        <v>10</v>
      </c>
      <c r="CE154" s="84">
        <f>CC154/VLOOKUP($A154,Base!$A$3:$D$17,4,FALSE)/24</f>
        <v>0</v>
      </c>
      <c r="CF154" s="440"/>
      <c r="CG154" s="441"/>
      <c r="CH154" s="110" t="s">
        <v>10</v>
      </c>
      <c r="CI154" s="23"/>
      <c r="CJ154" s="434"/>
      <c r="CK154" s="435"/>
      <c r="CL154" s="435"/>
      <c r="CM154" s="435"/>
      <c r="CN154" s="435"/>
      <c r="CO154" s="436"/>
      <c r="CP154" s="97"/>
      <c r="CQ154" s="97"/>
      <c r="CR154" s="97"/>
      <c r="CS154" s="97"/>
      <c r="CT154" s="97"/>
      <c r="CU154" s="98"/>
      <c r="CV154" s="51"/>
      <c r="CW154" s="350" t="str">
        <f>Base!$A$14</f>
        <v>Cariste D</v>
      </c>
      <c r="CX154" s="77">
        <f>(CX142+CX143)/Base!$I$5+(CX144+CX145)/Base!$I$7+(CX146+CX147)/Base!$I$6</f>
        <v>281.25</v>
      </c>
      <c r="CY154" s="327">
        <f>IFERROR(CX154/VLOOKUP($A154,Base!$A$3:$D$17,4,FALSE)/24,"")</f>
        <v>0.47692587209302323</v>
      </c>
      <c r="CZ154" s="316">
        <f>(CZ142+CZ143)/Base!$I$5+(CZ144+CZ145)/Base!$I$7+(CZ146+CZ147)/Base!$I$6</f>
        <v>0</v>
      </c>
      <c r="DA154" s="326">
        <f>IFERROR(CZ154/VLOOKUP($A154,Base!$A$3:$D$17,4,FALSE)/24,"")</f>
        <v>0</v>
      </c>
      <c r="DB154" s="317">
        <f>DC142/Base!$I$5+DC144/Base!$I$7+DC146/Base!$I$6</f>
        <v>0</v>
      </c>
      <c r="DC154" s="393" t="s">
        <v>10</v>
      </c>
      <c r="DD154" s="84">
        <f>DB154/VLOOKUP($A154,Base!$A$3:$D$17,4,FALSE)/24</f>
        <v>0</v>
      </c>
      <c r="DE154" s="440"/>
      <c r="DF154" s="441"/>
      <c r="DG154" s="110" t="s">
        <v>10</v>
      </c>
      <c r="DH154" s="23"/>
      <c r="DI154" s="434"/>
      <c r="DJ154" s="435"/>
      <c r="DK154" s="435"/>
      <c r="DL154" s="435"/>
      <c r="DM154" s="435"/>
      <c r="DN154" s="436"/>
      <c r="DO154" s="97"/>
      <c r="DP154" s="97"/>
      <c r="DQ154" s="97"/>
      <c r="DR154" s="97"/>
      <c r="DS154" s="97"/>
      <c r="DT154" s="98"/>
      <c r="DU154" s="51"/>
      <c r="DV154" s="350" t="str">
        <f>Base!$A$14</f>
        <v>Cariste D</v>
      </c>
      <c r="DW154" s="77">
        <f>(DW142+DW143)/Base!$I$5+(DW144+DW145)/Base!$I$7+(DW146+DW147)/Base!$I$6</f>
        <v>279.33333333333331</v>
      </c>
      <c r="DX154" s="327">
        <f>IFERROR(DW154/VLOOKUP($A154,Base!$A$3:$D$17,4,FALSE)/24,"")</f>
        <v>0.47367571059431518</v>
      </c>
      <c r="DY154" s="316">
        <f>(DY142+DY143)/Base!$I$5+(DY144+DY145)/Base!$I$7+(DY146+DY147)/Base!$I$6</f>
        <v>0</v>
      </c>
      <c r="DZ154" s="326">
        <f>IFERROR($DY154/VLOOKUP($A154,Base!$A$3:$D$17,4,FALSE)/24,"")</f>
        <v>0</v>
      </c>
      <c r="EA154" s="317">
        <f>EB142/Base!$I$5+EB144/Base!$I$7+EB146/Base!$I$6</f>
        <v>0</v>
      </c>
      <c r="EB154" s="393" t="s">
        <v>10</v>
      </c>
      <c r="EC154" s="84">
        <f>EA154/VLOOKUP($A154,Base!$A$3:$D$17,4,FALSE)/24</f>
        <v>0</v>
      </c>
      <c r="ED154" s="440"/>
      <c r="EE154" s="441"/>
      <c r="EF154" s="110" t="s">
        <v>10</v>
      </c>
      <c r="EG154" s="23"/>
      <c r="EH154" s="434"/>
      <c r="EI154" s="435"/>
      <c r="EJ154" s="435"/>
      <c r="EK154" s="435"/>
      <c r="EL154" s="435"/>
      <c r="EM154" s="436"/>
      <c r="EN154" s="97"/>
      <c r="EO154" s="97"/>
      <c r="EP154" s="97"/>
      <c r="EQ154" s="97"/>
      <c r="ER154" s="97"/>
      <c r="ES154" s="98"/>
      <c r="ET154" s="51"/>
      <c r="EU154" s="350" t="str">
        <f>Base!$A$14</f>
        <v>Cariste D</v>
      </c>
      <c r="EV154" s="324">
        <f>(EV142+EV143)/Base!$I$5+(EV144+EV145)/Base!$I$7+(EV146+EV147)/Base!$I$6</f>
        <v>0</v>
      </c>
      <c r="EW154" s="327">
        <f>IFERROR(EV154/VLOOKUP($A154,Base!$A$3:$D$17,4,FALSE)/24,"")</f>
        <v>0</v>
      </c>
      <c r="EX154" s="316">
        <f>(EX142+EX143)/Base!$I$5+(EX144+EX145)/Base!$I$7+(EX146+EX147)/Base!$I$6</f>
        <v>0</v>
      </c>
      <c r="EY154" s="326">
        <f>IFERROR(EX154/VLOOKUP($A154,Base!$A$3:$D$17,4,FALSE)/24,"")</f>
        <v>0</v>
      </c>
      <c r="EZ154" s="317">
        <f>FA142/Base!$I$5+FA144/Base!$I$7+FA146/Base!$I$6</f>
        <v>0</v>
      </c>
      <c r="FA154" s="393" t="s">
        <v>10</v>
      </c>
      <c r="FB154" s="84">
        <f>EZ154/VLOOKUP($A154,Base!$A$3:$D$17,4,FALSE)/24</f>
        <v>0</v>
      </c>
      <c r="FC154" s="440"/>
      <c r="FD154" s="441"/>
      <c r="FE154" s="110" t="s">
        <v>10</v>
      </c>
      <c r="FF154" s="23"/>
      <c r="FG154" s="434"/>
      <c r="FH154" s="435"/>
      <c r="FI154" s="435"/>
      <c r="FJ154" s="435"/>
      <c r="FK154" s="435"/>
      <c r="FL154" s="436"/>
      <c r="FM154" s="97"/>
      <c r="FN154" s="97"/>
      <c r="FO154" s="97"/>
      <c r="FP154" s="97"/>
      <c r="FQ154" s="97"/>
      <c r="FR154" s="98"/>
      <c r="FS154" s="51"/>
      <c r="FU154" s="237"/>
      <c r="FV154" s="23"/>
      <c r="FW154" s="88"/>
      <c r="FX154" s="23"/>
      <c r="FY154" s="126"/>
    </row>
    <row r="155" spans="1:181" s="25" customFormat="1" x14ac:dyDescent="0.2">
      <c r="A155" s="350" t="str">
        <f>Base!$A$15</f>
        <v>Hors production</v>
      </c>
      <c r="B155" s="75">
        <v>7</v>
      </c>
      <c r="C155" s="327">
        <f>IFERROR(B155/VLOOKUP($A155,Base!$A$3:$D$17,4,FALSE)/24,"")</f>
        <v>0.29166666666666669</v>
      </c>
      <c r="D155" s="110"/>
      <c r="E155" s="326">
        <f>IFERROR($D155/VLOOKUP($A155,Base!$A$3:$D$17,4,FALSE)/24,"")</f>
        <v>0</v>
      </c>
      <c r="F155" s="315">
        <f>SUMIF($I$110:$I$138,A155,$J$110:$J$138)+SUMIF($K$110:$K$138,A155,$L$110:$L$138)+SUMIF($M$110:$M$138,A155,$N$110:$N$138)+SUMIF($O$110:$O$138,A155,$P$110:$P$138)+SUMIF($Q$110:$Q$138,A155,$R$110:$R$138)</f>
        <v>0</v>
      </c>
      <c r="G155" s="393"/>
      <c r="H155" s="84"/>
      <c r="I155" s="440"/>
      <c r="J155" s="441"/>
      <c r="K155" s="110"/>
      <c r="L155" s="23"/>
      <c r="M155" s="434"/>
      <c r="N155" s="435"/>
      <c r="O155" s="435"/>
      <c r="P155" s="435"/>
      <c r="Q155" s="435"/>
      <c r="R155" s="436"/>
      <c r="S155" s="97"/>
      <c r="T155" s="97"/>
      <c r="U155" s="97"/>
      <c r="V155" s="97"/>
      <c r="W155" s="97"/>
      <c r="X155" s="98"/>
      <c r="Y155" s="51"/>
      <c r="Z155" s="350" t="str">
        <f>Base!$A$15</f>
        <v>Hors production</v>
      </c>
      <c r="AA155" s="323">
        <v>7</v>
      </c>
      <c r="AB155" s="327">
        <f>IFERROR(AA155/VLOOKUP($A155,Base!$A$3:$D$17,4,FALSE)/24,"")</f>
        <v>0.29166666666666669</v>
      </c>
      <c r="AC155" s="110"/>
      <c r="AD155" s="326">
        <f>IFERROR($AC155/VLOOKUP($A155,Base!$A$3:$D$17,4,FALSE)/24,"")</f>
        <v>0</v>
      </c>
      <c r="AE155" s="315">
        <f>SUMIF($AH$110:$AH$138,Z155,$AI$110:$AI$138)+SUMIF($AJ$110:$AJ$138,Z155,$AK$110:$AK$138)+SUMIF($AL$110:$AL$138,Z155,$AM$110:$AM$138)+SUMIF($AN$110:$AN$138,Z155,$AO$110:$AO$138)+SUMIF($AP$110:$AP$138,Z155,$AQ$110:$AQ$138)</f>
        <v>0</v>
      </c>
      <c r="AF155" s="393"/>
      <c r="AG155" s="84"/>
      <c r="AH155" s="440"/>
      <c r="AI155" s="441"/>
      <c r="AJ155" s="110"/>
      <c r="AK155" s="23"/>
      <c r="AL155" s="434"/>
      <c r="AM155" s="435"/>
      <c r="AN155" s="435"/>
      <c r="AO155" s="435"/>
      <c r="AP155" s="435"/>
      <c r="AQ155" s="436"/>
      <c r="AR155" s="97"/>
      <c r="AS155" s="97"/>
      <c r="AT155" s="97"/>
      <c r="AU155" s="97"/>
      <c r="AV155" s="97"/>
      <c r="AW155" s="98"/>
      <c r="AX155" s="51"/>
      <c r="AY155" s="350" t="str">
        <f>Base!$A$15</f>
        <v>Hors production</v>
      </c>
      <c r="AZ155" s="75">
        <v>0</v>
      </c>
      <c r="BA155" s="327">
        <f>IFERROR(AZ155/VLOOKUP($A155,Base!$A$3:$D$17,4,FALSE)/24,"")</f>
        <v>0</v>
      </c>
      <c r="BB155" s="110"/>
      <c r="BC155" s="326">
        <f>IFERROR(BB155/VLOOKUP($A155,Base!$A$3:$D$17,4,FALSE)/24,"")</f>
        <v>0</v>
      </c>
      <c r="BD155" s="315">
        <f>AZ155</f>
        <v>0</v>
      </c>
      <c r="BE155" s="393"/>
      <c r="BF155" s="84"/>
      <c r="BG155" s="440"/>
      <c r="BH155" s="441"/>
      <c r="BI155" s="110"/>
      <c r="BJ155" s="23"/>
      <c r="BK155" s="434"/>
      <c r="BL155" s="435"/>
      <c r="BM155" s="435"/>
      <c r="BN155" s="435"/>
      <c r="BO155" s="435"/>
      <c r="BP155" s="436"/>
      <c r="BQ155" s="97"/>
      <c r="BR155" s="97"/>
      <c r="BS155" s="97"/>
      <c r="BT155" s="97"/>
      <c r="BU155" s="97"/>
      <c r="BV155" s="98"/>
      <c r="BW155" s="51"/>
      <c r="BX155" s="350" t="str">
        <f>Base!$A$15</f>
        <v>Hors production</v>
      </c>
      <c r="BY155" s="75">
        <v>7</v>
      </c>
      <c r="BZ155" s="327">
        <f>IFERROR(BY155/VLOOKUP($A155,Base!$A$3:$D$17,4,FALSE)/24,"")</f>
        <v>0.29166666666666669</v>
      </c>
      <c r="CA155" s="110"/>
      <c r="CB155" s="326">
        <f>IFERROR($CA155/VLOOKUP($A155,Base!$A$3:$D$17,4,FALSE)/24,"")</f>
        <v>0</v>
      </c>
      <c r="CC155" s="315">
        <f>BY155</f>
        <v>7</v>
      </c>
      <c r="CD155" s="393"/>
      <c r="CE155" s="84"/>
      <c r="CF155" s="440"/>
      <c r="CG155" s="441"/>
      <c r="CH155" s="110"/>
      <c r="CI155" s="23"/>
      <c r="CJ155" s="434"/>
      <c r="CK155" s="435"/>
      <c r="CL155" s="435"/>
      <c r="CM155" s="435"/>
      <c r="CN155" s="435"/>
      <c r="CO155" s="436"/>
      <c r="CP155" s="97"/>
      <c r="CQ155" s="97"/>
      <c r="CR155" s="97"/>
      <c r="CS155" s="97"/>
      <c r="CT155" s="97"/>
      <c r="CU155" s="98"/>
      <c r="CV155" s="51"/>
      <c r="CW155" s="350" t="str">
        <f>Base!$A$15</f>
        <v>Hors production</v>
      </c>
      <c r="CX155" s="75">
        <v>7</v>
      </c>
      <c r="CY155" s="327">
        <f>IFERROR(CX155/VLOOKUP($A155,Base!$A$3:$D$17,4,FALSE)/24,"")</f>
        <v>0.29166666666666669</v>
      </c>
      <c r="CZ155" s="110"/>
      <c r="DA155" s="326">
        <f>IFERROR(CZ155/VLOOKUP($A155,Base!$A$3:$D$17,4,FALSE)/24,"")</f>
        <v>0</v>
      </c>
      <c r="DB155" s="315">
        <f>CX155</f>
        <v>7</v>
      </c>
      <c r="DC155" s="393"/>
      <c r="DD155" s="84"/>
      <c r="DE155" s="440"/>
      <c r="DF155" s="441"/>
      <c r="DG155" s="110"/>
      <c r="DH155" s="23"/>
      <c r="DI155" s="434"/>
      <c r="DJ155" s="435"/>
      <c r="DK155" s="435"/>
      <c r="DL155" s="435"/>
      <c r="DM155" s="435"/>
      <c r="DN155" s="436"/>
      <c r="DO155" s="97"/>
      <c r="DP155" s="97"/>
      <c r="DQ155" s="97"/>
      <c r="DR155" s="97"/>
      <c r="DS155" s="97"/>
      <c r="DT155" s="98"/>
      <c r="DU155" s="51"/>
      <c r="DV155" s="350" t="str">
        <f>Base!$A$15</f>
        <v>Hors production</v>
      </c>
      <c r="DW155" s="75">
        <v>0</v>
      </c>
      <c r="DX155" s="327">
        <f>IFERROR(DW155/VLOOKUP($A155,Base!$A$3:$D$17,4,FALSE)/24,"")</f>
        <v>0</v>
      </c>
      <c r="DY155" s="110"/>
      <c r="DZ155" s="326">
        <f>IFERROR($DY155/VLOOKUP($A155,Base!$A$3:$D$17,4,FALSE)/24,"")</f>
        <v>0</v>
      </c>
      <c r="EA155" s="315">
        <f>DW155</f>
        <v>0</v>
      </c>
      <c r="EB155" s="393"/>
      <c r="EC155" s="84"/>
      <c r="ED155" s="440"/>
      <c r="EE155" s="441"/>
      <c r="EF155" s="110"/>
      <c r="EG155" s="23"/>
      <c r="EH155" s="434"/>
      <c r="EI155" s="435"/>
      <c r="EJ155" s="435"/>
      <c r="EK155" s="435"/>
      <c r="EL155" s="435"/>
      <c r="EM155" s="436"/>
      <c r="EN155" s="97"/>
      <c r="EO155" s="97"/>
      <c r="EP155" s="97"/>
      <c r="EQ155" s="97"/>
      <c r="ER155" s="97"/>
      <c r="ES155" s="98"/>
      <c r="ET155" s="51"/>
      <c r="EU155" s="350" t="str">
        <f>Base!$A$15</f>
        <v>Hors production</v>
      </c>
      <c r="EV155" s="323"/>
      <c r="EW155" s="327">
        <f>IFERROR(EV155/VLOOKUP($A155,Base!$A$3:$D$17,4,FALSE)/24,"")</f>
        <v>0</v>
      </c>
      <c r="EX155" s="110"/>
      <c r="EY155" s="326">
        <f>IFERROR(EX155/VLOOKUP($A155,Base!$A$3:$D$17,4,FALSE)/24,"")</f>
        <v>0</v>
      </c>
      <c r="EZ155" s="315">
        <f>EV155</f>
        <v>0</v>
      </c>
      <c r="FA155" s="393"/>
      <c r="FB155" s="84"/>
      <c r="FC155" s="440"/>
      <c r="FD155" s="441"/>
      <c r="FE155" s="110"/>
      <c r="FF155" s="23"/>
      <c r="FG155" s="434"/>
      <c r="FH155" s="435"/>
      <c r="FI155" s="435"/>
      <c r="FJ155" s="435"/>
      <c r="FK155" s="435"/>
      <c r="FL155" s="436"/>
      <c r="FM155" s="97"/>
      <c r="FN155" s="97"/>
      <c r="FO155" s="97"/>
      <c r="FP155" s="97"/>
      <c r="FQ155" s="97"/>
      <c r="FR155" s="98"/>
      <c r="FS155" s="51"/>
      <c r="FU155" s="237"/>
      <c r="FV155" s="23"/>
      <c r="FW155" s="88"/>
      <c r="FX155" s="23"/>
      <c r="FY155" s="126"/>
    </row>
    <row r="156" spans="1:181" s="25" customFormat="1" x14ac:dyDescent="0.2">
      <c r="A156" s="350" t="str">
        <f>Base!$A$16</f>
        <v>Encadrement</v>
      </c>
      <c r="B156" s="75">
        <v>7</v>
      </c>
      <c r="C156" s="327">
        <f>IFERROR(B156/VLOOKUP($A156,Base!$A$3:$D$17,4,FALSE)/24,"")</f>
        <v>0.29166666666666669</v>
      </c>
      <c r="D156" s="110"/>
      <c r="E156" s="326">
        <f>IFERROR($D156/VLOOKUP($A156,Base!$A$3:$D$17,4,FALSE)/24,"")</f>
        <v>0</v>
      </c>
      <c r="F156" s="315">
        <f>B156</f>
        <v>7</v>
      </c>
      <c r="G156" s="393"/>
      <c r="H156" s="84">
        <f>F156/VLOOKUP($A156,Base!$A$3:$D$17,4,FALSE)/24</f>
        <v>0.29166666666666669</v>
      </c>
      <c r="I156" s="440"/>
      <c r="J156" s="441"/>
      <c r="K156" s="110"/>
      <c r="L156" s="23"/>
      <c r="M156" s="434"/>
      <c r="N156" s="435"/>
      <c r="O156" s="435"/>
      <c r="P156" s="435"/>
      <c r="Q156" s="435"/>
      <c r="R156" s="436"/>
      <c r="S156" s="97"/>
      <c r="T156" s="97"/>
      <c r="U156" s="97"/>
      <c r="V156" s="97"/>
      <c r="W156" s="97"/>
      <c r="X156" s="98"/>
      <c r="Y156" s="51"/>
      <c r="Z156" s="350" t="str">
        <f>Base!$A$16</f>
        <v>Encadrement</v>
      </c>
      <c r="AA156" s="323">
        <v>7</v>
      </c>
      <c r="AB156" s="327">
        <f>IFERROR(AA156/VLOOKUP($A156,Base!$A$3:$D$17,4,FALSE)/24,"")</f>
        <v>0.29166666666666669</v>
      </c>
      <c r="AC156" s="110"/>
      <c r="AD156" s="326">
        <f>IFERROR($AC156/VLOOKUP($A156,Base!$A$3:$D$17,4,FALSE)/24,"")</f>
        <v>0</v>
      </c>
      <c r="AE156" s="315">
        <f>AA156</f>
        <v>7</v>
      </c>
      <c r="AF156" s="393"/>
      <c r="AG156" s="84">
        <f>AE156/VLOOKUP($A156,Base!$A$3:$D$17,4,FALSE)/24</f>
        <v>0.29166666666666669</v>
      </c>
      <c r="AH156" s="440"/>
      <c r="AI156" s="441"/>
      <c r="AJ156" s="110"/>
      <c r="AK156" s="23"/>
      <c r="AL156" s="434"/>
      <c r="AM156" s="435"/>
      <c r="AN156" s="435"/>
      <c r="AO156" s="435"/>
      <c r="AP156" s="435"/>
      <c r="AQ156" s="436"/>
      <c r="AR156" s="97"/>
      <c r="AS156" s="97"/>
      <c r="AT156" s="97"/>
      <c r="AU156" s="97"/>
      <c r="AV156" s="97"/>
      <c r="AW156" s="98"/>
      <c r="AX156" s="51"/>
      <c r="AY156" s="350" t="str">
        <f>Base!$A$16</f>
        <v>Encadrement</v>
      </c>
      <c r="AZ156" s="75">
        <v>7</v>
      </c>
      <c r="BA156" s="327">
        <f>IFERROR(AZ156/VLOOKUP($A156,Base!$A$3:$D$17,4,FALSE)/24,"")</f>
        <v>0.29166666666666669</v>
      </c>
      <c r="BB156" s="110"/>
      <c r="BC156" s="326">
        <f>IFERROR(BB156/VLOOKUP($A156,Base!$A$3:$D$17,4,FALSE)/24,"")</f>
        <v>0</v>
      </c>
      <c r="BD156" s="315">
        <f>AZ156</f>
        <v>7</v>
      </c>
      <c r="BE156" s="393"/>
      <c r="BF156" s="84">
        <f>BD156/VLOOKUP($A156,Base!$A$3:$D$17,4,FALSE)/24</f>
        <v>0.29166666666666669</v>
      </c>
      <c r="BG156" s="440"/>
      <c r="BH156" s="441"/>
      <c r="BI156" s="110"/>
      <c r="BJ156" s="23"/>
      <c r="BK156" s="434"/>
      <c r="BL156" s="435"/>
      <c r="BM156" s="435"/>
      <c r="BN156" s="435"/>
      <c r="BO156" s="435"/>
      <c r="BP156" s="436"/>
      <c r="BQ156" s="97"/>
      <c r="BR156" s="97"/>
      <c r="BS156" s="97"/>
      <c r="BT156" s="97"/>
      <c r="BU156" s="97"/>
      <c r="BV156" s="98"/>
      <c r="BW156" s="51"/>
      <c r="BX156" s="350" t="str">
        <f>Base!$A$16</f>
        <v>Encadrement</v>
      </c>
      <c r="BY156" s="75">
        <v>7</v>
      </c>
      <c r="BZ156" s="327">
        <f>IFERROR(BY156/VLOOKUP($A156,Base!$A$3:$D$17,4,FALSE)/24,"")</f>
        <v>0.29166666666666669</v>
      </c>
      <c r="CA156" s="110"/>
      <c r="CB156" s="326">
        <f>IFERROR($CA156/VLOOKUP($A156,Base!$A$3:$D$17,4,FALSE)/24,"")</f>
        <v>0</v>
      </c>
      <c r="CC156" s="315">
        <f>BY156</f>
        <v>7</v>
      </c>
      <c r="CD156" s="393"/>
      <c r="CE156" s="84">
        <f>CC156/VLOOKUP($A156,Base!$A$3:$D$17,4,FALSE)/24</f>
        <v>0.29166666666666669</v>
      </c>
      <c r="CF156" s="440"/>
      <c r="CG156" s="441"/>
      <c r="CH156" s="110"/>
      <c r="CI156" s="23"/>
      <c r="CJ156" s="434"/>
      <c r="CK156" s="435"/>
      <c r="CL156" s="435"/>
      <c r="CM156" s="435"/>
      <c r="CN156" s="435"/>
      <c r="CO156" s="436"/>
      <c r="CP156" s="97"/>
      <c r="CQ156" s="97"/>
      <c r="CR156" s="97"/>
      <c r="CS156" s="97"/>
      <c r="CT156" s="97"/>
      <c r="CU156" s="98"/>
      <c r="CV156" s="51"/>
      <c r="CW156" s="350" t="str">
        <f>Base!$A$16</f>
        <v>Encadrement</v>
      </c>
      <c r="CX156" s="75">
        <v>7</v>
      </c>
      <c r="CY156" s="327">
        <f>IFERROR(CX156/VLOOKUP($A156,Base!$A$3:$D$17,4,FALSE)/24,"")</f>
        <v>0.29166666666666669</v>
      </c>
      <c r="CZ156" s="110"/>
      <c r="DA156" s="326">
        <f>IFERROR(CZ156/VLOOKUP($A156,Base!$A$3:$D$17,4,FALSE)/24,"")</f>
        <v>0</v>
      </c>
      <c r="DB156" s="315">
        <f>CX156</f>
        <v>7</v>
      </c>
      <c r="DC156" s="393"/>
      <c r="DD156" s="84">
        <f>DB156/VLOOKUP($A156,Base!$A$3:$D$17,4,FALSE)/24</f>
        <v>0.29166666666666669</v>
      </c>
      <c r="DE156" s="440"/>
      <c r="DF156" s="441"/>
      <c r="DG156" s="110"/>
      <c r="DH156" s="23"/>
      <c r="DI156" s="434"/>
      <c r="DJ156" s="435"/>
      <c r="DK156" s="435"/>
      <c r="DL156" s="435"/>
      <c r="DM156" s="435"/>
      <c r="DN156" s="436"/>
      <c r="DO156" s="97"/>
      <c r="DP156" s="97"/>
      <c r="DQ156" s="97"/>
      <c r="DR156" s="97"/>
      <c r="DS156" s="97"/>
      <c r="DT156" s="98"/>
      <c r="DU156" s="51"/>
      <c r="DV156" s="350" t="str">
        <f>Base!$A$16</f>
        <v>Encadrement</v>
      </c>
      <c r="DW156" s="75">
        <v>7</v>
      </c>
      <c r="DX156" s="327">
        <f>IFERROR(DW156/VLOOKUP($A156,Base!$A$3:$D$17,4,FALSE)/24,"")</f>
        <v>0.29166666666666669</v>
      </c>
      <c r="DY156" s="110"/>
      <c r="DZ156" s="326">
        <f>IFERROR($DY156/VLOOKUP($A156,Base!$A$3:$D$17,4,FALSE)/24,"")</f>
        <v>0</v>
      </c>
      <c r="EA156" s="315">
        <f>DW156</f>
        <v>7</v>
      </c>
      <c r="EB156" s="393"/>
      <c r="EC156" s="84">
        <f>EA156/VLOOKUP($A156,Base!$A$3:$D$17,4,FALSE)/24</f>
        <v>0.29166666666666669</v>
      </c>
      <c r="ED156" s="440"/>
      <c r="EE156" s="441"/>
      <c r="EF156" s="110"/>
      <c r="EG156" s="23"/>
      <c r="EH156" s="434"/>
      <c r="EI156" s="435"/>
      <c r="EJ156" s="435"/>
      <c r="EK156" s="435"/>
      <c r="EL156" s="435"/>
      <c r="EM156" s="436"/>
      <c r="EN156" s="97"/>
      <c r="EO156" s="97"/>
      <c r="EP156" s="97"/>
      <c r="EQ156" s="97"/>
      <c r="ER156" s="97"/>
      <c r="ES156" s="98"/>
      <c r="ET156" s="51"/>
      <c r="EU156" s="350" t="str">
        <f>Base!$A$16</f>
        <v>Encadrement</v>
      </c>
      <c r="EV156" s="323"/>
      <c r="EW156" s="327">
        <f>IFERROR(EV156/VLOOKUP($A156,Base!$A$3:$D$17,4,FALSE)/24,"")</f>
        <v>0</v>
      </c>
      <c r="EX156" s="110"/>
      <c r="EY156" s="326">
        <f>IFERROR(EX156/VLOOKUP($A156,Base!$A$3:$D$17,4,FALSE)/24,"")</f>
        <v>0</v>
      </c>
      <c r="EZ156" s="315">
        <f>EV156</f>
        <v>0</v>
      </c>
      <c r="FA156" s="393"/>
      <c r="FB156" s="84">
        <f>EZ156/VLOOKUP($A156,Base!$A$3:$D$17,4,FALSE)/24</f>
        <v>0</v>
      </c>
      <c r="FC156" s="440"/>
      <c r="FD156" s="441"/>
      <c r="FE156" s="110"/>
      <c r="FF156" s="23"/>
      <c r="FG156" s="434"/>
      <c r="FH156" s="435"/>
      <c r="FI156" s="435"/>
      <c r="FJ156" s="435"/>
      <c r="FK156" s="435"/>
      <c r="FL156" s="436"/>
      <c r="FM156" s="97"/>
      <c r="FN156" s="97"/>
      <c r="FO156" s="97"/>
      <c r="FP156" s="97"/>
      <c r="FQ156" s="97"/>
      <c r="FR156" s="98"/>
      <c r="FS156" s="51"/>
      <c r="FU156" s="237"/>
      <c r="FV156" s="23"/>
      <c r="FW156" s="88"/>
      <c r="FX156" s="23"/>
      <c r="FY156" s="126"/>
    </row>
    <row r="157" spans="1:181" s="25" customFormat="1" ht="12.75" thickBot="1" x14ac:dyDescent="0.25">
      <c r="A157" s="350" t="str">
        <f>Base!$A$17</f>
        <v>Inventaire</v>
      </c>
      <c r="B157" s="75">
        <v>3</v>
      </c>
      <c r="C157" s="327">
        <f>IFERROR(B157/VLOOKUP($A157,Base!$A$3:$D$17,4,FALSE)/24,"")</f>
        <v>0.125</v>
      </c>
      <c r="D157" s="110"/>
      <c r="E157" s="326">
        <f>IFERROR($D157/VLOOKUP($A157,Base!$A$3:$D$17,4,FALSE)/24,"")</f>
        <v>0</v>
      </c>
      <c r="F157" s="315">
        <f>B157</f>
        <v>3</v>
      </c>
      <c r="G157" s="393"/>
      <c r="H157" s="84">
        <f>F157/VLOOKUP($A157,Base!$A$3:$D$17,4,FALSE)/24</f>
        <v>0.125</v>
      </c>
      <c r="I157" s="440"/>
      <c r="J157" s="441"/>
      <c r="K157" s="110"/>
      <c r="L157" s="23"/>
      <c r="M157" s="437"/>
      <c r="N157" s="438"/>
      <c r="O157" s="438"/>
      <c r="P157" s="438"/>
      <c r="Q157" s="438"/>
      <c r="R157" s="439"/>
      <c r="S157" s="99"/>
      <c r="T157" s="99"/>
      <c r="U157" s="99"/>
      <c r="V157" s="99"/>
      <c r="W157" s="99"/>
      <c r="X157" s="100"/>
      <c r="Y157" s="51"/>
      <c r="Z157" s="350" t="str">
        <f>Base!$A$17</f>
        <v>Inventaire</v>
      </c>
      <c r="AA157" s="323">
        <v>3</v>
      </c>
      <c r="AB157" s="327">
        <f>IFERROR(AA157/VLOOKUP($A157,Base!$A$3:$D$17,4,FALSE)/24,"")</f>
        <v>0.125</v>
      </c>
      <c r="AC157" s="110"/>
      <c r="AD157" s="326">
        <f>IFERROR($AC157/VLOOKUP($A157,Base!$A$3:$D$17,4,FALSE)/24,"")</f>
        <v>0</v>
      </c>
      <c r="AE157" s="315">
        <f>AA157</f>
        <v>3</v>
      </c>
      <c r="AF157" s="393"/>
      <c r="AG157" s="84">
        <f>AE157/VLOOKUP($A157,Base!$A$3:$D$17,4,FALSE)/24</f>
        <v>0.125</v>
      </c>
      <c r="AH157" s="440"/>
      <c r="AI157" s="441"/>
      <c r="AJ157" s="110"/>
      <c r="AK157" s="23"/>
      <c r="AL157" s="437"/>
      <c r="AM157" s="438"/>
      <c r="AN157" s="438"/>
      <c r="AO157" s="438"/>
      <c r="AP157" s="438"/>
      <c r="AQ157" s="439"/>
      <c r="AR157" s="99"/>
      <c r="AS157" s="99"/>
      <c r="AT157" s="99"/>
      <c r="AU157" s="99"/>
      <c r="AV157" s="99"/>
      <c r="AW157" s="100"/>
      <c r="AX157" s="51"/>
      <c r="AY157" s="350" t="str">
        <f>Base!$A$17</f>
        <v>Inventaire</v>
      </c>
      <c r="AZ157" s="75">
        <v>3</v>
      </c>
      <c r="BA157" s="327">
        <f>IFERROR(AZ157/VLOOKUP($A157,Base!$A$3:$D$17,4,FALSE)/24,"")</f>
        <v>0.125</v>
      </c>
      <c r="BB157" s="110"/>
      <c r="BC157" s="326">
        <f>IFERROR(BB157/VLOOKUP($A157,Base!$A$3:$D$17,4,FALSE)/24,"")</f>
        <v>0</v>
      </c>
      <c r="BD157" s="315">
        <f>AZ157</f>
        <v>3</v>
      </c>
      <c r="BE157" s="393"/>
      <c r="BF157" s="84">
        <f>BD157/VLOOKUP($A157,Base!$A$3:$D$17,4,FALSE)/24</f>
        <v>0.125</v>
      </c>
      <c r="BG157" s="440"/>
      <c r="BH157" s="441"/>
      <c r="BI157" s="110"/>
      <c r="BJ157" s="23"/>
      <c r="BK157" s="437"/>
      <c r="BL157" s="438"/>
      <c r="BM157" s="438"/>
      <c r="BN157" s="438"/>
      <c r="BO157" s="438"/>
      <c r="BP157" s="439"/>
      <c r="BQ157" s="99"/>
      <c r="BR157" s="99"/>
      <c r="BS157" s="99"/>
      <c r="BT157" s="99"/>
      <c r="BU157" s="99"/>
      <c r="BV157" s="100"/>
      <c r="BW157" s="51"/>
      <c r="BX157" s="350" t="str">
        <f>Base!$A$17</f>
        <v>Inventaire</v>
      </c>
      <c r="BY157" s="75">
        <v>3</v>
      </c>
      <c r="BZ157" s="327">
        <f>IFERROR(BY157/VLOOKUP($A157,Base!$A$3:$D$17,4,FALSE)/24,"")</f>
        <v>0.125</v>
      </c>
      <c r="CA157" s="110"/>
      <c r="CB157" s="326">
        <f>IFERROR($CA157/VLOOKUP($A157,Base!$A$3:$D$17,4,FALSE)/24,"")</f>
        <v>0</v>
      </c>
      <c r="CC157" s="315">
        <f>BY157</f>
        <v>3</v>
      </c>
      <c r="CD157" s="393"/>
      <c r="CE157" s="84">
        <f>CC157/VLOOKUP($A157,Base!$A$3:$D$17,4,FALSE)/24</f>
        <v>0.125</v>
      </c>
      <c r="CF157" s="440"/>
      <c r="CG157" s="441"/>
      <c r="CH157" s="110"/>
      <c r="CI157" s="23"/>
      <c r="CJ157" s="437"/>
      <c r="CK157" s="438"/>
      <c r="CL157" s="438"/>
      <c r="CM157" s="438"/>
      <c r="CN157" s="438"/>
      <c r="CO157" s="439"/>
      <c r="CP157" s="99"/>
      <c r="CQ157" s="99"/>
      <c r="CR157" s="99"/>
      <c r="CS157" s="99"/>
      <c r="CT157" s="99"/>
      <c r="CU157" s="100"/>
      <c r="CV157" s="51"/>
      <c r="CW157" s="350" t="str">
        <f>Base!$A$17</f>
        <v>Inventaire</v>
      </c>
      <c r="CX157" s="75">
        <v>3</v>
      </c>
      <c r="CY157" s="327">
        <f>IFERROR(CX157/VLOOKUP($A157,Base!$A$3:$D$17,4,FALSE)/24,"")</f>
        <v>0.125</v>
      </c>
      <c r="CZ157" s="110"/>
      <c r="DA157" s="326">
        <f>IFERROR(CZ157/VLOOKUP($A157,Base!$A$3:$D$17,4,FALSE)/24,"")</f>
        <v>0</v>
      </c>
      <c r="DB157" s="315">
        <f>CX157</f>
        <v>3</v>
      </c>
      <c r="DC157" s="393"/>
      <c r="DD157" s="84">
        <f>DB157/VLOOKUP($A157,Base!$A$3:$D$17,4,FALSE)/24</f>
        <v>0.125</v>
      </c>
      <c r="DE157" s="440"/>
      <c r="DF157" s="441"/>
      <c r="DG157" s="110"/>
      <c r="DH157" s="23"/>
      <c r="DI157" s="437"/>
      <c r="DJ157" s="438"/>
      <c r="DK157" s="438"/>
      <c r="DL157" s="438"/>
      <c r="DM157" s="438"/>
      <c r="DN157" s="439"/>
      <c r="DO157" s="99"/>
      <c r="DP157" s="99"/>
      <c r="DQ157" s="99"/>
      <c r="DR157" s="99"/>
      <c r="DS157" s="99"/>
      <c r="DT157" s="100"/>
      <c r="DU157" s="51"/>
      <c r="DV157" s="350" t="str">
        <f>Base!$A$17</f>
        <v>Inventaire</v>
      </c>
      <c r="DW157" s="75">
        <v>3</v>
      </c>
      <c r="DX157" s="327">
        <f>IFERROR(DW157/VLOOKUP($A157,Base!$A$3:$D$17,4,FALSE)/24,"")</f>
        <v>0.125</v>
      </c>
      <c r="DY157" s="110"/>
      <c r="DZ157" s="326">
        <f>IFERROR($DY157/VLOOKUP($A157,Base!$A$3:$D$17,4,FALSE)/24,"")</f>
        <v>0</v>
      </c>
      <c r="EA157" s="315">
        <f>DW157</f>
        <v>3</v>
      </c>
      <c r="EB157" s="393"/>
      <c r="EC157" s="84">
        <f>EA157/VLOOKUP($A157,Base!$A$3:$D$17,4,FALSE)/24</f>
        <v>0.125</v>
      </c>
      <c r="ED157" s="440"/>
      <c r="EE157" s="441"/>
      <c r="EF157" s="110"/>
      <c r="EG157" s="23"/>
      <c r="EH157" s="437"/>
      <c r="EI157" s="438"/>
      <c r="EJ157" s="438"/>
      <c r="EK157" s="438"/>
      <c r="EL157" s="438"/>
      <c r="EM157" s="439"/>
      <c r="EN157" s="99"/>
      <c r="EO157" s="99"/>
      <c r="EP157" s="99"/>
      <c r="EQ157" s="99"/>
      <c r="ER157" s="99"/>
      <c r="ES157" s="100"/>
      <c r="ET157" s="51"/>
      <c r="EU157" s="350" t="str">
        <f>Base!$A$17</f>
        <v>Inventaire</v>
      </c>
      <c r="EV157" s="323"/>
      <c r="EW157" s="327">
        <f>IFERROR(EV157/VLOOKUP($A157,Base!$A$3:$D$17,4,FALSE)/24,"")</f>
        <v>0</v>
      </c>
      <c r="EX157" s="110"/>
      <c r="EY157" s="326">
        <f>IFERROR(EX157/VLOOKUP($A157,Base!$A$3:$D$17,4,FALSE)/24,"")</f>
        <v>0</v>
      </c>
      <c r="EZ157" s="315">
        <f>EV157</f>
        <v>0</v>
      </c>
      <c r="FA157" s="393"/>
      <c r="FB157" s="84">
        <f>EZ157/VLOOKUP($A157,Base!$A$3:$D$17,4,FALSE)/24</f>
        <v>0</v>
      </c>
      <c r="FC157" s="440"/>
      <c r="FD157" s="441"/>
      <c r="FE157" s="110"/>
      <c r="FF157" s="23"/>
      <c r="FG157" s="437"/>
      <c r="FH157" s="438"/>
      <c r="FI157" s="438"/>
      <c r="FJ157" s="438"/>
      <c r="FK157" s="438"/>
      <c r="FL157" s="439"/>
      <c r="FM157" s="99"/>
      <c r="FN157" s="99"/>
      <c r="FO157" s="99"/>
      <c r="FP157" s="99"/>
      <c r="FQ157" s="99"/>
      <c r="FR157" s="100"/>
      <c r="FS157" s="51"/>
      <c r="FU157" s="237"/>
      <c r="FV157" s="23"/>
      <c r="FW157" s="88"/>
      <c r="FX157" s="23"/>
      <c r="FY157" s="126"/>
    </row>
    <row r="158" spans="1:181" s="25" customFormat="1" ht="12.75" thickBot="1" x14ac:dyDescent="0.25">
      <c r="A158" s="333" t="s">
        <v>103</v>
      </c>
      <c r="B158" s="334"/>
      <c r="C158" s="342">
        <f>SUM(C142:C157)</f>
        <v>3.9247987628672734</v>
      </c>
      <c r="D158" s="336"/>
      <c r="E158" s="337">
        <f>SUM(E142:E157,H155:H157)</f>
        <v>0.41666666666666669</v>
      </c>
      <c r="F158" s="338"/>
      <c r="G158" s="339"/>
      <c r="H158" s="340"/>
      <c r="I158" s="442"/>
      <c r="J158" s="443"/>
      <c r="K158" s="341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X158" s="24"/>
      <c r="Y158" s="51"/>
      <c r="Z158" s="333" t="s">
        <v>103</v>
      </c>
      <c r="AA158" s="334"/>
      <c r="AB158" s="342">
        <f>SUM(AB142:AB157)</f>
        <v>3.9082788074373207</v>
      </c>
      <c r="AC158" s="336"/>
      <c r="AD158" s="345">
        <f>SUM(AD142:AD157,AG155:AG157)</f>
        <v>0.41666666666666669</v>
      </c>
      <c r="AE158" s="338"/>
      <c r="AF158" s="339"/>
      <c r="AG158" s="402"/>
      <c r="AH158" s="442"/>
      <c r="AI158" s="443"/>
      <c r="AJ158" s="341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W158" s="24"/>
      <c r="AX158" s="51"/>
      <c r="AY158" s="333" t="s">
        <v>103</v>
      </c>
      <c r="AZ158" s="334"/>
      <c r="BA158" s="342">
        <f>SUM(BA142:BA157)</f>
        <v>3.8822012782625563</v>
      </c>
      <c r="BB158" s="336"/>
      <c r="BC158" s="345">
        <f>SUM(BC142:BC157,BF155:BF157)</f>
        <v>0.81391694725028052</v>
      </c>
      <c r="BD158" s="338"/>
      <c r="BE158" s="339"/>
      <c r="BF158" s="402"/>
      <c r="BG158" s="442"/>
      <c r="BH158" s="443"/>
      <c r="BI158" s="341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V158" s="24"/>
      <c r="BW158" s="51"/>
      <c r="BX158" s="333" t="s">
        <v>103</v>
      </c>
      <c r="BY158" s="334"/>
      <c r="BZ158" s="342">
        <f>SUM(BZ142:BZ157)</f>
        <v>3.2127928960066403</v>
      </c>
      <c r="CA158" s="336"/>
      <c r="CB158" s="337">
        <f>SUM(CB142:CB157,CE155:CE157)</f>
        <v>0.41666666666666669</v>
      </c>
      <c r="CC158" s="338"/>
      <c r="CD158" s="339"/>
      <c r="CE158" s="340"/>
      <c r="CF158" s="442"/>
      <c r="CG158" s="443"/>
      <c r="CH158" s="341"/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U158" s="24"/>
      <c r="CV158" s="51"/>
      <c r="CW158" s="333" t="s">
        <v>103</v>
      </c>
      <c r="CX158" s="334"/>
      <c r="CY158" s="342">
        <f>SUM(CY142:CY157)</f>
        <v>3.6688545549925999</v>
      </c>
      <c r="CZ158" s="336"/>
      <c r="DA158" s="337">
        <f>SUM(DA142:DA157,DD155:DD157)</f>
        <v>0.41666666666666669</v>
      </c>
      <c r="DB158" s="338"/>
      <c r="DC158" s="339"/>
      <c r="DD158" s="340"/>
      <c r="DE158" s="442"/>
      <c r="DF158" s="443"/>
      <c r="DG158" s="341"/>
      <c r="DH158" s="23"/>
      <c r="DI158" s="23"/>
      <c r="DJ158" s="23"/>
      <c r="DK158" s="23"/>
      <c r="DL158" s="23"/>
      <c r="DM158" s="23"/>
      <c r="DN158" s="23"/>
      <c r="DO158" s="23"/>
      <c r="DP158" s="23"/>
      <c r="DQ158" s="23"/>
      <c r="DR158" s="23"/>
      <c r="DT158" s="24"/>
      <c r="DU158" s="51"/>
      <c r="DV158" s="333" t="s">
        <v>103</v>
      </c>
      <c r="DW158" s="334"/>
      <c r="DX158" s="342">
        <f>SUM(DX142:DX157)</f>
        <v>3.3826714880475857</v>
      </c>
      <c r="DY158" s="336"/>
      <c r="DZ158" s="337">
        <f>SUM(DZ142:DZ157,EC155:EC157)</f>
        <v>0.41666666666666669</v>
      </c>
      <c r="EA158" s="338"/>
      <c r="EB158" s="339"/>
      <c r="EC158" s="340"/>
      <c r="ED158" s="442"/>
      <c r="EE158" s="443"/>
      <c r="EF158" s="341"/>
      <c r="EG158" s="23"/>
      <c r="EH158" s="23"/>
      <c r="EI158" s="23"/>
      <c r="EJ158" s="23"/>
      <c r="EK158" s="23"/>
      <c r="EL158" s="23"/>
      <c r="EM158" s="23"/>
      <c r="EN158" s="23"/>
      <c r="EO158" s="23"/>
      <c r="EP158" s="23"/>
      <c r="EQ158" s="23"/>
      <c r="ES158" s="24"/>
      <c r="ET158" s="51"/>
      <c r="EU158" s="333" t="s">
        <v>103</v>
      </c>
      <c r="EV158" s="334"/>
      <c r="EW158" s="342">
        <f>SUM(EW142:EW157)</f>
        <v>0</v>
      </c>
      <c r="EX158" s="336"/>
      <c r="EY158" s="337">
        <f>SUM(EY142:EY157,FB155:FB157)</f>
        <v>0</v>
      </c>
      <c r="EZ158" s="338"/>
      <c r="FA158" s="339"/>
      <c r="FB158" s="340"/>
      <c r="FC158" s="442"/>
      <c r="FD158" s="443"/>
      <c r="FE158" s="341"/>
      <c r="FF158" s="23"/>
      <c r="FG158" s="23"/>
      <c r="FH158" s="23"/>
      <c r="FI158" s="23"/>
      <c r="FJ158" s="23"/>
      <c r="FK158" s="23"/>
      <c r="FL158" s="23"/>
      <c r="FM158" s="23"/>
      <c r="FN158" s="23"/>
      <c r="FO158" s="23"/>
      <c r="FP158" s="23"/>
      <c r="FR158" s="24"/>
      <c r="FS158" s="51"/>
      <c r="FU158" s="237"/>
      <c r="FV158" s="23"/>
      <c r="FW158" s="88"/>
      <c r="FX158" s="23"/>
      <c r="FY158" s="126"/>
    </row>
    <row r="159" spans="1:181" s="25" customFormat="1" ht="6" customHeight="1" thickBot="1" x14ac:dyDescent="0.25">
      <c r="A159" s="93"/>
      <c r="B159" s="94"/>
      <c r="C159" s="94"/>
      <c r="D159" s="94"/>
      <c r="E159" s="94"/>
      <c r="F159" s="94"/>
      <c r="G159" s="94"/>
      <c r="H159" s="94"/>
      <c r="I159" s="93" t="s">
        <v>10</v>
      </c>
      <c r="J159" s="93"/>
      <c r="K159" s="93"/>
      <c r="L159" s="93"/>
      <c r="M159" s="93"/>
      <c r="N159" s="93"/>
      <c r="O159" s="93"/>
      <c r="P159" s="93"/>
      <c r="Q159" s="93"/>
      <c r="R159" s="93"/>
      <c r="S159" s="93"/>
      <c r="T159" s="93"/>
      <c r="U159" s="93"/>
      <c r="V159" s="93"/>
      <c r="W159" s="93"/>
      <c r="X159" s="94"/>
      <c r="Y159" s="95"/>
      <c r="Z159" s="93"/>
      <c r="AA159" s="94"/>
      <c r="AB159" s="94"/>
      <c r="AC159" s="94"/>
      <c r="AD159" s="94"/>
      <c r="AE159" s="94"/>
      <c r="AF159" s="94"/>
      <c r="AG159" s="94"/>
      <c r="AH159" s="93" t="s">
        <v>10</v>
      </c>
      <c r="AI159" s="93"/>
      <c r="AJ159" s="93"/>
      <c r="AK159" s="93"/>
      <c r="AL159" s="93"/>
      <c r="AM159" s="93"/>
      <c r="AN159" s="93"/>
      <c r="AO159" s="93"/>
      <c r="AP159" s="93"/>
      <c r="AQ159" s="93"/>
      <c r="AR159" s="93"/>
      <c r="AS159" s="93"/>
      <c r="AT159" s="93"/>
      <c r="AU159" s="93"/>
      <c r="AV159" s="93"/>
      <c r="AW159" s="94"/>
      <c r="AX159" s="95"/>
      <c r="AY159" s="93"/>
      <c r="AZ159" s="94"/>
      <c r="BA159" s="94"/>
      <c r="BB159" s="94"/>
      <c r="BC159" s="94"/>
      <c r="BD159" s="94"/>
      <c r="BE159" s="94"/>
      <c r="BF159" s="94"/>
      <c r="BG159" s="93" t="s">
        <v>10</v>
      </c>
      <c r="BH159" s="93"/>
      <c r="BI159" s="93"/>
      <c r="BJ159" s="93"/>
      <c r="BK159" s="93"/>
      <c r="BL159" s="93"/>
      <c r="BM159" s="93"/>
      <c r="BN159" s="93"/>
      <c r="BO159" s="93"/>
      <c r="BP159" s="93"/>
      <c r="BQ159" s="93"/>
      <c r="BR159" s="93"/>
      <c r="BS159" s="93"/>
      <c r="BT159" s="93"/>
      <c r="BU159" s="93"/>
      <c r="BV159" s="94"/>
      <c r="BW159" s="95"/>
      <c r="BX159" s="93"/>
      <c r="BY159" s="94"/>
      <c r="BZ159" s="94"/>
      <c r="CA159" s="94"/>
      <c r="CB159" s="94"/>
      <c r="CC159" s="94"/>
      <c r="CD159" s="94"/>
      <c r="CE159" s="94"/>
      <c r="CF159" s="93" t="s">
        <v>10</v>
      </c>
      <c r="CG159" s="93"/>
      <c r="CH159" s="93"/>
      <c r="CI159" s="93"/>
      <c r="CJ159" s="93"/>
      <c r="CK159" s="93"/>
      <c r="CL159" s="93"/>
      <c r="CM159" s="93"/>
      <c r="CN159" s="93"/>
      <c r="CO159" s="93"/>
      <c r="CP159" s="93"/>
      <c r="CQ159" s="93"/>
      <c r="CR159" s="93"/>
      <c r="CS159" s="93"/>
      <c r="CT159" s="93"/>
      <c r="CU159" s="94"/>
      <c r="CV159" s="95"/>
      <c r="CW159" s="93"/>
      <c r="CX159" s="94"/>
      <c r="CY159" s="94"/>
      <c r="CZ159" s="94"/>
      <c r="DA159" s="94"/>
      <c r="DB159" s="94"/>
      <c r="DC159" s="94"/>
      <c r="DD159" s="94"/>
      <c r="DE159" s="93" t="s">
        <v>10</v>
      </c>
      <c r="DF159" s="93"/>
      <c r="DG159" s="93"/>
      <c r="DH159" s="93"/>
      <c r="DI159" s="93"/>
      <c r="DJ159" s="93"/>
      <c r="DK159" s="93"/>
      <c r="DL159" s="93"/>
      <c r="DM159" s="93"/>
      <c r="DN159" s="93"/>
      <c r="DO159" s="93"/>
      <c r="DP159" s="93"/>
      <c r="DQ159" s="93"/>
      <c r="DR159" s="93"/>
      <c r="DS159" s="93"/>
      <c r="DT159" s="94"/>
      <c r="DU159" s="95"/>
      <c r="DV159" s="93"/>
      <c r="DW159" s="94"/>
      <c r="DX159" s="94"/>
      <c r="DY159" s="94"/>
      <c r="DZ159" s="94"/>
      <c r="EA159" s="94"/>
      <c r="EB159" s="94"/>
      <c r="EC159" s="94"/>
      <c r="ED159" s="93" t="s">
        <v>10</v>
      </c>
      <c r="EE159" s="93"/>
      <c r="EF159" s="93"/>
      <c r="EG159" s="93"/>
      <c r="EH159" s="93"/>
      <c r="EI159" s="93"/>
      <c r="EJ159" s="93"/>
      <c r="EK159" s="93"/>
      <c r="EL159" s="93"/>
      <c r="EM159" s="93"/>
      <c r="EN159" s="93"/>
      <c r="EO159" s="93"/>
      <c r="EP159" s="93"/>
      <c r="EQ159" s="93"/>
      <c r="ER159" s="93"/>
      <c r="ES159" s="94"/>
      <c r="ET159" s="95"/>
      <c r="EU159" s="93"/>
      <c r="EV159" s="94"/>
      <c r="EW159" s="94"/>
      <c r="EX159" s="94"/>
      <c r="EY159" s="94"/>
      <c r="EZ159" s="94"/>
      <c r="FA159" s="94"/>
      <c r="FB159" s="94"/>
      <c r="FC159" s="93" t="s">
        <v>10</v>
      </c>
      <c r="FD159" s="93"/>
      <c r="FE159" s="93"/>
      <c r="FF159" s="93"/>
      <c r="FG159" s="93"/>
      <c r="FH159" s="93"/>
      <c r="FI159" s="93"/>
      <c r="FJ159" s="93"/>
      <c r="FK159" s="93"/>
      <c r="FL159" s="93"/>
      <c r="FM159" s="93"/>
      <c r="FN159" s="93"/>
      <c r="FO159" s="93"/>
      <c r="FP159" s="93"/>
      <c r="FQ159" s="93"/>
      <c r="FR159" s="94"/>
      <c r="FS159" s="95"/>
      <c r="FU159" s="238"/>
      <c r="FW159" s="88"/>
      <c r="FY159" s="130"/>
    </row>
    <row r="160" spans="1:181" s="25" customFormat="1" ht="12.75" thickBot="1" x14ac:dyDescent="0.25">
      <c r="A160" s="55">
        <f>A1</f>
        <v>42786</v>
      </c>
      <c r="B160" s="57" t="str">
        <f>TEXT(A160,"jjjj")</f>
        <v>lundi</v>
      </c>
      <c r="C160" s="47"/>
      <c r="D160" s="47"/>
      <c r="E160" s="47"/>
      <c r="F160" s="47"/>
      <c r="G160" s="47"/>
      <c r="H160" s="47"/>
      <c r="I160" s="81"/>
      <c r="J160" s="81"/>
      <c r="K160" s="81"/>
      <c r="L160" s="81"/>
      <c r="M160" s="81"/>
      <c r="N160" s="81"/>
      <c r="O160" s="81"/>
      <c r="P160" s="81"/>
      <c r="Q160" s="81"/>
      <c r="R160" s="81"/>
      <c r="S160" s="81"/>
      <c r="T160" s="81"/>
      <c r="U160" s="81"/>
      <c r="V160" s="81"/>
      <c r="W160" s="81"/>
      <c r="X160" s="48"/>
      <c r="Y160" s="51"/>
      <c r="Z160" s="55">
        <f>Z1</f>
        <v>42787</v>
      </c>
      <c r="AA160" s="57" t="str">
        <f>TEXT(Z160,"jjjj")</f>
        <v>mardi</v>
      </c>
      <c r="AB160" s="47"/>
      <c r="AC160" s="47"/>
      <c r="AD160" s="47"/>
      <c r="AE160" s="47"/>
      <c r="AF160" s="47"/>
      <c r="AG160" s="47"/>
      <c r="AH160" s="81"/>
      <c r="AI160" s="81"/>
      <c r="AJ160" s="81"/>
      <c r="AK160" s="81"/>
      <c r="AL160" s="81"/>
      <c r="AM160" s="81"/>
      <c r="AN160" s="81"/>
      <c r="AO160" s="81"/>
      <c r="AP160" s="81"/>
      <c r="AQ160" s="81"/>
      <c r="AR160" s="81"/>
      <c r="AS160" s="81"/>
      <c r="AT160" s="81"/>
      <c r="AU160" s="81"/>
      <c r="AV160" s="81"/>
      <c r="AW160" s="48"/>
      <c r="AX160" s="51"/>
      <c r="AY160" s="55">
        <f>AY1</f>
        <v>42788</v>
      </c>
      <c r="AZ160" s="57" t="str">
        <f>TEXT(AY160,"jjjj")</f>
        <v>mercredi</v>
      </c>
      <c r="BA160" s="47"/>
      <c r="BB160" s="47"/>
      <c r="BC160" s="47"/>
      <c r="BD160" s="47"/>
      <c r="BE160" s="47"/>
      <c r="BF160" s="47"/>
      <c r="BG160" s="81"/>
      <c r="BH160" s="81"/>
      <c r="BI160" s="81"/>
      <c r="BJ160" s="81"/>
      <c r="BK160" s="81"/>
      <c r="BL160" s="81"/>
      <c r="BM160" s="81"/>
      <c r="BN160" s="81"/>
      <c r="BO160" s="81"/>
      <c r="BP160" s="81"/>
      <c r="BQ160" s="81"/>
      <c r="BR160" s="81"/>
      <c r="BS160" s="81"/>
      <c r="BT160" s="81"/>
      <c r="BU160" s="81"/>
      <c r="BV160" s="48"/>
      <c r="BW160" s="51"/>
      <c r="BX160" s="55">
        <f>BX1</f>
        <v>42789</v>
      </c>
      <c r="BY160" s="57" t="str">
        <f>TEXT(BX160,"jjjj")</f>
        <v>jeudi</v>
      </c>
      <c r="BZ160" s="47"/>
      <c r="CA160" s="47"/>
      <c r="CB160" s="47"/>
      <c r="CC160" s="47"/>
      <c r="CD160" s="47"/>
      <c r="CE160" s="47"/>
      <c r="CF160" s="81"/>
      <c r="CG160" s="81"/>
      <c r="CH160" s="81"/>
      <c r="CI160" s="81"/>
      <c r="CJ160" s="81"/>
      <c r="CK160" s="81"/>
      <c r="CL160" s="81"/>
      <c r="CM160" s="81"/>
      <c r="CN160" s="81"/>
      <c r="CO160" s="81"/>
      <c r="CP160" s="81"/>
      <c r="CQ160" s="81"/>
      <c r="CR160" s="81"/>
      <c r="CS160" s="81"/>
      <c r="CT160" s="81"/>
      <c r="CU160" s="48"/>
      <c r="CV160" s="51"/>
      <c r="CW160" s="55">
        <f>CW1</f>
        <v>42790</v>
      </c>
      <c r="CX160" s="57" t="str">
        <f>TEXT(CW160,"jjjj")</f>
        <v>vendredi</v>
      </c>
      <c r="CY160" s="47"/>
      <c r="CZ160" s="47"/>
      <c r="DA160" s="47"/>
      <c r="DB160" s="47"/>
      <c r="DC160" s="47"/>
      <c r="DD160" s="47"/>
      <c r="DE160" s="81"/>
      <c r="DF160" s="81"/>
      <c r="DG160" s="81"/>
      <c r="DH160" s="81"/>
      <c r="DI160" s="81"/>
      <c r="DJ160" s="81"/>
      <c r="DK160" s="81"/>
      <c r="DL160" s="81"/>
      <c r="DM160" s="81"/>
      <c r="DN160" s="81"/>
      <c r="DO160" s="81"/>
      <c r="DP160" s="81"/>
      <c r="DQ160" s="81"/>
      <c r="DR160" s="81"/>
      <c r="DS160" s="81"/>
      <c r="DT160" s="48"/>
      <c r="DU160" s="51"/>
      <c r="DV160" s="55">
        <f>DV1</f>
        <v>42791</v>
      </c>
      <c r="DW160" s="57" t="str">
        <f>TEXT(DV160,"jjjj")</f>
        <v>samedi</v>
      </c>
      <c r="DX160" s="47"/>
      <c r="DY160" s="47"/>
      <c r="DZ160" s="47"/>
      <c r="EA160" s="47"/>
      <c r="EB160" s="47"/>
      <c r="EC160" s="47"/>
      <c r="ED160" s="81"/>
      <c r="EE160" s="81"/>
      <c r="EF160" s="81"/>
      <c r="EG160" s="81"/>
      <c r="EH160" s="81"/>
      <c r="EI160" s="81"/>
      <c r="EJ160" s="81"/>
      <c r="EK160" s="81"/>
      <c r="EL160" s="81"/>
      <c r="EM160" s="81"/>
      <c r="EN160" s="81"/>
      <c r="EO160" s="81"/>
      <c r="EP160" s="81"/>
      <c r="EQ160" s="81"/>
      <c r="ER160" s="81"/>
      <c r="ES160" s="48"/>
      <c r="ET160" s="51"/>
      <c r="EU160" s="55">
        <f>EU1</f>
        <v>42792</v>
      </c>
      <c r="EV160" s="57" t="str">
        <f>TEXT(EU160,"jjjj")</f>
        <v>dimanche</v>
      </c>
      <c r="EW160" s="47"/>
      <c r="EX160" s="47"/>
      <c r="EY160" s="47"/>
      <c r="EZ160" s="47"/>
      <c r="FA160" s="47"/>
      <c r="FB160" s="47"/>
      <c r="FC160" s="81"/>
      <c r="FD160" s="81"/>
      <c r="FE160" s="81"/>
      <c r="FF160" s="81"/>
      <c r="FG160" s="81"/>
      <c r="FH160" s="81"/>
      <c r="FI160" s="81"/>
      <c r="FJ160" s="81"/>
      <c r="FK160" s="81"/>
      <c r="FL160" s="81"/>
      <c r="FM160" s="81"/>
      <c r="FN160" s="81"/>
      <c r="FO160" s="81"/>
      <c r="FP160" s="81"/>
      <c r="FQ160" s="81"/>
      <c r="FR160" s="48"/>
      <c r="FS160" s="51"/>
      <c r="FU160" s="237"/>
      <c r="FV160" s="23"/>
      <c r="FW160" s="88"/>
      <c r="FX160" s="23"/>
      <c r="FY160" s="126"/>
    </row>
    <row r="161" spans="1:181" s="25" customFormat="1" ht="13.5" customHeight="1" thickBot="1" x14ac:dyDescent="0.25">
      <c r="A161" s="418" t="s">
        <v>0</v>
      </c>
      <c r="B161" s="445" t="s">
        <v>88</v>
      </c>
      <c r="C161" s="89" t="s">
        <v>118</v>
      </c>
      <c r="D161" s="90"/>
      <c r="E161" s="397" t="s">
        <v>112</v>
      </c>
      <c r="F161" s="418" t="s">
        <v>117</v>
      </c>
      <c r="G161" s="419"/>
      <c r="H161" s="394" t="s">
        <v>112</v>
      </c>
      <c r="I161" s="447" t="s">
        <v>98</v>
      </c>
      <c r="J161" s="447" t="s">
        <v>113</v>
      </c>
      <c r="K161" s="418" t="s">
        <v>99</v>
      </c>
      <c r="L161" s="419" t="s">
        <v>113</v>
      </c>
      <c r="M161" s="447" t="s">
        <v>100</v>
      </c>
      <c r="N161" s="447" t="s">
        <v>113</v>
      </c>
      <c r="O161" s="418" t="s">
        <v>101</v>
      </c>
      <c r="P161" s="419" t="s">
        <v>113</v>
      </c>
      <c r="Q161" s="447" t="s">
        <v>102</v>
      </c>
      <c r="R161" s="447" t="s">
        <v>113</v>
      </c>
      <c r="S161" s="409" t="s">
        <v>114</v>
      </c>
      <c r="T161" s="407" t="s">
        <v>114</v>
      </c>
      <c r="U161" s="409" t="s">
        <v>114</v>
      </c>
      <c r="V161" s="407" t="s">
        <v>114</v>
      </c>
      <c r="W161" s="409" t="s">
        <v>114</v>
      </c>
      <c r="X161" s="397" t="s">
        <v>112</v>
      </c>
      <c r="Y161" s="51"/>
      <c r="Z161" s="418" t="s">
        <v>0</v>
      </c>
      <c r="AA161" s="445" t="s">
        <v>88</v>
      </c>
      <c r="AB161" s="89" t="s">
        <v>118</v>
      </c>
      <c r="AC161" s="90"/>
      <c r="AD161" s="397" t="s">
        <v>112</v>
      </c>
      <c r="AE161" s="418" t="s">
        <v>117</v>
      </c>
      <c r="AF161" s="419"/>
      <c r="AG161" s="394" t="s">
        <v>112</v>
      </c>
      <c r="AH161" s="447" t="s">
        <v>98</v>
      </c>
      <c r="AI161" s="447" t="s">
        <v>113</v>
      </c>
      <c r="AJ161" s="418" t="s">
        <v>99</v>
      </c>
      <c r="AK161" s="419" t="s">
        <v>113</v>
      </c>
      <c r="AL161" s="447" t="s">
        <v>100</v>
      </c>
      <c r="AM161" s="447" t="s">
        <v>113</v>
      </c>
      <c r="AN161" s="418" t="s">
        <v>101</v>
      </c>
      <c r="AO161" s="419" t="s">
        <v>113</v>
      </c>
      <c r="AP161" s="447" t="s">
        <v>102</v>
      </c>
      <c r="AQ161" s="447" t="s">
        <v>113</v>
      </c>
      <c r="AR161" s="409" t="s">
        <v>114</v>
      </c>
      <c r="AS161" s="407" t="s">
        <v>114</v>
      </c>
      <c r="AT161" s="409" t="s">
        <v>114</v>
      </c>
      <c r="AU161" s="407" t="s">
        <v>114</v>
      </c>
      <c r="AV161" s="409" t="s">
        <v>114</v>
      </c>
      <c r="AW161" s="397" t="s">
        <v>112</v>
      </c>
      <c r="AX161" s="51"/>
      <c r="AY161" s="418" t="s">
        <v>0</v>
      </c>
      <c r="AZ161" s="445" t="s">
        <v>88</v>
      </c>
      <c r="BA161" s="89" t="s">
        <v>118</v>
      </c>
      <c r="BB161" s="90"/>
      <c r="BC161" s="397" t="s">
        <v>112</v>
      </c>
      <c r="BD161" s="418" t="s">
        <v>117</v>
      </c>
      <c r="BE161" s="419"/>
      <c r="BF161" s="394" t="s">
        <v>112</v>
      </c>
      <c r="BG161" s="447" t="s">
        <v>98</v>
      </c>
      <c r="BH161" s="447" t="s">
        <v>113</v>
      </c>
      <c r="BI161" s="418" t="s">
        <v>99</v>
      </c>
      <c r="BJ161" s="419" t="s">
        <v>113</v>
      </c>
      <c r="BK161" s="447" t="s">
        <v>100</v>
      </c>
      <c r="BL161" s="447" t="s">
        <v>113</v>
      </c>
      <c r="BM161" s="418" t="s">
        <v>101</v>
      </c>
      <c r="BN161" s="419" t="s">
        <v>113</v>
      </c>
      <c r="BO161" s="447" t="s">
        <v>102</v>
      </c>
      <c r="BP161" s="447" t="s">
        <v>113</v>
      </c>
      <c r="BQ161" s="409" t="s">
        <v>114</v>
      </c>
      <c r="BR161" s="407" t="s">
        <v>114</v>
      </c>
      <c r="BS161" s="409" t="s">
        <v>114</v>
      </c>
      <c r="BT161" s="407" t="s">
        <v>114</v>
      </c>
      <c r="BU161" s="409" t="s">
        <v>114</v>
      </c>
      <c r="BV161" s="397" t="s">
        <v>112</v>
      </c>
      <c r="BW161" s="51"/>
      <c r="BX161" s="418" t="s">
        <v>0</v>
      </c>
      <c r="BY161" s="445" t="s">
        <v>88</v>
      </c>
      <c r="BZ161" s="89" t="s">
        <v>118</v>
      </c>
      <c r="CA161" s="90"/>
      <c r="CB161" s="397" t="s">
        <v>112</v>
      </c>
      <c r="CC161" s="418" t="s">
        <v>117</v>
      </c>
      <c r="CD161" s="419"/>
      <c r="CE161" s="394" t="s">
        <v>112</v>
      </c>
      <c r="CF161" s="447" t="s">
        <v>98</v>
      </c>
      <c r="CG161" s="447" t="s">
        <v>113</v>
      </c>
      <c r="CH161" s="418" t="s">
        <v>99</v>
      </c>
      <c r="CI161" s="419" t="s">
        <v>113</v>
      </c>
      <c r="CJ161" s="447" t="s">
        <v>100</v>
      </c>
      <c r="CK161" s="447" t="s">
        <v>113</v>
      </c>
      <c r="CL161" s="418" t="s">
        <v>101</v>
      </c>
      <c r="CM161" s="419" t="s">
        <v>113</v>
      </c>
      <c r="CN161" s="447" t="s">
        <v>102</v>
      </c>
      <c r="CO161" s="447" t="s">
        <v>113</v>
      </c>
      <c r="CP161" s="409" t="s">
        <v>114</v>
      </c>
      <c r="CQ161" s="407" t="s">
        <v>114</v>
      </c>
      <c r="CR161" s="409" t="s">
        <v>114</v>
      </c>
      <c r="CS161" s="407" t="s">
        <v>114</v>
      </c>
      <c r="CT161" s="409" t="s">
        <v>114</v>
      </c>
      <c r="CU161" s="397" t="s">
        <v>112</v>
      </c>
      <c r="CV161" s="51"/>
      <c r="CW161" s="418" t="s">
        <v>0</v>
      </c>
      <c r="CX161" s="445" t="s">
        <v>88</v>
      </c>
      <c r="CY161" s="89" t="s">
        <v>118</v>
      </c>
      <c r="CZ161" s="90"/>
      <c r="DA161" s="397" t="s">
        <v>112</v>
      </c>
      <c r="DB161" s="418" t="s">
        <v>117</v>
      </c>
      <c r="DC161" s="419"/>
      <c r="DD161" s="394" t="s">
        <v>112</v>
      </c>
      <c r="DE161" s="447" t="s">
        <v>98</v>
      </c>
      <c r="DF161" s="447" t="s">
        <v>113</v>
      </c>
      <c r="DG161" s="418" t="s">
        <v>99</v>
      </c>
      <c r="DH161" s="419" t="s">
        <v>113</v>
      </c>
      <c r="DI161" s="447" t="s">
        <v>100</v>
      </c>
      <c r="DJ161" s="447" t="s">
        <v>113</v>
      </c>
      <c r="DK161" s="418" t="s">
        <v>101</v>
      </c>
      <c r="DL161" s="419" t="s">
        <v>113</v>
      </c>
      <c r="DM161" s="447" t="s">
        <v>102</v>
      </c>
      <c r="DN161" s="447" t="s">
        <v>113</v>
      </c>
      <c r="DO161" s="409" t="s">
        <v>114</v>
      </c>
      <c r="DP161" s="407" t="s">
        <v>114</v>
      </c>
      <c r="DQ161" s="409" t="s">
        <v>114</v>
      </c>
      <c r="DR161" s="407" t="s">
        <v>114</v>
      </c>
      <c r="DS161" s="409" t="s">
        <v>114</v>
      </c>
      <c r="DT161" s="397" t="s">
        <v>112</v>
      </c>
      <c r="DU161" s="51"/>
      <c r="DV161" s="418" t="s">
        <v>0</v>
      </c>
      <c r="DW161" s="445" t="s">
        <v>88</v>
      </c>
      <c r="DX161" s="89" t="s">
        <v>118</v>
      </c>
      <c r="DY161" s="90"/>
      <c r="DZ161" s="397" t="s">
        <v>112</v>
      </c>
      <c r="EA161" s="418" t="s">
        <v>117</v>
      </c>
      <c r="EB161" s="419"/>
      <c r="EC161" s="394" t="s">
        <v>112</v>
      </c>
      <c r="ED161" s="447" t="s">
        <v>98</v>
      </c>
      <c r="EE161" s="447" t="s">
        <v>113</v>
      </c>
      <c r="EF161" s="418" t="s">
        <v>99</v>
      </c>
      <c r="EG161" s="419" t="s">
        <v>113</v>
      </c>
      <c r="EH161" s="447" t="s">
        <v>100</v>
      </c>
      <c r="EI161" s="447" t="s">
        <v>113</v>
      </c>
      <c r="EJ161" s="418" t="s">
        <v>101</v>
      </c>
      <c r="EK161" s="419" t="s">
        <v>113</v>
      </c>
      <c r="EL161" s="447" t="s">
        <v>102</v>
      </c>
      <c r="EM161" s="447" t="s">
        <v>113</v>
      </c>
      <c r="EN161" s="409" t="s">
        <v>114</v>
      </c>
      <c r="EO161" s="407" t="s">
        <v>114</v>
      </c>
      <c r="EP161" s="409" t="s">
        <v>114</v>
      </c>
      <c r="EQ161" s="407" t="s">
        <v>114</v>
      </c>
      <c r="ER161" s="409" t="s">
        <v>114</v>
      </c>
      <c r="ES161" s="397" t="s">
        <v>112</v>
      </c>
      <c r="ET161" s="51"/>
      <c r="EU161" s="418" t="s">
        <v>0</v>
      </c>
      <c r="EV161" s="445" t="s">
        <v>88</v>
      </c>
      <c r="EW161" s="89" t="s">
        <v>118</v>
      </c>
      <c r="EX161" s="90"/>
      <c r="EY161" s="397" t="s">
        <v>112</v>
      </c>
      <c r="EZ161" s="418" t="s">
        <v>117</v>
      </c>
      <c r="FA161" s="419"/>
      <c r="FB161" s="394" t="s">
        <v>112</v>
      </c>
      <c r="FC161" s="447" t="s">
        <v>98</v>
      </c>
      <c r="FD161" s="447" t="s">
        <v>113</v>
      </c>
      <c r="FE161" s="418" t="s">
        <v>99</v>
      </c>
      <c r="FF161" s="419" t="s">
        <v>113</v>
      </c>
      <c r="FG161" s="447" t="s">
        <v>100</v>
      </c>
      <c r="FH161" s="447" t="s">
        <v>113</v>
      </c>
      <c r="FI161" s="418" t="s">
        <v>101</v>
      </c>
      <c r="FJ161" s="419" t="s">
        <v>113</v>
      </c>
      <c r="FK161" s="447" t="s">
        <v>102</v>
      </c>
      <c r="FL161" s="447" t="s">
        <v>113</v>
      </c>
      <c r="FM161" s="409" t="s">
        <v>114</v>
      </c>
      <c r="FN161" s="407" t="s">
        <v>114</v>
      </c>
      <c r="FO161" s="409" t="s">
        <v>114</v>
      </c>
      <c r="FP161" s="407" t="s">
        <v>114</v>
      </c>
      <c r="FQ161" s="409" t="s">
        <v>114</v>
      </c>
      <c r="FR161" s="397" t="s">
        <v>112</v>
      </c>
      <c r="FS161" s="51"/>
      <c r="FU161" s="237"/>
      <c r="FV161" s="23"/>
      <c r="FW161" s="88"/>
      <c r="FX161" s="23"/>
      <c r="FY161" s="126"/>
    </row>
    <row r="162" spans="1:181" s="25" customFormat="1" ht="13.5" customHeight="1" thickBot="1" x14ac:dyDescent="0.25">
      <c r="A162" s="444"/>
      <c r="B162" s="446"/>
      <c r="C162" s="399" t="s">
        <v>121</v>
      </c>
      <c r="D162" s="395" t="s">
        <v>122</v>
      </c>
      <c r="E162" s="398" t="s">
        <v>120</v>
      </c>
      <c r="F162" s="399" t="s">
        <v>121</v>
      </c>
      <c r="G162" s="400" t="s">
        <v>122</v>
      </c>
      <c r="H162" s="395" t="s">
        <v>124</v>
      </c>
      <c r="I162" s="448"/>
      <c r="J162" s="448"/>
      <c r="K162" s="449"/>
      <c r="L162" s="450"/>
      <c r="M162" s="448"/>
      <c r="N162" s="448"/>
      <c r="O162" s="449"/>
      <c r="P162" s="450"/>
      <c r="Q162" s="448"/>
      <c r="R162" s="448"/>
      <c r="S162" s="410"/>
      <c r="T162" s="408"/>
      <c r="U162" s="410"/>
      <c r="V162" s="408"/>
      <c r="W162" s="410"/>
      <c r="X162" s="398" t="s">
        <v>160</v>
      </c>
      <c r="Y162" s="51"/>
      <c r="Z162" s="444"/>
      <c r="AA162" s="446"/>
      <c r="AB162" s="399" t="s">
        <v>121</v>
      </c>
      <c r="AC162" s="395" t="s">
        <v>122</v>
      </c>
      <c r="AD162" s="398" t="s">
        <v>120</v>
      </c>
      <c r="AE162" s="399" t="s">
        <v>121</v>
      </c>
      <c r="AF162" s="400" t="s">
        <v>122</v>
      </c>
      <c r="AG162" s="395" t="s">
        <v>124</v>
      </c>
      <c r="AH162" s="448"/>
      <c r="AI162" s="448"/>
      <c r="AJ162" s="449"/>
      <c r="AK162" s="450"/>
      <c r="AL162" s="448"/>
      <c r="AM162" s="448"/>
      <c r="AN162" s="449"/>
      <c r="AO162" s="450"/>
      <c r="AP162" s="448"/>
      <c r="AQ162" s="448"/>
      <c r="AR162" s="410"/>
      <c r="AS162" s="408"/>
      <c r="AT162" s="410"/>
      <c r="AU162" s="408"/>
      <c r="AV162" s="410"/>
      <c r="AW162" s="398" t="s">
        <v>160</v>
      </c>
      <c r="AX162" s="51"/>
      <c r="AY162" s="444"/>
      <c r="AZ162" s="446"/>
      <c r="BA162" s="399" t="s">
        <v>121</v>
      </c>
      <c r="BB162" s="395" t="s">
        <v>122</v>
      </c>
      <c r="BC162" s="398" t="s">
        <v>120</v>
      </c>
      <c r="BD162" s="399" t="s">
        <v>121</v>
      </c>
      <c r="BE162" s="400" t="s">
        <v>122</v>
      </c>
      <c r="BF162" s="395" t="s">
        <v>124</v>
      </c>
      <c r="BG162" s="448"/>
      <c r="BH162" s="448"/>
      <c r="BI162" s="449"/>
      <c r="BJ162" s="450"/>
      <c r="BK162" s="448"/>
      <c r="BL162" s="448"/>
      <c r="BM162" s="449"/>
      <c r="BN162" s="450"/>
      <c r="BO162" s="448"/>
      <c r="BP162" s="448"/>
      <c r="BQ162" s="410"/>
      <c r="BR162" s="408"/>
      <c r="BS162" s="410"/>
      <c r="BT162" s="408"/>
      <c r="BU162" s="410"/>
      <c r="BV162" s="398" t="s">
        <v>160</v>
      </c>
      <c r="BW162" s="51"/>
      <c r="BX162" s="444"/>
      <c r="BY162" s="446"/>
      <c r="BZ162" s="399" t="s">
        <v>121</v>
      </c>
      <c r="CA162" s="395" t="s">
        <v>122</v>
      </c>
      <c r="CB162" s="398" t="s">
        <v>120</v>
      </c>
      <c r="CC162" s="399" t="s">
        <v>121</v>
      </c>
      <c r="CD162" s="400" t="s">
        <v>122</v>
      </c>
      <c r="CE162" s="395" t="s">
        <v>124</v>
      </c>
      <c r="CF162" s="448"/>
      <c r="CG162" s="448"/>
      <c r="CH162" s="449"/>
      <c r="CI162" s="450"/>
      <c r="CJ162" s="448"/>
      <c r="CK162" s="448"/>
      <c r="CL162" s="449"/>
      <c r="CM162" s="450"/>
      <c r="CN162" s="448"/>
      <c r="CO162" s="448"/>
      <c r="CP162" s="410"/>
      <c r="CQ162" s="408"/>
      <c r="CR162" s="410"/>
      <c r="CS162" s="408"/>
      <c r="CT162" s="410"/>
      <c r="CU162" s="398" t="s">
        <v>160</v>
      </c>
      <c r="CV162" s="51"/>
      <c r="CW162" s="444"/>
      <c r="CX162" s="446"/>
      <c r="CY162" s="399" t="s">
        <v>121</v>
      </c>
      <c r="CZ162" s="395" t="s">
        <v>122</v>
      </c>
      <c r="DA162" s="398" t="s">
        <v>120</v>
      </c>
      <c r="DB162" s="399" t="s">
        <v>121</v>
      </c>
      <c r="DC162" s="400" t="s">
        <v>122</v>
      </c>
      <c r="DD162" s="395" t="s">
        <v>124</v>
      </c>
      <c r="DE162" s="448"/>
      <c r="DF162" s="448"/>
      <c r="DG162" s="449"/>
      <c r="DH162" s="450"/>
      <c r="DI162" s="448"/>
      <c r="DJ162" s="448"/>
      <c r="DK162" s="449"/>
      <c r="DL162" s="450"/>
      <c r="DM162" s="448"/>
      <c r="DN162" s="448"/>
      <c r="DO162" s="410"/>
      <c r="DP162" s="408"/>
      <c r="DQ162" s="410"/>
      <c r="DR162" s="408"/>
      <c r="DS162" s="410"/>
      <c r="DT162" s="398" t="s">
        <v>160</v>
      </c>
      <c r="DU162" s="51"/>
      <c r="DV162" s="444"/>
      <c r="DW162" s="446"/>
      <c r="DX162" s="399" t="s">
        <v>121</v>
      </c>
      <c r="DY162" s="395" t="s">
        <v>122</v>
      </c>
      <c r="DZ162" s="398" t="s">
        <v>120</v>
      </c>
      <c r="EA162" s="399" t="s">
        <v>121</v>
      </c>
      <c r="EB162" s="400" t="s">
        <v>122</v>
      </c>
      <c r="EC162" s="395" t="s">
        <v>124</v>
      </c>
      <c r="ED162" s="448"/>
      <c r="EE162" s="448"/>
      <c r="EF162" s="449"/>
      <c r="EG162" s="450"/>
      <c r="EH162" s="448"/>
      <c r="EI162" s="448"/>
      <c r="EJ162" s="449"/>
      <c r="EK162" s="450"/>
      <c r="EL162" s="448"/>
      <c r="EM162" s="448"/>
      <c r="EN162" s="410"/>
      <c r="EO162" s="408"/>
      <c r="EP162" s="410"/>
      <c r="EQ162" s="408"/>
      <c r="ER162" s="410"/>
      <c r="ES162" s="398" t="s">
        <v>160</v>
      </c>
      <c r="ET162" s="51"/>
      <c r="EU162" s="444"/>
      <c r="EV162" s="446"/>
      <c r="EW162" s="399" t="s">
        <v>121</v>
      </c>
      <c r="EX162" s="395" t="s">
        <v>122</v>
      </c>
      <c r="EY162" s="398" t="s">
        <v>120</v>
      </c>
      <c r="EZ162" s="399" t="s">
        <v>121</v>
      </c>
      <c r="FA162" s="400" t="s">
        <v>122</v>
      </c>
      <c r="FB162" s="395" t="s">
        <v>124</v>
      </c>
      <c r="FC162" s="448"/>
      <c r="FD162" s="448"/>
      <c r="FE162" s="449"/>
      <c r="FF162" s="450"/>
      <c r="FG162" s="448"/>
      <c r="FH162" s="448"/>
      <c r="FI162" s="449"/>
      <c r="FJ162" s="450"/>
      <c r="FK162" s="448"/>
      <c r="FL162" s="448"/>
      <c r="FM162" s="410"/>
      <c r="FN162" s="408"/>
      <c r="FO162" s="410"/>
      <c r="FP162" s="408"/>
      <c r="FQ162" s="410"/>
      <c r="FR162" s="398" t="s">
        <v>160</v>
      </c>
      <c r="FS162" s="51"/>
      <c r="FU162" s="253" t="s">
        <v>167</v>
      </c>
      <c r="FV162" s="254" t="s">
        <v>202</v>
      </c>
      <c r="FW162" s="267" t="s">
        <v>205</v>
      </c>
      <c r="FX162" s="23"/>
      <c r="FY162" s="126"/>
    </row>
    <row r="163" spans="1:181" s="25" customFormat="1" x14ac:dyDescent="0.2">
      <c r="A163" s="17" t="s">
        <v>164</v>
      </c>
      <c r="B163" s="18"/>
      <c r="C163" s="19">
        <v>0.85416666666666663</v>
      </c>
      <c r="D163" s="290">
        <f>IF(B163&lt;&gt;"Présent",0,C163+(7.4/24))</f>
        <v>0</v>
      </c>
      <c r="E163" s="291">
        <f>IF(OR(B163&lt;&gt;"Présent",C163="",D163-C163-0.4/24&lt;0),0,D163-C163-0.4/24)</f>
        <v>0</v>
      </c>
      <c r="F163" s="19">
        <f>IF(B163&lt;&gt;"Présent",0,C163)</f>
        <v>0</v>
      </c>
      <c r="G163" s="20">
        <v>0.16250000000000001</v>
      </c>
      <c r="H163" s="292">
        <f t="shared" ref="H163:H191" si="164">IF(F163="","",IF(B163&lt;&gt;"Présent",0,G163-F163+IF(F163&gt;G163,1)-0.4/24))</f>
        <v>0</v>
      </c>
      <c r="I163" s="63"/>
      <c r="J163" s="64"/>
      <c r="K163" s="63"/>
      <c r="L163" s="65"/>
      <c r="M163" s="66"/>
      <c r="N163" s="64"/>
      <c r="O163" s="63"/>
      <c r="P163" s="65"/>
      <c r="Q163" s="66"/>
      <c r="R163" s="64"/>
      <c r="S163" s="56" t="str">
        <f>IFERROR(IF($B163="Présent",J163/VLOOKUP(I163,Base!$A$3:$E$17,2,FALSE)/24,""),"")</f>
        <v/>
      </c>
      <c r="T163" s="56" t="str">
        <f>IFERROR(IF($B163="Présent",L163/VLOOKUP(K163,Base!$A$3:$E$17,2,FALSE)/24,""),"")</f>
        <v/>
      </c>
      <c r="U163" s="56" t="str">
        <f>IFERROR(IF($B163="Présent",N163/VLOOKUP(M163,Base!$A$3:$E$17,2,FALSE)/24,""),"")</f>
        <v/>
      </c>
      <c r="V163" s="56" t="str">
        <f>IFERROR(IF($B163="Présent",P163/VLOOKUP(O163,Base!$A$3:$E$17,2,FALSE)/24,""),"")</f>
        <v/>
      </c>
      <c r="W163" s="56" t="str">
        <f>IFERROR(IF($B163="Présent",R163/VLOOKUP(Q163,Base!$A$3:$E$17,2,FALSE)/24,""),"")</f>
        <v/>
      </c>
      <c r="X163" s="293" t="str">
        <f>IF(B163="Présent",SUM(S163:W163)/H163,"")</f>
        <v/>
      </c>
      <c r="Y163" s="51"/>
      <c r="Z163" s="17" t="s">
        <v>164</v>
      </c>
      <c r="AA163" s="18"/>
      <c r="AB163" s="19">
        <v>0.85416666666666663</v>
      </c>
      <c r="AC163" s="290">
        <f>IF(AA163&lt;&gt;"Présent",0,AB163+(7.4/24))</f>
        <v>0</v>
      </c>
      <c r="AD163" s="291">
        <f>IF(OR(AA163&lt;&gt;"Présent",AB163="",AC163-AB163-0.4/24&lt;0),0,AC163-AB163-0.4/24)</f>
        <v>0</v>
      </c>
      <c r="AE163" s="19">
        <f>IF(AA163&lt;&gt;"Présent",0,AB163)</f>
        <v>0</v>
      </c>
      <c r="AF163" s="20">
        <v>0.16250000000000001</v>
      </c>
      <c r="AG163" s="292">
        <f t="shared" ref="AG163:AG191" si="165">IF(AE163="","",IF(AA163&lt;&gt;"Présent",0,AF163-AE163+IF(AE163&gt;AF163,1)-0.4/24))</f>
        <v>0</v>
      </c>
      <c r="AH163" s="63"/>
      <c r="AI163" s="64"/>
      <c r="AJ163" s="63"/>
      <c r="AK163" s="65"/>
      <c r="AL163" s="66"/>
      <c r="AM163" s="64"/>
      <c r="AN163" s="63"/>
      <c r="AO163" s="65"/>
      <c r="AP163" s="66"/>
      <c r="AQ163" s="64"/>
      <c r="AR163" s="56" t="str">
        <f>IFERROR(IF($AA163="Présent",AI163/VLOOKUP(AH163,Base!$A$3:$E$17,2,FALSE)/24,""),"")</f>
        <v/>
      </c>
      <c r="AS163" s="56" t="str">
        <f>IFERROR(IF($AA163="Présent",AK163/VLOOKUP(AJ163,Base!$A$3:$E$17,2,FALSE)/24,""),"")</f>
        <v/>
      </c>
      <c r="AT163" s="56" t="str">
        <f>IFERROR(IF($AA163="Présent",AM163/VLOOKUP(AL163,Base!$A$3:$E$17,2,FALSE)/24,""),"")</f>
        <v/>
      </c>
      <c r="AU163" s="56" t="str">
        <f>IFERROR(IF($AA163="Présent",AO163/VLOOKUP(AN163,Base!$A$3:$E$17,2,FALSE)/24,""),"")</f>
        <v/>
      </c>
      <c r="AV163" s="56" t="str">
        <f>IFERROR(IF($AA163="Présent",AQ163/VLOOKUP(AP163,Base!$A$3:$E$17,2,FALSE)/24,""),"")</f>
        <v/>
      </c>
      <c r="AW163" s="293" t="str">
        <f>IF(AA163="Présent",SUM(AR163:AV163)/AG163,"")</f>
        <v/>
      </c>
      <c r="AX163" s="51"/>
      <c r="AY163" s="17" t="s">
        <v>164</v>
      </c>
      <c r="AZ163" s="18"/>
      <c r="BA163" s="19">
        <v>0.85416666666666663</v>
      </c>
      <c r="BB163" s="290">
        <f>IF(AZ163&lt;&gt;"Présent",0,BA163+(7.4/24))</f>
        <v>0</v>
      </c>
      <c r="BC163" s="291">
        <f>IF(OR(AZ163&lt;&gt;"Présent",BA163="",BB163-BA163-0.4/24&lt;0),0,BB163-BA163-0.4/24)</f>
        <v>0</v>
      </c>
      <c r="BD163" s="19">
        <f>IF(AZ163&lt;&gt;"Présent",0,BA163)</f>
        <v>0</v>
      </c>
      <c r="BE163" s="20">
        <v>0.16250000000000001</v>
      </c>
      <c r="BF163" s="292">
        <f t="shared" ref="BF163:BF191" si="166">IF(BD163="","",IF(AZ163&lt;&gt;"Présent",0,BE163-BD163+IF(BD163&gt;BE163,1)-0.4/24))</f>
        <v>0</v>
      </c>
      <c r="BG163" s="63"/>
      <c r="BH163" s="64"/>
      <c r="BI163" s="63"/>
      <c r="BJ163" s="65"/>
      <c r="BK163" s="66"/>
      <c r="BL163" s="64"/>
      <c r="BM163" s="63"/>
      <c r="BN163" s="65"/>
      <c r="BO163" s="66"/>
      <c r="BP163" s="64"/>
      <c r="BQ163" s="56" t="str">
        <f>IFERROR(IF($AZ163="Présent",BH163/VLOOKUP(BG163,Base!$A$3:$E$17,2,FALSE)/24,""),"")</f>
        <v/>
      </c>
      <c r="BR163" s="56" t="str">
        <f>IFERROR(IF($AZ163="Présent",BJ163/VLOOKUP(BI163,Base!$A$3:$E$17,2,FALSE)/24,""),"")</f>
        <v/>
      </c>
      <c r="BS163" s="56" t="str">
        <f>IFERROR(IF($AZ163="Présent",BL163/VLOOKUP(BK163,Base!$A$3:$E$17,2,FALSE)/24,""),"")</f>
        <v/>
      </c>
      <c r="BT163" s="56" t="str">
        <f>IFERROR(IF($AZ163="Présent",BN163/VLOOKUP(BM163,Base!$A$3:$E$17,2,FALSE)/24,""),"")</f>
        <v/>
      </c>
      <c r="BU163" s="56" t="str">
        <f>IFERROR(IF($AZ163="Présent",BP163/VLOOKUP(BO163,Base!$A$3:$E$17,2,FALSE)/24,""),"")</f>
        <v/>
      </c>
      <c r="BV163" s="293" t="str">
        <f>IF(AZ163="Présent",SUM(BQ163:BU163)/BF163,"")</f>
        <v/>
      </c>
      <c r="BW163" s="51"/>
      <c r="BX163" s="17" t="s">
        <v>164</v>
      </c>
      <c r="BY163" s="18"/>
      <c r="BZ163" s="19">
        <v>0.85416666666666663</v>
      </c>
      <c r="CA163" s="290">
        <f>IF(BY163&lt;&gt;"Présent",0,BZ163+(7.4/24))</f>
        <v>0</v>
      </c>
      <c r="CB163" s="291">
        <f>IF(OR(BY163&lt;&gt;"Présent",BZ163="",CA163-BZ163-0.4/24&lt;0),0,CA163-BZ163-0.4/24)</f>
        <v>0</v>
      </c>
      <c r="CC163" s="19">
        <f>IF(BY163&lt;&gt;"Présent",0,BZ163)</f>
        <v>0</v>
      </c>
      <c r="CD163" s="20">
        <v>0.16250000000000001</v>
      </c>
      <c r="CE163" s="292">
        <f t="shared" ref="CE163:CE191" si="167">IF(CC163="","",IF(BY163&lt;&gt;"Présent",0,CD163-CC163+IF(CC163&gt;CD163,1)-0.4/24))</f>
        <v>0</v>
      </c>
      <c r="CF163" s="63"/>
      <c r="CG163" s="64"/>
      <c r="CH163" s="63"/>
      <c r="CI163" s="65"/>
      <c r="CJ163" s="66"/>
      <c r="CK163" s="64"/>
      <c r="CL163" s="63"/>
      <c r="CM163" s="65"/>
      <c r="CN163" s="66"/>
      <c r="CO163" s="64"/>
      <c r="CP163" s="56" t="str">
        <f>IFERROR(IF($BY163="Présent",CG163/VLOOKUP(CF163,Base!$A$3:$E$17,2,FALSE)/24,""),"")</f>
        <v/>
      </c>
      <c r="CQ163" s="56" t="str">
        <f>IFERROR(IF($BY163="Présent",CI163/VLOOKUP(CH163,Base!$A$3:$E$17,2,FALSE)/24,""),"")</f>
        <v/>
      </c>
      <c r="CR163" s="56" t="str">
        <f>IFERROR(IF($BY163="Présent",CK163/VLOOKUP(CJ163,Base!$A$3:$E$17,2,FALSE)/24,""),"")</f>
        <v/>
      </c>
      <c r="CS163" s="56" t="str">
        <f>IFERROR(IF($BY163="Présent",CM163/VLOOKUP(CL163,Base!$A$3:$E$17,2,FALSE)/24,""),"")</f>
        <v/>
      </c>
      <c r="CT163" s="56" t="str">
        <f>IFERROR(IF($BY163="Présent",CO163/VLOOKUP(CN163,Base!$A$3:$E$17,2,FALSE)/24,""),"")</f>
        <v/>
      </c>
      <c r="CU163" s="293" t="str">
        <f>IF(BY163="Présent",SUM(CP163:CT163)/CE163,"")</f>
        <v/>
      </c>
      <c r="CV163" s="51"/>
      <c r="CW163" s="17" t="s">
        <v>164</v>
      </c>
      <c r="CX163" s="18"/>
      <c r="CY163" s="19">
        <v>0.85416666666666663</v>
      </c>
      <c r="CZ163" s="290">
        <f>IF(CX163&lt;&gt;"Présent",0,CY163+(7.4/24))</f>
        <v>0</v>
      </c>
      <c r="DA163" s="291">
        <f>IF(OR(CX163&lt;&gt;"Présent",CY163="",CZ163-CY163-0.4/24&lt;0),0,CZ163-CY163-0.4/24)</f>
        <v>0</v>
      </c>
      <c r="DB163" s="19">
        <f>IF(CX163&lt;&gt;"Présent",0,CY163)</f>
        <v>0</v>
      </c>
      <c r="DC163" s="20">
        <v>0.16250000000000001</v>
      </c>
      <c r="DD163" s="292">
        <f t="shared" ref="DD163:DD191" si="168">IF(DB163="","",IF(CX163&lt;&gt;"Présent",0,DC163-DB163+IF(DB163&gt;DC163,1)-0.4/24))</f>
        <v>0</v>
      </c>
      <c r="DE163" s="63"/>
      <c r="DF163" s="64"/>
      <c r="DG163" s="63"/>
      <c r="DH163" s="65"/>
      <c r="DI163" s="66"/>
      <c r="DJ163" s="64"/>
      <c r="DK163" s="63"/>
      <c r="DL163" s="65"/>
      <c r="DM163" s="66"/>
      <c r="DN163" s="64"/>
      <c r="DO163" s="56" t="str">
        <f>IFERROR(IF($CX163="Présent",DF163/VLOOKUP(DE163,Base!$A$3:$E$17,2,FALSE)/24,""),"")</f>
        <v/>
      </c>
      <c r="DP163" s="56" t="str">
        <f>IFERROR(IF($CX163="Présent",DH163/VLOOKUP(DG163,Base!$A$3:$E$17,2,FALSE)/24,""),"")</f>
        <v/>
      </c>
      <c r="DQ163" s="56" t="str">
        <f>IFERROR(IF($CX163="Présent",DJ163/VLOOKUP(DI163,Base!$A$3:$E$17,2,FALSE)/24,""),"")</f>
        <v/>
      </c>
      <c r="DR163" s="56" t="str">
        <f>IFERROR(IF($CX163="Présent",DL163/VLOOKUP(DK163,Base!$A$3:$E$17,2,FALSE)/24,""),"")</f>
        <v/>
      </c>
      <c r="DS163" s="56" t="str">
        <f>IFERROR(IF($CX163="Présent",DN163/VLOOKUP(DM163,Base!$A$3:$E$17,2,FALSE)/24,""),"")</f>
        <v/>
      </c>
      <c r="DT163" s="293" t="str">
        <f>IF(CX163="Présent",SUM(DO163:DS163)/DD163,"")</f>
        <v/>
      </c>
      <c r="DU163" s="51"/>
      <c r="DV163" s="17"/>
      <c r="DW163" s="18"/>
      <c r="DX163" s="19">
        <v>0.85416666666666663</v>
      </c>
      <c r="DY163" s="290">
        <f>IF(DW163&lt;&gt;"Présent",0,DX163+(7.4/24))</f>
        <v>0</v>
      </c>
      <c r="DZ163" s="291">
        <f>IF(OR(DW163&lt;&gt;"Présent",DX163="",DY163-DX163-0.4/24&lt;0),0,DY163-DX163-0.4/24)</f>
        <v>0</v>
      </c>
      <c r="EA163" s="19">
        <f>IF(DW163&lt;&gt;"Présent",0,DX163)</f>
        <v>0</v>
      </c>
      <c r="EB163" s="20">
        <v>0.16250000000000001</v>
      </c>
      <c r="EC163" s="292">
        <f t="shared" ref="EC163:EC191" si="169">IF(EA163="","",IF(DW163&lt;&gt;"Présent",0,EB163-EA163+IF(EA163&gt;EB163,1)-0.4/24))</f>
        <v>0</v>
      </c>
      <c r="ED163" s="63"/>
      <c r="EE163" s="64"/>
      <c r="EF163" s="63"/>
      <c r="EG163" s="65"/>
      <c r="EH163" s="66"/>
      <c r="EI163" s="64"/>
      <c r="EJ163" s="63"/>
      <c r="EK163" s="65"/>
      <c r="EL163" s="66"/>
      <c r="EM163" s="64"/>
      <c r="EN163" s="56" t="str">
        <f>IFERROR(IF($DW163="Présent",EE163/VLOOKUP(ED163,Base!$A$3:$E$17,2,FALSE)/24,""),"")</f>
        <v/>
      </c>
      <c r="EO163" s="56" t="str">
        <f>IFERROR(IF($DW163="Présent",EG163/VLOOKUP(EF163,Base!$A$3:$E$17,2,FALSE)/24,""),"")</f>
        <v/>
      </c>
      <c r="EP163" s="56" t="str">
        <f>IFERROR(IF($DW163="Présent",EI163/VLOOKUP(EH163,Base!$A$3:$E$17,2,FALSE)/24,""),"")</f>
        <v/>
      </c>
      <c r="EQ163" s="56" t="str">
        <f>IFERROR(IF($DW163="Présent",EK163/VLOOKUP(EJ163,Base!$A$3:$E$17,2,FALSE)/24,""),"")</f>
        <v/>
      </c>
      <c r="ER163" s="56" t="str">
        <f>IFERROR(IF($DW163="Présent",EM163/VLOOKUP(EL163,Base!$A$3:$E$17,2,FALSE)/24,""),"")</f>
        <v/>
      </c>
      <c r="ES163" s="293" t="str">
        <f>IF(DW163="Présent",SUM(EN163:ER163)/EC163,"")</f>
        <v/>
      </c>
      <c r="ET163" s="51"/>
      <c r="EU163" s="17" t="s">
        <v>164</v>
      </c>
      <c r="EV163" s="18"/>
      <c r="EW163" s="19">
        <v>0.85416666666666663</v>
      </c>
      <c r="EX163" s="290">
        <f>IF(EV163&lt;&gt;"Présent",0,EW163+(7.4/24))</f>
        <v>0</v>
      </c>
      <c r="EY163" s="291">
        <f>IF(OR(EV163&lt;&gt;"Présent",EW163="",EX163-EW163-0.4/24&lt;0),0,EX163-EW163-0.4/24)</f>
        <v>0</v>
      </c>
      <c r="EZ163" s="19">
        <f>IF(EV163&lt;&gt;"Présent",0,EW163)</f>
        <v>0</v>
      </c>
      <c r="FA163" s="20">
        <v>0.16250000000000001</v>
      </c>
      <c r="FB163" s="292">
        <f t="shared" ref="FB163:FB191" si="170">IF(EZ163="","",IF(EV163&lt;&gt;"Présent",0,FA163-EZ163+IF(EZ163&gt;FA163,1)-0.4/24))</f>
        <v>0</v>
      </c>
      <c r="FC163" s="63"/>
      <c r="FD163" s="64"/>
      <c r="FE163" s="63"/>
      <c r="FF163" s="65"/>
      <c r="FG163" s="66"/>
      <c r="FH163" s="64"/>
      <c r="FI163" s="63"/>
      <c r="FJ163" s="65"/>
      <c r="FK163" s="66"/>
      <c r="FL163" s="64"/>
      <c r="FM163" s="56" t="str">
        <f>IFERROR(IF($EV163="Présent",FD163/VLOOKUP(FC163,Base!$A$3:$E$17,2,FALSE)/24,""),"")</f>
        <v/>
      </c>
      <c r="FN163" s="56" t="str">
        <f>IFERROR(IF($EV163="Présent",FF163/VLOOKUP(FE163,Base!$A$3:$E$17,2,FALSE)/24,""),"")</f>
        <v/>
      </c>
      <c r="FO163" s="56" t="str">
        <f>IFERROR(IF($EV163="Présent",FH163/VLOOKUP(FG163,Base!$A$3:$E$17,2,FALSE)/24,""),"")</f>
        <v/>
      </c>
      <c r="FP163" s="56" t="str">
        <f>IFERROR(IF($EV163="Présent",FJ163/VLOOKUP(FI163,Base!$A$3:$E$17,2,FALSE)/24,""),"")</f>
        <v/>
      </c>
      <c r="FQ163" s="56" t="str">
        <f>IFERROR(IF($EV163="Présent",FL163/VLOOKUP(FK163,Base!$A$3:$E$17,2,FALSE)/24,""),"")</f>
        <v/>
      </c>
      <c r="FR163" s="293" t="str">
        <f>IF(EV163="Présent",SUM(FM163:FQ163)/FB163,"")</f>
        <v/>
      </c>
      <c r="FS163" s="51"/>
      <c r="FU163" s="270" t="str">
        <f t="shared" ref="FU163:FU191" si="171">IF(EU163="",IF(DV163="",IF(CW163="",IF(BX163="",IF(AY163="",IF(Z163="",A163,Z163),AY163),BX163),CW163),DV163),EU163)</f>
        <v>GYSELINK. R</v>
      </c>
      <c r="FV163" s="271">
        <f t="shared" ref="FV163:FV191" si="172">IF(FU163=0,"",7-COUNTIF(B163:FR163,$FZ$3))</f>
        <v>7</v>
      </c>
      <c r="FW163" s="272">
        <f>SUM(E163,AD163,BC163,CB163,DA163,DZ163,EY163)+(COUNTIF(B163:FR163,$FZ$3)*(0.4/24))</f>
        <v>0</v>
      </c>
      <c r="FX163" s="23"/>
      <c r="FY163" s="88"/>
    </row>
    <row r="164" spans="1:181" s="25" customFormat="1" x14ac:dyDescent="0.2">
      <c r="A164" s="17" t="s">
        <v>57</v>
      </c>
      <c r="B164" s="18"/>
      <c r="C164" s="19">
        <v>0.85416666666666663</v>
      </c>
      <c r="D164" s="290">
        <f t="shared" ref="D164:D191" si="173">IF(B164&lt;&gt;"Présent",0,C164+(7.4/24))</f>
        <v>0</v>
      </c>
      <c r="E164" s="291">
        <f t="shared" ref="E164:E191" si="174">IF(OR(B164&lt;&gt;"Présent",C164="",D164-C164-0.4/24&lt;0),0,D164-C164-0.4/24)</f>
        <v>0</v>
      </c>
      <c r="F164" s="19">
        <f t="shared" ref="F164:F191" si="175">IF(B164&lt;&gt;"Présent",0,C164)</f>
        <v>0</v>
      </c>
      <c r="G164" s="20">
        <v>0.16250000000000001</v>
      </c>
      <c r="H164" s="292">
        <f t="shared" si="164"/>
        <v>0</v>
      </c>
      <c r="I164" s="63"/>
      <c r="J164" s="64"/>
      <c r="K164" s="63"/>
      <c r="L164" s="65"/>
      <c r="M164" s="66"/>
      <c r="N164" s="64"/>
      <c r="O164" s="63"/>
      <c r="P164" s="65"/>
      <c r="Q164" s="66"/>
      <c r="R164" s="64"/>
      <c r="S164" s="56" t="str">
        <f>IFERROR(IF($B164="Présent",J164/VLOOKUP(I164,Base!$A$3:$E$17,2,FALSE)/24,""),"")</f>
        <v/>
      </c>
      <c r="T164" s="56" t="str">
        <f>IFERROR(IF($B164="Présent",L164/VLOOKUP(K164,Base!$A$3:$E$17,2,FALSE)/24,""),"")</f>
        <v/>
      </c>
      <c r="U164" s="56" t="str">
        <f>IFERROR(IF($B164="Présent",N164/VLOOKUP(M164,Base!$A$3:$E$17,2,FALSE)/24,""),"")</f>
        <v/>
      </c>
      <c r="V164" s="56" t="str">
        <f>IFERROR(IF($B164="Présent",P164/VLOOKUP(O164,Base!$A$3:$E$17,2,FALSE)/24,""),"")</f>
        <v/>
      </c>
      <c r="W164" s="56" t="str">
        <f>IFERROR(IF($B164="Présent",R164/VLOOKUP(Q164,Base!$A$3:$E$17,2,FALSE)/24,""),"")</f>
        <v/>
      </c>
      <c r="X164" s="293" t="str">
        <f t="shared" ref="X164:X191" si="176">IF(B164="Présent",SUM(S164:W164)/H164,"")</f>
        <v/>
      </c>
      <c r="Y164" s="51"/>
      <c r="Z164" s="17" t="s">
        <v>57</v>
      </c>
      <c r="AA164" s="18"/>
      <c r="AB164" s="19">
        <v>0.85416666666666663</v>
      </c>
      <c r="AC164" s="290">
        <f t="shared" ref="AC164:AC191" si="177">IF(AA164&lt;&gt;"Présent",0,AB164+(7.4/24))</f>
        <v>0</v>
      </c>
      <c r="AD164" s="291">
        <f t="shared" ref="AD164:AD191" si="178">IF(OR(AA164&lt;&gt;"Présent",AB164="",AC164-AB164-0.4/24&lt;0),0,AC164-AB164-0.4/24)</f>
        <v>0</v>
      </c>
      <c r="AE164" s="19">
        <f t="shared" ref="AE164:AE191" si="179">IF(AA164&lt;&gt;"Présent",0,AB164)</f>
        <v>0</v>
      </c>
      <c r="AF164" s="20">
        <v>0.16250000000000001</v>
      </c>
      <c r="AG164" s="292">
        <f t="shared" si="165"/>
        <v>0</v>
      </c>
      <c r="AH164" s="63"/>
      <c r="AI164" s="64"/>
      <c r="AJ164" s="63"/>
      <c r="AK164" s="65"/>
      <c r="AL164" s="66"/>
      <c r="AM164" s="64"/>
      <c r="AN164" s="63"/>
      <c r="AO164" s="65"/>
      <c r="AP164" s="66"/>
      <c r="AQ164" s="64"/>
      <c r="AR164" s="56" t="str">
        <f>IFERROR(IF($AA164="Présent",AI164/VLOOKUP(AH164,Base!$A$3:$E$17,2,FALSE)/24,""),"")</f>
        <v/>
      </c>
      <c r="AS164" s="56" t="str">
        <f>IFERROR(IF($AA164="Présent",AK164/VLOOKUP(AJ164,Base!$A$3:$E$17,2,FALSE)/24,""),"")</f>
        <v/>
      </c>
      <c r="AT164" s="56" t="str">
        <f>IFERROR(IF($AA164="Présent",AM164/VLOOKUP(AL164,Base!$A$3:$E$17,2,FALSE)/24,""),"")</f>
        <v/>
      </c>
      <c r="AU164" s="56" t="str">
        <f>IFERROR(IF($AA164="Présent",AO164/VLOOKUP(AN164,Base!$A$3:$E$17,2,FALSE)/24,""),"")</f>
        <v/>
      </c>
      <c r="AV164" s="56" t="str">
        <f>IFERROR(IF($AA164="Présent",AQ164/VLOOKUP(AP164,Base!$A$3:$E$17,2,FALSE)/24,""),"")</f>
        <v/>
      </c>
      <c r="AW164" s="293" t="str">
        <f t="shared" ref="AW164:AW191" si="180">IF(AA164="Présent",SUM(AR164:AV164)/AG164,"")</f>
        <v/>
      </c>
      <c r="AX164" s="51"/>
      <c r="AY164" s="17" t="s">
        <v>57</v>
      </c>
      <c r="AZ164" s="18"/>
      <c r="BA164" s="19">
        <v>0.85416666666666663</v>
      </c>
      <c r="BB164" s="290">
        <f t="shared" ref="BB164:BB191" si="181">IF(AZ164&lt;&gt;"Présent",0,BA164+(7.4/24))</f>
        <v>0</v>
      </c>
      <c r="BC164" s="291">
        <f t="shared" ref="BC164:BC191" si="182">IF(OR(AZ164&lt;&gt;"Présent",BA164="",BB164-BA164-0.4/24&lt;0),0,BB164-BA164-0.4/24)</f>
        <v>0</v>
      </c>
      <c r="BD164" s="19">
        <f t="shared" ref="BD164:BD191" si="183">IF(AZ164&lt;&gt;"Présent",0,BA164)</f>
        <v>0</v>
      </c>
      <c r="BE164" s="20">
        <v>0.16250000000000001</v>
      </c>
      <c r="BF164" s="292">
        <f t="shared" si="166"/>
        <v>0</v>
      </c>
      <c r="BG164" s="63"/>
      <c r="BH164" s="64"/>
      <c r="BI164" s="63"/>
      <c r="BJ164" s="65"/>
      <c r="BK164" s="66"/>
      <c r="BL164" s="64"/>
      <c r="BM164" s="63"/>
      <c r="BN164" s="65"/>
      <c r="BO164" s="66"/>
      <c r="BP164" s="64"/>
      <c r="BQ164" s="56" t="str">
        <f>IFERROR(IF($AZ164="Présent",BH164/VLOOKUP(BG164,Base!$A$3:$E$17,2,FALSE)/24,""),"")</f>
        <v/>
      </c>
      <c r="BR164" s="56" t="str">
        <f>IFERROR(IF($AZ164="Présent",BJ164/VLOOKUP(BI164,Base!$A$3:$E$17,2,FALSE)/24,""),"")</f>
        <v/>
      </c>
      <c r="BS164" s="56" t="str">
        <f>IFERROR(IF($AZ164="Présent",BL164/VLOOKUP(BK164,Base!$A$3:$E$17,2,FALSE)/24,""),"")</f>
        <v/>
      </c>
      <c r="BT164" s="56" t="str">
        <f>IFERROR(IF($AZ164="Présent",BN164/VLOOKUP(BM164,Base!$A$3:$E$17,2,FALSE)/24,""),"")</f>
        <v/>
      </c>
      <c r="BU164" s="56" t="str">
        <f>IFERROR(IF($AZ164="Présent",BP164/VLOOKUP(BO164,Base!$A$3:$E$17,2,FALSE)/24,""),"")</f>
        <v/>
      </c>
      <c r="BV164" s="293" t="str">
        <f t="shared" ref="BV164:BV191" si="184">IF(AZ164="Présent",SUM(BQ164:BU164)/BF164,"")</f>
        <v/>
      </c>
      <c r="BW164" s="51"/>
      <c r="BX164" s="17" t="s">
        <v>57</v>
      </c>
      <c r="BY164" s="18"/>
      <c r="BZ164" s="19">
        <v>0.85416666666666663</v>
      </c>
      <c r="CA164" s="290">
        <f t="shared" ref="CA164:CA191" si="185">IF(BY164&lt;&gt;"Présent",0,BZ164+(7.4/24))</f>
        <v>0</v>
      </c>
      <c r="CB164" s="291">
        <f t="shared" ref="CB164:CB191" si="186">IF(OR(BY164&lt;&gt;"Présent",BZ164="",CA164-BZ164-0.4/24&lt;0),0,CA164-BZ164-0.4/24)</f>
        <v>0</v>
      </c>
      <c r="CC164" s="19">
        <f t="shared" ref="CC164:CC191" si="187">IF(BY164&lt;&gt;"Présent",0,BZ164)</f>
        <v>0</v>
      </c>
      <c r="CD164" s="20">
        <v>0.16250000000000001</v>
      </c>
      <c r="CE164" s="292">
        <f t="shared" si="167"/>
        <v>0</v>
      </c>
      <c r="CF164" s="63"/>
      <c r="CG164" s="64"/>
      <c r="CH164" s="63"/>
      <c r="CI164" s="65"/>
      <c r="CJ164" s="66"/>
      <c r="CK164" s="64"/>
      <c r="CL164" s="63"/>
      <c r="CM164" s="65"/>
      <c r="CN164" s="66"/>
      <c r="CO164" s="64"/>
      <c r="CP164" s="56" t="str">
        <f>IFERROR(IF($BY164="Présent",CG164/VLOOKUP(CF164,Base!$A$3:$E$17,2,FALSE)/24,""),"")</f>
        <v/>
      </c>
      <c r="CQ164" s="56" t="str">
        <f>IFERROR(IF($BY164="Présent",CI164/VLOOKUP(CH164,Base!$A$3:$E$17,2,FALSE)/24,""),"")</f>
        <v/>
      </c>
      <c r="CR164" s="56" t="str">
        <f>IFERROR(IF($BY164="Présent",CK164/VLOOKUP(CJ164,Base!$A$3:$E$17,2,FALSE)/24,""),"")</f>
        <v/>
      </c>
      <c r="CS164" s="56" t="str">
        <f>IFERROR(IF($BY164="Présent",CM164/VLOOKUP(CL164,Base!$A$3:$E$17,2,FALSE)/24,""),"")</f>
        <v/>
      </c>
      <c r="CT164" s="56" t="str">
        <f>IFERROR(IF($BY164="Présent",CO164/VLOOKUP(CN164,Base!$A$3:$E$17,2,FALSE)/24,""),"")</f>
        <v/>
      </c>
      <c r="CU164" s="293" t="str">
        <f t="shared" ref="CU164:CU190" si="188">IF(BY164="Présent",SUM(CP164:CT164)/CE164,"")</f>
        <v/>
      </c>
      <c r="CV164" s="51"/>
      <c r="CW164" s="17" t="s">
        <v>57</v>
      </c>
      <c r="CX164" s="18"/>
      <c r="CY164" s="19">
        <v>0.85416666666666663</v>
      </c>
      <c r="CZ164" s="290">
        <f t="shared" ref="CZ164:CZ191" si="189">IF(CX164&lt;&gt;"Présent",0,CY164+(7.4/24))</f>
        <v>0</v>
      </c>
      <c r="DA164" s="291">
        <f t="shared" ref="DA164:DA191" si="190">IF(OR(CX164&lt;&gt;"Présent",CY164="",CZ164-CY164-0.4/24&lt;0),0,CZ164-CY164-0.4/24)</f>
        <v>0</v>
      </c>
      <c r="DB164" s="19">
        <f t="shared" ref="DB164:DB191" si="191">IF(CX164&lt;&gt;"Présent",0,CY164)</f>
        <v>0</v>
      </c>
      <c r="DC164" s="20">
        <v>0.16250000000000001</v>
      </c>
      <c r="DD164" s="292">
        <f t="shared" si="168"/>
        <v>0</v>
      </c>
      <c r="DE164" s="63"/>
      <c r="DF164" s="64"/>
      <c r="DG164" s="63"/>
      <c r="DH164" s="65"/>
      <c r="DI164" s="66"/>
      <c r="DJ164" s="64"/>
      <c r="DK164" s="63"/>
      <c r="DL164" s="65"/>
      <c r="DM164" s="66"/>
      <c r="DN164" s="64"/>
      <c r="DO164" s="56" t="str">
        <f>IFERROR(IF($CX164="Présent",DF164/VLOOKUP(DE164,Base!$A$3:$E$17,2,FALSE)/24,""),"")</f>
        <v/>
      </c>
      <c r="DP164" s="56" t="str">
        <f>IFERROR(IF($CX164="Présent",DH164/VLOOKUP(DG164,Base!$A$3:$E$17,2,FALSE)/24,""),"")</f>
        <v/>
      </c>
      <c r="DQ164" s="56" t="str">
        <f>IFERROR(IF($CX164="Présent",DJ164/VLOOKUP(DI164,Base!$A$3:$E$17,2,FALSE)/24,""),"")</f>
        <v/>
      </c>
      <c r="DR164" s="56" t="str">
        <f>IFERROR(IF($CX164="Présent",DL164/VLOOKUP(DK164,Base!$A$3:$E$17,2,FALSE)/24,""),"")</f>
        <v/>
      </c>
      <c r="DS164" s="56" t="str">
        <f>IFERROR(IF($CX164="Présent",DN164/VLOOKUP(DM164,Base!$A$3:$E$17,2,FALSE)/24,""),"")</f>
        <v/>
      </c>
      <c r="DT164" s="293" t="str">
        <f t="shared" ref="DT164:DT191" si="192">IF(CX164="Présent",SUM(DO164:DS164)/DD164,"")</f>
        <v/>
      </c>
      <c r="DU164" s="51"/>
      <c r="DV164" s="17"/>
      <c r="DW164" s="18"/>
      <c r="DX164" s="19">
        <v>0.85416666666666663</v>
      </c>
      <c r="DY164" s="290">
        <f t="shared" ref="DY164:DY191" si="193">IF(DW164&lt;&gt;"Présent",0,DX164+(7.4/24))</f>
        <v>0</v>
      </c>
      <c r="DZ164" s="291">
        <f t="shared" ref="DZ164:DZ191" si="194">IF(OR(DW164&lt;&gt;"Présent",DX164="",DY164-DX164-0.4/24&lt;0),0,DY164-DX164-0.4/24)</f>
        <v>0</v>
      </c>
      <c r="EA164" s="19">
        <f t="shared" ref="EA164:EA191" si="195">IF(DW164&lt;&gt;"Présent",0,DX164)</f>
        <v>0</v>
      </c>
      <c r="EB164" s="20">
        <v>0.16250000000000001</v>
      </c>
      <c r="EC164" s="292">
        <f t="shared" si="169"/>
        <v>0</v>
      </c>
      <c r="ED164" s="63"/>
      <c r="EE164" s="64"/>
      <c r="EF164" s="63"/>
      <c r="EG164" s="65"/>
      <c r="EH164" s="66"/>
      <c r="EI164" s="64"/>
      <c r="EJ164" s="63"/>
      <c r="EK164" s="65"/>
      <c r="EL164" s="66"/>
      <c r="EM164" s="64"/>
      <c r="EN164" s="56" t="str">
        <f>IFERROR(IF($DW164="Présent",EE164/VLOOKUP(ED164,Base!$A$3:$E$17,2,FALSE)/24,""),"")</f>
        <v/>
      </c>
      <c r="EO164" s="56" t="str">
        <f>IFERROR(IF($DW164="Présent",EG164/VLOOKUP(EF164,Base!$A$3:$E$17,2,FALSE)/24,""),"")</f>
        <v/>
      </c>
      <c r="EP164" s="56" t="str">
        <f>IFERROR(IF($DW164="Présent",EI164/VLOOKUP(EH164,Base!$A$3:$E$17,2,FALSE)/24,""),"")</f>
        <v/>
      </c>
      <c r="EQ164" s="56" t="str">
        <f>IFERROR(IF($DW164="Présent",EK164/VLOOKUP(EJ164,Base!$A$3:$E$17,2,FALSE)/24,""),"")</f>
        <v/>
      </c>
      <c r="ER164" s="56" t="str">
        <f>IFERROR(IF($DW164="Présent",EM164/VLOOKUP(EL164,Base!$A$3:$E$17,2,FALSE)/24,""),"")</f>
        <v/>
      </c>
      <c r="ES164" s="293" t="str">
        <f t="shared" ref="ES164:ES191" si="196">IF(DW164="Présent",SUM(EN164:ER164)/EC164,"")</f>
        <v/>
      </c>
      <c r="ET164" s="51"/>
      <c r="EU164" s="17" t="s">
        <v>57</v>
      </c>
      <c r="EV164" s="18"/>
      <c r="EW164" s="19">
        <v>0.85416666666666663</v>
      </c>
      <c r="EX164" s="290">
        <f t="shared" ref="EX164:EX191" si="197">IF(EV164&lt;&gt;"Présent",0,EW164+(7.4/24))</f>
        <v>0</v>
      </c>
      <c r="EY164" s="291">
        <f t="shared" ref="EY164:EY191" si="198">IF(OR(EV164&lt;&gt;"Présent",EW164="",EX164-EW164-0.4/24&lt;0),0,EX164-EW164-0.4/24)</f>
        <v>0</v>
      </c>
      <c r="EZ164" s="19">
        <f t="shared" ref="EZ164:EZ191" si="199">IF(EV164&lt;&gt;"Présent",0,EW164)</f>
        <v>0</v>
      </c>
      <c r="FA164" s="20">
        <v>0.16250000000000001</v>
      </c>
      <c r="FB164" s="292">
        <f t="shared" si="170"/>
        <v>0</v>
      </c>
      <c r="FC164" s="63"/>
      <c r="FD164" s="64"/>
      <c r="FE164" s="63"/>
      <c r="FF164" s="65"/>
      <c r="FG164" s="66"/>
      <c r="FH164" s="64"/>
      <c r="FI164" s="63"/>
      <c r="FJ164" s="65"/>
      <c r="FK164" s="66"/>
      <c r="FL164" s="64"/>
      <c r="FM164" s="56" t="str">
        <f>IFERROR(IF($EV164="Présent",FD164/VLOOKUP(FC164,Base!$A$3:$E$17,2,FALSE)/24,""),"")</f>
        <v/>
      </c>
      <c r="FN164" s="56" t="str">
        <f>IFERROR(IF($EV164="Présent",FF164/VLOOKUP(FE164,Base!$A$3:$E$17,2,FALSE)/24,""),"")</f>
        <v/>
      </c>
      <c r="FO164" s="56" t="str">
        <f>IFERROR(IF($EV164="Présent",FH164/VLOOKUP(FG164,Base!$A$3:$E$17,2,FALSE)/24,""),"")</f>
        <v/>
      </c>
      <c r="FP164" s="56" t="str">
        <f>IFERROR(IF($EV164="Présent",FJ164/VLOOKUP(FI164,Base!$A$3:$E$17,2,FALSE)/24,""),"")</f>
        <v/>
      </c>
      <c r="FQ164" s="56" t="str">
        <f>IFERROR(IF($EV164="Présent",FL164/VLOOKUP(FK164,Base!$A$3:$E$17,2,FALSE)/24,""),"")</f>
        <v/>
      </c>
      <c r="FR164" s="293" t="str">
        <f t="shared" ref="FR164:FR191" si="200">IF(EV164="Présent",SUM(FM164:FQ164)/FB164,"")</f>
        <v/>
      </c>
      <c r="FS164" s="51"/>
      <c r="FU164" s="262" t="str">
        <f t="shared" si="171"/>
        <v>VARRAUT.E</v>
      </c>
      <c r="FV164" s="261">
        <f t="shared" si="172"/>
        <v>7</v>
      </c>
      <c r="FW164" s="263">
        <f t="shared" ref="FW164:FW191" si="201">SUM(E164,AD164,BC164,CB164,DA164,DZ164,EY164)+(COUNTIF(B164:FR164,$FZ$3)*(0.4/24))</f>
        <v>0</v>
      </c>
      <c r="FX164" s="23"/>
      <c r="FY164" s="88"/>
    </row>
    <row r="165" spans="1:181" s="25" customFormat="1" x14ac:dyDescent="0.2">
      <c r="A165" s="17" t="s">
        <v>191</v>
      </c>
      <c r="B165" s="18"/>
      <c r="C165" s="19">
        <v>0.85416666666666663</v>
      </c>
      <c r="D165" s="290">
        <f t="shared" si="173"/>
        <v>0</v>
      </c>
      <c r="E165" s="291">
        <f t="shared" si="174"/>
        <v>0</v>
      </c>
      <c r="F165" s="19">
        <f t="shared" si="175"/>
        <v>0</v>
      </c>
      <c r="G165" s="20">
        <v>0.16250000000000001</v>
      </c>
      <c r="H165" s="292">
        <f t="shared" si="164"/>
        <v>0</v>
      </c>
      <c r="I165" s="63"/>
      <c r="J165" s="64"/>
      <c r="K165" s="63"/>
      <c r="L165" s="65"/>
      <c r="M165" s="66"/>
      <c r="N165" s="64"/>
      <c r="O165" s="63"/>
      <c r="P165" s="65"/>
      <c r="Q165" s="66"/>
      <c r="R165" s="64"/>
      <c r="S165" s="56" t="str">
        <f>IFERROR(IF($B165="Présent",J165/VLOOKUP(I165,Base!$A$3:$E$17,2,FALSE)/24,""),"")</f>
        <v/>
      </c>
      <c r="T165" s="56" t="str">
        <f>IFERROR(IF($B165="Présent",L165/VLOOKUP(K165,Base!$A$3:$E$17,2,FALSE)/24,""),"")</f>
        <v/>
      </c>
      <c r="U165" s="56" t="str">
        <f>IFERROR(IF($B165="Présent",N165/VLOOKUP(M165,Base!$A$3:$E$17,2,FALSE)/24,""),"")</f>
        <v/>
      </c>
      <c r="V165" s="56" t="str">
        <f>IFERROR(IF($B165="Présent",P165/VLOOKUP(O165,Base!$A$3:$E$17,2,FALSE)/24,""),"")</f>
        <v/>
      </c>
      <c r="W165" s="56" t="str">
        <f>IFERROR(IF($B165="Présent",R165/VLOOKUP(Q165,Base!$A$3:$E$17,2,FALSE)/24,""),"")</f>
        <v/>
      </c>
      <c r="X165" s="293" t="str">
        <f t="shared" si="176"/>
        <v/>
      </c>
      <c r="Y165" s="51"/>
      <c r="Z165" s="17" t="s">
        <v>18</v>
      </c>
      <c r="AA165" s="18"/>
      <c r="AB165" s="19">
        <v>0.85416666666666663</v>
      </c>
      <c r="AC165" s="290">
        <f t="shared" si="177"/>
        <v>0</v>
      </c>
      <c r="AD165" s="291">
        <f t="shared" si="178"/>
        <v>0</v>
      </c>
      <c r="AE165" s="19">
        <f t="shared" si="179"/>
        <v>0</v>
      </c>
      <c r="AF165" s="20">
        <v>0.16250000000000001</v>
      </c>
      <c r="AG165" s="292">
        <f t="shared" si="165"/>
        <v>0</v>
      </c>
      <c r="AH165" s="63"/>
      <c r="AI165" s="64"/>
      <c r="AJ165" s="63"/>
      <c r="AK165" s="65"/>
      <c r="AL165" s="66"/>
      <c r="AM165" s="64"/>
      <c r="AN165" s="63"/>
      <c r="AO165" s="65"/>
      <c r="AP165" s="66"/>
      <c r="AQ165" s="64"/>
      <c r="AR165" s="56" t="str">
        <f>IFERROR(IF($AA165="Présent",AI165/VLOOKUP(AH165,Base!$A$3:$E$17,2,FALSE)/24,""),"")</f>
        <v/>
      </c>
      <c r="AS165" s="56" t="str">
        <f>IFERROR(IF($AA165="Présent",AK165/VLOOKUP(AJ165,Base!$A$3:$E$17,2,FALSE)/24,""),"")</f>
        <v/>
      </c>
      <c r="AT165" s="56" t="str">
        <f>IFERROR(IF($AA165="Présent",AM165/VLOOKUP(AL165,Base!$A$3:$E$17,2,FALSE)/24,""),"")</f>
        <v/>
      </c>
      <c r="AU165" s="56" t="str">
        <f>IFERROR(IF($AA165="Présent",AO165/VLOOKUP(AN165,Base!$A$3:$E$17,2,FALSE)/24,""),"")</f>
        <v/>
      </c>
      <c r="AV165" s="56" t="str">
        <f>IFERROR(IF($AA165="Présent",AQ165/VLOOKUP(AP165,Base!$A$3:$E$17,2,FALSE)/24,""),"")</f>
        <v/>
      </c>
      <c r="AW165" s="293" t="str">
        <f t="shared" si="180"/>
        <v/>
      </c>
      <c r="AX165" s="51"/>
      <c r="AY165" s="17" t="s">
        <v>18</v>
      </c>
      <c r="AZ165" s="18"/>
      <c r="BA165" s="19">
        <v>0.85416666666666663</v>
      </c>
      <c r="BB165" s="290">
        <f t="shared" si="181"/>
        <v>0</v>
      </c>
      <c r="BC165" s="291">
        <f t="shared" si="182"/>
        <v>0</v>
      </c>
      <c r="BD165" s="19">
        <f t="shared" si="183"/>
        <v>0</v>
      </c>
      <c r="BE165" s="20">
        <v>0.16250000000000001</v>
      </c>
      <c r="BF165" s="292">
        <f t="shared" si="166"/>
        <v>0</v>
      </c>
      <c r="BG165" s="63"/>
      <c r="BH165" s="64"/>
      <c r="BI165" s="63"/>
      <c r="BJ165" s="65"/>
      <c r="BK165" s="66"/>
      <c r="BL165" s="64"/>
      <c r="BM165" s="63"/>
      <c r="BN165" s="65"/>
      <c r="BO165" s="66"/>
      <c r="BP165" s="64"/>
      <c r="BQ165" s="56" t="str">
        <f>IFERROR(IF($AZ165="Présent",BH165/VLOOKUP(BG165,Base!$A$3:$E$17,2,FALSE)/24,""),"")</f>
        <v/>
      </c>
      <c r="BR165" s="56" t="str">
        <f>IFERROR(IF($AZ165="Présent",BJ165/VLOOKUP(BI165,Base!$A$3:$E$17,2,FALSE)/24,""),"")</f>
        <v/>
      </c>
      <c r="BS165" s="56" t="str">
        <f>IFERROR(IF($AZ165="Présent",BL165/VLOOKUP(BK165,Base!$A$3:$E$17,2,FALSE)/24,""),"")</f>
        <v/>
      </c>
      <c r="BT165" s="56" t="str">
        <f>IFERROR(IF($AZ165="Présent",BN165/VLOOKUP(BM165,Base!$A$3:$E$17,2,FALSE)/24,""),"")</f>
        <v/>
      </c>
      <c r="BU165" s="56" t="str">
        <f>IFERROR(IF($AZ165="Présent",BP165/VLOOKUP(BO165,Base!$A$3:$E$17,2,FALSE)/24,""),"")</f>
        <v/>
      </c>
      <c r="BV165" s="293" t="str">
        <f t="shared" si="184"/>
        <v/>
      </c>
      <c r="BW165" s="51"/>
      <c r="BX165" s="17" t="s">
        <v>18</v>
      </c>
      <c r="BY165" s="18"/>
      <c r="BZ165" s="19">
        <v>0.85416666666666663</v>
      </c>
      <c r="CA165" s="290">
        <f t="shared" si="185"/>
        <v>0</v>
      </c>
      <c r="CB165" s="291">
        <f t="shared" si="186"/>
        <v>0</v>
      </c>
      <c r="CC165" s="19">
        <f t="shared" si="187"/>
        <v>0</v>
      </c>
      <c r="CD165" s="20">
        <v>0.16250000000000001</v>
      </c>
      <c r="CE165" s="292">
        <f t="shared" si="167"/>
        <v>0</v>
      </c>
      <c r="CF165" s="63"/>
      <c r="CG165" s="64"/>
      <c r="CH165" s="63"/>
      <c r="CI165" s="65"/>
      <c r="CJ165" s="66"/>
      <c r="CK165" s="64"/>
      <c r="CL165" s="63"/>
      <c r="CM165" s="65"/>
      <c r="CN165" s="66"/>
      <c r="CO165" s="64"/>
      <c r="CP165" s="56" t="str">
        <f>IFERROR(IF($BY165="Présent",CG165/VLOOKUP(CF165,Base!$A$3:$E$17,2,FALSE)/24,""),"")</f>
        <v/>
      </c>
      <c r="CQ165" s="56" t="str">
        <f>IFERROR(IF($BY165="Présent",CI165/VLOOKUP(CH165,Base!$A$3:$E$17,2,FALSE)/24,""),"")</f>
        <v/>
      </c>
      <c r="CR165" s="56" t="str">
        <f>IFERROR(IF($BY165="Présent",CK165/VLOOKUP(CJ165,Base!$A$3:$E$17,2,FALSE)/24,""),"")</f>
        <v/>
      </c>
      <c r="CS165" s="56" t="str">
        <f>IFERROR(IF($BY165="Présent",CM165/VLOOKUP(CL165,Base!$A$3:$E$17,2,FALSE)/24,""),"")</f>
        <v/>
      </c>
      <c r="CT165" s="56" t="str">
        <f>IFERROR(IF($BY165="Présent",CO165/VLOOKUP(CN165,Base!$A$3:$E$17,2,FALSE)/24,""),"")</f>
        <v/>
      </c>
      <c r="CU165" s="293" t="str">
        <f t="shared" si="188"/>
        <v/>
      </c>
      <c r="CV165" s="51"/>
      <c r="CW165" s="17" t="s">
        <v>18</v>
      </c>
      <c r="CX165" s="18"/>
      <c r="CY165" s="19">
        <v>0.85416666666666663</v>
      </c>
      <c r="CZ165" s="290">
        <f t="shared" si="189"/>
        <v>0</v>
      </c>
      <c r="DA165" s="291">
        <f t="shared" si="190"/>
        <v>0</v>
      </c>
      <c r="DB165" s="19">
        <f t="shared" si="191"/>
        <v>0</v>
      </c>
      <c r="DC165" s="20">
        <v>0.16250000000000001</v>
      </c>
      <c r="DD165" s="292">
        <f t="shared" si="168"/>
        <v>0</v>
      </c>
      <c r="DE165" s="63"/>
      <c r="DF165" s="64"/>
      <c r="DG165" s="63"/>
      <c r="DH165" s="65"/>
      <c r="DI165" s="66"/>
      <c r="DJ165" s="64"/>
      <c r="DK165" s="63"/>
      <c r="DL165" s="65"/>
      <c r="DM165" s="66"/>
      <c r="DN165" s="64"/>
      <c r="DO165" s="56" t="str">
        <f>IFERROR(IF($CX165="Présent",DF165/VLOOKUP(DE165,Base!$A$3:$E$17,2,FALSE)/24,""),"")</f>
        <v/>
      </c>
      <c r="DP165" s="56" t="str">
        <f>IFERROR(IF($CX165="Présent",DH165/VLOOKUP(DG165,Base!$A$3:$E$17,2,FALSE)/24,""),"")</f>
        <v/>
      </c>
      <c r="DQ165" s="56" t="str">
        <f>IFERROR(IF($CX165="Présent",DJ165/VLOOKUP(DI165,Base!$A$3:$E$17,2,FALSE)/24,""),"")</f>
        <v/>
      </c>
      <c r="DR165" s="56" t="str">
        <f>IFERROR(IF($CX165="Présent",DL165/VLOOKUP(DK165,Base!$A$3:$E$17,2,FALSE)/24,""),"")</f>
        <v/>
      </c>
      <c r="DS165" s="56" t="str">
        <f>IFERROR(IF($CX165="Présent",DN165/VLOOKUP(DM165,Base!$A$3:$E$17,2,FALSE)/24,""),"")</f>
        <v/>
      </c>
      <c r="DT165" s="293" t="str">
        <f t="shared" si="192"/>
        <v/>
      </c>
      <c r="DU165" s="51"/>
      <c r="DV165" s="17"/>
      <c r="DW165" s="18"/>
      <c r="DX165" s="19">
        <v>0.85416666666666663</v>
      </c>
      <c r="DY165" s="290">
        <f t="shared" si="193"/>
        <v>0</v>
      </c>
      <c r="DZ165" s="291">
        <f t="shared" si="194"/>
        <v>0</v>
      </c>
      <c r="EA165" s="19">
        <f t="shared" si="195"/>
        <v>0</v>
      </c>
      <c r="EB165" s="20">
        <v>0.16250000000000001</v>
      </c>
      <c r="EC165" s="292">
        <f t="shared" si="169"/>
        <v>0</v>
      </c>
      <c r="ED165" s="63"/>
      <c r="EE165" s="64"/>
      <c r="EF165" s="63"/>
      <c r="EG165" s="65"/>
      <c r="EH165" s="66"/>
      <c r="EI165" s="64"/>
      <c r="EJ165" s="63"/>
      <c r="EK165" s="65"/>
      <c r="EL165" s="66"/>
      <c r="EM165" s="64"/>
      <c r="EN165" s="56" t="str">
        <f>IFERROR(IF($DW165="Présent",EE165/VLOOKUP(ED165,Base!$A$3:$E$17,2,FALSE)/24,""),"")</f>
        <v/>
      </c>
      <c r="EO165" s="56" t="str">
        <f>IFERROR(IF($DW165="Présent",EG165/VLOOKUP(EF165,Base!$A$3:$E$17,2,FALSE)/24,""),"")</f>
        <v/>
      </c>
      <c r="EP165" s="56" t="str">
        <f>IFERROR(IF($DW165="Présent",EI165/VLOOKUP(EH165,Base!$A$3:$E$17,2,FALSE)/24,""),"")</f>
        <v/>
      </c>
      <c r="EQ165" s="56" t="str">
        <f>IFERROR(IF($DW165="Présent",EK165/VLOOKUP(EJ165,Base!$A$3:$E$17,2,FALSE)/24,""),"")</f>
        <v/>
      </c>
      <c r="ER165" s="56" t="str">
        <f>IFERROR(IF($DW165="Présent",EM165/VLOOKUP(EL165,Base!$A$3:$E$17,2,FALSE)/24,""),"")</f>
        <v/>
      </c>
      <c r="ES165" s="293" t="str">
        <f t="shared" si="196"/>
        <v/>
      </c>
      <c r="ET165" s="51"/>
      <c r="EU165" s="17" t="s">
        <v>18</v>
      </c>
      <c r="EV165" s="18"/>
      <c r="EW165" s="19">
        <v>0.85416666666666663</v>
      </c>
      <c r="EX165" s="290">
        <f t="shared" si="197"/>
        <v>0</v>
      </c>
      <c r="EY165" s="291">
        <f t="shared" si="198"/>
        <v>0</v>
      </c>
      <c r="EZ165" s="19">
        <f t="shared" si="199"/>
        <v>0</v>
      </c>
      <c r="FA165" s="20">
        <v>0.16250000000000001</v>
      </c>
      <c r="FB165" s="292">
        <f t="shared" si="170"/>
        <v>0</v>
      </c>
      <c r="FC165" s="63"/>
      <c r="FD165" s="64"/>
      <c r="FE165" s="63"/>
      <c r="FF165" s="65"/>
      <c r="FG165" s="66"/>
      <c r="FH165" s="64"/>
      <c r="FI165" s="63"/>
      <c r="FJ165" s="65"/>
      <c r="FK165" s="66"/>
      <c r="FL165" s="64"/>
      <c r="FM165" s="56" t="str">
        <f>IFERROR(IF($EV165="Présent",FD165/VLOOKUP(FC165,Base!$A$3:$E$17,2,FALSE)/24,""),"")</f>
        <v/>
      </c>
      <c r="FN165" s="56" t="str">
        <f>IFERROR(IF($EV165="Présent",FF165/VLOOKUP(FE165,Base!$A$3:$E$17,2,FALSE)/24,""),"")</f>
        <v/>
      </c>
      <c r="FO165" s="56" t="str">
        <f>IFERROR(IF($EV165="Présent",FH165/VLOOKUP(FG165,Base!$A$3:$E$17,2,FALSE)/24,""),"")</f>
        <v/>
      </c>
      <c r="FP165" s="56" t="str">
        <f>IFERROR(IF($EV165="Présent",FJ165/VLOOKUP(FI165,Base!$A$3:$E$17,2,FALSE)/24,""),"")</f>
        <v/>
      </c>
      <c r="FQ165" s="56" t="str">
        <f>IFERROR(IF($EV165="Présent",FL165/VLOOKUP(FK165,Base!$A$3:$E$17,2,FALSE)/24,""),"")</f>
        <v/>
      </c>
      <c r="FR165" s="293" t="str">
        <f t="shared" si="200"/>
        <v/>
      </c>
      <c r="FS165" s="51"/>
      <c r="FU165" s="262" t="str">
        <f t="shared" si="171"/>
        <v>ZAIDI.E</v>
      </c>
      <c r="FV165" s="261">
        <f t="shared" si="172"/>
        <v>7</v>
      </c>
      <c r="FW165" s="263">
        <f t="shared" si="201"/>
        <v>0</v>
      </c>
      <c r="FX165" s="23"/>
      <c r="FY165" s="88"/>
    </row>
    <row r="166" spans="1:181" s="25" customFormat="1" x14ac:dyDescent="0.2">
      <c r="A166" s="17" t="s">
        <v>17</v>
      </c>
      <c r="B166" s="18"/>
      <c r="C166" s="19">
        <v>0.85416666666666663</v>
      </c>
      <c r="D166" s="290">
        <f t="shared" si="173"/>
        <v>0</v>
      </c>
      <c r="E166" s="291">
        <f t="shared" si="174"/>
        <v>0</v>
      </c>
      <c r="F166" s="19">
        <f t="shared" si="175"/>
        <v>0</v>
      </c>
      <c r="G166" s="20">
        <v>0.16250000000000001</v>
      </c>
      <c r="H166" s="292">
        <f t="shared" si="164"/>
        <v>0</v>
      </c>
      <c r="I166" s="63"/>
      <c r="J166" s="64"/>
      <c r="K166" s="63"/>
      <c r="L166" s="65"/>
      <c r="M166" s="66"/>
      <c r="N166" s="64"/>
      <c r="O166" s="63"/>
      <c r="P166" s="65"/>
      <c r="Q166" s="66"/>
      <c r="R166" s="64"/>
      <c r="S166" s="56" t="str">
        <f>IFERROR(IF($B166="Présent",J166/VLOOKUP(I166,Base!$A$3:$E$17,2,FALSE)/24,""),"")</f>
        <v/>
      </c>
      <c r="T166" s="56" t="str">
        <f>IFERROR(IF($B166="Présent",L166/VLOOKUP(K166,Base!$A$3:$E$17,2,FALSE)/24,""),"")</f>
        <v/>
      </c>
      <c r="U166" s="56" t="str">
        <f>IFERROR(IF($B166="Présent",N166/VLOOKUP(M166,Base!$A$3:$E$17,2,FALSE)/24,""),"")</f>
        <v/>
      </c>
      <c r="V166" s="56" t="str">
        <f>IFERROR(IF($B166="Présent",P166/VLOOKUP(O166,Base!$A$3:$E$17,2,FALSE)/24,""),"")</f>
        <v/>
      </c>
      <c r="W166" s="56" t="str">
        <f>IFERROR(IF($B166="Présent",R166/VLOOKUP(Q166,Base!$A$3:$E$17,2,FALSE)/24,""),"")</f>
        <v/>
      </c>
      <c r="X166" s="293" t="str">
        <f t="shared" si="176"/>
        <v/>
      </c>
      <c r="Y166" s="51"/>
      <c r="Z166" s="17" t="s">
        <v>17</v>
      </c>
      <c r="AA166" s="18"/>
      <c r="AB166" s="19">
        <v>0.85416666666666663</v>
      </c>
      <c r="AC166" s="290">
        <f t="shared" si="177"/>
        <v>0</v>
      </c>
      <c r="AD166" s="291">
        <f t="shared" si="178"/>
        <v>0</v>
      </c>
      <c r="AE166" s="19">
        <f t="shared" si="179"/>
        <v>0</v>
      </c>
      <c r="AF166" s="20">
        <v>0.16250000000000001</v>
      </c>
      <c r="AG166" s="292">
        <f t="shared" si="165"/>
        <v>0</v>
      </c>
      <c r="AH166" s="63"/>
      <c r="AI166" s="64"/>
      <c r="AJ166" s="63"/>
      <c r="AK166" s="65"/>
      <c r="AL166" s="66"/>
      <c r="AM166" s="64"/>
      <c r="AN166" s="63"/>
      <c r="AO166" s="65"/>
      <c r="AP166" s="66"/>
      <c r="AQ166" s="64"/>
      <c r="AR166" s="56" t="str">
        <f>IFERROR(IF($AA166="Présent",AI166/VLOOKUP(AH166,Base!$A$3:$E$17,2,FALSE)/24,""),"")</f>
        <v/>
      </c>
      <c r="AS166" s="56" t="str">
        <f>IFERROR(IF($AA166="Présent",AK166/VLOOKUP(AJ166,Base!$A$3:$E$17,2,FALSE)/24,""),"")</f>
        <v/>
      </c>
      <c r="AT166" s="56" t="str">
        <f>IFERROR(IF($AA166="Présent",AM166/VLOOKUP(AL166,Base!$A$3:$E$17,2,FALSE)/24,""),"")</f>
        <v/>
      </c>
      <c r="AU166" s="56" t="str">
        <f>IFERROR(IF($AA166="Présent",AO166/VLOOKUP(AN166,Base!$A$3:$E$17,2,FALSE)/24,""),"")</f>
        <v/>
      </c>
      <c r="AV166" s="56" t="str">
        <f>IFERROR(IF($AA166="Présent",AQ166/VLOOKUP(AP166,Base!$A$3:$E$17,2,FALSE)/24,""),"")</f>
        <v/>
      </c>
      <c r="AW166" s="293" t="str">
        <f t="shared" si="180"/>
        <v/>
      </c>
      <c r="AX166" s="51"/>
      <c r="AY166" s="17" t="s">
        <v>17</v>
      </c>
      <c r="AZ166" s="18"/>
      <c r="BA166" s="19">
        <v>0.85416666666666663</v>
      </c>
      <c r="BB166" s="290">
        <f t="shared" si="181"/>
        <v>0</v>
      </c>
      <c r="BC166" s="291">
        <f t="shared" si="182"/>
        <v>0</v>
      </c>
      <c r="BD166" s="19">
        <f t="shared" si="183"/>
        <v>0</v>
      </c>
      <c r="BE166" s="20">
        <v>0.16250000000000001</v>
      </c>
      <c r="BF166" s="292">
        <f t="shared" si="166"/>
        <v>0</v>
      </c>
      <c r="BG166" s="63"/>
      <c r="BH166" s="64"/>
      <c r="BI166" s="63"/>
      <c r="BJ166" s="65"/>
      <c r="BK166" s="66"/>
      <c r="BL166" s="64"/>
      <c r="BM166" s="63"/>
      <c r="BN166" s="65"/>
      <c r="BO166" s="66"/>
      <c r="BP166" s="64"/>
      <c r="BQ166" s="56" t="str">
        <f>IFERROR(IF($AZ166="Présent",BH166/VLOOKUP(BG166,Base!$A$3:$E$17,2,FALSE)/24,""),"")</f>
        <v/>
      </c>
      <c r="BR166" s="56" t="str">
        <f>IFERROR(IF($AZ166="Présent",BJ166/VLOOKUP(BI166,Base!$A$3:$E$17,2,FALSE)/24,""),"")</f>
        <v/>
      </c>
      <c r="BS166" s="56" t="str">
        <f>IFERROR(IF($AZ166="Présent",BL166/VLOOKUP(BK166,Base!$A$3:$E$17,2,FALSE)/24,""),"")</f>
        <v/>
      </c>
      <c r="BT166" s="56" t="str">
        <f>IFERROR(IF($AZ166="Présent",BN166/VLOOKUP(BM166,Base!$A$3:$E$17,2,FALSE)/24,""),"")</f>
        <v/>
      </c>
      <c r="BU166" s="56" t="str">
        <f>IFERROR(IF($AZ166="Présent",BP166/VLOOKUP(BO166,Base!$A$3:$E$17,2,FALSE)/24,""),"")</f>
        <v/>
      </c>
      <c r="BV166" s="293" t="str">
        <f t="shared" si="184"/>
        <v/>
      </c>
      <c r="BW166" s="51"/>
      <c r="BX166" s="17" t="s">
        <v>17</v>
      </c>
      <c r="BY166" s="18"/>
      <c r="BZ166" s="19">
        <v>0.85416666666666663</v>
      </c>
      <c r="CA166" s="290">
        <f t="shared" si="185"/>
        <v>0</v>
      </c>
      <c r="CB166" s="291">
        <f t="shared" si="186"/>
        <v>0</v>
      </c>
      <c r="CC166" s="19">
        <f t="shared" si="187"/>
        <v>0</v>
      </c>
      <c r="CD166" s="20">
        <v>0.16250000000000001</v>
      </c>
      <c r="CE166" s="292">
        <f t="shared" si="167"/>
        <v>0</v>
      </c>
      <c r="CF166" s="63"/>
      <c r="CG166" s="64"/>
      <c r="CH166" s="63"/>
      <c r="CI166" s="65"/>
      <c r="CJ166" s="66"/>
      <c r="CK166" s="64"/>
      <c r="CL166" s="63"/>
      <c r="CM166" s="65"/>
      <c r="CN166" s="66"/>
      <c r="CO166" s="64"/>
      <c r="CP166" s="56" t="str">
        <f>IFERROR(IF($BY166="Présent",CG166/VLOOKUP(CF166,Base!$A$3:$E$17,2,FALSE)/24,""),"")</f>
        <v/>
      </c>
      <c r="CQ166" s="56" t="str">
        <f>IFERROR(IF($BY166="Présent",CI166/VLOOKUP(CH166,Base!$A$3:$E$17,2,FALSE)/24,""),"")</f>
        <v/>
      </c>
      <c r="CR166" s="56" t="str">
        <f>IFERROR(IF($BY166="Présent",CK166/VLOOKUP(CJ166,Base!$A$3:$E$17,2,FALSE)/24,""),"")</f>
        <v/>
      </c>
      <c r="CS166" s="56" t="str">
        <f>IFERROR(IF($BY166="Présent",CM166/VLOOKUP(CL166,Base!$A$3:$E$17,2,FALSE)/24,""),"")</f>
        <v/>
      </c>
      <c r="CT166" s="56" t="str">
        <f>IFERROR(IF($BY166="Présent",CO166/VLOOKUP(CN166,Base!$A$3:$E$17,2,FALSE)/24,""),"")</f>
        <v/>
      </c>
      <c r="CU166" s="293" t="str">
        <f t="shared" si="188"/>
        <v/>
      </c>
      <c r="CV166" s="51"/>
      <c r="CW166" s="17" t="s">
        <v>17</v>
      </c>
      <c r="CX166" s="18"/>
      <c r="CY166" s="19">
        <v>0.85416666666666663</v>
      </c>
      <c r="CZ166" s="290">
        <f t="shared" si="189"/>
        <v>0</v>
      </c>
      <c r="DA166" s="291">
        <f t="shared" si="190"/>
        <v>0</v>
      </c>
      <c r="DB166" s="19">
        <f t="shared" si="191"/>
        <v>0</v>
      </c>
      <c r="DC166" s="20">
        <v>0.16250000000000001</v>
      </c>
      <c r="DD166" s="292">
        <f t="shared" si="168"/>
        <v>0</v>
      </c>
      <c r="DE166" s="63"/>
      <c r="DF166" s="64"/>
      <c r="DG166" s="63"/>
      <c r="DH166" s="65"/>
      <c r="DI166" s="66"/>
      <c r="DJ166" s="64"/>
      <c r="DK166" s="63"/>
      <c r="DL166" s="65"/>
      <c r="DM166" s="66"/>
      <c r="DN166" s="64"/>
      <c r="DO166" s="56" t="str">
        <f>IFERROR(IF($CX166="Présent",DF166/VLOOKUP(DE166,Base!$A$3:$E$17,2,FALSE)/24,""),"")</f>
        <v/>
      </c>
      <c r="DP166" s="56" t="str">
        <f>IFERROR(IF($CX166="Présent",DH166/VLOOKUP(DG166,Base!$A$3:$E$17,2,FALSE)/24,""),"")</f>
        <v/>
      </c>
      <c r="DQ166" s="56" t="str">
        <f>IFERROR(IF($CX166="Présent",DJ166/VLOOKUP(DI166,Base!$A$3:$E$17,2,FALSE)/24,""),"")</f>
        <v/>
      </c>
      <c r="DR166" s="56" t="str">
        <f>IFERROR(IF($CX166="Présent",DL166/VLOOKUP(DK166,Base!$A$3:$E$17,2,FALSE)/24,""),"")</f>
        <v/>
      </c>
      <c r="DS166" s="56" t="str">
        <f>IFERROR(IF($CX166="Présent",DN166/VLOOKUP(DM166,Base!$A$3:$E$17,2,FALSE)/24,""),"")</f>
        <v/>
      </c>
      <c r="DT166" s="293" t="str">
        <f t="shared" si="192"/>
        <v/>
      </c>
      <c r="DU166" s="51"/>
      <c r="DV166" s="17"/>
      <c r="DW166" s="18"/>
      <c r="DX166" s="19">
        <v>0.85416666666666663</v>
      </c>
      <c r="DY166" s="290">
        <f t="shared" si="193"/>
        <v>0</v>
      </c>
      <c r="DZ166" s="291">
        <f t="shared" si="194"/>
        <v>0</v>
      </c>
      <c r="EA166" s="19">
        <f t="shared" si="195"/>
        <v>0</v>
      </c>
      <c r="EB166" s="20">
        <v>0.16250000000000001</v>
      </c>
      <c r="EC166" s="292">
        <f t="shared" si="169"/>
        <v>0</v>
      </c>
      <c r="ED166" s="63"/>
      <c r="EE166" s="64"/>
      <c r="EF166" s="63"/>
      <c r="EG166" s="65"/>
      <c r="EH166" s="66"/>
      <c r="EI166" s="64"/>
      <c r="EJ166" s="63"/>
      <c r="EK166" s="65"/>
      <c r="EL166" s="66"/>
      <c r="EM166" s="64"/>
      <c r="EN166" s="56" t="str">
        <f>IFERROR(IF($DW166="Présent",EE166/VLOOKUP(ED166,Base!$A$3:$E$17,2,FALSE)/24,""),"")</f>
        <v/>
      </c>
      <c r="EO166" s="56" t="str">
        <f>IFERROR(IF($DW166="Présent",EG166/VLOOKUP(EF166,Base!$A$3:$E$17,2,FALSE)/24,""),"")</f>
        <v/>
      </c>
      <c r="EP166" s="56" t="str">
        <f>IFERROR(IF($DW166="Présent",EI166/VLOOKUP(EH166,Base!$A$3:$E$17,2,FALSE)/24,""),"")</f>
        <v/>
      </c>
      <c r="EQ166" s="56" t="str">
        <f>IFERROR(IF($DW166="Présent",EK166/VLOOKUP(EJ166,Base!$A$3:$E$17,2,FALSE)/24,""),"")</f>
        <v/>
      </c>
      <c r="ER166" s="56" t="str">
        <f>IFERROR(IF($DW166="Présent",EM166/VLOOKUP(EL166,Base!$A$3:$E$17,2,FALSE)/24,""),"")</f>
        <v/>
      </c>
      <c r="ES166" s="293" t="str">
        <f t="shared" si="196"/>
        <v/>
      </c>
      <c r="ET166" s="51"/>
      <c r="EU166" s="17" t="s">
        <v>17</v>
      </c>
      <c r="EV166" s="18"/>
      <c r="EW166" s="19">
        <v>0.85416666666666663</v>
      </c>
      <c r="EX166" s="290">
        <f t="shared" si="197"/>
        <v>0</v>
      </c>
      <c r="EY166" s="291">
        <f t="shared" si="198"/>
        <v>0</v>
      </c>
      <c r="EZ166" s="19">
        <f t="shared" si="199"/>
        <v>0</v>
      </c>
      <c r="FA166" s="20">
        <v>0.16250000000000001</v>
      </c>
      <c r="FB166" s="292">
        <f t="shared" si="170"/>
        <v>0</v>
      </c>
      <c r="FC166" s="63"/>
      <c r="FD166" s="64"/>
      <c r="FE166" s="63"/>
      <c r="FF166" s="65"/>
      <c r="FG166" s="66"/>
      <c r="FH166" s="64"/>
      <c r="FI166" s="63"/>
      <c r="FJ166" s="65"/>
      <c r="FK166" s="66"/>
      <c r="FL166" s="64"/>
      <c r="FM166" s="56" t="str">
        <f>IFERROR(IF($EV166="Présent",FD166/VLOOKUP(FC166,Base!$A$3:$E$17,2,FALSE)/24,""),"")</f>
        <v/>
      </c>
      <c r="FN166" s="56" t="str">
        <f>IFERROR(IF($EV166="Présent",FF166/VLOOKUP(FE166,Base!$A$3:$E$17,2,FALSE)/24,""),"")</f>
        <v/>
      </c>
      <c r="FO166" s="56" t="str">
        <f>IFERROR(IF($EV166="Présent",FH166/VLOOKUP(FG166,Base!$A$3:$E$17,2,FALSE)/24,""),"")</f>
        <v/>
      </c>
      <c r="FP166" s="56" t="str">
        <f>IFERROR(IF($EV166="Présent",FJ166/VLOOKUP(FI166,Base!$A$3:$E$17,2,FALSE)/24,""),"")</f>
        <v/>
      </c>
      <c r="FQ166" s="56" t="str">
        <f>IFERROR(IF($EV166="Présent",FL166/VLOOKUP(FK166,Base!$A$3:$E$17,2,FALSE)/24,""),"")</f>
        <v/>
      </c>
      <c r="FR166" s="293" t="str">
        <f t="shared" si="200"/>
        <v/>
      </c>
      <c r="FS166" s="51"/>
      <c r="FU166" s="262" t="str">
        <f t="shared" si="171"/>
        <v>GHRAB.A</v>
      </c>
      <c r="FV166" s="261">
        <f t="shared" si="172"/>
        <v>7</v>
      </c>
      <c r="FW166" s="263">
        <f t="shared" si="201"/>
        <v>0</v>
      </c>
      <c r="FX166" s="23"/>
      <c r="FY166" s="88"/>
    </row>
    <row r="167" spans="1:181" s="25" customFormat="1" x14ac:dyDescent="0.2">
      <c r="A167" s="17" t="s">
        <v>34</v>
      </c>
      <c r="B167" s="18"/>
      <c r="C167" s="19">
        <v>0.85416666666666663</v>
      </c>
      <c r="D167" s="290">
        <f t="shared" si="173"/>
        <v>0</v>
      </c>
      <c r="E167" s="291">
        <f t="shared" si="174"/>
        <v>0</v>
      </c>
      <c r="F167" s="19">
        <f t="shared" si="175"/>
        <v>0</v>
      </c>
      <c r="G167" s="20">
        <v>0.16250000000000001</v>
      </c>
      <c r="H167" s="292">
        <f t="shared" si="164"/>
        <v>0</v>
      </c>
      <c r="I167" s="63"/>
      <c r="J167" s="64"/>
      <c r="K167" s="63"/>
      <c r="L167" s="65"/>
      <c r="M167" s="66"/>
      <c r="N167" s="64"/>
      <c r="O167" s="63"/>
      <c r="P167" s="65"/>
      <c r="Q167" s="66"/>
      <c r="R167" s="64"/>
      <c r="S167" s="56" t="str">
        <f>IFERROR(IF($B167="Présent",J167/VLOOKUP(I167,Base!$A$3:$E$17,2,FALSE)/24,""),"")</f>
        <v/>
      </c>
      <c r="T167" s="56" t="str">
        <f>IFERROR(IF($B167="Présent",L167/VLOOKUP(K167,Base!$A$3:$E$17,2,FALSE)/24,""),"")</f>
        <v/>
      </c>
      <c r="U167" s="56" t="str">
        <f>IFERROR(IF($B167="Présent",N167/VLOOKUP(M167,Base!$A$3:$E$17,2,FALSE)/24,""),"")</f>
        <v/>
      </c>
      <c r="V167" s="56" t="str">
        <f>IFERROR(IF($B167="Présent",P167/VLOOKUP(O167,Base!$A$3:$E$17,2,FALSE)/24,""),"")</f>
        <v/>
      </c>
      <c r="W167" s="56" t="str">
        <f>IFERROR(IF($B167="Présent",R167/VLOOKUP(Q167,Base!$A$3:$E$17,2,FALSE)/24,""),"")</f>
        <v/>
      </c>
      <c r="X167" s="293" t="str">
        <f t="shared" si="176"/>
        <v/>
      </c>
      <c r="Y167" s="51"/>
      <c r="Z167" s="17" t="s">
        <v>34</v>
      </c>
      <c r="AA167" s="18"/>
      <c r="AB167" s="19">
        <v>0.85416666666666663</v>
      </c>
      <c r="AC167" s="290">
        <f t="shared" si="177"/>
        <v>0</v>
      </c>
      <c r="AD167" s="291">
        <f t="shared" si="178"/>
        <v>0</v>
      </c>
      <c r="AE167" s="19">
        <f t="shared" si="179"/>
        <v>0</v>
      </c>
      <c r="AF167" s="20">
        <v>0.16250000000000001</v>
      </c>
      <c r="AG167" s="292">
        <f t="shared" si="165"/>
        <v>0</v>
      </c>
      <c r="AH167" s="63"/>
      <c r="AI167" s="64"/>
      <c r="AJ167" s="63"/>
      <c r="AK167" s="65"/>
      <c r="AL167" s="66"/>
      <c r="AM167" s="64"/>
      <c r="AN167" s="63"/>
      <c r="AO167" s="65"/>
      <c r="AP167" s="66"/>
      <c r="AQ167" s="64"/>
      <c r="AR167" s="56" t="str">
        <f>IFERROR(IF($AA167="Présent",AI167/VLOOKUP(AH167,Base!$A$3:$E$17,2,FALSE)/24,""),"")</f>
        <v/>
      </c>
      <c r="AS167" s="56" t="str">
        <f>IFERROR(IF($AA167="Présent",AK167/VLOOKUP(AJ167,Base!$A$3:$E$17,2,FALSE)/24,""),"")</f>
        <v/>
      </c>
      <c r="AT167" s="56" t="str">
        <f>IFERROR(IF($AA167="Présent",AM167/VLOOKUP(AL167,Base!$A$3:$E$17,2,FALSE)/24,""),"")</f>
        <v/>
      </c>
      <c r="AU167" s="56" t="str">
        <f>IFERROR(IF($AA167="Présent",AO167/VLOOKUP(AN167,Base!$A$3:$E$17,2,FALSE)/24,""),"")</f>
        <v/>
      </c>
      <c r="AV167" s="56" t="str">
        <f>IFERROR(IF($AA167="Présent",AQ167/VLOOKUP(AP167,Base!$A$3:$E$17,2,FALSE)/24,""),"")</f>
        <v/>
      </c>
      <c r="AW167" s="293" t="str">
        <f t="shared" si="180"/>
        <v/>
      </c>
      <c r="AX167" s="51"/>
      <c r="AY167" s="17" t="s">
        <v>34</v>
      </c>
      <c r="AZ167" s="18"/>
      <c r="BA167" s="19">
        <v>0.85416666666666663</v>
      </c>
      <c r="BB167" s="290">
        <f t="shared" si="181"/>
        <v>0</v>
      </c>
      <c r="BC167" s="291">
        <f t="shared" si="182"/>
        <v>0</v>
      </c>
      <c r="BD167" s="19">
        <f t="shared" si="183"/>
        <v>0</v>
      </c>
      <c r="BE167" s="20">
        <v>0.16250000000000001</v>
      </c>
      <c r="BF167" s="292">
        <f t="shared" si="166"/>
        <v>0</v>
      </c>
      <c r="BG167" s="63"/>
      <c r="BH167" s="64"/>
      <c r="BI167" s="63"/>
      <c r="BJ167" s="65"/>
      <c r="BK167" s="66"/>
      <c r="BL167" s="64"/>
      <c r="BM167" s="63"/>
      <c r="BN167" s="65"/>
      <c r="BO167" s="66"/>
      <c r="BP167" s="64"/>
      <c r="BQ167" s="56" t="str">
        <f>IFERROR(IF($AZ167="Présent",BH167/VLOOKUP(BG167,Base!$A$3:$E$17,2,FALSE)/24,""),"")</f>
        <v/>
      </c>
      <c r="BR167" s="56" t="str">
        <f>IFERROR(IF($AZ167="Présent",BJ167/VLOOKUP(BI167,Base!$A$3:$E$17,2,FALSE)/24,""),"")</f>
        <v/>
      </c>
      <c r="BS167" s="56" t="str">
        <f>IFERROR(IF($AZ167="Présent",BL167/VLOOKUP(BK167,Base!$A$3:$E$17,2,FALSE)/24,""),"")</f>
        <v/>
      </c>
      <c r="BT167" s="56" t="str">
        <f>IFERROR(IF($AZ167="Présent",BN167/VLOOKUP(BM167,Base!$A$3:$E$17,2,FALSE)/24,""),"")</f>
        <v/>
      </c>
      <c r="BU167" s="56" t="str">
        <f>IFERROR(IF($AZ167="Présent",BP167/VLOOKUP(BO167,Base!$A$3:$E$17,2,FALSE)/24,""),"")</f>
        <v/>
      </c>
      <c r="BV167" s="293" t="str">
        <f t="shared" si="184"/>
        <v/>
      </c>
      <c r="BW167" s="51"/>
      <c r="BX167" s="17" t="s">
        <v>34</v>
      </c>
      <c r="BY167" s="18"/>
      <c r="BZ167" s="19">
        <v>0.85416666666666663</v>
      </c>
      <c r="CA167" s="290">
        <f t="shared" si="185"/>
        <v>0</v>
      </c>
      <c r="CB167" s="291">
        <f t="shared" si="186"/>
        <v>0</v>
      </c>
      <c r="CC167" s="19">
        <f t="shared" si="187"/>
        <v>0</v>
      </c>
      <c r="CD167" s="20">
        <v>0.16250000000000001</v>
      </c>
      <c r="CE167" s="292">
        <f t="shared" si="167"/>
        <v>0</v>
      </c>
      <c r="CF167" s="63"/>
      <c r="CG167" s="64"/>
      <c r="CH167" s="63"/>
      <c r="CI167" s="65"/>
      <c r="CJ167" s="66"/>
      <c r="CK167" s="64"/>
      <c r="CL167" s="63"/>
      <c r="CM167" s="65"/>
      <c r="CN167" s="66"/>
      <c r="CO167" s="64"/>
      <c r="CP167" s="56" t="str">
        <f>IFERROR(IF($BY167="Présent",CG167/VLOOKUP(CF167,Base!$A$3:$E$17,2,FALSE)/24,""),"")</f>
        <v/>
      </c>
      <c r="CQ167" s="56" t="str">
        <f>IFERROR(IF($BY167="Présent",CI167/VLOOKUP(CH167,Base!$A$3:$E$17,2,FALSE)/24,""),"")</f>
        <v/>
      </c>
      <c r="CR167" s="56" t="str">
        <f>IFERROR(IF($BY167="Présent",CK167/VLOOKUP(CJ167,Base!$A$3:$E$17,2,FALSE)/24,""),"")</f>
        <v/>
      </c>
      <c r="CS167" s="56" t="str">
        <f>IFERROR(IF($BY167="Présent",CM167/VLOOKUP(CL167,Base!$A$3:$E$17,2,FALSE)/24,""),"")</f>
        <v/>
      </c>
      <c r="CT167" s="56" t="str">
        <f>IFERROR(IF($BY167="Présent",CO167/VLOOKUP(CN167,Base!$A$3:$E$17,2,FALSE)/24,""),"")</f>
        <v/>
      </c>
      <c r="CU167" s="293" t="str">
        <f>IF(BY167="Présent",SUM(CP167:CT167)/CE167,"")</f>
        <v/>
      </c>
      <c r="CV167" s="51"/>
      <c r="CW167" s="17" t="s">
        <v>34</v>
      </c>
      <c r="CX167" s="18"/>
      <c r="CY167" s="19">
        <v>0.85416666666666663</v>
      </c>
      <c r="CZ167" s="290">
        <f t="shared" si="189"/>
        <v>0</v>
      </c>
      <c r="DA167" s="291">
        <f t="shared" si="190"/>
        <v>0</v>
      </c>
      <c r="DB167" s="19">
        <f t="shared" si="191"/>
        <v>0</v>
      </c>
      <c r="DC167" s="20">
        <v>0.16250000000000001</v>
      </c>
      <c r="DD167" s="292">
        <f t="shared" si="168"/>
        <v>0</v>
      </c>
      <c r="DE167" s="63"/>
      <c r="DF167" s="64"/>
      <c r="DG167" s="63"/>
      <c r="DH167" s="65"/>
      <c r="DI167" s="66"/>
      <c r="DJ167" s="64"/>
      <c r="DK167" s="63"/>
      <c r="DL167" s="65"/>
      <c r="DM167" s="66"/>
      <c r="DN167" s="64"/>
      <c r="DO167" s="56" t="str">
        <f>IFERROR(IF($CX167="Présent",DF167/VLOOKUP(DE167,Base!$A$3:$E$17,2,FALSE)/24,""),"")</f>
        <v/>
      </c>
      <c r="DP167" s="56" t="str">
        <f>IFERROR(IF($CX167="Présent",DH167/VLOOKUP(DG167,Base!$A$3:$E$17,2,FALSE)/24,""),"")</f>
        <v/>
      </c>
      <c r="DQ167" s="56" t="str">
        <f>IFERROR(IF($CX167="Présent",DJ167/VLOOKUP(DI167,Base!$A$3:$E$17,2,FALSE)/24,""),"")</f>
        <v/>
      </c>
      <c r="DR167" s="56" t="str">
        <f>IFERROR(IF($CX167="Présent",DL167/VLOOKUP(DK167,Base!$A$3:$E$17,2,FALSE)/24,""),"")</f>
        <v/>
      </c>
      <c r="DS167" s="56" t="str">
        <f>IFERROR(IF($CX167="Présent",DN167/VLOOKUP(DM167,Base!$A$3:$E$17,2,FALSE)/24,""),"")</f>
        <v/>
      </c>
      <c r="DT167" s="293" t="str">
        <f t="shared" si="192"/>
        <v/>
      </c>
      <c r="DU167" s="51"/>
      <c r="DV167" s="17"/>
      <c r="DW167" s="18"/>
      <c r="DX167" s="19">
        <v>0.85416666666666663</v>
      </c>
      <c r="DY167" s="290">
        <f t="shared" si="193"/>
        <v>0</v>
      </c>
      <c r="DZ167" s="291">
        <f t="shared" si="194"/>
        <v>0</v>
      </c>
      <c r="EA167" s="19">
        <f t="shared" si="195"/>
        <v>0</v>
      </c>
      <c r="EB167" s="20">
        <v>0.16250000000000001</v>
      </c>
      <c r="EC167" s="292">
        <f t="shared" si="169"/>
        <v>0</v>
      </c>
      <c r="ED167" s="63"/>
      <c r="EE167" s="64"/>
      <c r="EF167" s="63"/>
      <c r="EG167" s="65"/>
      <c r="EH167" s="66"/>
      <c r="EI167" s="64"/>
      <c r="EJ167" s="63"/>
      <c r="EK167" s="65"/>
      <c r="EL167" s="66"/>
      <c r="EM167" s="64"/>
      <c r="EN167" s="56" t="str">
        <f>IFERROR(IF($DW167="Présent",EE167/VLOOKUP(ED167,Base!$A$3:$E$17,2,FALSE)/24,""),"")</f>
        <v/>
      </c>
      <c r="EO167" s="56" t="str">
        <f>IFERROR(IF($DW167="Présent",EG167/VLOOKUP(EF167,Base!$A$3:$E$17,2,FALSE)/24,""),"")</f>
        <v/>
      </c>
      <c r="EP167" s="56" t="str">
        <f>IFERROR(IF($DW167="Présent",EI167/VLOOKUP(EH167,Base!$A$3:$E$17,2,FALSE)/24,""),"")</f>
        <v/>
      </c>
      <c r="EQ167" s="56" t="str">
        <f>IFERROR(IF($DW167="Présent",EK167/VLOOKUP(EJ167,Base!$A$3:$E$17,2,FALSE)/24,""),"")</f>
        <v/>
      </c>
      <c r="ER167" s="56" t="str">
        <f>IFERROR(IF($DW167="Présent",EM167/VLOOKUP(EL167,Base!$A$3:$E$17,2,FALSE)/24,""),"")</f>
        <v/>
      </c>
      <c r="ES167" s="293" t="str">
        <f t="shared" si="196"/>
        <v/>
      </c>
      <c r="ET167" s="51"/>
      <c r="EU167" s="17" t="s">
        <v>34</v>
      </c>
      <c r="EV167" s="18"/>
      <c r="EW167" s="19">
        <v>0.85416666666666663</v>
      </c>
      <c r="EX167" s="290">
        <f t="shared" si="197"/>
        <v>0</v>
      </c>
      <c r="EY167" s="291">
        <f t="shared" si="198"/>
        <v>0</v>
      </c>
      <c r="EZ167" s="19">
        <f t="shared" si="199"/>
        <v>0</v>
      </c>
      <c r="FA167" s="20">
        <v>0.16250000000000001</v>
      </c>
      <c r="FB167" s="292">
        <f t="shared" si="170"/>
        <v>0</v>
      </c>
      <c r="FC167" s="63"/>
      <c r="FD167" s="64"/>
      <c r="FE167" s="63"/>
      <c r="FF167" s="65"/>
      <c r="FG167" s="66"/>
      <c r="FH167" s="64"/>
      <c r="FI167" s="63"/>
      <c r="FJ167" s="65"/>
      <c r="FK167" s="66"/>
      <c r="FL167" s="64"/>
      <c r="FM167" s="56" t="str">
        <f>IFERROR(IF($EV167="Présent",FD167/VLOOKUP(FC167,Base!$A$3:$E$17,2,FALSE)/24,""),"")</f>
        <v/>
      </c>
      <c r="FN167" s="56" t="str">
        <f>IFERROR(IF($EV167="Présent",FF167/VLOOKUP(FE167,Base!$A$3:$E$17,2,FALSE)/24,""),"")</f>
        <v/>
      </c>
      <c r="FO167" s="56" t="str">
        <f>IFERROR(IF($EV167="Présent",FH167/VLOOKUP(FG167,Base!$A$3:$E$17,2,FALSE)/24,""),"")</f>
        <v/>
      </c>
      <c r="FP167" s="56" t="str">
        <f>IFERROR(IF($EV167="Présent",FJ167/VLOOKUP(FI167,Base!$A$3:$E$17,2,FALSE)/24,""),"")</f>
        <v/>
      </c>
      <c r="FQ167" s="56" t="str">
        <f>IFERROR(IF($EV167="Présent",FL167/VLOOKUP(FK167,Base!$A$3:$E$17,2,FALSE)/24,""),"")</f>
        <v/>
      </c>
      <c r="FR167" s="293" t="str">
        <f t="shared" si="200"/>
        <v/>
      </c>
      <c r="FS167" s="51"/>
      <c r="FU167" s="262" t="str">
        <f t="shared" si="171"/>
        <v>E SILVA.F</v>
      </c>
      <c r="FV167" s="261">
        <f t="shared" si="172"/>
        <v>7</v>
      </c>
      <c r="FW167" s="263">
        <f t="shared" si="201"/>
        <v>0</v>
      </c>
      <c r="FX167" s="23"/>
      <c r="FY167" s="88"/>
    </row>
    <row r="168" spans="1:181" s="25" customFormat="1" x14ac:dyDescent="0.2">
      <c r="A168" s="17" t="s">
        <v>33</v>
      </c>
      <c r="B168" s="18"/>
      <c r="C168" s="19">
        <v>0.85416666666666663</v>
      </c>
      <c r="D168" s="290">
        <f t="shared" si="173"/>
        <v>0</v>
      </c>
      <c r="E168" s="291">
        <f t="shared" si="174"/>
        <v>0</v>
      </c>
      <c r="F168" s="19">
        <f t="shared" si="175"/>
        <v>0</v>
      </c>
      <c r="G168" s="20">
        <v>0.16250000000000001</v>
      </c>
      <c r="H168" s="292">
        <f t="shared" si="164"/>
        <v>0</v>
      </c>
      <c r="I168" s="63"/>
      <c r="J168" s="64"/>
      <c r="K168" s="63"/>
      <c r="L168" s="65"/>
      <c r="M168" s="66"/>
      <c r="N168" s="64"/>
      <c r="O168" s="63"/>
      <c r="P168" s="65"/>
      <c r="Q168" s="66"/>
      <c r="R168" s="64"/>
      <c r="S168" s="56" t="str">
        <f>IFERROR(IF($B168="Présent",J168/VLOOKUP(I168,Base!$A$3:$E$17,2,FALSE)/24,""),"")</f>
        <v/>
      </c>
      <c r="T168" s="56" t="str">
        <f>IFERROR(IF($B168="Présent",L168/VLOOKUP(K168,Base!$A$3:$E$17,2,FALSE)/24,""),"")</f>
        <v/>
      </c>
      <c r="U168" s="56" t="str">
        <f>IFERROR(IF($B168="Présent",N168/VLOOKUP(M168,Base!$A$3:$E$17,2,FALSE)/24,""),"")</f>
        <v/>
      </c>
      <c r="V168" s="56" t="str">
        <f>IFERROR(IF($B168="Présent",P168/VLOOKUP(O168,Base!$A$3:$E$17,2,FALSE)/24,""),"")</f>
        <v/>
      </c>
      <c r="W168" s="56" t="str">
        <f>IFERROR(IF($B168="Présent",R168/VLOOKUP(Q168,Base!$A$3:$E$17,2,FALSE)/24,""),"")</f>
        <v/>
      </c>
      <c r="X168" s="293" t="str">
        <f t="shared" si="176"/>
        <v/>
      </c>
      <c r="Y168" s="51"/>
      <c r="Z168" s="17" t="s">
        <v>33</v>
      </c>
      <c r="AA168" s="18"/>
      <c r="AB168" s="19">
        <v>0.85416666666666663</v>
      </c>
      <c r="AC168" s="290">
        <f t="shared" si="177"/>
        <v>0</v>
      </c>
      <c r="AD168" s="291">
        <f t="shared" si="178"/>
        <v>0</v>
      </c>
      <c r="AE168" s="19">
        <f t="shared" si="179"/>
        <v>0</v>
      </c>
      <c r="AF168" s="20">
        <v>0.16250000000000001</v>
      </c>
      <c r="AG168" s="292">
        <f t="shared" si="165"/>
        <v>0</v>
      </c>
      <c r="AH168" s="63"/>
      <c r="AI168" s="64"/>
      <c r="AJ168" s="63"/>
      <c r="AK168" s="65"/>
      <c r="AL168" s="66"/>
      <c r="AM168" s="64"/>
      <c r="AN168" s="63"/>
      <c r="AO168" s="65"/>
      <c r="AP168" s="66"/>
      <c r="AQ168" s="64"/>
      <c r="AR168" s="56" t="str">
        <f>IFERROR(IF($AA168="Présent",AI168/VLOOKUP(AH168,Base!$A$3:$E$17,2,FALSE)/24,""),"")</f>
        <v/>
      </c>
      <c r="AS168" s="56" t="str">
        <f>IFERROR(IF($AA168="Présent",AK168/VLOOKUP(AJ168,Base!$A$3:$E$17,2,FALSE)/24,""),"")</f>
        <v/>
      </c>
      <c r="AT168" s="56" t="str">
        <f>IFERROR(IF($AA168="Présent",AM168/VLOOKUP(AL168,Base!$A$3:$E$17,2,FALSE)/24,""),"")</f>
        <v/>
      </c>
      <c r="AU168" s="56" t="str">
        <f>IFERROR(IF($AA168="Présent",AO168/VLOOKUP(AN168,Base!$A$3:$E$17,2,FALSE)/24,""),"")</f>
        <v/>
      </c>
      <c r="AV168" s="56" t="str">
        <f>IFERROR(IF($AA168="Présent",AQ168/VLOOKUP(AP168,Base!$A$3:$E$17,2,FALSE)/24,""),"")</f>
        <v/>
      </c>
      <c r="AW168" s="293" t="str">
        <f t="shared" si="180"/>
        <v/>
      </c>
      <c r="AX168" s="51"/>
      <c r="AY168" s="17" t="s">
        <v>33</v>
      </c>
      <c r="AZ168" s="18"/>
      <c r="BA168" s="19">
        <v>0.85416666666666663</v>
      </c>
      <c r="BB168" s="290">
        <f t="shared" si="181"/>
        <v>0</v>
      </c>
      <c r="BC168" s="291">
        <f t="shared" si="182"/>
        <v>0</v>
      </c>
      <c r="BD168" s="19">
        <f t="shared" si="183"/>
        <v>0</v>
      </c>
      <c r="BE168" s="20">
        <v>0.16250000000000001</v>
      </c>
      <c r="BF168" s="292">
        <f t="shared" si="166"/>
        <v>0</v>
      </c>
      <c r="BG168" s="63"/>
      <c r="BH168" s="64"/>
      <c r="BI168" s="63"/>
      <c r="BJ168" s="65"/>
      <c r="BK168" s="66"/>
      <c r="BL168" s="64"/>
      <c r="BM168" s="63"/>
      <c r="BN168" s="65"/>
      <c r="BO168" s="66"/>
      <c r="BP168" s="64"/>
      <c r="BQ168" s="56" t="str">
        <f>IFERROR(IF($AZ168="Présent",BH168/VLOOKUP(BG168,Base!$A$3:$E$17,2,FALSE)/24,""),"")</f>
        <v/>
      </c>
      <c r="BR168" s="56" t="str">
        <f>IFERROR(IF($AZ168="Présent",BJ168/VLOOKUP(BI168,Base!$A$3:$E$17,2,FALSE)/24,""),"")</f>
        <v/>
      </c>
      <c r="BS168" s="56" t="str">
        <f>IFERROR(IF($AZ168="Présent",BL168/VLOOKUP(BK168,Base!$A$3:$E$17,2,FALSE)/24,""),"")</f>
        <v/>
      </c>
      <c r="BT168" s="56" t="str">
        <f>IFERROR(IF($AZ168="Présent",BN168/VLOOKUP(BM168,Base!$A$3:$E$17,2,FALSE)/24,""),"")</f>
        <v/>
      </c>
      <c r="BU168" s="56" t="str">
        <f>IFERROR(IF($AZ168="Présent",BP168/VLOOKUP(BO168,Base!$A$3:$E$17,2,FALSE)/24,""),"")</f>
        <v/>
      </c>
      <c r="BV168" s="293" t="str">
        <f t="shared" si="184"/>
        <v/>
      </c>
      <c r="BW168" s="51"/>
      <c r="BX168" s="17" t="s">
        <v>33</v>
      </c>
      <c r="BY168" s="18"/>
      <c r="BZ168" s="19">
        <v>0.85416666666666663</v>
      </c>
      <c r="CA168" s="290">
        <f t="shared" si="185"/>
        <v>0</v>
      </c>
      <c r="CB168" s="291">
        <f t="shared" si="186"/>
        <v>0</v>
      </c>
      <c r="CC168" s="19">
        <f t="shared" si="187"/>
        <v>0</v>
      </c>
      <c r="CD168" s="20">
        <v>0.16250000000000001</v>
      </c>
      <c r="CE168" s="292">
        <f t="shared" si="167"/>
        <v>0</v>
      </c>
      <c r="CF168" s="63"/>
      <c r="CG168" s="64"/>
      <c r="CH168" s="63"/>
      <c r="CI168" s="65"/>
      <c r="CJ168" s="66"/>
      <c r="CK168" s="64"/>
      <c r="CL168" s="63"/>
      <c r="CM168" s="65"/>
      <c r="CN168" s="66"/>
      <c r="CO168" s="64"/>
      <c r="CP168" s="56" t="str">
        <f>IFERROR(IF($BY168="Présent",CG168/VLOOKUP(CF168,Base!$A$3:$E$17,2,FALSE)/24,""),"")</f>
        <v/>
      </c>
      <c r="CQ168" s="56" t="str">
        <f>IFERROR(IF($BY168="Présent",CI168/VLOOKUP(CH168,Base!$A$3:$E$17,2,FALSE)/24,""),"")</f>
        <v/>
      </c>
      <c r="CR168" s="56" t="str">
        <f>IFERROR(IF($BY168="Présent",CK168/VLOOKUP(CJ168,Base!$A$3:$E$17,2,FALSE)/24,""),"")</f>
        <v/>
      </c>
      <c r="CS168" s="56" t="str">
        <f>IFERROR(IF($BY168="Présent",CM168/VLOOKUP(CL168,Base!$A$3:$E$17,2,FALSE)/24,""),"")</f>
        <v/>
      </c>
      <c r="CT168" s="56" t="str">
        <f>IFERROR(IF($BY168="Présent",CO168/VLOOKUP(CN168,Base!$A$3:$E$17,2,FALSE)/24,""),"")</f>
        <v/>
      </c>
      <c r="CU168" s="293" t="str">
        <f t="shared" si="188"/>
        <v/>
      </c>
      <c r="CV168" s="51"/>
      <c r="CW168" s="17" t="s">
        <v>33</v>
      </c>
      <c r="CX168" s="18"/>
      <c r="CY168" s="19">
        <v>0.85416666666666663</v>
      </c>
      <c r="CZ168" s="290">
        <f t="shared" si="189"/>
        <v>0</v>
      </c>
      <c r="DA168" s="291">
        <f t="shared" si="190"/>
        <v>0</v>
      </c>
      <c r="DB168" s="19">
        <f t="shared" si="191"/>
        <v>0</v>
      </c>
      <c r="DC168" s="20">
        <v>0.16250000000000001</v>
      </c>
      <c r="DD168" s="292">
        <f t="shared" si="168"/>
        <v>0</v>
      </c>
      <c r="DE168" s="63"/>
      <c r="DF168" s="64"/>
      <c r="DG168" s="63"/>
      <c r="DH168" s="65"/>
      <c r="DI168" s="66"/>
      <c r="DJ168" s="64"/>
      <c r="DK168" s="63"/>
      <c r="DL168" s="65"/>
      <c r="DM168" s="66"/>
      <c r="DN168" s="64"/>
      <c r="DO168" s="56" t="str">
        <f>IFERROR(IF($CX168="Présent",DF168/VLOOKUP(DE168,Base!$A$3:$E$17,2,FALSE)/24,""),"")</f>
        <v/>
      </c>
      <c r="DP168" s="56" t="str">
        <f>IFERROR(IF($CX168="Présent",DH168/VLOOKUP(DG168,Base!$A$3:$E$17,2,FALSE)/24,""),"")</f>
        <v/>
      </c>
      <c r="DQ168" s="56" t="str">
        <f>IFERROR(IF($CX168="Présent",DJ168/VLOOKUP(DI168,Base!$A$3:$E$17,2,FALSE)/24,""),"")</f>
        <v/>
      </c>
      <c r="DR168" s="56" t="str">
        <f>IFERROR(IF($CX168="Présent",DL168/VLOOKUP(DK168,Base!$A$3:$E$17,2,FALSE)/24,""),"")</f>
        <v/>
      </c>
      <c r="DS168" s="56" t="str">
        <f>IFERROR(IF($CX168="Présent",DN168/VLOOKUP(DM168,Base!$A$3:$E$17,2,FALSE)/24,""),"")</f>
        <v/>
      </c>
      <c r="DT168" s="293" t="str">
        <f t="shared" si="192"/>
        <v/>
      </c>
      <c r="DU168" s="51"/>
      <c r="DV168" s="17"/>
      <c r="DW168" s="18"/>
      <c r="DX168" s="19">
        <v>0.85416666666666663</v>
      </c>
      <c r="DY168" s="290">
        <f t="shared" si="193"/>
        <v>0</v>
      </c>
      <c r="DZ168" s="291">
        <f t="shared" si="194"/>
        <v>0</v>
      </c>
      <c r="EA168" s="19">
        <f t="shared" si="195"/>
        <v>0</v>
      </c>
      <c r="EB168" s="20">
        <v>0.16250000000000001</v>
      </c>
      <c r="EC168" s="292">
        <f t="shared" si="169"/>
        <v>0</v>
      </c>
      <c r="ED168" s="63"/>
      <c r="EE168" s="64"/>
      <c r="EF168" s="63"/>
      <c r="EG168" s="65"/>
      <c r="EH168" s="66"/>
      <c r="EI168" s="64"/>
      <c r="EJ168" s="63"/>
      <c r="EK168" s="65"/>
      <c r="EL168" s="66"/>
      <c r="EM168" s="64"/>
      <c r="EN168" s="56" t="str">
        <f>IFERROR(IF($DW168="Présent",EE168/VLOOKUP(ED168,Base!$A$3:$E$17,2,FALSE)/24,""),"")</f>
        <v/>
      </c>
      <c r="EO168" s="56" t="str">
        <f>IFERROR(IF($DW168="Présent",EG168/VLOOKUP(EF168,Base!$A$3:$E$17,2,FALSE)/24,""),"")</f>
        <v/>
      </c>
      <c r="EP168" s="56" t="str">
        <f>IFERROR(IF($DW168="Présent",EI168/VLOOKUP(EH168,Base!$A$3:$E$17,2,FALSE)/24,""),"")</f>
        <v/>
      </c>
      <c r="EQ168" s="56" t="str">
        <f>IFERROR(IF($DW168="Présent",EK168/VLOOKUP(EJ168,Base!$A$3:$E$17,2,FALSE)/24,""),"")</f>
        <v/>
      </c>
      <c r="ER168" s="56" t="str">
        <f>IFERROR(IF($DW168="Présent",EM168/VLOOKUP(EL168,Base!$A$3:$E$17,2,FALSE)/24,""),"")</f>
        <v/>
      </c>
      <c r="ES168" s="293" t="str">
        <f t="shared" si="196"/>
        <v/>
      </c>
      <c r="ET168" s="51"/>
      <c r="EU168" s="17" t="s">
        <v>33</v>
      </c>
      <c r="EV168" s="18"/>
      <c r="EW168" s="19">
        <v>0.85416666666666663</v>
      </c>
      <c r="EX168" s="290">
        <f t="shared" si="197"/>
        <v>0</v>
      </c>
      <c r="EY168" s="291">
        <f t="shared" si="198"/>
        <v>0</v>
      </c>
      <c r="EZ168" s="19">
        <f t="shared" si="199"/>
        <v>0</v>
      </c>
      <c r="FA168" s="20">
        <v>0.16250000000000001</v>
      </c>
      <c r="FB168" s="292">
        <f t="shared" si="170"/>
        <v>0</v>
      </c>
      <c r="FC168" s="63"/>
      <c r="FD168" s="64"/>
      <c r="FE168" s="63"/>
      <c r="FF168" s="65"/>
      <c r="FG168" s="66"/>
      <c r="FH168" s="64"/>
      <c r="FI168" s="63"/>
      <c r="FJ168" s="65"/>
      <c r="FK168" s="66"/>
      <c r="FL168" s="64"/>
      <c r="FM168" s="56" t="str">
        <f>IFERROR(IF($EV168="Présent",FD168/VLOOKUP(FC168,Base!$A$3:$E$17,2,FALSE)/24,""),"")</f>
        <v/>
      </c>
      <c r="FN168" s="56" t="str">
        <f>IFERROR(IF($EV168="Présent",FF168/VLOOKUP(FE168,Base!$A$3:$E$17,2,FALSE)/24,""),"")</f>
        <v/>
      </c>
      <c r="FO168" s="56" t="str">
        <f>IFERROR(IF($EV168="Présent",FH168/VLOOKUP(FG168,Base!$A$3:$E$17,2,FALSE)/24,""),"")</f>
        <v/>
      </c>
      <c r="FP168" s="56" t="str">
        <f>IFERROR(IF($EV168="Présent",FJ168/VLOOKUP(FI168,Base!$A$3:$E$17,2,FALSE)/24,""),"")</f>
        <v/>
      </c>
      <c r="FQ168" s="56" t="str">
        <f>IFERROR(IF($EV168="Présent",FL168/VLOOKUP(FK168,Base!$A$3:$E$17,2,FALSE)/24,""),"")</f>
        <v/>
      </c>
      <c r="FR168" s="293" t="str">
        <f t="shared" si="200"/>
        <v/>
      </c>
      <c r="FS168" s="51"/>
      <c r="FU168" s="262" t="str">
        <f t="shared" si="171"/>
        <v>BONNEL.B</v>
      </c>
      <c r="FV168" s="261">
        <f t="shared" si="172"/>
        <v>7</v>
      </c>
      <c r="FW168" s="263">
        <f t="shared" si="201"/>
        <v>0</v>
      </c>
      <c r="FX168" s="23"/>
      <c r="FY168" s="88"/>
    </row>
    <row r="169" spans="1:181" s="25" customFormat="1" x14ac:dyDescent="0.2">
      <c r="A169" s="17" t="s">
        <v>35</v>
      </c>
      <c r="B169" s="18"/>
      <c r="C169" s="19">
        <v>0.85416666666666663</v>
      </c>
      <c r="D169" s="290">
        <f t="shared" si="173"/>
        <v>0</v>
      </c>
      <c r="E169" s="291">
        <f t="shared" si="174"/>
        <v>0</v>
      </c>
      <c r="F169" s="19">
        <f t="shared" si="175"/>
        <v>0</v>
      </c>
      <c r="G169" s="20">
        <v>0.16250000000000001</v>
      </c>
      <c r="H169" s="292">
        <f t="shared" si="164"/>
        <v>0</v>
      </c>
      <c r="I169" s="63"/>
      <c r="J169" s="64"/>
      <c r="K169" s="63"/>
      <c r="L169" s="65"/>
      <c r="M169" s="66"/>
      <c r="N169" s="64"/>
      <c r="O169" s="63"/>
      <c r="P169" s="65"/>
      <c r="Q169" s="66"/>
      <c r="R169" s="64"/>
      <c r="S169" s="56" t="str">
        <f>IFERROR(IF($B169="Présent",J169/VLOOKUP(I169,Base!$A$3:$E$17,2,FALSE)/24,""),"")</f>
        <v/>
      </c>
      <c r="T169" s="56" t="str">
        <f>IFERROR(IF($B169="Présent",L169/VLOOKUP(K169,Base!$A$3:$E$17,2,FALSE)/24,""),"")</f>
        <v/>
      </c>
      <c r="U169" s="56" t="str">
        <f>IFERROR(IF($B169="Présent",N169/VLOOKUP(M169,Base!$A$3:$E$17,2,FALSE)/24,""),"")</f>
        <v/>
      </c>
      <c r="V169" s="56" t="str">
        <f>IFERROR(IF($B169="Présent",P169/VLOOKUP(O169,Base!$A$3:$E$17,2,FALSE)/24,""),"")</f>
        <v/>
      </c>
      <c r="W169" s="56" t="str">
        <f>IFERROR(IF($B169="Présent",R169/VLOOKUP(Q169,Base!$A$3:$E$17,2,FALSE)/24,""),"")</f>
        <v/>
      </c>
      <c r="X169" s="293" t="str">
        <f t="shared" si="176"/>
        <v/>
      </c>
      <c r="Y169" s="51"/>
      <c r="Z169" s="17" t="s">
        <v>35</v>
      </c>
      <c r="AA169" s="18"/>
      <c r="AB169" s="19">
        <v>0.85416666666666663</v>
      </c>
      <c r="AC169" s="290">
        <f t="shared" si="177"/>
        <v>0</v>
      </c>
      <c r="AD169" s="291">
        <f t="shared" si="178"/>
        <v>0</v>
      </c>
      <c r="AE169" s="19">
        <f t="shared" si="179"/>
        <v>0</v>
      </c>
      <c r="AF169" s="20">
        <v>0.16250000000000001</v>
      </c>
      <c r="AG169" s="292">
        <f t="shared" si="165"/>
        <v>0</v>
      </c>
      <c r="AH169" s="63"/>
      <c r="AI169" s="64"/>
      <c r="AJ169" s="63"/>
      <c r="AK169" s="65"/>
      <c r="AL169" s="66"/>
      <c r="AM169" s="64"/>
      <c r="AN169" s="63"/>
      <c r="AO169" s="65"/>
      <c r="AP169" s="66"/>
      <c r="AQ169" s="64"/>
      <c r="AR169" s="56" t="str">
        <f>IFERROR(IF($AA169="Présent",AI169/VLOOKUP(AH169,Base!$A$3:$E$17,2,FALSE)/24,""),"")</f>
        <v/>
      </c>
      <c r="AS169" s="56" t="str">
        <f>IFERROR(IF($AA169="Présent",AK169/VLOOKUP(AJ169,Base!$A$3:$E$17,2,FALSE)/24,""),"")</f>
        <v/>
      </c>
      <c r="AT169" s="56" t="str">
        <f>IFERROR(IF($AA169="Présent",AM169/VLOOKUP(AL169,Base!$A$3:$E$17,2,FALSE)/24,""),"")</f>
        <v/>
      </c>
      <c r="AU169" s="56" t="str">
        <f>IFERROR(IF($AA169="Présent",AO169/VLOOKUP(AN169,Base!$A$3:$E$17,2,FALSE)/24,""),"")</f>
        <v/>
      </c>
      <c r="AV169" s="56" t="str">
        <f>IFERROR(IF($AA169="Présent",AQ169/VLOOKUP(AP169,Base!$A$3:$E$17,2,FALSE)/24,""),"")</f>
        <v/>
      </c>
      <c r="AW169" s="293" t="str">
        <f t="shared" si="180"/>
        <v/>
      </c>
      <c r="AX169" s="51"/>
      <c r="AY169" s="17" t="s">
        <v>35</v>
      </c>
      <c r="AZ169" s="18"/>
      <c r="BA169" s="19">
        <v>0.85416666666666663</v>
      </c>
      <c r="BB169" s="290">
        <f t="shared" si="181"/>
        <v>0</v>
      </c>
      <c r="BC169" s="291">
        <f t="shared" si="182"/>
        <v>0</v>
      </c>
      <c r="BD169" s="19">
        <f t="shared" si="183"/>
        <v>0</v>
      </c>
      <c r="BE169" s="20">
        <v>0.16250000000000001</v>
      </c>
      <c r="BF169" s="292">
        <f t="shared" si="166"/>
        <v>0</v>
      </c>
      <c r="BG169" s="63"/>
      <c r="BH169" s="64"/>
      <c r="BI169" s="63"/>
      <c r="BJ169" s="65"/>
      <c r="BK169" s="66"/>
      <c r="BL169" s="64"/>
      <c r="BM169" s="63"/>
      <c r="BN169" s="65"/>
      <c r="BO169" s="66"/>
      <c r="BP169" s="64"/>
      <c r="BQ169" s="56" t="str">
        <f>IFERROR(IF($AZ169="Présent",BH169/VLOOKUP(BG169,Base!$A$3:$E$17,2,FALSE)/24,""),"")</f>
        <v/>
      </c>
      <c r="BR169" s="56" t="str">
        <f>IFERROR(IF($AZ169="Présent",BJ169/VLOOKUP(BI169,Base!$A$3:$E$17,2,FALSE)/24,""),"")</f>
        <v/>
      </c>
      <c r="BS169" s="56" t="str">
        <f>IFERROR(IF($AZ169="Présent",BL169/VLOOKUP(BK169,Base!$A$3:$E$17,2,FALSE)/24,""),"")</f>
        <v/>
      </c>
      <c r="BT169" s="56" t="str">
        <f>IFERROR(IF($AZ169="Présent",BN169/VLOOKUP(BM169,Base!$A$3:$E$17,2,FALSE)/24,""),"")</f>
        <v/>
      </c>
      <c r="BU169" s="56" t="str">
        <f>IFERROR(IF($AZ169="Présent",BP169/VLOOKUP(BO169,Base!$A$3:$E$17,2,FALSE)/24,""),"")</f>
        <v/>
      </c>
      <c r="BV169" s="293" t="str">
        <f t="shared" si="184"/>
        <v/>
      </c>
      <c r="BW169" s="51"/>
      <c r="BX169" s="17" t="s">
        <v>35</v>
      </c>
      <c r="BY169" s="18"/>
      <c r="BZ169" s="19">
        <v>0.85416666666666663</v>
      </c>
      <c r="CA169" s="290">
        <f t="shared" si="185"/>
        <v>0</v>
      </c>
      <c r="CB169" s="291">
        <f t="shared" si="186"/>
        <v>0</v>
      </c>
      <c r="CC169" s="19">
        <f t="shared" si="187"/>
        <v>0</v>
      </c>
      <c r="CD169" s="20">
        <v>0.16250000000000001</v>
      </c>
      <c r="CE169" s="292">
        <f t="shared" si="167"/>
        <v>0</v>
      </c>
      <c r="CF169" s="63"/>
      <c r="CG169" s="64"/>
      <c r="CH169" s="63"/>
      <c r="CI169" s="65"/>
      <c r="CJ169" s="66"/>
      <c r="CK169" s="64"/>
      <c r="CL169" s="63"/>
      <c r="CM169" s="65"/>
      <c r="CN169" s="66"/>
      <c r="CO169" s="64"/>
      <c r="CP169" s="56" t="str">
        <f>IFERROR(IF($BY169="Présent",CG169/VLOOKUP(CF169,Base!$A$3:$E$17,2,FALSE)/24,""),"")</f>
        <v/>
      </c>
      <c r="CQ169" s="56" t="str">
        <f>IFERROR(IF($BY169="Présent",CI169/VLOOKUP(CH169,Base!$A$3:$E$17,2,FALSE)/24,""),"")</f>
        <v/>
      </c>
      <c r="CR169" s="56" t="str">
        <f>IFERROR(IF($BY169="Présent",CK169/VLOOKUP(CJ169,Base!$A$3:$E$17,2,FALSE)/24,""),"")</f>
        <v/>
      </c>
      <c r="CS169" s="56" t="str">
        <f>IFERROR(IF($BY169="Présent",CM169/VLOOKUP(CL169,Base!$A$3:$E$17,2,FALSE)/24,""),"")</f>
        <v/>
      </c>
      <c r="CT169" s="56" t="str">
        <f>IFERROR(IF($BY169="Présent",CO169/VLOOKUP(CN169,Base!$A$3:$E$17,2,FALSE)/24,""),"")</f>
        <v/>
      </c>
      <c r="CU169" s="293" t="str">
        <f t="shared" si="188"/>
        <v/>
      </c>
      <c r="CV169" s="51"/>
      <c r="CW169" s="17" t="s">
        <v>35</v>
      </c>
      <c r="CX169" s="18"/>
      <c r="CY169" s="19">
        <v>0.85416666666666663</v>
      </c>
      <c r="CZ169" s="290">
        <f t="shared" si="189"/>
        <v>0</v>
      </c>
      <c r="DA169" s="291">
        <f t="shared" si="190"/>
        <v>0</v>
      </c>
      <c r="DB169" s="19">
        <f t="shared" si="191"/>
        <v>0</v>
      </c>
      <c r="DC169" s="20">
        <v>0.16250000000000001</v>
      </c>
      <c r="DD169" s="292">
        <f t="shared" si="168"/>
        <v>0</v>
      </c>
      <c r="DE169" s="63"/>
      <c r="DF169" s="64"/>
      <c r="DG169" s="63"/>
      <c r="DH169" s="65"/>
      <c r="DI169" s="66"/>
      <c r="DJ169" s="64"/>
      <c r="DK169" s="63"/>
      <c r="DL169" s="65"/>
      <c r="DM169" s="66"/>
      <c r="DN169" s="64"/>
      <c r="DO169" s="56" t="str">
        <f>IFERROR(IF($CX169="Présent",DF169/VLOOKUP(DE169,Base!$A$3:$E$17,2,FALSE)/24,""),"")</f>
        <v/>
      </c>
      <c r="DP169" s="56" t="str">
        <f>IFERROR(IF($CX169="Présent",DH169/VLOOKUP(DG169,Base!$A$3:$E$17,2,FALSE)/24,""),"")</f>
        <v/>
      </c>
      <c r="DQ169" s="56" t="str">
        <f>IFERROR(IF($CX169="Présent",DJ169/VLOOKUP(DI169,Base!$A$3:$E$17,2,FALSE)/24,""),"")</f>
        <v/>
      </c>
      <c r="DR169" s="56" t="str">
        <f>IFERROR(IF($CX169="Présent",DL169/VLOOKUP(DK169,Base!$A$3:$E$17,2,FALSE)/24,""),"")</f>
        <v/>
      </c>
      <c r="DS169" s="56" t="str">
        <f>IFERROR(IF($CX169="Présent",DN169/VLOOKUP(DM169,Base!$A$3:$E$17,2,FALSE)/24,""),"")</f>
        <v/>
      </c>
      <c r="DT169" s="293" t="str">
        <f t="shared" si="192"/>
        <v/>
      </c>
      <c r="DU169" s="51"/>
      <c r="DV169" s="17"/>
      <c r="DW169" s="18"/>
      <c r="DX169" s="19">
        <v>0.85416666666666663</v>
      </c>
      <c r="DY169" s="290">
        <f t="shared" si="193"/>
        <v>0</v>
      </c>
      <c r="DZ169" s="291">
        <f t="shared" si="194"/>
        <v>0</v>
      </c>
      <c r="EA169" s="19">
        <f t="shared" si="195"/>
        <v>0</v>
      </c>
      <c r="EB169" s="20">
        <v>0.16250000000000001</v>
      </c>
      <c r="EC169" s="292">
        <f t="shared" si="169"/>
        <v>0</v>
      </c>
      <c r="ED169" s="63"/>
      <c r="EE169" s="64"/>
      <c r="EF169" s="63"/>
      <c r="EG169" s="65"/>
      <c r="EH169" s="66"/>
      <c r="EI169" s="64"/>
      <c r="EJ169" s="63"/>
      <c r="EK169" s="65"/>
      <c r="EL169" s="66"/>
      <c r="EM169" s="64"/>
      <c r="EN169" s="56" t="str">
        <f>IFERROR(IF($DW169="Présent",EE169/VLOOKUP(ED169,Base!$A$3:$E$17,2,FALSE)/24,""),"")</f>
        <v/>
      </c>
      <c r="EO169" s="56" t="str">
        <f>IFERROR(IF($DW169="Présent",EG169/VLOOKUP(EF169,Base!$A$3:$E$17,2,FALSE)/24,""),"")</f>
        <v/>
      </c>
      <c r="EP169" s="56" t="str">
        <f>IFERROR(IF($DW169="Présent",EI169/VLOOKUP(EH169,Base!$A$3:$E$17,2,FALSE)/24,""),"")</f>
        <v/>
      </c>
      <c r="EQ169" s="56" t="str">
        <f>IFERROR(IF($DW169="Présent",EK169/VLOOKUP(EJ169,Base!$A$3:$E$17,2,FALSE)/24,""),"")</f>
        <v/>
      </c>
      <c r="ER169" s="56" t="str">
        <f>IFERROR(IF($DW169="Présent",EM169/VLOOKUP(EL169,Base!$A$3:$E$17,2,FALSE)/24,""),"")</f>
        <v/>
      </c>
      <c r="ES169" s="293" t="str">
        <f t="shared" si="196"/>
        <v/>
      </c>
      <c r="ET169" s="51"/>
      <c r="EU169" s="17" t="s">
        <v>35</v>
      </c>
      <c r="EV169" s="18"/>
      <c r="EW169" s="19">
        <v>0.85416666666666663</v>
      </c>
      <c r="EX169" s="290">
        <f t="shared" si="197"/>
        <v>0</v>
      </c>
      <c r="EY169" s="291">
        <f t="shared" si="198"/>
        <v>0</v>
      </c>
      <c r="EZ169" s="19">
        <f t="shared" si="199"/>
        <v>0</v>
      </c>
      <c r="FA169" s="20">
        <v>0.16250000000000001</v>
      </c>
      <c r="FB169" s="292">
        <f t="shared" si="170"/>
        <v>0</v>
      </c>
      <c r="FC169" s="63"/>
      <c r="FD169" s="64"/>
      <c r="FE169" s="63"/>
      <c r="FF169" s="65"/>
      <c r="FG169" s="66"/>
      <c r="FH169" s="64"/>
      <c r="FI169" s="63"/>
      <c r="FJ169" s="65"/>
      <c r="FK169" s="66"/>
      <c r="FL169" s="64"/>
      <c r="FM169" s="56" t="str">
        <f>IFERROR(IF($EV169="Présent",FD169/VLOOKUP(FC169,Base!$A$3:$E$17,2,FALSE)/24,""),"")</f>
        <v/>
      </c>
      <c r="FN169" s="56" t="str">
        <f>IFERROR(IF($EV169="Présent",FF169/VLOOKUP(FE169,Base!$A$3:$E$17,2,FALSE)/24,""),"")</f>
        <v/>
      </c>
      <c r="FO169" s="56" t="str">
        <f>IFERROR(IF($EV169="Présent",FH169/VLOOKUP(FG169,Base!$A$3:$E$17,2,FALSE)/24,""),"")</f>
        <v/>
      </c>
      <c r="FP169" s="56" t="str">
        <f>IFERROR(IF($EV169="Présent",FJ169/VLOOKUP(FI169,Base!$A$3:$E$17,2,FALSE)/24,""),"")</f>
        <v/>
      </c>
      <c r="FQ169" s="56" t="str">
        <f>IFERROR(IF($EV169="Présent",FL169/VLOOKUP(FK169,Base!$A$3:$E$17,2,FALSE)/24,""),"")</f>
        <v/>
      </c>
      <c r="FR169" s="293" t="str">
        <f t="shared" si="200"/>
        <v/>
      </c>
      <c r="FS169" s="51"/>
      <c r="FU169" s="262" t="str">
        <f t="shared" si="171"/>
        <v>REBAA.A</v>
      </c>
      <c r="FV169" s="261">
        <f t="shared" si="172"/>
        <v>7</v>
      </c>
      <c r="FW169" s="263">
        <f t="shared" si="201"/>
        <v>0</v>
      </c>
      <c r="FX169" s="23"/>
      <c r="FY169" s="88"/>
    </row>
    <row r="170" spans="1:181" s="25" customFormat="1" x14ac:dyDescent="0.2">
      <c r="A170" s="17" t="s">
        <v>36</v>
      </c>
      <c r="B170" s="18"/>
      <c r="C170" s="19">
        <v>0.85416666666666663</v>
      </c>
      <c r="D170" s="290">
        <f t="shared" si="173"/>
        <v>0</v>
      </c>
      <c r="E170" s="291">
        <f t="shared" si="174"/>
        <v>0</v>
      </c>
      <c r="F170" s="19">
        <f t="shared" si="175"/>
        <v>0</v>
      </c>
      <c r="G170" s="20">
        <v>0.16250000000000001</v>
      </c>
      <c r="H170" s="292">
        <f t="shared" si="164"/>
        <v>0</v>
      </c>
      <c r="I170" s="63"/>
      <c r="J170" s="64"/>
      <c r="K170" s="63"/>
      <c r="L170" s="65"/>
      <c r="M170" s="66"/>
      <c r="N170" s="64"/>
      <c r="O170" s="63"/>
      <c r="P170" s="65"/>
      <c r="Q170" s="66"/>
      <c r="R170" s="64"/>
      <c r="S170" s="56" t="str">
        <f>IFERROR(IF($B170="Présent",J170/VLOOKUP(I170,Base!$A$3:$E$17,2,FALSE)/24,""),"")</f>
        <v/>
      </c>
      <c r="T170" s="56" t="str">
        <f>IFERROR(IF($B170="Présent",L170/VLOOKUP(K170,Base!$A$3:$E$17,2,FALSE)/24,""),"")</f>
        <v/>
      </c>
      <c r="U170" s="56" t="str">
        <f>IFERROR(IF($B170="Présent",N170/VLOOKUP(M170,Base!$A$3:$E$17,2,FALSE)/24,""),"")</f>
        <v/>
      </c>
      <c r="V170" s="56" t="str">
        <f>IFERROR(IF($B170="Présent",P170/VLOOKUP(O170,Base!$A$3:$E$17,2,FALSE)/24,""),"")</f>
        <v/>
      </c>
      <c r="W170" s="56" t="str">
        <f>IFERROR(IF($B170="Présent",R170/VLOOKUP(Q170,Base!$A$3:$E$17,2,FALSE)/24,""),"")</f>
        <v/>
      </c>
      <c r="X170" s="293" t="str">
        <f t="shared" si="176"/>
        <v/>
      </c>
      <c r="Y170" s="51"/>
      <c r="Z170" s="17" t="s">
        <v>36</v>
      </c>
      <c r="AA170" s="18"/>
      <c r="AB170" s="19">
        <v>0.85416666666666663</v>
      </c>
      <c r="AC170" s="290">
        <f t="shared" si="177"/>
        <v>0</v>
      </c>
      <c r="AD170" s="291">
        <f t="shared" si="178"/>
        <v>0</v>
      </c>
      <c r="AE170" s="19">
        <f t="shared" si="179"/>
        <v>0</v>
      </c>
      <c r="AF170" s="20">
        <v>0.16250000000000001</v>
      </c>
      <c r="AG170" s="292">
        <f t="shared" si="165"/>
        <v>0</v>
      </c>
      <c r="AH170" s="63"/>
      <c r="AI170" s="64"/>
      <c r="AJ170" s="63"/>
      <c r="AK170" s="65"/>
      <c r="AL170" s="66"/>
      <c r="AM170" s="64"/>
      <c r="AN170" s="63"/>
      <c r="AO170" s="65"/>
      <c r="AP170" s="66"/>
      <c r="AQ170" s="64"/>
      <c r="AR170" s="56" t="str">
        <f>IFERROR(IF($AA170="Présent",AI170/VLOOKUP(AH170,Base!$A$3:$E$17,2,FALSE)/24,""),"")</f>
        <v/>
      </c>
      <c r="AS170" s="56" t="str">
        <f>IFERROR(IF($AA170="Présent",AK170/VLOOKUP(AJ170,Base!$A$3:$E$17,2,FALSE)/24,""),"")</f>
        <v/>
      </c>
      <c r="AT170" s="56" t="str">
        <f>IFERROR(IF($AA170="Présent",AM170/VLOOKUP(AL170,Base!$A$3:$E$17,2,FALSE)/24,""),"")</f>
        <v/>
      </c>
      <c r="AU170" s="56" t="str">
        <f>IFERROR(IF($AA170="Présent",AO170/VLOOKUP(AN170,Base!$A$3:$E$17,2,FALSE)/24,""),"")</f>
        <v/>
      </c>
      <c r="AV170" s="56" t="str">
        <f>IFERROR(IF($AA170="Présent",AQ170/VLOOKUP(AP170,Base!$A$3:$E$17,2,FALSE)/24,""),"")</f>
        <v/>
      </c>
      <c r="AW170" s="293" t="str">
        <f t="shared" si="180"/>
        <v/>
      </c>
      <c r="AX170" s="51"/>
      <c r="AY170" s="17" t="s">
        <v>36</v>
      </c>
      <c r="AZ170" s="18"/>
      <c r="BA170" s="19">
        <v>0.85416666666666663</v>
      </c>
      <c r="BB170" s="290">
        <f t="shared" si="181"/>
        <v>0</v>
      </c>
      <c r="BC170" s="291">
        <f t="shared" si="182"/>
        <v>0</v>
      </c>
      <c r="BD170" s="19">
        <f t="shared" si="183"/>
        <v>0</v>
      </c>
      <c r="BE170" s="20">
        <v>0.16250000000000001</v>
      </c>
      <c r="BF170" s="292">
        <f t="shared" si="166"/>
        <v>0</v>
      </c>
      <c r="BG170" s="63"/>
      <c r="BH170" s="64"/>
      <c r="BI170" s="63"/>
      <c r="BJ170" s="65"/>
      <c r="BK170" s="66"/>
      <c r="BL170" s="64"/>
      <c r="BM170" s="63"/>
      <c r="BN170" s="65"/>
      <c r="BO170" s="66"/>
      <c r="BP170" s="64"/>
      <c r="BQ170" s="56" t="str">
        <f>IFERROR(IF($AZ170="Présent",BH170/VLOOKUP(BG170,Base!$A$3:$E$17,2,FALSE)/24,""),"")</f>
        <v/>
      </c>
      <c r="BR170" s="56" t="str">
        <f>IFERROR(IF($AZ170="Présent",BJ170/VLOOKUP(BI170,Base!$A$3:$E$17,2,FALSE)/24,""),"")</f>
        <v/>
      </c>
      <c r="BS170" s="56" t="str">
        <f>IFERROR(IF($AZ170="Présent",BL170/VLOOKUP(BK170,Base!$A$3:$E$17,2,FALSE)/24,""),"")</f>
        <v/>
      </c>
      <c r="BT170" s="56" t="str">
        <f>IFERROR(IF($AZ170="Présent",BN170/VLOOKUP(BM170,Base!$A$3:$E$17,2,FALSE)/24,""),"")</f>
        <v/>
      </c>
      <c r="BU170" s="56" t="str">
        <f>IFERROR(IF($AZ170="Présent",BP170/VLOOKUP(BO170,Base!$A$3:$E$17,2,FALSE)/24,""),"")</f>
        <v/>
      </c>
      <c r="BV170" s="293" t="str">
        <f t="shared" si="184"/>
        <v/>
      </c>
      <c r="BW170" s="51"/>
      <c r="BX170" s="17" t="s">
        <v>36</v>
      </c>
      <c r="BY170" s="18"/>
      <c r="BZ170" s="19">
        <v>0.85416666666666663</v>
      </c>
      <c r="CA170" s="290">
        <f t="shared" si="185"/>
        <v>0</v>
      </c>
      <c r="CB170" s="291">
        <f t="shared" si="186"/>
        <v>0</v>
      </c>
      <c r="CC170" s="19">
        <f t="shared" si="187"/>
        <v>0</v>
      </c>
      <c r="CD170" s="20">
        <v>0.16250000000000001</v>
      </c>
      <c r="CE170" s="292">
        <f t="shared" si="167"/>
        <v>0</v>
      </c>
      <c r="CF170" s="63"/>
      <c r="CG170" s="64"/>
      <c r="CH170" s="63"/>
      <c r="CI170" s="65"/>
      <c r="CJ170" s="66"/>
      <c r="CK170" s="64"/>
      <c r="CL170" s="63"/>
      <c r="CM170" s="65"/>
      <c r="CN170" s="66"/>
      <c r="CO170" s="64"/>
      <c r="CP170" s="56" t="str">
        <f>IFERROR(IF($BY170="Présent",CG170/VLOOKUP(CF170,Base!$A$3:$E$17,2,FALSE)/24,""),"")</f>
        <v/>
      </c>
      <c r="CQ170" s="56" t="str">
        <f>IFERROR(IF($BY170="Présent",CI170/VLOOKUP(CH170,Base!$A$3:$E$17,2,FALSE)/24,""),"")</f>
        <v/>
      </c>
      <c r="CR170" s="56" t="str">
        <f>IFERROR(IF($BY170="Présent",CK170/VLOOKUP(CJ170,Base!$A$3:$E$17,2,FALSE)/24,""),"")</f>
        <v/>
      </c>
      <c r="CS170" s="56" t="str">
        <f>IFERROR(IF($BY170="Présent",CM170/VLOOKUP(CL170,Base!$A$3:$E$17,2,FALSE)/24,""),"")</f>
        <v/>
      </c>
      <c r="CT170" s="56" t="str">
        <f>IFERROR(IF($BY170="Présent",CO170/VLOOKUP(CN170,Base!$A$3:$E$17,2,FALSE)/24,""),"")</f>
        <v/>
      </c>
      <c r="CU170" s="293" t="str">
        <f t="shared" si="188"/>
        <v/>
      </c>
      <c r="CV170" s="51"/>
      <c r="CW170" s="17" t="s">
        <v>36</v>
      </c>
      <c r="CX170" s="18"/>
      <c r="CY170" s="19">
        <v>0.85416666666666663</v>
      </c>
      <c r="CZ170" s="290">
        <f t="shared" si="189"/>
        <v>0</v>
      </c>
      <c r="DA170" s="291">
        <f t="shared" si="190"/>
        <v>0</v>
      </c>
      <c r="DB170" s="19">
        <f t="shared" si="191"/>
        <v>0</v>
      </c>
      <c r="DC170" s="20">
        <v>0.16250000000000001</v>
      </c>
      <c r="DD170" s="292">
        <f t="shared" si="168"/>
        <v>0</v>
      </c>
      <c r="DE170" s="63"/>
      <c r="DF170" s="64"/>
      <c r="DG170" s="63"/>
      <c r="DH170" s="65"/>
      <c r="DI170" s="66"/>
      <c r="DJ170" s="64"/>
      <c r="DK170" s="63"/>
      <c r="DL170" s="65"/>
      <c r="DM170" s="66"/>
      <c r="DN170" s="64"/>
      <c r="DO170" s="56" t="str">
        <f>IFERROR(IF($CX170="Présent",DF170/VLOOKUP(DE170,Base!$A$3:$E$17,2,FALSE)/24,""),"")</f>
        <v/>
      </c>
      <c r="DP170" s="56" t="str">
        <f>IFERROR(IF($CX170="Présent",DH170/VLOOKUP(DG170,Base!$A$3:$E$17,2,FALSE)/24,""),"")</f>
        <v/>
      </c>
      <c r="DQ170" s="56" t="str">
        <f>IFERROR(IF($CX170="Présent",DJ170/VLOOKUP(DI170,Base!$A$3:$E$17,2,FALSE)/24,""),"")</f>
        <v/>
      </c>
      <c r="DR170" s="56" t="str">
        <f>IFERROR(IF($CX170="Présent",DL170/VLOOKUP(DK170,Base!$A$3:$E$17,2,FALSE)/24,""),"")</f>
        <v/>
      </c>
      <c r="DS170" s="56" t="str">
        <f>IFERROR(IF($CX170="Présent",DN170/VLOOKUP(DM170,Base!$A$3:$E$17,2,FALSE)/24,""),"")</f>
        <v/>
      </c>
      <c r="DT170" s="293" t="str">
        <f t="shared" si="192"/>
        <v/>
      </c>
      <c r="DU170" s="51"/>
      <c r="DV170" s="17"/>
      <c r="DW170" s="18"/>
      <c r="DX170" s="19">
        <v>0.85416666666666663</v>
      </c>
      <c r="DY170" s="290">
        <f t="shared" si="193"/>
        <v>0</v>
      </c>
      <c r="DZ170" s="291">
        <f t="shared" si="194"/>
        <v>0</v>
      </c>
      <c r="EA170" s="19">
        <f t="shared" si="195"/>
        <v>0</v>
      </c>
      <c r="EB170" s="20">
        <v>0.16250000000000001</v>
      </c>
      <c r="EC170" s="292">
        <f t="shared" si="169"/>
        <v>0</v>
      </c>
      <c r="ED170" s="63"/>
      <c r="EE170" s="64"/>
      <c r="EF170" s="63"/>
      <c r="EG170" s="65"/>
      <c r="EH170" s="66"/>
      <c r="EI170" s="64"/>
      <c r="EJ170" s="63"/>
      <c r="EK170" s="65"/>
      <c r="EL170" s="66"/>
      <c r="EM170" s="64"/>
      <c r="EN170" s="56" t="str">
        <f>IFERROR(IF($DW170="Présent",EE170/VLOOKUP(ED170,Base!$A$3:$E$17,2,FALSE)/24,""),"")</f>
        <v/>
      </c>
      <c r="EO170" s="56" t="str">
        <f>IFERROR(IF($DW170="Présent",EG170/VLOOKUP(EF170,Base!$A$3:$E$17,2,FALSE)/24,""),"")</f>
        <v/>
      </c>
      <c r="EP170" s="56" t="str">
        <f>IFERROR(IF($DW170="Présent",EI170/VLOOKUP(EH170,Base!$A$3:$E$17,2,FALSE)/24,""),"")</f>
        <v/>
      </c>
      <c r="EQ170" s="56" t="str">
        <f>IFERROR(IF($DW170="Présent",EK170/VLOOKUP(EJ170,Base!$A$3:$E$17,2,FALSE)/24,""),"")</f>
        <v/>
      </c>
      <c r="ER170" s="56" t="str">
        <f>IFERROR(IF($DW170="Présent",EM170/VLOOKUP(EL170,Base!$A$3:$E$17,2,FALSE)/24,""),"")</f>
        <v/>
      </c>
      <c r="ES170" s="293" t="str">
        <f t="shared" si="196"/>
        <v/>
      </c>
      <c r="ET170" s="51"/>
      <c r="EU170" s="17" t="s">
        <v>36</v>
      </c>
      <c r="EV170" s="18"/>
      <c r="EW170" s="19">
        <v>0.85416666666666663</v>
      </c>
      <c r="EX170" s="290">
        <f t="shared" si="197"/>
        <v>0</v>
      </c>
      <c r="EY170" s="291">
        <f t="shared" si="198"/>
        <v>0</v>
      </c>
      <c r="EZ170" s="19">
        <f t="shared" si="199"/>
        <v>0</v>
      </c>
      <c r="FA170" s="20">
        <v>0.16250000000000001</v>
      </c>
      <c r="FB170" s="292">
        <f t="shared" si="170"/>
        <v>0</v>
      </c>
      <c r="FC170" s="63"/>
      <c r="FD170" s="64"/>
      <c r="FE170" s="63"/>
      <c r="FF170" s="65"/>
      <c r="FG170" s="66"/>
      <c r="FH170" s="64"/>
      <c r="FI170" s="63"/>
      <c r="FJ170" s="65"/>
      <c r="FK170" s="66"/>
      <c r="FL170" s="64"/>
      <c r="FM170" s="56" t="str">
        <f>IFERROR(IF($EV170="Présent",FD170/VLOOKUP(FC170,Base!$A$3:$E$17,2,FALSE)/24,""),"")</f>
        <v/>
      </c>
      <c r="FN170" s="56" t="str">
        <f>IFERROR(IF($EV170="Présent",FF170/VLOOKUP(FE170,Base!$A$3:$E$17,2,FALSE)/24,""),"")</f>
        <v/>
      </c>
      <c r="FO170" s="56" t="str">
        <f>IFERROR(IF($EV170="Présent",FH170/VLOOKUP(FG170,Base!$A$3:$E$17,2,FALSE)/24,""),"")</f>
        <v/>
      </c>
      <c r="FP170" s="56" t="str">
        <f>IFERROR(IF($EV170="Présent",FJ170/VLOOKUP(FI170,Base!$A$3:$E$17,2,FALSE)/24,""),"")</f>
        <v/>
      </c>
      <c r="FQ170" s="56" t="str">
        <f>IFERROR(IF($EV170="Présent",FL170/VLOOKUP(FK170,Base!$A$3:$E$17,2,FALSE)/24,""),"")</f>
        <v/>
      </c>
      <c r="FR170" s="293" t="str">
        <f t="shared" si="200"/>
        <v/>
      </c>
      <c r="FS170" s="51"/>
      <c r="FU170" s="262" t="str">
        <f t="shared" si="171"/>
        <v>SAHRAOUI.S</v>
      </c>
      <c r="FV170" s="261">
        <f t="shared" si="172"/>
        <v>7</v>
      </c>
      <c r="FW170" s="263">
        <f t="shared" si="201"/>
        <v>0</v>
      </c>
      <c r="FX170" s="23"/>
      <c r="FY170" s="88"/>
    </row>
    <row r="171" spans="1:181" s="25" customFormat="1" x14ac:dyDescent="0.2">
      <c r="A171" s="17" t="s">
        <v>37</v>
      </c>
      <c r="B171" s="18"/>
      <c r="C171" s="19">
        <v>0.85416666666666663</v>
      </c>
      <c r="D171" s="290">
        <f t="shared" si="173"/>
        <v>0</v>
      </c>
      <c r="E171" s="291">
        <f t="shared" si="174"/>
        <v>0</v>
      </c>
      <c r="F171" s="19">
        <f t="shared" si="175"/>
        <v>0</v>
      </c>
      <c r="G171" s="20">
        <v>0.16250000000000001</v>
      </c>
      <c r="H171" s="292">
        <f t="shared" si="164"/>
        <v>0</v>
      </c>
      <c r="I171" s="63"/>
      <c r="J171" s="64"/>
      <c r="K171" s="63"/>
      <c r="L171" s="65"/>
      <c r="M171" s="66"/>
      <c r="N171" s="64"/>
      <c r="O171" s="63"/>
      <c r="P171" s="65"/>
      <c r="Q171" s="66"/>
      <c r="R171" s="64"/>
      <c r="S171" s="56" t="str">
        <f>IFERROR(IF($B171="Présent",J171/VLOOKUP(I171,Base!$A$3:$E$17,2,FALSE)/24,""),"")</f>
        <v/>
      </c>
      <c r="T171" s="56" t="str">
        <f>IFERROR(IF($B171="Présent",L171/VLOOKUP(K171,Base!$A$3:$E$17,2,FALSE)/24,""),"")</f>
        <v/>
      </c>
      <c r="U171" s="56" t="str">
        <f>IFERROR(IF($B171="Présent",N171/VLOOKUP(M171,Base!$A$3:$E$17,2,FALSE)/24,""),"")</f>
        <v/>
      </c>
      <c r="V171" s="56" t="str">
        <f>IFERROR(IF($B171="Présent",P171/VLOOKUP(O171,Base!$A$3:$E$17,2,FALSE)/24,""),"")</f>
        <v/>
      </c>
      <c r="W171" s="56" t="str">
        <f>IFERROR(IF($B171="Présent",R171/VLOOKUP(Q171,Base!$A$3:$E$17,2,FALSE)/24,""),"")</f>
        <v/>
      </c>
      <c r="X171" s="293" t="str">
        <f t="shared" si="176"/>
        <v/>
      </c>
      <c r="Y171" s="51"/>
      <c r="Z171" s="17" t="s">
        <v>37</v>
      </c>
      <c r="AA171" s="18"/>
      <c r="AB171" s="19">
        <v>0.85416666666666663</v>
      </c>
      <c r="AC171" s="290">
        <f t="shared" si="177"/>
        <v>0</v>
      </c>
      <c r="AD171" s="291">
        <f t="shared" si="178"/>
        <v>0</v>
      </c>
      <c r="AE171" s="19">
        <f t="shared" si="179"/>
        <v>0</v>
      </c>
      <c r="AF171" s="20">
        <v>0.16250000000000001</v>
      </c>
      <c r="AG171" s="292">
        <f t="shared" si="165"/>
        <v>0</v>
      </c>
      <c r="AH171" s="63"/>
      <c r="AI171" s="64"/>
      <c r="AJ171" s="63"/>
      <c r="AK171" s="65"/>
      <c r="AL171" s="66"/>
      <c r="AM171" s="64"/>
      <c r="AN171" s="63"/>
      <c r="AO171" s="65"/>
      <c r="AP171" s="66"/>
      <c r="AQ171" s="64"/>
      <c r="AR171" s="56" t="str">
        <f>IFERROR(IF($AA171="Présent",AI171/VLOOKUP(AH171,Base!$A$3:$E$17,2,FALSE)/24,""),"")</f>
        <v/>
      </c>
      <c r="AS171" s="56" t="str">
        <f>IFERROR(IF($AA171="Présent",AK171/VLOOKUP(AJ171,Base!$A$3:$E$17,2,FALSE)/24,""),"")</f>
        <v/>
      </c>
      <c r="AT171" s="56" t="str">
        <f>IFERROR(IF($AA171="Présent",AM171/VLOOKUP(AL171,Base!$A$3:$E$17,2,FALSE)/24,""),"")</f>
        <v/>
      </c>
      <c r="AU171" s="56" t="str">
        <f>IFERROR(IF($AA171="Présent",AO171/VLOOKUP(AN171,Base!$A$3:$E$17,2,FALSE)/24,""),"")</f>
        <v/>
      </c>
      <c r="AV171" s="56" t="str">
        <f>IFERROR(IF($AA171="Présent",AQ171/VLOOKUP(AP171,Base!$A$3:$E$17,2,FALSE)/24,""),"")</f>
        <v/>
      </c>
      <c r="AW171" s="293" t="str">
        <f t="shared" si="180"/>
        <v/>
      </c>
      <c r="AX171" s="51"/>
      <c r="AY171" s="17" t="s">
        <v>37</v>
      </c>
      <c r="AZ171" s="18"/>
      <c r="BA171" s="19">
        <v>0.85416666666666663</v>
      </c>
      <c r="BB171" s="290">
        <f t="shared" si="181"/>
        <v>0</v>
      </c>
      <c r="BC171" s="291">
        <f t="shared" si="182"/>
        <v>0</v>
      </c>
      <c r="BD171" s="19">
        <f t="shared" si="183"/>
        <v>0</v>
      </c>
      <c r="BE171" s="20">
        <v>0.16250000000000001</v>
      </c>
      <c r="BF171" s="292">
        <f t="shared" si="166"/>
        <v>0</v>
      </c>
      <c r="BG171" s="63"/>
      <c r="BH171" s="64"/>
      <c r="BI171" s="63"/>
      <c r="BJ171" s="65"/>
      <c r="BK171" s="66"/>
      <c r="BL171" s="64"/>
      <c r="BM171" s="63"/>
      <c r="BN171" s="65"/>
      <c r="BO171" s="66"/>
      <c r="BP171" s="64"/>
      <c r="BQ171" s="56" t="str">
        <f>IFERROR(IF($AZ171="Présent",BH171/VLOOKUP(BG171,Base!$A$3:$E$17,2,FALSE)/24,""),"")</f>
        <v/>
      </c>
      <c r="BR171" s="56" t="str">
        <f>IFERROR(IF($AZ171="Présent",BJ171/VLOOKUP(BI171,Base!$A$3:$E$17,2,FALSE)/24,""),"")</f>
        <v/>
      </c>
      <c r="BS171" s="56" t="str">
        <f>IFERROR(IF($AZ171="Présent",BL171/VLOOKUP(BK171,Base!$A$3:$E$17,2,FALSE)/24,""),"")</f>
        <v/>
      </c>
      <c r="BT171" s="56" t="str">
        <f>IFERROR(IF($AZ171="Présent",BN171/VLOOKUP(BM171,Base!$A$3:$E$17,2,FALSE)/24,""),"")</f>
        <v/>
      </c>
      <c r="BU171" s="56" t="str">
        <f>IFERROR(IF($AZ171="Présent",BP171/VLOOKUP(BO171,Base!$A$3:$E$17,2,FALSE)/24,""),"")</f>
        <v/>
      </c>
      <c r="BV171" s="293" t="str">
        <f t="shared" si="184"/>
        <v/>
      </c>
      <c r="BW171" s="51"/>
      <c r="BX171" s="17" t="s">
        <v>37</v>
      </c>
      <c r="BY171" s="18"/>
      <c r="BZ171" s="19">
        <v>0.85416666666666663</v>
      </c>
      <c r="CA171" s="290">
        <f t="shared" si="185"/>
        <v>0</v>
      </c>
      <c r="CB171" s="291">
        <f t="shared" si="186"/>
        <v>0</v>
      </c>
      <c r="CC171" s="19">
        <f t="shared" si="187"/>
        <v>0</v>
      </c>
      <c r="CD171" s="20">
        <v>0.16250000000000001</v>
      </c>
      <c r="CE171" s="292">
        <f t="shared" si="167"/>
        <v>0</v>
      </c>
      <c r="CF171" s="63"/>
      <c r="CG171" s="64"/>
      <c r="CH171" s="63"/>
      <c r="CI171" s="65"/>
      <c r="CJ171" s="66"/>
      <c r="CK171" s="64"/>
      <c r="CL171" s="63"/>
      <c r="CM171" s="65"/>
      <c r="CN171" s="66"/>
      <c r="CO171" s="64"/>
      <c r="CP171" s="56" t="str">
        <f>IFERROR(IF($BY171="Présent",CG171/VLOOKUP(CF171,Base!$A$3:$E$17,2,FALSE)/24,""),"")</f>
        <v/>
      </c>
      <c r="CQ171" s="56" t="str">
        <f>IFERROR(IF($BY171="Présent",CI171/VLOOKUP(CH171,Base!$A$3:$E$17,2,FALSE)/24,""),"")</f>
        <v/>
      </c>
      <c r="CR171" s="56" t="str">
        <f>IFERROR(IF($BY171="Présent",CK171/VLOOKUP(CJ171,Base!$A$3:$E$17,2,FALSE)/24,""),"")</f>
        <v/>
      </c>
      <c r="CS171" s="56" t="str">
        <f>IFERROR(IF($BY171="Présent",CM171/VLOOKUP(CL171,Base!$A$3:$E$17,2,FALSE)/24,""),"")</f>
        <v/>
      </c>
      <c r="CT171" s="56" t="str">
        <f>IFERROR(IF($BY171="Présent",CO171/VLOOKUP(CN171,Base!$A$3:$E$17,2,FALSE)/24,""),"")</f>
        <v/>
      </c>
      <c r="CU171" s="293" t="str">
        <f t="shared" si="188"/>
        <v/>
      </c>
      <c r="CV171" s="51"/>
      <c r="CW171" s="17" t="s">
        <v>37</v>
      </c>
      <c r="CX171" s="18"/>
      <c r="CY171" s="19">
        <v>0.85416666666666663</v>
      </c>
      <c r="CZ171" s="290">
        <f t="shared" si="189"/>
        <v>0</v>
      </c>
      <c r="DA171" s="291">
        <f t="shared" si="190"/>
        <v>0</v>
      </c>
      <c r="DB171" s="19">
        <f t="shared" si="191"/>
        <v>0</v>
      </c>
      <c r="DC171" s="20">
        <v>0.16250000000000001</v>
      </c>
      <c r="DD171" s="292">
        <f t="shared" si="168"/>
        <v>0</v>
      </c>
      <c r="DE171" s="63"/>
      <c r="DF171" s="64"/>
      <c r="DG171" s="63"/>
      <c r="DH171" s="65"/>
      <c r="DI171" s="66"/>
      <c r="DJ171" s="64"/>
      <c r="DK171" s="63"/>
      <c r="DL171" s="65"/>
      <c r="DM171" s="66"/>
      <c r="DN171" s="64"/>
      <c r="DO171" s="56" t="str">
        <f>IFERROR(IF($CX171="Présent",DF171/VLOOKUP(DE171,Base!$A$3:$E$17,2,FALSE)/24,""),"")</f>
        <v/>
      </c>
      <c r="DP171" s="56" t="str">
        <f>IFERROR(IF($CX171="Présent",DH171/VLOOKUP(DG171,Base!$A$3:$E$17,2,FALSE)/24,""),"")</f>
        <v/>
      </c>
      <c r="DQ171" s="56" t="str">
        <f>IFERROR(IF($CX171="Présent",DJ171/VLOOKUP(DI171,Base!$A$3:$E$17,2,FALSE)/24,""),"")</f>
        <v/>
      </c>
      <c r="DR171" s="56" t="str">
        <f>IFERROR(IF($CX171="Présent",DL171/VLOOKUP(DK171,Base!$A$3:$E$17,2,FALSE)/24,""),"")</f>
        <v/>
      </c>
      <c r="DS171" s="56" t="str">
        <f>IFERROR(IF($CX171="Présent",DN171/VLOOKUP(DM171,Base!$A$3:$E$17,2,FALSE)/24,""),"")</f>
        <v/>
      </c>
      <c r="DT171" s="293" t="str">
        <f t="shared" si="192"/>
        <v/>
      </c>
      <c r="DU171" s="51"/>
      <c r="DV171" s="17"/>
      <c r="DW171" s="18"/>
      <c r="DX171" s="19">
        <v>0.85416666666666663</v>
      </c>
      <c r="DY171" s="290">
        <f t="shared" si="193"/>
        <v>0</v>
      </c>
      <c r="DZ171" s="291">
        <f t="shared" si="194"/>
        <v>0</v>
      </c>
      <c r="EA171" s="19">
        <f t="shared" si="195"/>
        <v>0</v>
      </c>
      <c r="EB171" s="20">
        <v>0.16250000000000001</v>
      </c>
      <c r="EC171" s="292">
        <f t="shared" si="169"/>
        <v>0</v>
      </c>
      <c r="ED171" s="63"/>
      <c r="EE171" s="64"/>
      <c r="EF171" s="63"/>
      <c r="EG171" s="65"/>
      <c r="EH171" s="66"/>
      <c r="EI171" s="64"/>
      <c r="EJ171" s="63"/>
      <c r="EK171" s="65"/>
      <c r="EL171" s="66"/>
      <c r="EM171" s="64"/>
      <c r="EN171" s="56" t="str">
        <f>IFERROR(IF($DW171="Présent",EE171/VLOOKUP(ED171,Base!$A$3:$E$17,2,FALSE)/24,""),"")</f>
        <v/>
      </c>
      <c r="EO171" s="56" t="str">
        <f>IFERROR(IF($DW171="Présent",EG171/VLOOKUP(EF171,Base!$A$3:$E$17,2,FALSE)/24,""),"")</f>
        <v/>
      </c>
      <c r="EP171" s="56" t="str">
        <f>IFERROR(IF($DW171="Présent",EI171/VLOOKUP(EH171,Base!$A$3:$E$17,2,FALSE)/24,""),"")</f>
        <v/>
      </c>
      <c r="EQ171" s="56" t="str">
        <f>IFERROR(IF($DW171="Présent",EK171/VLOOKUP(EJ171,Base!$A$3:$E$17,2,FALSE)/24,""),"")</f>
        <v/>
      </c>
      <c r="ER171" s="56" t="str">
        <f>IFERROR(IF($DW171="Présent",EM171/VLOOKUP(EL171,Base!$A$3:$E$17,2,FALSE)/24,""),"")</f>
        <v/>
      </c>
      <c r="ES171" s="293" t="str">
        <f t="shared" si="196"/>
        <v/>
      </c>
      <c r="ET171" s="51"/>
      <c r="EU171" s="17" t="s">
        <v>37</v>
      </c>
      <c r="EV171" s="18"/>
      <c r="EW171" s="19">
        <v>0.85416666666666663</v>
      </c>
      <c r="EX171" s="290">
        <f t="shared" si="197"/>
        <v>0</v>
      </c>
      <c r="EY171" s="291">
        <f t="shared" si="198"/>
        <v>0</v>
      </c>
      <c r="EZ171" s="19">
        <f t="shared" si="199"/>
        <v>0</v>
      </c>
      <c r="FA171" s="20">
        <v>0.16250000000000001</v>
      </c>
      <c r="FB171" s="292">
        <f t="shared" si="170"/>
        <v>0</v>
      </c>
      <c r="FC171" s="63"/>
      <c r="FD171" s="64"/>
      <c r="FE171" s="63"/>
      <c r="FF171" s="65"/>
      <c r="FG171" s="66"/>
      <c r="FH171" s="64"/>
      <c r="FI171" s="63"/>
      <c r="FJ171" s="65"/>
      <c r="FK171" s="66"/>
      <c r="FL171" s="64"/>
      <c r="FM171" s="56" t="str">
        <f>IFERROR(IF($EV171="Présent",FD171/VLOOKUP(FC171,Base!$A$3:$E$17,2,FALSE)/24,""),"")</f>
        <v/>
      </c>
      <c r="FN171" s="56" t="str">
        <f>IFERROR(IF($EV171="Présent",FF171/VLOOKUP(FE171,Base!$A$3:$E$17,2,FALSE)/24,""),"")</f>
        <v/>
      </c>
      <c r="FO171" s="56" t="str">
        <f>IFERROR(IF($EV171="Présent",FH171/VLOOKUP(FG171,Base!$A$3:$E$17,2,FALSE)/24,""),"")</f>
        <v/>
      </c>
      <c r="FP171" s="56" t="str">
        <f>IFERROR(IF($EV171="Présent",FJ171/VLOOKUP(FI171,Base!$A$3:$E$17,2,FALSE)/24,""),"")</f>
        <v/>
      </c>
      <c r="FQ171" s="56" t="str">
        <f>IFERROR(IF($EV171="Présent",FL171/VLOOKUP(FK171,Base!$A$3:$E$17,2,FALSE)/24,""),"")</f>
        <v/>
      </c>
      <c r="FR171" s="293" t="str">
        <f t="shared" si="200"/>
        <v/>
      </c>
      <c r="FS171" s="51"/>
      <c r="FU171" s="262" t="str">
        <f t="shared" si="171"/>
        <v>SZALYGA.Z</v>
      </c>
      <c r="FV171" s="261">
        <f t="shared" si="172"/>
        <v>7</v>
      </c>
      <c r="FW171" s="263">
        <f t="shared" si="201"/>
        <v>0</v>
      </c>
      <c r="FX171" s="23"/>
      <c r="FY171" s="88"/>
    </row>
    <row r="172" spans="1:181" s="25" customFormat="1" x14ac:dyDescent="0.2">
      <c r="A172" s="17" t="s">
        <v>43</v>
      </c>
      <c r="B172" s="18"/>
      <c r="C172" s="19">
        <v>0.85416666666666663</v>
      </c>
      <c r="D172" s="290">
        <f t="shared" si="173"/>
        <v>0</v>
      </c>
      <c r="E172" s="291">
        <f t="shared" si="174"/>
        <v>0</v>
      </c>
      <c r="F172" s="19">
        <f t="shared" si="175"/>
        <v>0</v>
      </c>
      <c r="G172" s="20">
        <v>0.16250000000000001</v>
      </c>
      <c r="H172" s="292">
        <f t="shared" si="164"/>
        <v>0</v>
      </c>
      <c r="I172" s="63"/>
      <c r="J172" s="64"/>
      <c r="K172" s="63"/>
      <c r="L172" s="65"/>
      <c r="M172" s="66"/>
      <c r="N172" s="64"/>
      <c r="O172" s="63"/>
      <c r="P172" s="65"/>
      <c r="Q172" s="66"/>
      <c r="R172" s="64"/>
      <c r="S172" s="56" t="str">
        <f>IFERROR(IF($B172="Présent",J172/VLOOKUP(I172,Base!$A$3:$E$17,2,FALSE)/24,""),"")</f>
        <v/>
      </c>
      <c r="T172" s="56" t="str">
        <f>IFERROR(IF($B172="Présent",L172/VLOOKUP(K172,Base!$A$3:$E$17,2,FALSE)/24,""),"")</f>
        <v/>
      </c>
      <c r="U172" s="56" t="str">
        <f>IFERROR(IF($B172="Présent",N172/VLOOKUP(M172,Base!$A$3:$E$17,2,FALSE)/24,""),"")</f>
        <v/>
      </c>
      <c r="V172" s="56" t="str">
        <f>IFERROR(IF($B172="Présent",P172/VLOOKUP(O172,Base!$A$3:$E$17,2,FALSE)/24,""),"")</f>
        <v/>
      </c>
      <c r="W172" s="56" t="str">
        <f>IFERROR(IF($B172="Présent",R172/VLOOKUP(Q172,Base!$A$3:$E$17,2,FALSE)/24,""),"")</f>
        <v/>
      </c>
      <c r="X172" s="293" t="str">
        <f t="shared" si="176"/>
        <v/>
      </c>
      <c r="Y172" s="51"/>
      <c r="Z172" s="17" t="s">
        <v>43</v>
      </c>
      <c r="AA172" s="18"/>
      <c r="AB172" s="19">
        <v>0.85416666666666663</v>
      </c>
      <c r="AC172" s="290">
        <f t="shared" si="177"/>
        <v>0</v>
      </c>
      <c r="AD172" s="291">
        <f t="shared" si="178"/>
        <v>0</v>
      </c>
      <c r="AE172" s="19">
        <f t="shared" si="179"/>
        <v>0</v>
      </c>
      <c r="AF172" s="20">
        <v>0.16250000000000001</v>
      </c>
      <c r="AG172" s="292">
        <f t="shared" si="165"/>
        <v>0</v>
      </c>
      <c r="AH172" s="63"/>
      <c r="AI172" s="64"/>
      <c r="AJ172" s="63"/>
      <c r="AK172" s="65"/>
      <c r="AL172" s="66"/>
      <c r="AM172" s="64"/>
      <c r="AN172" s="63"/>
      <c r="AO172" s="65"/>
      <c r="AP172" s="66"/>
      <c r="AQ172" s="64"/>
      <c r="AR172" s="56" t="str">
        <f>IFERROR(IF($AA172="Présent",AI172/VLOOKUP(AH172,Base!$A$3:$E$17,2,FALSE)/24,""),"")</f>
        <v/>
      </c>
      <c r="AS172" s="56" t="str">
        <f>IFERROR(IF($AA172="Présent",AK172/VLOOKUP(AJ172,Base!$A$3:$E$17,2,FALSE)/24,""),"")</f>
        <v/>
      </c>
      <c r="AT172" s="56" t="str">
        <f>IFERROR(IF($AA172="Présent",AM172/VLOOKUP(AL172,Base!$A$3:$E$17,2,FALSE)/24,""),"")</f>
        <v/>
      </c>
      <c r="AU172" s="56" t="str">
        <f>IFERROR(IF($AA172="Présent",AO172/VLOOKUP(AN172,Base!$A$3:$E$17,2,FALSE)/24,""),"")</f>
        <v/>
      </c>
      <c r="AV172" s="56" t="str">
        <f>IFERROR(IF($AA172="Présent",AQ172/VLOOKUP(AP172,Base!$A$3:$E$17,2,FALSE)/24,""),"")</f>
        <v/>
      </c>
      <c r="AW172" s="293" t="str">
        <f t="shared" si="180"/>
        <v/>
      </c>
      <c r="AX172" s="51"/>
      <c r="AY172" s="17" t="s">
        <v>43</v>
      </c>
      <c r="AZ172" s="18"/>
      <c r="BA172" s="19">
        <v>0.85416666666666663</v>
      </c>
      <c r="BB172" s="290">
        <f t="shared" si="181"/>
        <v>0</v>
      </c>
      <c r="BC172" s="291">
        <f t="shared" si="182"/>
        <v>0</v>
      </c>
      <c r="BD172" s="19">
        <f t="shared" si="183"/>
        <v>0</v>
      </c>
      <c r="BE172" s="20">
        <v>0.16250000000000001</v>
      </c>
      <c r="BF172" s="292">
        <f t="shared" si="166"/>
        <v>0</v>
      </c>
      <c r="BG172" s="63"/>
      <c r="BH172" s="64"/>
      <c r="BI172" s="63"/>
      <c r="BJ172" s="65"/>
      <c r="BK172" s="66"/>
      <c r="BL172" s="64"/>
      <c r="BM172" s="63"/>
      <c r="BN172" s="65"/>
      <c r="BO172" s="66"/>
      <c r="BP172" s="64"/>
      <c r="BQ172" s="56" t="str">
        <f>IFERROR(IF($AZ172="Présent",BH172/VLOOKUP(BG172,Base!$A$3:$E$17,2,FALSE)/24,""),"")</f>
        <v/>
      </c>
      <c r="BR172" s="56" t="str">
        <f>IFERROR(IF($AZ172="Présent",BJ172/VLOOKUP(BI172,Base!$A$3:$E$17,2,FALSE)/24,""),"")</f>
        <v/>
      </c>
      <c r="BS172" s="56" t="str">
        <f>IFERROR(IF($AZ172="Présent",BL172/VLOOKUP(BK172,Base!$A$3:$E$17,2,FALSE)/24,""),"")</f>
        <v/>
      </c>
      <c r="BT172" s="56" t="str">
        <f>IFERROR(IF($AZ172="Présent",BN172/VLOOKUP(BM172,Base!$A$3:$E$17,2,FALSE)/24,""),"")</f>
        <v/>
      </c>
      <c r="BU172" s="56" t="str">
        <f>IFERROR(IF($AZ172="Présent",BP172/VLOOKUP(BO172,Base!$A$3:$E$17,2,FALSE)/24,""),"")</f>
        <v/>
      </c>
      <c r="BV172" s="293" t="str">
        <f t="shared" si="184"/>
        <v/>
      </c>
      <c r="BW172" s="51"/>
      <c r="BX172" s="17" t="s">
        <v>43</v>
      </c>
      <c r="BY172" s="18"/>
      <c r="BZ172" s="19">
        <v>0.85416666666666663</v>
      </c>
      <c r="CA172" s="290">
        <f t="shared" si="185"/>
        <v>0</v>
      </c>
      <c r="CB172" s="291">
        <f t="shared" si="186"/>
        <v>0</v>
      </c>
      <c r="CC172" s="19">
        <f t="shared" si="187"/>
        <v>0</v>
      </c>
      <c r="CD172" s="20">
        <v>0.16250000000000001</v>
      </c>
      <c r="CE172" s="292">
        <f t="shared" si="167"/>
        <v>0</v>
      </c>
      <c r="CF172" s="63"/>
      <c r="CG172" s="64"/>
      <c r="CH172" s="63"/>
      <c r="CI172" s="65"/>
      <c r="CJ172" s="66"/>
      <c r="CK172" s="64"/>
      <c r="CL172" s="63"/>
      <c r="CM172" s="65"/>
      <c r="CN172" s="66"/>
      <c r="CO172" s="64"/>
      <c r="CP172" s="56" t="str">
        <f>IFERROR(IF($BY172="Présent",CG172/VLOOKUP(CF172,Base!$A$3:$E$17,2,FALSE)/24,""),"")</f>
        <v/>
      </c>
      <c r="CQ172" s="56" t="str">
        <f>IFERROR(IF($BY172="Présent",CI172/VLOOKUP(CH172,Base!$A$3:$E$17,2,FALSE)/24,""),"")</f>
        <v/>
      </c>
      <c r="CR172" s="56" t="str">
        <f>IFERROR(IF($BY172="Présent",CK172/VLOOKUP(CJ172,Base!$A$3:$E$17,2,FALSE)/24,""),"")</f>
        <v/>
      </c>
      <c r="CS172" s="56" t="str">
        <f>IFERROR(IF($BY172="Présent",CM172/VLOOKUP(CL172,Base!$A$3:$E$17,2,FALSE)/24,""),"")</f>
        <v/>
      </c>
      <c r="CT172" s="56" t="str">
        <f>IFERROR(IF($BY172="Présent",CO172/VLOOKUP(CN172,Base!$A$3:$E$17,2,FALSE)/24,""),"")</f>
        <v/>
      </c>
      <c r="CU172" s="293" t="str">
        <f t="shared" si="188"/>
        <v/>
      </c>
      <c r="CV172" s="51"/>
      <c r="CW172" s="17" t="s">
        <v>43</v>
      </c>
      <c r="CX172" s="18"/>
      <c r="CY172" s="19">
        <v>0.85416666666666663</v>
      </c>
      <c r="CZ172" s="290">
        <f t="shared" si="189"/>
        <v>0</v>
      </c>
      <c r="DA172" s="291">
        <f t="shared" si="190"/>
        <v>0</v>
      </c>
      <c r="DB172" s="19">
        <f t="shared" si="191"/>
        <v>0</v>
      </c>
      <c r="DC172" s="20">
        <v>0.16250000000000001</v>
      </c>
      <c r="DD172" s="292">
        <f t="shared" si="168"/>
        <v>0</v>
      </c>
      <c r="DE172" s="63"/>
      <c r="DF172" s="64"/>
      <c r="DG172" s="63"/>
      <c r="DH172" s="65"/>
      <c r="DI172" s="66"/>
      <c r="DJ172" s="64"/>
      <c r="DK172" s="63"/>
      <c r="DL172" s="65"/>
      <c r="DM172" s="66"/>
      <c r="DN172" s="64"/>
      <c r="DO172" s="56" t="str">
        <f>IFERROR(IF($CX172="Présent",DF172/VLOOKUP(DE172,Base!$A$3:$E$17,2,FALSE)/24,""),"")</f>
        <v/>
      </c>
      <c r="DP172" s="56" t="str">
        <f>IFERROR(IF($CX172="Présent",DH172/VLOOKUP(DG172,Base!$A$3:$E$17,2,FALSE)/24,""),"")</f>
        <v/>
      </c>
      <c r="DQ172" s="56" t="str">
        <f>IFERROR(IF($CX172="Présent",DJ172/VLOOKUP(DI172,Base!$A$3:$E$17,2,FALSE)/24,""),"")</f>
        <v/>
      </c>
      <c r="DR172" s="56" t="str">
        <f>IFERROR(IF($CX172="Présent",DL172/VLOOKUP(DK172,Base!$A$3:$E$17,2,FALSE)/24,""),"")</f>
        <v/>
      </c>
      <c r="DS172" s="56" t="str">
        <f>IFERROR(IF($CX172="Présent",DN172/VLOOKUP(DM172,Base!$A$3:$E$17,2,FALSE)/24,""),"")</f>
        <v/>
      </c>
      <c r="DT172" s="293" t="str">
        <f t="shared" si="192"/>
        <v/>
      </c>
      <c r="DU172" s="51"/>
      <c r="DV172" s="17"/>
      <c r="DW172" s="18"/>
      <c r="DX172" s="19">
        <v>0.85416666666666663</v>
      </c>
      <c r="DY172" s="290">
        <f t="shared" si="193"/>
        <v>0</v>
      </c>
      <c r="DZ172" s="291">
        <f t="shared" si="194"/>
        <v>0</v>
      </c>
      <c r="EA172" s="19">
        <f t="shared" si="195"/>
        <v>0</v>
      </c>
      <c r="EB172" s="20">
        <v>0.16250000000000001</v>
      </c>
      <c r="EC172" s="292">
        <f t="shared" si="169"/>
        <v>0</v>
      </c>
      <c r="ED172" s="63"/>
      <c r="EE172" s="64"/>
      <c r="EF172" s="63"/>
      <c r="EG172" s="65"/>
      <c r="EH172" s="66"/>
      <c r="EI172" s="64"/>
      <c r="EJ172" s="63"/>
      <c r="EK172" s="65"/>
      <c r="EL172" s="66"/>
      <c r="EM172" s="64"/>
      <c r="EN172" s="56" t="str">
        <f>IFERROR(IF($DW172="Présent",EE172/VLOOKUP(ED172,Base!$A$3:$E$17,2,FALSE)/24,""),"")</f>
        <v/>
      </c>
      <c r="EO172" s="56" t="str">
        <f>IFERROR(IF($DW172="Présent",EG172/VLOOKUP(EF172,Base!$A$3:$E$17,2,FALSE)/24,""),"")</f>
        <v/>
      </c>
      <c r="EP172" s="56" t="str">
        <f>IFERROR(IF($DW172="Présent",EI172/VLOOKUP(EH172,Base!$A$3:$E$17,2,FALSE)/24,""),"")</f>
        <v/>
      </c>
      <c r="EQ172" s="56" t="str">
        <f>IFERROR(IF($DW172="Présent",EK172/VLOOKUP(EJ172,Base!$A$3:$E$17,2,FALSE)/24,""),"")</f>
        <v/>
      </c>
      <c r="ER172" s="56" t="str">
        <f>IFERROR(IF($DW172="Présent",EM172/VLOOKUP(EL172,Base!$A$3:$E$17,2,FALSE)/24,""),"")</f>
        <v/>
      </c>
      <c r="ES172" s="293" t="str">
        <f t="shared" si="196"/>
        <v/>
      </c>
      <c r="ET172" s="51"/>
      <c r="EU172" s="17" t="s">
        <v>43</v>
      </c>
      <c r="EV172" s="18"/>
      <c r="EW172" s="19">
        <v>0.85416666666666663</v>
      </c>
      <c r="EX172" s="290">
        <f t="shared" si="197"/>
        <v>0</v>
      </c>
      <c r="EY172" s="291">
        <f t="shared" si="198"/>
        <v>0</v>
      </c>
      <c r="EZ172" s="19">
        <f t="shared" si="199"/>
        <v>0</v>
      </c>
      <c r="FA172" s="20">
        <v>0.16250000000000001</v>
      </c>
      <c r="FB172" s="292">
        <f t="shared" si="170"/>
        <v>0</v>
      </c>
      <c r="FC172" s="63"/>
      <c r="FD172" s="64"/>
      <c r="FE172" s="63"/>
      <c r="FF172" s="65"/>
      <c r="FG172" s="66"/>
      <c r="FH172" s="64"/>
      <c r="FI172" s="63"/>
      <c r="FJ172" s="65"/>
      <c r="FK172" s="66"/>
      <c r="FL172" s="64"/>
      <c r="FM172" s="56" t="str">
        <f>IFERROR(IF($EV172="Présent",FD172/VLOOKUP(FC172,Base!$A$3:$E$17,2,FALSE)/24,""),"")</f>
        <v/>
      </c>
      <c r="FN172" s="56" t="str">
        <f>IFERROR(IF($EV172="Présent",FF172/VLOOKUP(FE172,Base!$A$3:$E$17,2,FALSE)/24,""),"")</f>
        <v/>
      </c>
      <c r="FO172" s="56" t="str">
        <f>IFERROR(IF($EV172="Présent",FH172/VLOOKUP(FG172,Base!$A$3:$E$17,2,FALSE)/24,""),"")</f>
        <v/>
      </c>
      <c r="FP172" s="56" t="str">
        <f>IFERROR(IF($EV172="Présent",FJ172/VLOOKUP(FI172,Base!$A$3:$E$17,2,FALSE)/24,""),"")</f>
        <v/>
      </c>
      <c r="FQ172" s="56" t="str">
        <f>IFERROR(IF($EV172="Présent",FL172/VLOOKUP(FK172,Base!$A$3:$E$17,2,FALSE)/24,""),"")</f>
        <v/>
      </c>
      <c r="FR172" s="293" t="str">
        <f t="shared" si="200"/>
        <v/>
      </c>
      <c r="FS172" s="51"/>
      <c r="FU172" s="262" t="str">
        <f t="shared" si="171"/>
        <v>ALCALA.D</v>
      </c>
      <c r="FV172" s="261">
        <f t="shared" si="172"/>
        <v>7</v>
      </c>
      <c r="FW172" s="263">
        <f t="shared" si="201"/>
        <v>0</v>
      </c>
      <c r="FX172" s="23"/>
      <c r="FY172" s="88"/>
    </row>
    <row r="173" spans="1:181" s="25" customFormat="1" x14ac:dyDescent="0.2">
      <c r="A173" s="17" t="s">
        <v>22</v>
      </c>
      <c r="B173" s="18"/>
      <c r="C173" s="19">
        <v>0.85416666666666663</v>
      </c>
      <c r="D173" s="290">
        <f t="shared" si="173"/>
        <v>0</v>
      </c>
      <c r="E173" s="291">
        <f t="shared" si="174"/>
        <v>0</v>
      </c>
      <c r="F173" s="19">
        <f t="shared" si="175"/>
        <v>0</v>
      </c>
      <c r="G173" s="20">
        <v>0.16250000000000001</v>
      </c>
      <c r="H173" s="292">
        <f t="shared" si="164"/>
        <v>0</v>
      </c>
      <c r="I173" s="63"/>
      <c r="J173" s="64"/>
      <c r="K173" s="63"/>
      <c r="L173" s="65"/>
      <c r="M173" s="66"/>
      <c r="N173" s="64"/>
      <c r="O173" s="63"/>
      <c r="P173" s="65"/>
      <c r="Q173" s="66"/>
      <c r="R173" s="64"/>
      <c r="S173" s="56" t="str">
        <f>IFERROR(IF($B173="Présent",J173/VLOOKUP(I173,Base!$A$3:$E$17,2,FALSE)/24,""),"")</f>
        <v/>
      </c>
      <c r="T173" s="56" t="str">
        <f>IFERROR(IF($B173="Présent",L173/VLOOKUP(K173,Base!$A$3:$E$17,2,FALSE)/24,""),"")</f>
        <v/>
      </c>
      <c r="U173" s="56" t="str">
        <f>IFERROR(IF($B173="Présent",N173/VLOOKUP(M173,Base!$A$3:$E$17,2,FALSE)/24,""),"")</f>
        <v/>
      </c>
      <c r="V173" s="56" t="str">
        <f>IFERROR(IF($B173="Présent",P173/VLOOKUP(O173,Base!$A$3:$E$17,2,FALSE)/24,""),"")</f>
        <v/>
      </c>
      <c r="W173" s="56" t="str">
        <f>IFERROR(IF($B173="Présent",R173/VLOOKUP(Q173,Base!$A$3:$E$17,2,FALSE)/24,""),"")</f>
        <v/>
      </c>
      <c r="X173" s="293" t="str">
        <f t="shared" si="176"/>
        <v/>
      </c>
      <c r="Y173" s="51"/>
      <c r="Z173" s="17" t="s">
        <v>22</v>
      </c>
      <c r="AA173" s="18"/>
      <c r="AB173" s="19">
        <v>0.85416666666666663</v>
      </c>
      <c r="AC173" s="290">
        <f t="shared" si="177"/>
        <v>0</v>
      </c>
      <c r="AD173" s="291">
        <f t="shared" si="178"/>
        <v>0</v>
      </c>
      <c r="AE173" s="19">
        <f t="shared" si="179"/>
        <v>0</v>
      </c>
      <c r="AF173" s="20">
        <v>0.16250000000000001</v>
      </c>
      <c r="AG173" s="292">
        <f t="shared" si="165"/>
        <v>0</v>
      </c>
      <c r="AH173" s="63"/>
      <c r="AI173" s="64"/>
      <c r="AJ173" s="63"/>
      <c r="AK173" s="65"/>
      <c r="AL173" s="66"/>
      <c r="AM173" s="64"/>
      <c r="AN173" s="63"/>
      <c r="AO173" s="65"/>
      <c r="AP173" s="66"/>
      <c r="AQ173" s="64"/>
      <c r="AR173" s="56" t="str">
        <f>IFERROR(IF($AA173="Présent",AI173/VLOOKUP(AH173,Base!$A$3:$E$17,2,FALSE)/24,""),"")</f>
        <v/>
      </c>
      <c r="AS173" s="56" t="str">
        <f>IFERROR(IF($AA173="Présent",AK173/VLOOKUP(AJ173,Base!$A$3:$E$17,2,FALSE)/24,""),"")</f>
        <v/>
      </c>
      <c r="AT173" s="56" t="str">
        <f>IFERROR(IF($AA173="Présent",AM173/VLOOKUP(AL173,Base!$A$3:$E$17,2,FALSE)/24,""),"")</f>
        <v/>
      </c>
      <c r="AU173" s="56" t="str">
        <f>IFERROR(IF($AA173="Présent",AO173/VLOOKUP(AN173,Base!$A$3:$E$17,2,FALSE)/24,""),"")</f>
        <v/>
      </c>
      <c r="AV173" s="56" t="str">
        <f>IFERROR(IF($AA173="Présent",AQ173/VLOOKUP(AP173,Base!$A$3:$E$17,2,FALSE)/24,""),"")</f>
        <v/>
      </c>
      <c r="AW173" s="293" t="str">
        <f t="shared" si="180"/>
        <v/>
      </c>
      <c r="AX173" s="51"/>
      <c r="AY173" s="17" t="s">
        <v>22</v>
      </c>
      <c r="AZ173" s="18"/>
      <c r="BA173" s="19">
        <v>0.85416666666666663</v>
      </c>
      <c r="BB173" s="290">
        <f t="shared" si="181"/>
        <v>0</v>
      </c>
      <c r="BC173" s="291">
        <f t="shared" si="182"/>
        <v>0</v>
      </c>
      <c r="BD173" s="19">
        <f t="shared" si="183"/>
        <v>0</v>
      </c>
      <c r="BE173" s="20">
        <v>0.16250000000000001</v>
      </c>
      <c r="BF173" s="292">
        <f t="shared" si="166"/>
        <v>0</v>
      </c>
      <c r="BG173" s="63"/>
      <c r="BH173" s="64"/>
      <c r="BI173" s="63"/>
      <c r="BJ173" s="65"/>
      <c r="BK173" s="66"/>
      <c r="BL173" s="64"/>
      <c r="BM173" s="63"/>
      <c r="BN173" s="65"/>
      <c r="BO173" s="66"/>
      <c r="BP173" s="64"/>
      <c r="BQ173" s="56" t="str">
        <f>IFERROR(IF($AZ173="Présent",BH173/VLOOKUP(BG173,Base!$A$3:$E$17,2,FALSE)/24,""),"")</f>
        <v/>
      </c>
      <c r="BR173" s="56" t="str">
        <f>IFERROR(IF($AZ173="Présent",BJ173/VLOOKUP(BI173,Base!$A$3:$E$17,2,FALSE)/24,""),"")</f>
        <v/>
      </c>
      <c r="BS173" s="56" t="str">
        <f>IFERROR(IF($AZ173="Présent",BL173/VLOOKUP(BK173,Base!$A$3:$E$17,2,FALSE)/24,""),"")</f>
        <v/>
      </c>
      <c r="BT173" s="56" t="str">
        <f>IFERROR(IF($AZ173="Présent",BN173/VLOOKUP(BM173,Base!$A$3:$E$17,2,FALSE)/24,""),"")</f>
        <v/>
      </c>
      <c r="BU173" s="56" t="str">
        <f>IFERROR(IF($AZ173="Présent",BP173/VLOOKUP(BO173,Base!$A$3:$E$17,2,FALSE)/24,""),"")</f>
        <v/>
      </c>
      <c r="BV173" s="293" t="str">
        <f t="shared" si="184"/>
        <v/>
      </c>
      <c r="BW173" s="51"/>
      <c r="BX173" s="17" t="s">
        <v>22</v>
      </c>
      <c r="BY173" s="18"/>
      <c r="BZ173" s="19">
        <v>0.85416666666666663</v>
      </c>
      <c r="CA173" s="290">
        <f t="shared" si="185"/>
        <v>0</v>
      </c>
      <c r="CB173" s="291">
        <f t="shared" si="186"/>
        <v>0</v>
      </c>
      <c r="CC173" s="19">
        <f t="shared" si="187"/>
        <v>0</v>
      </c>
      <c r="CD173" s="20">
        <v>0.16250000000000001</v>
      </c>
      <c r="CE173" s="292">
        <f t="shared" si="167"/>
        <v>0</v>
      </c>
      <c r="CF173" s="63"/>
      <c r="CG173" s="64"/>
      <c r="CH173" s="63"/>
      <c r="CI173" s="65"/>
      <c r="CJ173" s="66"/>
      <c r="CK173" s="64"/>
      <c r="CL173" s="63"/>
      <c r="CM173" s="65"/>
      <c r="CN173" s="66"/>
      <c r="CO173" s="64"/>
      <c r="CP173" s="56" t="str">
        <f>IFERROR(IF($BY173="Présent",CG173/VLOOKUP(CF173,Base!$A$3:$E$17,2,FALSE)/24,""),"")</f>
        <v/>
      </c>
      <c r="CQ173" s="56" t="str">
        <f>IFERROR(IF($BY173="Présent",CI173/VLOOKUP(CH173,Base!$A$3:$E$17,2,FALSE)/24,""),"")</f>
        <v/>
      </c>
      <c r="CR173" s="56" t="str">
        <f>IFERROR(IF($BY173="Présent",CK173/VLOOKUP(CJ173,Base!$A$3:$E$17,2,FALSE)/24,""),"")</f>
        <v/>
      </c>
      <c r="CS173" s="56" t="str">
        <f>IFERROR(IF($BY173="Présent",CM173/VLOOKUP(CL173,Base!$A$3:$E$17,2,FALSE)/24,""),"")</f>
        <v/>
      </c>
      <c r="CT173" s="56" t="str">
        <f>IFERROR(IF($BY173="Présent",CO173/VLOOKUP(CN173,Base!$A$3:$E$17,2,FALSE)/24,""),"")</f>
        <v/>
      </c>
      <c r="CU173" s="293" t="str">
        <f t="shared" si="188"/>
        <v/>
      </c>
      <c r="CV173" s="51"/>
      <c r="CW173" s="17" t="s">
        <v>22</v>
      </c>
      <c r="CX173" s="18"/>
      <c r="CY173" s="19">
        <v>0.85416666666666663</v>
      </c>
      <c r="CZ173" s="290">
        <f t="shared" si="189"/>
        <v>0</v>
      </c>
      <c r="DA173" s="291">
        <f t="shared" si="190"/>
        <v>0</v>
      </c>
      <c r="DB173" s="19">
        <f t="shared" si="191"/>
        <v>0</v>
      </c>
      <c r="DC173" s="20">
        <v>0.16250000000000001</v>
      </c>
      <c r="DD173" s="292">
        <f t="shared" si="168"/>
        <v>0</v>
      </c>
      <c r="DE173" s="63"/>
      <c r="DF173" s="64"/>
      <c r="DG173" s="63"/>
      <c r="DH173" s="65"/>
      <c r="DI173" s="66"/>
      <c r="DJ173" s="64"/>
      <c r="DK173" s="63"/>
      <c r="DL173" s="65"/>
      <c r="DM173" s="66"/>
      <c r="DN173" s="64"/>
      <c r="DO173" s="56" t="str">
        <f>IFERROR(IF($CX173="Présent",DF173/VLOOKUP(DE173,Base!$A$3:$E$17,2,FALSE)/24,""),"")</f>
        <v/>
      </c>
      <c r="DP173" s="56" t="str">
        <f>IFERROR(IF($CX173="Présent",DH173/VLOOKUP(DG173,Base!$A$3:$E$17,2,FALSE)/24,""),"")</f>
        <v/>
      </c>
      <c r="DQ173" s="56" t="str">
        <f>IFERROR(IF($CX173="Présent",DJ173/VLOOKUP(DI173,Base!$A$3:$E$17,2,FALSE)/24,""),"")</f>
        <v/>
      </c>
      <c r="DR173" s="56" t="str">
        <f>IFERROR(IF($CX173="Présent",DL173/VLOOKUP(DK173,Base!$A$3:$E$17,2,FALSE)/24,""),"")</f>
        <v/>
      </c>
      <c r="DS173" s="56" t="str">
        <f>IFERROR(IF($CX173="Présent",DN173/VLOOKUP(DM173,Base!$A$3:$E$17,2,FALSE)/24,""),"")</f>
        <v/>
      </c>
      <c r="DT173" s="293" t="str">
        <f t="shared" si="192"/>
        <v/>
      </c>
      <c r="DU173" s="51"/>
      <c r="DV173" s="17"/>
      <c r="DW173" s="18"/>
      <c r="DX173" s="19">
        <v>0.85416666666666663</v>
      </c>
      <c r="DY173" s="290">
        <f t="shared" si="193"/>
        <v>0</v>
      </c>
      <c r="DZ173" s="291">
        <f t="shared" si="194"/>
        <v>0</v>
      </c>
      <c r="EA173" s="19">
        <f t="shared" si="195"/>
        <v>0</v>
      </c>
      <c r="EB173" s="20">
        <v>0.16250000000000001</v>
      </c>
      <c r="EC173" s="292">
        <f t="shared" si="169"/>
        <v>0</v>
      </c>
      <c r="ED173" s="63"/>
      <c r="EE173" s="64"/>
      <c r="EF173" s="63"/>
      <c r="EG173" s="65"/>
      <c r="EH173" s="66"/>
      <c r="EI173" s="64"/>
      <c r="EJ173" s="63"/>
      <c r="EK173" s="65"/>
      <c r="EL173" s="66"/>
      <c r="EM173" s="64"/>
      <c r="EN173" s="56" t="str">
        <f>IFERROR(IF($DW173="Présent",EE173/VLOOKUP(ED173,Base!$A$3:$E$17,2,FALSE)/24,""),"")</f>
        <v/>
      </c>
      <c r="EO173" s="56" t="str">
        <f>IFERROR(IF($DW173="Présent",EG173/VLOOKUP(EF173,Base!$A$3:$E$17,2,FALSE)/24,""),"")</f>
        <v/>
      </c>
      <c r="EP173" s="56" t="str">
        <f>IFERROR(IF($DW173="Présent",EI173/VLOOKUP(EH173,Base!$A$3:$E$17,2,FALSE)/24,""),"")</f>
        <v/>
      </c>
      <c r="EQ173" s="56" t="str">
        <f>IFERROR(IF($DW173="Présent",EK173/VLOOKUP(EJ173,Base!$A$3:$E$17,2,FALSE)/24,""),"")</f>
        <v/>
      </c>
      <c r="ER173" s="56" t="str">
        <f>IFERROR(IF($DW173="Présent",EM173/VLOOKUP(EL173,Base!$A$3:$E$17,2,FALSE)/24,""),"")</f>
        <v/>
      </c>
      <c r="ES173" s="293" t="str">
        <f t="shared" si="196"/>
        <v/>
      </c>
      <c r="ET173" s="51"/>
      <c r="EU173" s="17" t="s">
        <v>22</v>
      </c>
      <c r="EV173" s="18"/>
      <c r="EW173" s="19">
        <v>0.85416666666666663</v>
      </c>
      <c r="EX173" s="290">
        <f t="shared" si="197"/>
        <v>0</v>
      </c>
      <c r="EY173" s="291">
        <f t="shared" si="198"/>
        <v>0</v>
      </c>
      <c r="EZ173" s="19">
        <f t="shared" si="199"/>
        <v>0</v>
      </c>
      <c r="FA173" s="20">
        <v>0.16250000000000001</v>
      </c>
      <c r="FB173" s="292">
        <f t="shared" si="170"/>
        <v>0</v>
      </c>
      <c r="FC173" s="63"/>
      <c r="FD173" s="64"/>
      <c r="FE173" s="63"/>
      <c r="FF173" s="65"/>
      <c r="FG173" s="66"/>
      <c r="FH173" s="64"/>
      <c r="FI173" s="63"/>
      <c r="FJ173" s="65"/>
      <c r="FK173" s="66"/>
      <c r="FL173" s="64"/>
      <c r="FM173" s="56" t="str">
        <f>IFERROR(IF($EV173="Présent",FD173/VLOOKUP(FC173,Base!$A$3:$E$17,2,FALSE)/24,""),"")</f>
        <v/>
      </c>
      <c r="FN173" s="56" t="str">
        <f>IFERROR(IF($EV173="Présent",FF173/VLOOKUP(FE173,Base!$A$3:$E$17,2,FALSE)/24,""),"")</f>
        <v/>
      </c>
      <c r="FO173" s="56" t="str">
        <f>IFERROR(IF($EV173="Présent",FH173/VLOOKUP(FG173,Base!$A$3:$E$17,2,FALSE)/24,""),"")</f>
        <v/>
      </c>
      <c r="FP173" s="56" t="str">
        <f>IFERROR(IF($EV173="Présent",FJ173/VLOOKUP(FI173,Base!$A$3:$E$17,2,FALSE)/24,""),"")</f>
        <v/>
      </c>
      <c r="FQ173" s="56" t="str">
        <f>IFERROR(IF($EV173="Présent",FL173/VLOOKUP(FK173,Base!$A$3:$E$17,2,FALSE)/24,""),"")</f>
        <v/>
      </c>
      <c r="FR173" s="293" t="str">
        <f t="shared" si="200"/>
        <v/>
      </c>
      <c r="FS173" s="51"/>
      <c r="FU173" s="262" t="str">
        <f t="shared" si="171"/>
        <v>JEAN.BATSTE.SIMON.S</v>
      </c>
      <c r="FV173" s="261">
        <f t="shared" si="172"/>
        <v>7</v>
      </c>
      <c r="FW173" s="263">
        <f t="shared" si="201"/>
        <v>0</v>
      </c>
      <c r="FX173" s="23"/>
      <c r="FY173" s="88"/>
    </row>
    <row r="174" spans="1:181" s="25" customFormat="1" x14ac:dyDescent="0.2">
      <c r="A174" s="17" t="s">
        <v>38</v>
      </c>
      <c r="B174" s="18"/>
      <c r="C174" s="19">
        <v>0.85416666666666663</v>
      </c>
      <c r="D174" s="290">
        <f t="shared" si="173"/>
        <v>0</v>
      </c>
      <c r="E174" s="291">
        <f t="shared" si="174"/>
        <v>0</v>
      </c>
      <c r="F174" s="19">
        <f t="shared" si="175"/>
        <v>0</v>
      </c>
      <c r="G174" s="20">
        <v>0.16250000000000001</v>
      </c>
      <c r="H174" s="292">
        <f t="shared" si="164"/>
        <v>0</v>
      </c>
      <c r="I174" s="63"/>
      <c r="J174" s="64"/>
      <c r="K174" s="63"/>
      <c r="L174" s="65"/>
      <c r="M174" s="66"/>
      <c r="N174" s="64"/>
      <c r="O174" s="63"/>
      <c r="P174" s="65"/>
      <c r="Q174" s="66"/>
      <c r="R174" s="64"/>
      <c r="S174" s="56" t="str">
        <f>IFERROR(IF($B174="Présent",J174/VLOOKUP(I174,Base!$A$3:$E$17,2,FALSE)/24,""),"")</f>
        <v/>
      </c>
      <c r="T174" s="56" t="str">
        <f>IFERROR(IF($B174="Présent",L174/VLOOKUP(K174,Base!$A$3:$E$17,2,FALSE)/24,""),"")</f>
        <v/>
      </c>
      <c r="U174" s="56" t="str">
        <f>IFERROR(IF($B174="Présent",N174/VLOOKUP(M174,Base!$A$3:$E$17,2,FALSE)/24,""),"")</f>
        <v/>
      </c>
      <c r="V174" s="56" t="str">
        <f>IFERROR(IF($B174="Présent",P174/VLOOKUP(O174,Base!$A$3:$E$17,2,FALSE)/24,""),"")</f>
        <v/>
      </c>
      <c r="W174" s="56" t="str">
        <f>IFERROR(IF($B174="Présent",R174/VLOOKUP(Q174,Base!$A$3:$E$17,2,FALSE)/24,""),"")</f>
        <v/>
      </c>
      <c r="X174" s="293" t="str">
        <f t="shared" si="176"/>
        <v/>
      </c>
      <c r="Y174" s="51"/>
      <c r="Z174" s="17" t="s">
        <v>38</v>
      </c>
      <c r="AA174" s="18"/>
      <c r="AB174" s="19">
        <v>0.85416666666666663</v>
      </c>
      <c r="AC174" s="290">
        <f t="shared" si="177"/>
        <v>0</v>
      </c>
      <c r="AD174" s="291">
        <f t="shared" si="178"/>
        <v>0</v>
      </c>
      <c r="AE174" s="19">
        <f t="shared" si="179"/>
        <v>0</v>
      </c>
      <c r="AF174" s="20">
        <v>0.16250000000000001</v>
      </c>
      <c r="AG174" s="292">
        <f t="shared" si="165"/>
        <v>0</v>
      </c>
      <c r="AH174" s="63"/>
      <c r="AI174" s="64"/>
      <c r="AJ174" s="63"/>
      <c r="AK174" s="65"/>
      <c r="AL174" s="66"/>
      <c r="AM174" s="64"/>
      <c r="AN174" s="63"/>
      <c r="AO174" s="65"/>
      <c r="AP174" s="66"/>
      <c r="AQ174" s="64"/>
      <c r="AR174" s="56" t="str">
        <f>IFERROR(IF($AA174="Présent",AI174/VLOOKUP(AH174,Base!$A$3:$E$17,2,FALSE)/24,""),"")</f>
        <v/>
      </c>
      <c r="AS174" s="56" t="str">
        <f>IFERROR(IF($AA174="Présent",AK174/VLOOKUP(AJ174,Base!$A$3:$E$17,2,FALSE)/24,""),"")</f>
        <v/>
      </c>
      <c r="AT174" s="56" t="str">
        <f>IFERROR(IF($AA174="Présent",AM174/VLOOKUP(AL174,Base!$A$3:$E$17,2,FALSE)/24,""),"")</f>
        <v/>
      </c>
      <c r="AU174" s="56" t="str">
        <f>IFERROR(IF($AA174="Présent",AO174/VLOOKUP(AN174,Base!$A$3:$E$17,2,FALSE)/24,""),"")</f>
        <v/>
      </c>
      <c r="AV174" s="56" t="str">
        <f>IFERROR(IF($AA174="Présent",AQ174/VLOOKUP(AP174,Base!$A$3:$E$17,2,FALSE)/24,""),"")</f>
        <v/>
      </c>
      <c r="AW174" s="293" t="str">
        <f t="shared" si="180"/>
        <v/>
      </c>
      <c r="AX174" s="51"/>
      <c r="AY174" s="17" t="s">
        <v>38</v>
      </c>
      <c r="AZ174" s="18"/>
      <c r="BA174" s="19">
        <v>0.85416666666666663</v>
      </c>
      <c r="BB174" s="290">
        <f t="shared" si="181"/>
        <v>0</v>
      </c>
      <c r="BC174" s="291">
        <f t="shared" si="182"/>
        <v>0</v>
      </c>
      <c r="BD174" s="19">
        <f t="shared" si="183"/>
        <v>0</v>
      </c>
      <c r="BE174" s="20">
        <v>0.16250000000000001</v>
      </c>
      <c r="BF174" s="292">
        <f t="shared" si="166"/>
        <v>0</v>
      </c>
      <c r="BG174" s="63"/>
      <c r="BH174" s="64"/>
      <c r="BI174" s="63"/>
      <c r="BJ174" s="65"/>
      <c r="BK174" s="66"/>
      <c r="BL174" s="64"/>
      <c r="BM174" s="63"/>
      <c r="BN174" s="65"/>
      <c r="BO174" s="66"/>
      <c r="BP174" s="64"/>
      <c r="BQ174" s="56" t="str">
        <f>IFERROR(IF($AZ174="Présent",BH174/VLOOKUP(BG174,Base!$A$3:$E$17,2,FALSE)/24,""),"")</f>
        <v/>
      </c>
      <c r="BR174" s="56" t="str">
        <f>IFERROR(IF($AZ174="Présent",BJ174/VLOOKUP(BI174,Base!$A$3:$E$17,2,FALSE)/24,""),"")</f>
        <v/>
      </c>
      <c r="BS174" s="56" t="str">
        <f>IFERROR(IF($AZ174="Présent",BL174/VLOOKUP(BK174,Base!$A$3:$E$17,2,FALSE)/24,""),"")</f>
        <v/>
      </c>
      <c r="BT174" s="56" t="str">
        <f>IFERROR(IF($AZ174="Présent",BN174/VLOOKUP(BM174,Base!$A$3:$E$17,2,FALSE)/24,""),"")</f>
        <v/>
      </c>
      <c r="BU174" s="56" t="str">
        <f>IFERROR(IF($AZ174="Présent",BP174/VLOOKUP(BO174,Base!$A$3:$E$17,2,FALSE)/24,""),"")</f>
        <v/>
      </c>
      <c r="BV174" s="293" t="str">
        <f t="shared" si="184"/>
        <v/>
      </c>
      <c r="BW174" s="51"/>
      <c r="BX174" s="17" t="s">
        <v>38</v>
      </c>
      <c r="BY174" s="18"/>
      <c r="BZ174" s="19">
        <v>0.85416666666666663</v>
      </c>
      <c r="CA174" s="290">
        <f t="shared" si="185"/>
        <v>0</v>
      </c>
      <c r="CB174" s="291">
        <f t="shared" si="186"/>
        <v>0</v>
      </c>
      <c r="CC174" s="19">
        <f t="shared" si="187"/>
        <v>0</v>
      </c>
      <c r="CD174" s="20">
        <v>0.16250000000000001</v>
      </c>
      <c r="CE174" s="292">
        <f t="shared" si="167"/>
        <v>0</v>
      </c>
      <c r="CF174" s="63"/>
      <c r="CG174" s="64"/>
      <c r="CH174" s="63"/>
      <c r="CI174" s="65"/>
      <c r="CJ174" s="66"/>
      <c r="CK174" s="64"/>
      <c r="CL174" s="63"/>
      <c r="CM174" s="65"/>
      <c r="CN174" s="66"/>
      <c r="CO174" s="64"/>
      <c r="CP174" s="56" t="str">
        <f>IFERROR(IF($BY174="Présent",CG174/VLOOKUP(CF174,Base!$A$3:$E$17,2,FALSE)/24,""),"")</f>
        <v/>
      </c>
      <c r="CQ174" s="56" t="str">
        <f>IFERROR(IF($BY174="Présent",CI174/VLOOKUP(CH174,Base!$A$3:$E$17,2,FALSE)/24,""),"")</f>
        <v/>
      </c>
      <c r="CR174" s="56" t="str">
        <f>IFERROR(IF($BY174="Présent",CK174/VLOOKUP(CJ174,Base!$A$3:$E$17,2,FALSE)/24,""),"")</f>
        <v/>
      </c>
      <c r="CS174" s="56" t="str">
        <f>IFERROR(IF($BY174="Présent",CM174/VLOOKUP(CL174,Base!$A$3:$E$17,2,FALSE)/24,""),"")</f>
        <v/>
      </c>
      <c r="CT174" s="56" t="str">
        <f>IFERROR(IF($BY174="Présent",CO174/VLOOKUP(CN174,Base!$A$3:$E$17,2,FALSE)/24,""),"")</f>
        <v/>
      </c>
      <c r="CU174" s="293" t="str">
        <f t="shared" si="188"/>
        <v/>
      </c>
      <c r="CV174" s="51"/>
      <c r="CW174" s="17" t="s">
        <v>38</v>
      </c>
      <c r="CX174" s="18"/>
      <c r="CY174" s="19">
        <v>0.85416666666666663</v>
      </c>
      <c r="CZ174" s="290">
        <f t="shared" si="189"/>
        <v>0</v>
      </c>
      <c r="DA174" s="291">
        <f t="shared" si="190"/>
        <v>0</v>
      </c>
      <c r="DB174" s="19">
        <f t="shared" si="191"/>
        <v>0</v>
      </c>
      <c r="DC174" s="20">
        <v>0.16250000000000001</v>
      </c>
      <c r="DD174" s="292">
        <f t="shared" si="168"/>
        <v>0</v>
      </c>
      <c r="DE174" s="63"/>
      <c r="DF174" s="64"/>
      <c r="DG174" s="63"/>
      <c r="DH174" s="65"/>
      <c r="DI174" s="66"/>
      <c r="DJ174" s="64"/>
      <c r="DK174" s="63"/>
      <c r="DL174" s="65"/>
      <c r="DM174" s="66"/>
      <c r="DN174" s="64"/>
      <c r="DO174" s="56" t="str">
        <f>IFERROR(IF($CX174="Présent",DF174/VLOOKUP(DE174,Base!$A$3:$E$17,2,FALSE)/24,""),"")</f>
        <v/>
      </c>
      <c r="DP174" s="56" t="str">
        <f>IFERROR(IF($CX174="Présent",DH174/VLOOKUP(DG174,Base!$A$3:$E$17,2,FALSE)/24,""),"")</f>
        <v/>
      </c>
      <c r="DQ174" s="56" t="str">
        <f>IFERROR(IF($CX174="Présent",DJ174/VLOOKUP(DI174,Base!$A$3:$E$17,2,FALSE)/24,""),"")</f>
        <v/>
      </c>
      <c r="DR174" s="56" t="str">
        <f>IFERROR(IF($CX174="Présent",DL174/VLOOKUP(DK174,Base!$A$3:$E$17,2,FALSE)/24,""),"")</f>
        <v/>
      </c>
      <c r="DS174" s="56" t="str">
        <f>IFERROR(IF($CX174="Présent",DN174/VLOOKUP(DM174,Base!$A$3:$E$17,2,FALSE)/24,""),"")</f>
        <v/>
      </c>
      <c r="DT174" s="293" t="str">
        <f t="shared" si="192"/>
        <v/>
      </c>
      <c r="DU174" s="51"/>
      <c r="DV174" s="17"/>
      <c r="DW174" s="18"/>
      <c r="DX174" s="19">
        <v>0.85416666666666663</v>
      </c>
      <c r="DY174" s="290">
        <f t="shared" si="193"/>
        <v>0</v>
      </c>
      <c r="DZ174" s="291">
        <f t="shared" si="194"/>
        <v>0</v>
      </c>
      <c r="EA174" s="19">
        <f t="shared" si="195"/>
        <v>0</v>
      </c>
      <c r="EB174" s="20">
        <v>0.16250000000000001</v>
      </c>
      <c r="EC174" s="292">
        <f t="shared" si="169"/>
        <v>0</v>
      </c>
      <c r="ED174" s="63"/>
      <c r="EE174" s="64"/>
      <c r="EF174" s="63"/>
      <c r="EG174" s="65"/>
      <c r="EH174" s="66"/>
      <c r="EI174" s="64"/>
      <c r="EJ174" s="63"/>
      <c r="EK174" s="65"/>
      <c r="EL174" s="66"/>
      <c r="EM174" s="64"/>
      <c r="EN174" s="56" t="str">
        <f>IFERROR(IF($DW174="Présent",EE174/VLOOKUP(ED174,Base!$A$3:$E$17,2,FALSE)/24,""),"")</f>
        <v/>
      </c>
      <c r="EO174" s="56" t="str">
        <f>IFERROR(IF($DW174="Présent",EG174/VLOOKUP(EF174,Base!$A$3:$E$17,2,FALSE)/24,""),"")</f>
        <v/>
      </c>
      <c r="EP174" s="56" t="str">
        <f>IFERROR(IF($DW174="Présent",EI174/VLOOKUP(EH174,Base!$A$3:$E$17,2,FALSE)/24,""),"")</f>
        <v/>
      </c>
      <c r="EQ174" s="56" t="str">
        <f>IFERROR(IF($DW174="Présent",EK174/VLOOKUP(EJ174,Base!$A$3:$E$17,2,FALSE)/24,""),"")</f>
        <v/>
      </c>
      <c r="ER174" s="56" t="str">
        <f>IFERROR(IF($DW174="Présent",EM174/VLOOKUP(EL174,Base!$A$3:$E$17,2,FALSE)/24,""),"")</f>
        <v/>
      </c>
      <c r="ES174" s="293" t="str">
        <f t="shared" si="196"/>
        <v/>
      </c>
      <c r="ET174" s="51"/>
      <c r="EU174" s="17" t="s">
        <v>38</v>
      </c>
      <c r="EV174" s="18"/>
      <c r="EW174" s="19">
        <v>0.85416666666666663</v>
      </c>
      <c r="EX174" s="290">
        <f t="shared" si="197"/>
        <v>0</v>
      </c>
      <c r="EY174" s="291">
        <f t="shared" si="198"/>
        <v>0</v>
      </c>
      <c r="EZ174" s="19">
        <f t="shared" si="199"/>
        <v>0</v>
      </c>
      <c r="FA174" s="20">
        <v>0.16250000000000001</v>
      </c>
      <c r="FB174" s="292">
        <f t="shared" si="170"/>
        <v>0</v>
      </c>
      <c r="FC174" s="63"/>
      <c r="FD174" s="64"/>
      <c r="FE174" s="63"/>
      <c r="FF174" s="65"/>
      <c r="FG174" s="66"/>
      <c r="FH174" s="64"/>
      <c r="FI174" s="63"/>
      <c r="FJ174" s="65"/>
      <c r="FK174" s="66"/>
      <c r="FL174" s="64"/>
      <c r="FM174" s="56" t="str">
        <f>IFERROR(IF($EV174="Présent",FD174/VLOOKUP(FC174,Base!$A$3:$E$17,2,FALSE)/24,""),"")</f>
        <v/>
      </c>
      <c r="FN174" s="56" t="str">
        <f>IFERROR(IF($EV174="Présent",FF174/VLOOKUP(FE174,Base!$A$3:$E$17,2,FALSE)/24,""),"")</f>
        <v/>
      </c>
      <c r="FO174" s="56" t="str">
        <f>IFERROR(IF($EV174="Présent",FH174/VLOOKUP(FG174,Base!$A$3:$E$17,2,FALSE)/24,""),"")</f>
        <v/>
      </c>
      <c r="FP174" s="56" t="str">
        <f>IFERROR(IF($EV174="Présent",FJ174/VLOOKUP(FI174,Base!$A$3:$E$17,2,FALSE)/24,""),"")</f>
        <v/>
      </c>
      <c r="FQ174" s="56" t="str">
        <f>IFERROR(IF($EV174="Présent",FL174/VLOOKUP(FK174,Base!$A$3:$E$17,2,FALSE)/24,""),"")</f>
        <v/>
      </c>
      <c r="FR174" s="293" t="str">
        <f t="shared" si="200"/>
        <v/>
      </c>
      <c r="FS174" s="51"/>
      <c r="FU174" s="262" t="str">
        <f t="shared" si="171"/>
        <v>CHERGUI.A</v>
      </c>
      <c r="FV174" s="261">
        <f t="shared" si="172"/>
        <v>7</v>
      </c>
      <c r="FW174" s="263">
        <f t="shared" si="201"/>
        <v>0</v>
      </c>
      <c r="FX174" s="23"/>
      <c r="FY174" s="88"/>
    </row>
    <row r="175" spans="1:181" s="25" customFormat="1" x14ac:dyDescent="0.2">
      <c r="A175" s="17" t="s">
        <v>39</v>
      </c>
      <c r="B175" s="18"/>
      <c r="C175" s="19">
        <v>0.85416666666666663</v>
      </c>
      <c r="D175" s="290">
        <f t="shared" si="173"/>
        <v>0</v>
      </c>
      <c r="E175" s="291">
        <f t="shared" si="174"/>
        <v>0</v>
      </c>
      <c r="F175" s="19">
        <f t="shared" si="175"/>
        <v>0</v>
      </c>
      <c r="G175" s="20">
        <v>0.16250000000000001</v>
      </c>
      <c r="H175" s="292">
        <f t="shared" si="164"/>
        <v>0</v>
      </c>
      <c r="I175" s="63"/>
      <c r="J175" s="64"/>
      <c r="K175" s="63"/>
      <c r="L175" s="65"/>
      <c r="M175" s="66"/>
      <c r="N175" s="64"/>
      <c r="O175" s="63"/>
      <c r="P175" s="65"/>
      <c r="Q175" s="66"/>
      <c r="R175" s="64"/>
      <c r="S175" s="56" t="str">
        <f>IFERROR(IF($B175="Présent",J175/VLOOKUP(I175,Base!$A$3:$E$17,2,FALSE)/24,""),"")</f>
        <v/>
      </c>
      <c r="T175" s="56" t="str">
        <f>IFERROR(IF($B175="Présent",L175/VLOOKUP(K175,Base!$A$3:$E$17,2,FALSE)/24,""),"")</f>
        <v/>
      </c>
      <c r="U175" s="56" t="str">
        <f>IFERROR(IF($B175="Présent",N175/VLOOKUP(M175,Base!$A$3:$E$17,2,FALSE)/24,""),"")</f>
        <v/>
      </c>
      <c r="V175" s="56" t="str">
        <f>IFERROR(IF($B175="Présent",P175/VLOOKUP(O175,Base!$A$3:$E$17,2,FALSE)/24,""),"")</f>
        <v/>
      </c>
      <c r="W175" s="56" t="str">
        <f>IFERROR(IF($B175="Présent",R175/VLOOKUP(Q175,Base!$A$3:$E$17,2,FALSE)/24,""),"")</f>
        <v/>
      </c>
      <c r="X175" s="293" t="str">
        <f t="shared" si="176"/>
        <v/>
      </c>
      <c r="Y175" s="51"/>
      <c r="Z175" s="17" t="s">
        <v>39</v>
      </c>
      <c r="AA175" s="18"/>
      <c r="AB175" s="19">
        <v>0.85416666666666663</v>
      </c>
      <c r="AC175" s="290">
        <f t="shared" si="177"/>
        <v>0</v>
      </c>
      <c r="AD175" s="291">
        <f t="shared" si="178"/>
        <v>0</v>
      </c>
      <c r="AE175" s="19">
        <f t="shared" si="179"/>
        <v>0</v>
      </c>
      <c r="AF175" s="20">
        <v>0.16250000000000001</v>
      </c>
      <c r="AG175" s="292">
        <f t="shared" si="165"/>
        <v>0</v>
      </c>
      <c r="AH175" s="63"/>
      <c r="AI175" s="64"/>
      <c r="AJ175" s="63"/>
      <c r="AK175" s="65"/>
      <c r="AL175" s="66"/>
      <c r="AM175" s="64"/>
      <c r="AN175" s="63"/>
      <c r="AO175" s="65"/>
      <c r="AP175" s="66"/>
      <c r="AQ175" s="64"/>
      <c r="AR175" s="56" t="str">
        <f>IFERROR(IF($AA175="Présent",AI175/VLOOKUP(AH175,Base!$A$3:$E$17,2,FALSE)/24,""),"")</f>
        <v/>
      </c>
      <c r="AS175" s="56" t="str">
        <f>IFERROR(IF($AA175="Présent",AK175/VLOOKUP(AJ175,Base!$A$3:$E$17,2,FALSE)/24,""),"")</f>
        <v/>
      </c>
      <c r="AT175" s="56" t="str">
        <f>IFERROR(IF($AA175="Présent",AM175/VLOOKUP(AL175,Base!$A$3:$E$17,2,FALSE)/24,""),"")</f>
        <v/>
      </c>
      <c r="AU175" s="56" t="str">
        <f>IFERROR(IF($AA175="Présent",AO175/VLOOKUP(AN175,Base!$A$3:$E$17,2,FALSE)/24,""),"")</f>
        <v/>
      </c>
      <c r="AV175" s="56" t="str">
        <f>IFERROR(IF($AA175="Présent",AQ175/VLOOKUP(AP175,Base!$A$3:$E$17,2,FALSE)/24,""),"")</f>
        <v/>
      </c>
      <c r="AW175" s="293" t="str">
        <f t="shared" si="180"/>
        <v/>
      </c>
      <c r="AX175" s="51"/>
      <c r="AY175" s="17" t="s">
        <v>39</v>
      </c>
      <c r="AZ175" s="18"/>
      <c r="BA175" s="19">
        <v>0.85416666666666663</v>
      </c>
      <c r="BB175" s="290">
        <f t="shared" si="181"/>
        <v>0</v>
      </c>
      <c r="BC175" s="291">
        <f t="shared" si="182"/>
        <v>0</v>
      </c>
      <c r="BD175" s="19">
        <f t="shared" si="183"/>
        <v>0</v>
      </c>
      <c r="BE175" s="20">
        <v>0.16250000000000001</v>
      </c>
      <c r="BF175" s="292">
        <f t="shared" si="166"/>
        <v>0</v>
      </c>
      <c r="BG175" s="63"/>
      <c r="BH175" s="64"/>
      <c r="BI175" s="63"/>
      <c r="BJ175" s="65"/>
      <c r="BK175" s="66"/>
      <c r="BL175" s="64"/>
      <c r="BM175" s="63"/>
      <c r="BN175" s="65"/>
      <c r="BO175" s="66"/>
      <c r="BP175" s="64"/>
      <c r="BQ175" s="56" t="str">
        <f>IFERROR(IF($AZ175="Présent",BH175/VLOOKUP(BG175,Base!$A$3:$E$17,2,FALSE)/24,""),"")</f>
        <v/>
      </c>
      <c r="BR175" s="56" t="str">
        <f>IFERROR(IF($AZ175="Présent",BJ175/VLOOKUP(BI175,Base!$A$3:$E$17,2,FALSE)/24,""),"")</f>
        <v/>
      </c>
      <c r="BS175" s="56" t="str">
        <f>IFERROR(IF($AZ175="Présent",BL175/VLOOKUP(BK175,Base!$A$3:$E$17,2,FALSE)/24,""),"")</f>
        <v/>
      </c>
      <c r="BT175" s="56" t="str">
        <f>IFERROR(IF($AZ175="Présent",BN175/VLOOKUP(BM175,Base!$A$3:$E$17,2,FALSE)/24,""),"")</f>
        <v/>
      </c>
      <c r="BU175" s="56" t="str">
        <f>IFERROR(IF($AZ175="Présent",BP175/VLOOKUP(BO175,Base!$A$3:$E$17,2,FALSE)/24,""),"")</f>
        <v/>
      </c>
      <c r="BV175" s="293" t="str">
        <f t="shared" si="184"/>
        <v/>
      </c>
      <c r="BW175" s="51"/>
      <c r="BX175" s="17" t="s">
        <v>39</v>
      </c>
      <c r="BY175" s="18"/>
      <c r="BZ175" s="19">
        <v>0.85416666666666663</v>
      </c>
      <c r="CA175" s="290">
        <f t="shared" si="185"/>
        <v>0</v>
      </c>
      <c r="CB175" s="291">
        <f t="shared" si="186"/>
        <v>0</v>
      </c>
      <c r="CC175" s="19">
        <f t="shared" si="187"/>
        <v>0</v>
      </c>
      <c r="CD175" s="20">
        <v>0.16250000000000001</v>
      </c>
      <c r="CE175" s="292">
        <f t="shared" si="167"/>
        <v>0</v>
      </c>
      <c r="CF175" s="63"/>
      <c r="CG175" s="64"/>
      <c r="CH175" s="63"/>
      <c r="CI175" s="65"/>
      <c r="CJ175" s="66"/>
      <c r="CK175" s="64"/>
      <c r="CL175" s="63"/>
      <c r="CM175" s="65"/>
      <c r="CN175" s="66"/>
      <c r="CO175" s="64"/>
      <c r="CP175" s="56" t="str">
        <f>IFERROR(IF($BY175="Présent",CG175/VLOOKUP(CF175,Base!$A$3:$E$17,2,FALSE)/24,""),"")</f>
        <v/>
      </c>
      <c r="CQ175" s="56" t="str">
        <f>IFERROR(IF($BY175="Présent",CI175/VLOOKUP(CH175,Base!$A$3:$E$17,2,FALSE)/24,""),"")</f>
        <v/>
      </c>
      <c r="CR175" s="56" t="str">
        <f>IFERROR(IF($BY175="Présent",CK175/VLOOKUP(CJ175,Base!$A$3:$E$17,2,FALSE)/24,""),"")</f>
        <v/>
      </c>
      <c r="CS175" s="56" t="str">
        <f>IFERROR(IF($BY175="Présent",CM175/VLOOKUP(CL175,Base!$A$3:$E$17,2,FALSE)/24,""),"")</f>
        <v/>
      </c>
      <c r="CT175" s="56" t="str">
        <f>IFERROR(IF($BY175="Présent",CO175/VLOOKUP(CN175,Base!$A$3:$E$17,2,FALSE)/24,""),"")</f>
        <v/>
      </c>
      <c r="CU175" s="293" t="str">
        <f t="shared" si="188"/>
        <v/>
      </c>
      <c r="CV175" s="51"/>
      <c r="CW175" s="17" t="s">
        <v>39</v>
      </c>
      <c r="CX175" s="18"/>
      <c r="CY175" s="19">
        <v>0.85416666666666663</v>
      </c>
      <c r="CZ175" s="290">
        <f t="shared" si="189"/>
        <v>0</v>
      </c>
      <c r="DA175" s="291">
        <f t="shared" si="190"/>
        <v>0</v>
      </c>
      <c r="DB175" s="19">
        <f t="shared" si="191"/>
        <v>0</v>
      </c>
      <c r="DC175" s="20">
        <v>0.16250000000000001</v>
      </c>
      <c r="DD175" s="292">
        <f t="shared" si="168"/>
        <v>0</v>
      </c>
      <c r="DE175" s="63"/>
      <c r="DF175" s="64"/>
      <c r="DG175" s="63"/>
      <c r="DH175" s="65"/>
      <c r="DI175" s="66"/>
      <c r="DJ175" s="64"/>
      <c r="DK175" s="63"/>
      <c r="DL175" s="65"/>
      <c r="DM175" s="66"/>
      <c r="DN175" s="64"/>
      <c r="DO175" s="56" t="str">
        <f>IFERROR(IF($CX175="Présent",DF175/VLOOKUP(DE175,Base!$A$3:$E$17,2,FALSE)/24,""),"")</f>
        <v/>
      </c>
      <c r="DP175" s="56" t="str">
        <f>IFERROR(IF($CX175="Présent",DH175/VLOOKUP(DG175,Base!$A$3:$E$17,2,FALSE)/24,""),"")</f>
        <v/>
      </c>
      <c r="DQ175" s="56" t="str">
        <f>IFERROR(IF($CX175="Présent",DJ175/VLOOKUP(DI175,Base!$A$3:$E$17,2,FALSE)/24,""),"")</f>
        <v/>
      </c>
      <c r="DR175" s="56" t="str">
        <f>IFERROR(IF($CX175="Présent",DL175/VLOOKUP(DK175,Base!$A$3:$E$17,2,FALSE)/24,""),"")</f>
        <v/>
      </c>
      <c r="DS175" s="56" t="str">
        <f>IFERROR(IF($CX175="Présent",DN175/VLOOKUP(DM175,Base!$A$3:$E$17,2,FALSE)/24,""),"")</f>
        <v/>
      </c>
      <c r="DT175" s="293" t="str">
        <f t="shared" si="192"/>
        <v/>
      </c>
      <c r="DU175" s="51"/>
      <c r="DV175" s="17"/>
      <c r="DW175" s="18"/>
      <c r="DX175" s="19">
        <v>0.85416666666666663</v>
      </c>
      <c r="DY175" s="290">
        <f t="shared" si="193"/>
        <v>0</v>
      </c>
      <c r="DZ175" s="291">
        <f t="shared" si="194"/>
        <v>0</v>
      </c>
      <c r="EA175" s="19">
        <f t="shared" si="195"/>
        <v>0</v>
      </c>
      <c r="EB175" s="20">
        <v>0.16250000000000001</v>
      </c>
      <c r="EC175" s="292">
        <f t="shared" si="169"/>
        <v>0</v>
      </c>
      <c r="ED175" s="63"/>
      <c r="EE175" s="64"/>
      <c r="EF175" s="63"/>
      <c r="EG175" s="65"/>
      <c r="EH175" s="66"/>
      <c r="EI175" s="64"/>
      <c r="EJ175" s="63"/>
      <c r="EK175" s="65"/>
      <c r="EL175" s="66"/>
      <c r="EM175" s="64"/>
      <c r="EN175" s="56" t="str">
        <f>IFERROR(IF($DW175="Présent",EE175/VLOOKUP(ED175,Base!$A$3:$E$17,2,FALSE)/24,""),"")</f>
        <v/>
      </c>
      <c r="EO175" s="56" t="str">
        <f>IFERROR(IF($DW175="Présent",EG175/VLOOKUP(EF175,Base!$A$3:$E$17,2,FALSE)/24,""),"")</f>
        <v/>
      </c>
      <c r="EP175" s="56" t="str">
        <f>IFERROR(IF($DW175="Présent",EI175/VLOOKUP(EH175,Base!$A$3:$E$17,2,FALSE)/24,""),"")</f>
        <v/>
      </c>
      <c r="EQ175" s="56" t="str">
        <f>IFERROR(IF($DW175="Présent",EK175/VLOOKUP(EJ175,Base!$A$3:$E$17,2,FALSE)/24,""),"")</f>
        <v/>
      </c>
      <c r="ER175" s="56" t="str">
        <f>IFERROR(IF($DW175="Présent",EM175/VLOOKUP(EL175,Base!$A$3:$E$17,2,FALSE)/24,""),"")</f>
        <v/>
      </c>
      <c r="ES175" s="293" t="str">
        <f t="shared" si="196"/>
        <v/>
      </c>
      <c r="ET175" s="51"/>
      <c r="EU175" s="17" t="s">
        <v>39</v>
      </c>
      <c r="EV175" s="18"/>
      <c r="EW175" s="19">
        <v>0.85416666666666663</v>
      </c>
      <c r="EX175" s="290">
        <f t="shared" si="197"/>
        <v>0</v>
      </c>
      <c r="EY175" s="291">
        <f t="shared" si="198"/>
        <v>0</v>
      </c>
      <c r="EZ175" s="19">
        <f t="shared" si="199"/>
        <v>0</v>
      </c>
      <c r="FA175" s="20">
        <v>0.16250000000000001</v>
      </c>
      <c r="FB175" s="292">
        <f t="shared" si="170"/>
        <v>0</v>
      </c>
      <c r="FC175" s="63"/>
      <c r="FD175" s="64"/>
      <c r="FE175" s="63"/>
      <c r="FF175" s="65"/>
      <c r="FG175" s="66"/>
      <c r="FH175" s="64"/>
      <c r="FI175" s="63"/>
      <c r="FJ175" s="65"/>
      <c r="FK175" s="66"/>
      <c r="FL175" s="64"/>
      <c r="FM175" s="56" t="str">
        <f>IFERROR(IF($EV175="Présent",FD175/VLOOKUP(FC175,Base!$A$3:$E$17,2,FALSE)/24,""),"")</f>
        <v/>
      </c>
      <c r="FN175" s="56" t="str">
        <f>IFERROR(IF($EV175="Présent",FF175/VLOOKUP(FE175,Base!$A$3:$E$17,2,FALSE)/24,""),"")</f>
        <v/>
      </c>
      <c r="FO175" s="56" t="str">
        <f>IFERROR(IF($EV175="Présent",FH175/VLOOKUP(FG175,Base!$A$3:$E$17,2,FALSE)/24,""),"")</f>
        <v/>
      </c>
      <c r="FP175" s="56" t="str">
        <f>IFERROR(IF($EV175="Présent",FJ175/VLOOKUP(FI175,Base!$A$3:$E$17,2,FALSE)/24,""),"")</f>
        <v/>
      </c>
      <c r="FQ175" s="56" t="str">
        <f>IFERROR(IF($EV175="Présent",FL175/VLOOKUP(FK175,Base!$A$3:$E$17,2,FALSE)/24,""),"")</f>
        <v/>
      </c>
      <c r="FR175" s="293" t="str">
        <f t="shared" si="200"/>
        <v/>
      </c>
      <c r="FS175" s="51"/>
      <c r="FU175" s="262" t="str">
        <f t="shared" si="171"/>
        <v>DAUDEL.A</v>
      </c>
      <c r="FV175" s="261">
        <f t="shared" si="172"/>
        <v>7</v>
      </c>
      <c r="FW175" s="263">
        <f t="shared" si="201"/>
        <v>0</v>
      </c>
      <c r="FX175" s="23"/>
      <c r="FY175" s="88"/>
    </row>
    <row r="176" spans="1:181" s="25" customFormat="1" x14ac:dyDescent="0.2">
      <c r="A176" s="17" t="s">
        <v>45</v>
      </c>
      <c r="B176" s="18"/>
      <c r="C176" s="19">
        <v>0.85416666666666663</v>
      </c>
      <c r="D176" s="290">
        <f t="shared" si="173"/>
        <v>0</v>
      </c>
      <c r="E176" s="291">
        <f t="shared" si="174"/>
        <v>0</v>
      </c>
      <c r="F176" s="19">
        <f t="shared" si="175"/>
        <v>0</v>
      </c>
      <c r="G176" s="20">
        <v>0.16250000000000001</v>
      </c>
      <c r="H176" s="292">
        <f t="shared" si="164"/>
        <v>0</v>
      </c>
      <c r="I176" s="63"/>
      <c r="J176" s="64"/>
      <c r="K176" s="63"/>
      <c r="L176" s="65"/>
      <c r="M176" s="66"/>
      <c r="N176" s="64"/>
      <c r="O176" s="63"/>
      <c r="P176" s="65"/>
      <c r="Q176" s="66"/>
      <c r="R176" s="64"/>
      <c r="S176" s="56" t="str">
        <f>IFERROR(IF($B176="Présent",J176/VLOOKUP(I176,Base!$A$3:$E$17,2,FALSE)/24,""),"")</f>
        <v/>
      </c>
      <c r="T176" s="56" t="str">
        <f>IFERROR(IF($B176="Présent",L176/VLOOKUP(K176,Base!$A$3:$E$17,2,FALSE)/24,""),"")</f>
        <v/>
      </c>
      <c r="U176" s="56" t="str">
        <f>IFERROR(IF($B176="Présent",N176/VLOOKUP(M176,Base!$A$3:$E$17,2,FALSE)/24,""),"")</f>
        <v/>
      </c>
      <c r="V176" s="56" t="str">
        <f>IFERROR(IF($B176="Présent",P176/VLOOKUP(O176,Base!$A$3:$E$17,2,FALSE)/24,""),"")</f>
        <v/>
      </c>
      <c r="W176" s="56" t="str">
        <f>IFERROR(IF($B176="Présent",R176/VLOOKUP(Q176,Base!$A$3:$E$17,2,FALSE)/24,""),"")</f>
        <v/>
      </c>
      <c r="X176" s="293" t="str">
        <f t="shared" si="176"/>
        <v/>
      </c>
      <c r="Y176" s="51"/>
      <c r="Z176" s="17" t="s">
        <v>45</v>
      </c>
      <c r="AA176" s="18"/>
      <c r="AB176" s="19">
        <v>0.85416666666666663</v>
      </c>
      <c r="AC176" s="290">
        <f t="shared" si="177"/>
        <v>0</v>
      </c>
      <c r="AD176" s="291">
        <f t="shared" si="178"/>
        <v>0</v>
      </c>
      <c r="AE176" s="19">
        <f t="shared" si="179"/>
        <v>0</v>
      </c>
      <c r="AF176" s="20">
        <v>0.16250000000000001</v>
      </c>
      <c r="AG176" s="292">
        <f t="shared" si="165"/>
        <v>0</v>
      </c>
      <c r="AH176" s="63"/>
      <c r="AI176" s="64"/>
      <c r="AJ176" s="63"/>
      <c r="AK176" s="65"/>
      <c r="AL176" s="66"/>
      <c r="AM176" s="64"/>
      <c r="AN176" s="63"/>
      <c r="AO176" s="65"/>
      <c r="AP176" s="66"/>
      <c r="AQ176" s="64"/>
      <c r="AR176" s="56" t="str">
        <f>IFERROR(IF($AA176="Présent",AI176/VLOOKUP(AH176,Base!$A$3:$E$17,2,FALSE)/24,""),"")</f>
        <v/>
      </c>
      <c r="AS176" s="56" t="str">
        <f>IFERROR(IF($AA176="Présent",AK176/VLOOKUP(AJ176,Base!$A$3:$E$17,2,FALSE)/24,""),"")</f>
        <v/>
      </c>
      <c r="AT176" s="56" t="str">
        <f>IFERROR(IF($AA176="Présent",AM176/VLOOKUP(AL176,Base!$A$3:$E$17,2,FALSE)/24,""),"")</f>
        <v/>
      </c>
      <c r="AU176" s="56" t="str">
        <f>IFERROR(IF($AA176="Présent",AO176/VLOOKUP(AN176,Base!$A$3:$E$17,2,FALSE)/24,""),"")</f>
        <v/>
      </c>
      <c r="AV176" s="56" t="str">
        <f>IFERROR(IF($AA176="Présent",AQ176/VLOOKUP(AP176,Base!$A$3:$E$17,2,FALSE)/24,""),"")</f>
        <v/>
      </c>
      <c r="AW176" s="293" t="str">
        <f t="shared" si="180"/>
        <v/>
      </c>
      <c r="AX176" s="51"/>
      <c r="AY176" s="17" t="s">
        <v>45</v>
      </c>
      <c r="AZ176" s="18"/>
      <c r="BA176" s="19">
        <v>0.85416666666666663</v>
      </c>
      <c r="BB176" s="290">
        <f t="shared" si="181"/>
        <v>0</v>
      </c>
      <c r="BC176" s="291">
        <f t="shared" si="182"/>
        <v>0</v>
      </c>
      <c r="BD176" s="19">
        <f t="shared" si="183"/>
        <v>0</v>
      </c>
      <c r="BE176" s="20">
        <v>0.16250000000000001</v>
      </c>
      <c r="BF176" s="292">
        <f t="shared" si="166"/>
        <v>0</v>
      </c>
      <c r="BG176" s="63"/>
      <c r="BH176" s="64"/>
      <c r="BI176" s="63"/>
      <c r="BJ176" s="65"/>
      <c r="BK176" s="66"/>
      <c r="BL176" s="64"/>
      <c r="BM176" s="63"/>
      <c r="BN176" s="65"/>
      <c r="BO176" s="66"/>
      <c r="BP176" s="64"/>
      <c r="BQ176" s="56" t="str">
        <f>IFERROR(IF($AZ176="Présent",BH176/VLOOKUP(BG176,Base!$A$3:$E$17,2,FALSE)/24,""),"")</f>
        <v/>
      </c>
      <c r="BR176" s="56" t="str">
        <f>IFERROR(IF($AZ176="Présent",BJ176/VLOOKUP(BI176,Base!$A$3:$E$17,2,FALSE)/24,""),"")</f>
        <v/>
      </c>
      <c r="BS176" s="56" t="str">
        <f>IFERROR(IF($AZ176="Présent",BL176/VLOOKUP(BK176,Base!$A$3:$E$17,2,FALSE)/24,""),"")</f>
        <v/>
      </c>
      <c r="BT176" s="56" t="str">
        <f>IFERROR(IF($AZ176="Présent",BN176/VLOOKUP(BM176,Base!$A$3:$E$17,2,FALSE)/24,""),"")</f>
        <v/>
      </c>
      <c r="BU176" s="56" t="str">
        <f>IFERROR(IF($AZ176="Présent",BP176/VLOOKUP(BO176,Base!$A$3:$E$17,2,FALSE)/24,""),"")</f>
        <v/>
      </c>
      <c r="BV176" s="293" t="str">
        <f t="shared" si="184"/>
        <v/>
      </c>
      <c r="BW176" s="51"/>
      <c r="BX176" s="17" t="s">
        <v>45</v>
      </c>
      <c r="BY176" s="18"/>
      <c r="BZ176" s="19">
        <v>0.85416666666666663</v>
      </c>
      <c r="CA176" s="290">
        <f t="shared" si="185"/>
        <v>0</v>
      </c>
      <c r="CB176" s="291">
        <f t="shared" si="186"/>
        <v>0</v>
      </c>
      <c r="CC176" s="19">
        <f t="shared" si="187"/>
        <v>0</v>
      </c>
      <c r="CD176" s="20">
        <v>0.16250000000000001</v>
      </c>
      <c r="CE176" s="292">
        <f t="shared" si="167"/>
        <v>0</v>
      </c>
      <c r="CF176" s="63"/>
      <c r="CG176" s="64"/>
      <c r="CH176" s="63"/>
      <c r="CI176" s="65"/>
      <c r="CJ176" s="66"/>
      <c r="CK176" s="64"/>
      <c r="CL176" s="63"/>
      <c r="CM176" s="65"/>
      <c r="CN176" s="66"/>
      <c r="CO176" s="64"/>
      <c r="CP176" s="56" t="str">
        <f>IFERROR(IF($BY176="Présent",CG176/VLOOKUP(CF176,Base!$A$3:$E$17,2,FALSE)/24,""),"")</f>
        <v/>
      </c>
      <c r="CQ176" s="56" t="str">
        <f>IFERROR(IF($BY176="Présent",CI176/VLOOKUP(CH176,Base!$A$3:$E$17,2,FALSE)/24,""),"")</f>
        <v/>
      </c>
      <c r="CR176" s="56" t="str">
        <f>IFERROR(IF($BY176="Présent",CK176/VLOOKUP(CJ176,Base!$A$3:$E$17,2,FALSE)/24,""),"")</f>
        <v/>
      </c>
      <c r="CS176" s="56" t="str">
        <f>IFERROR(IF($BY176="Présent",CM176/VLOOKUP(CL176,Base!$A$3:$E$17,2,FALSE)/24,""),"")</f>
        <v/>
      </c>
      <c r="CT176" s="56" t="str">
        <f>IFERROR(IF($BY176="Présent",CO176/VLOOKUP(CN176,Base!$A$3:$E$17,2,FALSE)/24,""),"")</f>
        <v/>
      </c>
      <c r="CU176" s="293" t="str">
        <f t="shared" si="188"/>
        <v/>
      </c>
      <c r="CV176" s="51"/>
      <c r="CW176" s="17" t="s">
        <v>45</v>
      </c>
      <c r="CX176" s="18"/>
      <c r="CY176" s="19">
        <v>0.85416666666666663</v>
      </c>
      <c r="CZ176" s="290">
        <f t="shared" si="189"/>
        <v>0</v>
      </c>
      <c r="DA176" s="291">
        <f t="shared" si="190"/>
        <v>0</v>
      </c>
      <c r="DB176" s="19">
        <f t="shared" si="191"/>
        <v>0</v>
      </c>
      <c r="DC176" s="20">
        <v>0.16250000000000001</v>
      </c>
      <c r="DD176" s="292">
        <f t="shared" si="168"/>
        <v>0</v>
      </c>
      <c r="DE176" s="63"/>
      <c r="DF176" s="64"/>
      <c r="DG176" s="63"/>
      <c r="DH176" s="65"/>
      <c r="DI176" s="66"/>
      <c r="DJ176" s="64"/>
      <c r="DK176" s="63"/>
      <c r="DL176" s="65"/>
      <c r="DM176" s="66"/>
      <c r="DN176" s="64"/>
      <c r="DO176" s="56" t="str">
        <f>IFERROR(IF($CX176="Présent",DF176/VLOOKUP(DE176,Base!$A$3:$E$17,2,FALSE)/24,""),"")</f>
        <v/>
      </c>
      <c r="DP176" s="56" t="str">
        <f>IFERROR(IF($CX176="Présent",DH176/VLOOKUP(DG176,Base!$A$3:$E$17,2,FALSE)/24,""),"")</f>
        <v/>
      </c>
      <c r="DQ176" s="56" t="str">
        <f>IFERROR(IF($CX176="Présent",DJ176/VLOOKUP(DI176,Base!$A$3:$E$17,2,FALSE)/24,""),"")</f>
        <v/>
      </c>
      <c r="DR176" s="56" t="str">
        <f>IFERROR(IF($CX176="Présent",DL176/VLOOKUP(DK176,Base!$A$3:$E$17,2,FALSE)/24,""),"")</f>
        <v/>
      </c>
      <c r="DS176" s="56" t="str">
        <f>IFERROR(IF($CX176="Présent",DN176/VLOOKUP(DM176,Base!$A$3:$E$17,2,FALSE)/24,""),"")</f>
        <v/>
      </c>
      <c r="DT176" s="293" t="str">
        <f t="shared" si="192"/>
        <v/>
      </c>
      <c r="DU176" s="51"/>
      <c r="DV176" s="17"/>
      <c r="DW176" s="18"/>
      <c r="DX176" s="19">
        <v>0.85416666666666663</v>
      </c>
      <c r="DY176" s="290">
        <f t="shared" si="193"/>
        <v>0</v>
      </c>
      <c r="DZ176" s="291">
        <f t="shared" si="194"/>
        <v>0</v>
      </c>
      <c r="EA176" s="19">
        <f t="shared" si="195"/>
        <v>0</v>
      </c>
      <c r="EB176" s="20">
        <v>0.16250000000000001</v>
      </c>
      <c r="EC176" s="292">
        <f t="shared" si="169"/>
        <v>0</v>
      </c>
      <c r="ED176" s="63"/>
      <c r="EE176" s="64"/>
      <c r="EF176" s="63"/>
      <c r="EG176" s="65"/>
      <c r="EH176" s="66"/>
      <c r="EI176" s="64"/>
      <c r="EJ176" s="63"/>
      <c r="EK176" s="65"/>
      <c r="EL176" s="66"/>
      <c r="EM176" s="64"/>
      <c r="EN176" s="56" t="str">
        <f>IFERROR(IF($DW176="Présent",EE176/VLOOKUP(ED176,Base!$A$3:$E$17,2,FALSE)/24,""),"")</f>
        <v/>
      </c>
      <c r="EO176" s="56" t="str">
        <f>IFERROR(IF($DW176="Présent",EG176/VLOOKUP(EF176,Base!$A$3:$E$17,2,FALSE)/24,""),"")</f>
        <v/>
      </c>
      <c r="EP176" s="56" t="str">
        <f>IFERROR(IF($DW176="Présent",EI176/VLOOKUP(EH176,Base!$A$3:$E$17,2,FALSE)/24,""),"")</f>
        <v/>
      </c>
      <c r="EQ176" s="56" t="str">
        <f>IFERROR(IF($DW176="Présent",EK176/VLOOKUP(EJ176,Base!$A$3:$E$17,2,FALSE)/24,""),"")</f>
        <v/>
      </c>
      <c r="ER176" s="56" t="str">
        <f>IFERROR(IF($DW176="Présent",EM176/VLOOKUP(EL176,Base!$A$3:$E$17,2,FALSE)/24,""),"")</f>
        <v/>
      </c>
      <c r="ES176" s="293" t="str">
        <f t="shared" si="196"/>
        <v/>
      </c>
      <c r="ET176" s="51"/>
      <c r="EU176" s="17" t="s">
        <v>45</v>
      </c>
      <c r="EV176" s="18"/>
      <c r="EW176" s="19">
        <v>0.85416666666666663</v>
      </c>
      <c r="EX176" s="290">
        <f t="shared" si="197"/>
        <v>0</v>
      </c>
      <c r="EY176" s="291">
        <f t="shared" si="198"/>
        <v>0</v>
      </c>
      <c r="EZ176" s="19">
        <f t="shared" si="199"/>
        <v>0</v>
      </c>
      <c r="FA176" s="20">
        <v>0.16250000000000001</v>
      </c>
      <c r="FB176" s="292">
        <f t="shared" si="170"/>
        <v>0</v>
      </c>
      <c r="FC176" s="63"/>
      <c r="FD176" s="64"/>
      <c r="FE176" s="63"/>
      <c r="FF176" s="65"/>
      <c r="FG176" s="66"/>
      <c r="FH176" s="64"/>
      <c r="FI176" s="63"/>
      <c r="FJ176" s="65"/>
      <c r="FK176" s="66"/>
      <c r="FL176" s="64"/>
      <c r="FM176" s="56" t="str">
        <f>IFERROR(IF($EV176="Présent",FD176/VLOOKUP(FC176,Base!$A$3:$E$17,2,FALSE)/24,""),"")</f>
        <v/>
      </c>
      <c r="FN176" s="56" t="str">
        <f>IFERROR(IF($EV176="Présent",FF176/VLOOKUP(FE176,Base!$A$3:$E$17,2,FALSE)/24,""),"")</f>
        <v/>
      </c>
      <c r="FO176" s="56" t="str">
        <f>IFERROR(IF($EV176="Présent",FH176/VLOOKUP(FG176,Base!$A$3:$E$17,2,FALSE)/24,""),"")</f>
        <v/>
      </c>
      <c r="FP176" s="56" t="str">
        <f>IFERROR(IF($EV176="Présent",FJ176/VLOOKUP(FI176,Base!$A$3:$E$17,2,FALSE)/24,""),"")</f>
        <v/>
      </c>
      <c r="FQ176" s="56" t="str">
        <f>IFERROR(IF($EV176="Présent",FL176/VLOOKUP(FK176,Base!$A$3:$E$17,2,FALSE)/24,""),"")</f>
        <v/>
      </c>
      <c r="FR176" s="293" t="str">
        <f t="shared" si="200"/>
        <v/>
      </c>
      <c r="FS176" s="51"/>
      <c r="FU176" s="262" t="str">
        <f t="shared" si="171"/>
        <v>REJEB.A</v>
      </c>
      <c r="FV176" s="261">
        <f t="shared" si="172"/>
        <v>7</v>
      </c>
      <c r="FW176" s="263">
        <f t="shared" si="201"/>
        <v>0</v>
      </c>
      <c r="FX176" s="23"/>
      <c r="FY176" s="88"/>
    </row>
    <row r="177" spans="1:181" s="25" customFormat="1" x14ac:dyDescent="0.2">
      <c r="A177" s="17" t="s">
        <v>28</v>
      </c>
      <c r="B177" s="18"/>
      <c r="C177" s="19">
        <v>0.85416666666666663</v>
      </c>
      <c r="D177" s="290">
        <f t="shared" si="173"/>
        <v>0</v>
      </c>
      <c r="E177" s="291">
        <f t="shared" si="174"/>
        <v>0</v>
      </c>
      <c r="F177" s="19">
        <f t="shared" si="175"/>
        <v>0</v>
      </c>
      <c r="G177" s="20">
        <v>0.16250000000000001</v>
      </c>
      <c r="H177" s="292">
        <f t="shared" si="164"/>
        <v>0</v>
      </c>
      <c r="I177" s="63"/>
      <c r="J177" s="64"/>
      <c r="K177" s="63"/>
      <c r="L177" s="65"/>
      <c r="M177" s="66"/>
      <c r="N177" s="64"/>
      <c r="O177" s="63" t="s">
        <v>10</v>
      </c>
      <c r="P177" s="65"/>
      <c r="Q177" s="66" t="s">
        <v>10</v>
      </c>
      <c r="R177" s="64"/>
      <c r="S177" s="56" t="str">
        <f>IFERROR(IF($B177="Présent",J177/VLOOKUP(I177,Base!$A$3:$E$17,2,FALSE)/24,""),"")</f>
        <v/>
      </c>
      <c r="T177" s="56" t="str">
        <f>IFERROR(IF($B177="Présent",L177/VLOOKUP(K177,Base!$A$3:$E$17,2,FALSE)/24,""),"")</f>
        <v/>
      </c>
      <c r="U177" s="56" t="str">
        <f>IFERROR(IF($B177="Présent",N177/VLOOKUP(M177,Base!$A$3:$E$17,2,FALSE)/24,""),"")</f>
        <v/>
      </c>
      <c r="V177" s="56" t="str">
        <f>IFERROR(IF($B177="Présent",P177/VLOOKUP(O177,Base!$A$3:$E$17,2,FALSE)/24,""),"")</f>
        <v/>
      </c>
      <c r="W177" s="56" t="str">
        <f>IFERROR(IF($B177="Présent",R177/VLOOKUP(Q177,Base!$A$3:$E$17,2,FALSE)/24,""),"")</f>
        <v/>
      </c>
      <c r="X177" s="293" t="str">
        <f t="shared" si="176"/>
        <v/>
      </c>
      <c r="Y177" s="51"/>
      <c r="Z177" s="17" t="s">
        <v>28</v>
      </c>
      <c r="AA177" s="18"/>
      <c r="AB177" s="19">
        <v>0.85416666666666663</v>
      </c>
      <c r="AC177" s="290">
        <f t="shared" si="177"/>
        <v>0</v>
      </c>
      <c r="AD177" s="291">
        <f t="shared" si="178"/>
        <v>0</v>
      </c>
      <c r="AE177" s="19">
        <f t="shared" si="179"/>
        <v>0</v>
      </c>
      <c r="AF177" s="20">
        <v>0.16250000000000001</v>
      </c>
      <c r="AG177" s="292">
        <f t="shared" si="165"/>
        <v>0</v>
      </c>
      <c r="AH177" s="63"/>
      <c r="AI177" s="64"/>
      <c r="AJ177" s="63"/>
      <c r="AK177" s="65"/>
      <c r="AL177" s="66"/>
      <c r="AM177" s="64"/>
      <c r="AN177" s="63" t="s">
        <v>10</v>
      </c>
      <c r="AO177" s="65"/>
      <c r="AP177" s="66" t="s">
        <v>10</v>
      </c>
      <c r="AQ177" s="64"/>
      <c r="AR177" s="56" t="str">
        <f>IFERROR(IF($AA177="Présent",AI177/VLOOKUP(AH177,Base!$A$3:$E$17,2,FALSE)/24,""),"")</f>
        <v/>
      </c>
      <c r="AS177" s="56" t="str">
        <f>IFERROR(IF($AA177="Présent",AK177/VLOOKUP(AJ177,Base!$A$3:$E$17,2,FALSE)/24,""),"")</f>
        <v/>
      </c>
      <c r="AT177" s="56" t="str">
        <f>IFERROR(IF($AA177="Présent",AM177/VLOOKUP(AL177,Base!$A$3:$E$17,2,FALSE)/24,""),"")</f>
        <v/>
      </c>
      <c r="AU177" s="56" t="str">
        <f>IFERROR(IF($AA177="Présent",AO177/VLOOKUP(AN177,Base!$A$3:$E$17,2,FALSE)/24,""),"")</f>
        <v/>
      </c>
      <c r="AV177" s="56" t="str">
        <f>IFERROR(IF($AA177="Présent",AQ177/VLOOKUP(AP177,Base!$A$3:$E$17,2,FALSE)/24,""),"")</f>
        <v/>
      </c>
      <c r="AW177" s="293" t="str">
        <f t="shared" si="180"/>
        <v/>
      </c>
      <c r="AX177" s="51"/>
      <c r="AY177" s="17" t="s">
        <v>28</v>
      </c>
      <c r="AZ177" s="18"/>
      <c r="BA177" s="19">
        <v>0.85416666666666663</v>
      </c>
      <c r="BB177" s="290">
        <f t="shared" si="181"/>
        <v>0</v>
      </c>
      <c r="BC177" s="291">
        <f t="shared" si="182"/>
        <v>0</v>
      </c>
      <c r="BD177" s="19">
        <f t="shared" si="183"/>
        <v>0</v>
      </c>
      <c r="BE177" s="20">
        <v>0.16250000000000001</v>
      </c>
      <c r="BF177" s="292">
        <f t="shared" si="166"/>
        <v>0</v>
      </c>
      <c r="BG177" s="63"/>
      <c r="BH177" s="64"/>
      <c r="BI177" s="63"/>
      <c r="BJ177" s="65"/>
      <c r="BK177" s="66"/>
      <c r="BL177" s="64"/>
      <c r="BM177" s="63" t="s">
        <v>10</v>
      </c>
      <c r="BN177" s="65"/>
      <c r="BO177" s="66" t="s">
        <v>10</v>
      </c>
      <c r="BP177" s="64"/>
      <c r="BQ177" s="56" t="str">
        <f>IFERROR(IF($AZ177="Présent",BH177/VLOOKUP(BG177,Base!$A$3:$E$17,2,FALSE)/24,""),"")</f>
        <v/>
      </c>
      <c r="BR177" s="56" t="str">
        <f>IFERROR(IF($AZ177="Présent",BJ177/VLOOKUP(BI177,Base!$A$3:$E$17,2,FALSE)/24,""),"")</f>
        <v/>
      </c>
      <c r="BS177" s="56" t="str">
        <f>IFERROR(IF($AZ177="Présent",BL177/VLOOKUP(BK177,Base!$A$3:$E$17,2,FALSE)/24,""),"")</f>
        <v/>
      </c>
      <c r="BT177" s="56" t="str">
        <f>IFERROR(IF($AZ177="Présent",BN177/VLOOKUP(BM177,Base!$A$3:$E$17,2,FALSE)/24,""),"")</f>
        <v/>
      </c>
      <c r="BU177" s="56" t="str">
        <f>IFERROR(IF($AZ177="Présent",BP177/VLOOKUP(BO177,Base!$A$3:$E$17,2,FALSE)/24,""),"")</f>
        <v/>
      </c>
      <c r="BV177" s="293" t="str">
        <f t="shared" si="184"/>
        <v/>
      </c>
      <c r="BW177" s="51"/>
      <c r="BX177" s="17" t="s">
        <v>28</v>
      </c>
      <c r="BY177" s="18"/>
      <c r="BZ177" s="19">
        <v>0.85416666666666663</v>
      </c>
      <c r="CA177" s="290">
        <f t="shared" si="185"/>
        <v>0</v>
      </c>
      <c r="CB177" s="291">
        <f t="shared" si="186"/>
        <v>0</v>
      </c>
      <c r="CC177" s="19">
        <f t="shared" si="187"/>
        <v>0</v>
      </c>
      <c r="CD177" s="20">
        <v>0.16250000000000001</v>
      </c>
      <c r="CE177" s="292">
        <f t="shared" si="167"/>
        <v>0</v>
      </c>
      <c r="CF177" s="63"/>
      <c r="CG177" s="64"/>
      <c r="CH177" s="63"/>
      <c r="CI177" s="65"/>
      <c r="CJ177" s="66"/>
      <c r="CK177" s="64"/>
      <c r="CL177" s="63" t="s">
        <v>10</v>
      </c>
      <c r="CM177" s="65"/>
      <c r="CN177" s="66" t="s">
        <v>10</v>
      </c>
      <c r="CO177" s="64"/>
      <c r="CP177" s="56" t="str">
        <f>IFERROR(IF($BY177="Présent",CG177/VLOOKUP(CF177,Base!$A$3:$E$17,2,FALSE)/24,""),"")</f>
        <v/>
      </c>
      <c r="CQ177" s="56" t="str">
        <f>IFERROR(IF($BY177="Présent",CI177/VLOOKUP(CH177,Base!$A$3:$E$17,2,FALSE)/24,""),"")</f>
        <v/>
      </c>
      <c r="CR177" s="56" t="str">
        <f>IFERROR(IF($BY177="Présent",CK177/VLOOKUP(CJ177,Base!$A$3:$E$17,2,FALSE)/24,""),"")</f>
        <v/>
      </c>
      <c r="CS177" s="56" t="str">
        <f>IFERROR(IF($BY177="Présent",CM177/VLOOKUP(CL177,Base!$A$3:$E$17,2,FALSE)/24,""),"")</f>
        <v/>
      </c>
      <c r="CT177" s="56" t="str">
        <f>IFERROR(IF($BY177="Présent",CO177/VLOOKUP(CN177,Base!$A$3:$E$17,2,FALSE)/24,""),"")</f>
        <v/>
      </c>
      <c r="CU177" s="293" t="str">
        <f t="shared" si="188"/>
        <v/>
      </c>
      <c r="CV177" s="51"/>
      <c r="CW177" s="17" t="s">
        <v>28</v>
      </c>
      <c r="CX177" s="18"/>
      <c r="CY177" s="19">
        <v>0.85416666666666663</v>
      </c>
      <c r="CZ177" s="290">
        <f t="shared" si="189"/>
        <v>0</v>
      </c>
      <c r="DA177" s="291">
        <f t="shared" si="190"/>
        <v>0</v>
      </c>
      <c r="DB177" s="19">
        <f t="shared" si="191"/>
        <v>0</v>
      </c>
      <c r="DC177" s="20">
        <v>0.16250000000000001</v>
      </c>
      <c r="DD177" s="292">
        <f t="shared" si="168"/>
        <v>0</v>
      </c>
      <c r="DE177" s="63"/>
      <c r="DF177" s="64"/>
      <c r="DG177" s="63"/>
      <c r="DH177" s="65"/>
      <c r="DI177" s="66"/>
      <c r="DJ177" s="64"/>
      <c r="DK177" s="63" t="s">
        <v>10</v>
      </c>
      <c r="DL177" s="65"/>
      <c r="DM177" s="66" t="s">
        <v>10</v>
      </c>
      <c r="DN177" s="64"/>
      <c r="DO177" s="56" t="str">
        <f>IFERROR(IF($CX177="Présent",DF177/VLOOKUP(DE177,Base!$A$3:$E$17,2,FALSE)/24,""),"")</f>
        <v/>
      </c>
      <c r="DP177" s="56" t="str">
        <f>IFERROR(IF($CX177="Présent",DH177/VLOOKUP(DG177,Base!$A$3:$E$17,2,FALSE)/24,""),"")</f>
        <v/>
      </c>
      <c r="DQ177" s="56" t="str">
        <f>IFERROR(IF($CX177="Présent",DJ177/VLOOKUP(DI177,Base!$A$3:$E$17,2,FALSE)/24,""),"")</f>
        <v/>
      </c>
      <c r="DR177" s="56" t="str">
        <f>IFERROR(IF($CX177="Présent",DL177/VLOOKUP(DK177,Base!$A$3:$E$17,2,FALSE)/24,""),"")</f>
        <v/>
      </c>
      <c r="DS177" s="56" t="str">
        <f>IFERROR(IF($CX177="Présent",DN177/VLOOKUP(DM177,Base!$A$3:$E$17,2,FALSE)/24,""),"")</f>
        <v/>
      </c>
      <c r="DT177" s="293" t="str">
        <f t="shared" si="192"/>
        <v/>
      </c>
      <c r="DU177" s="51"/>
      <c r="DV177" s="17"/>
      <c r="DW177" s="18"/>
      <c r="DX177" s="19">
        <v>0.85416666666666663</v>
      </c>
      <c r="DY177" s="290">
        <f t="shared" si="193"/>
        <v>0</v>
      </c>
      <c r="DZ177" s="291">
        <f t="shared" si="194"/>
        <v>0</v>
      </c>
      <c r="EA177" s="19">
        <f t="shared" si="195"/>
        <v>0</v>
      </c>
      <c r="EB177" s="20">
        <v>0.16250000000000001</v>
      </c>
      <c r="EC177" s="292">
        <f t="shared" si="169"/>
        <v>0</v>
      </c>
      <c r="ED177" s="63"/>
      <c r="EE177" s="64"/>
      <c r="EF177" s="63"/>
      <c r="EG177" s="65"/>
      <c r="EH177" s="66"/>
      <c r="EI177" s="64"/>
      <c r="EJ177" s="63" t="s">
        <v>10</v>
      </c>
      <c r="EK177" s="65"/>
      <c r="EL177" s="66" t="s">
        <v>10</v>
      </c>
      <c r="EM177" s="64"/>
      <c r="EN177" s="56" t="str">
        <f>IFERROR(IF($DW177="Présent",EE177/VLOOKUP(ED177,Base!$A$3:$E$17,2,FALSE)/24,""),"")</f>
        <v/>
      </c>
      <c r="EO177" s="56" t="str">
        <f>IFERROR(IF($DW177="Présent",EG177/VLOOKUP(EF177,Base!$A$3:$E$17,2,FALSE)/24,""),"")</f>
        <v/>
      </c>
      <c r="EP177" s="56" t="str">
        <f>IFERROR(IF($DW177="Présent",EI177/VLOOKUP(EH177,Base!$A$3:$E$17,2,FALSE)/24,""),"")</f>
        <v/>
      </c>
      <c r="EQ177" s="56" t="str">
        <f>IFERROR(IF($DW177="Présent",EK177/VLOOKUP(EJ177,Base!$A$3:$E$17,2,FALSE)/24,""),"")</f>
        <v/>
      </c>
      <c r="ER177" s="56" t="str">
        <f>IFERROR(IF($DW177="Présent",EM177/VLOOKUP(EL177,Base!$A$3:$E$17,2,FALSE)/24,""),"")</f>
        <v/>
      </c>
      <c r="ES177" s="293" t="str">
        <f t="shared" si="196"/>
        <v/>
      </c>
      <c r="ET177" s="51"/>
      <c r="EU177" s="17" t="s">
        <v>28</v>
      </c>
      <c r="EV177" s="18"/>
      <c r="EW177" s="19">
        <v>0.85416666666666663</v>
      </c>
      <c r="EX177" s="290">
        <f t="shared" si="197"/>
        <v>0</v>
      </c>
      <c r="EY177" s="291">
        <f t="shared" si="198"/>
        <v>0</v>
      </c>
      <c r="EZ177" s="19">
        <f t="shared" si="199"/>
        <v>0</v>
      </c>
      <c r="FA177" s="20">
        <v>0.16250000000000001</v>
      </c>
      <c r="FB177" s="292">
        <f t="shared" si="170"/>
        <v>0</v>
      </c>
      <c r="FC177" s="63"/>
      <c r="FD177" s="64"/>
      <c r="FE177" s="63"/>
      <c r="FF177" s="65"/>
      <c r="FG177" s="66"/>
      <c r="FH177" s="64"/>
      <c r="FI177" s="63" t="s">
        <v>10</v>
      </c>
      <c r="FJ177" s="65"/>
      <c r="FK177" s="66" t="s">
        <v>10</v>
      </c>
      <c r="FL177" s="64"/>
      <c r="FM177" s="56" t="str">
        <f>IFERROR(IF($EV177="Présent",FD177/VLOOKUP(FC177,Base!$A$3:$E$17,2,FALSE)/24,""),"")</f>
        <v/>
      </c>
      <c r="FN177" s="56" t="str">
        <f>IFERROR(IF($EV177="Présent",FF177/VLOOKUP(FE177,Base!$A$3:$E$17,2,FALSE)/24,""),"")</f>
        <v/>
      </c>
      <c r="FO177" s="56" t="str">
        <f>IFERROR(IF($EV177="Présent",FH177/VLOOKUP(FG177,Base!$A$3:$E$17,2,FALSE)/24,""),"")</f>
        <v/>
      </c>
      <c r="FP177" s="56" t="str">
        <f>IFERROR(IF($EV177="Présent",FJ177/VLOOKUP(FI177,Base!$A$3:$E$17,2,FALSE)/24,""),"")</f>
        <v/>
      </c>
      <c r="FQ177" s="56" t="str">
        <f>IFERROR(IF($EV177="Présent",FL177/VLOOKUP(FK177,Base!$A$3:$E$17,2,FALSE)/24,""),"")</f>
        <v/>
      </c>
      <c r="FR177" s="293" t="str">
        <f t="shared" si="200"/>
        <v/>
      </c>
      <c r="FS177" s="51"/>
      <c r="FU177" s="262" t="str">
        <f t="shared" si="171"/>
        <v>LEYMARIE.G</v>
      </c>
      <c r="FV177" s="261">
        <f t="shared" si="172"/>
        <v>7</v>
      </c>
      <c r="FW177" s="263">
        <f t="shared" si="201"/>
        <v>0</v>
      </c>
      <c r="FX177" s="23"/>
      <c r="FY177" s="88"/>
    </row>
    <row r="178" spans="1:181" s="25" customFormat="1" x14ac:dyDescent="0.2">
      <c r="A178" s="17" t="s">
        <v>47</v>
      </c>
      <c r="B178" s="18"/>
      <c r="C178" s="19">
        <v>0.85416666666666663</v>
      </c>
      <c r="D178" s="290">
        <f t="shared" si="173"/>
        <v>0</v>
      </c>
      <c r="E178" s="291">
        <f t="shared" si="174"/>
        <v>0</v>
      </c>
      <c r="F178" s="19">
        <f t="shared" si="175"/>
        <v>0</v>
      </c>
      <c r="G178" s="20">
        <v>0.16250000000000001</v>
      </c>
      <c r="H178" s="292">
        <f t="shared" si="164"/>
        <v>0</v>
      </c>
      <c r="I178" s="63"/>
      <c r="J178" s="64"/>
      <c r="K178" s="63"/>
      <c r="L178" s="65"/>
      <c r="M178" s="66"/>
      <c r="N178" s="64"/>
      <c r="O178" s="63" t="s">
        <v>10</v>
      </c>
      <c r="P178" s="65"/>
      <c r="Q178" s="66" t="s">
        <v>10</v>
      </c>
      <c r="R178" s="64"/>
      <c r="S178" s="56" t="str">
        <f>IFERROR(IF($B178="Présent",J178/VLOOKUP(I178,Base!$A$3:$E$17,2,FALSE)/24,""),"")</f>
        <v/>
      </c>
      <c r="T178" s="56" t="str">
        <f>IFERROR(IF($B178="Présent",L178/VLOOKUP(K178,Base!$A$3:$E$17,2,FALSE)/24,""),"")</f>
        <v/>
      </c>
      <c r="U178" s="56" t="str">
        <f>IFERROR(IF($B178="Présent",N178/VLOOKUP(M178,Base!$A$3:$E$17,2,FALSE)/24,""),"")</f>
        <v/>
      </c>
      <c r="V178" s="56" t="str">
        <f>IFERROR(IF($B178="Présent",P178/VLOOKUP(O178,Base!$A$3:$E$17,2,FALSE)/24,""),"")</f>
        <v/>
      </c>
      <c r="W178" s="56" t="str">
        <f>IFERROR(IF($B178="Présent",R178/VLOOKUP(Q178,Base!$A$3:$E$17,2,FALSE)/24,""),"")</f>
        <v/>
      </c>
      <c r="X178" s="293" t="str">
        <f t="shared" si="176"/>
        <v/>
      </c>
      <c r="Y178" s="51"/>
      <c r="Z178" s="17" t="s">
        <v>47</v>
      </c>
      <c r="AA178" s="18"/>
      <c r="AB178" s="19">
        <v>0.85416666666666663</v>
      </c>
      <c r="AC178" s="290">
        <f t="shared" si="177"/>
        <v>0</v>
      </c>
      <c r="AD178" s="291">
        <f t="shared" si="178"/>
        <v>0</v>
      </c>
      <c r="AE178" s="19">
        <f t="shared" si="179"/>
        <v>0</v>
      </c>
      <c r="AF178" s="20">
        <v>0.16250000000000001</v>
      </c>
      <c r="AG178" s="292">
        <f t="shared" si="165"/>
        <v>0</v>
      </c>
      <c r="AH178" s="63"/>
      <c r="AI178" s="64"/>
      <c r="AJ178" s="63"/>
      <c r="AK178" s="65"/>
      <c r="AL178" s="66"/>
      <c r="AM178" s="64"/>
      <c r="AN178" s="63" t="s">
        <v>10</v>
      </c>
      <c r="AO178" s="65"/>
      <c r="AP178" s="66" t="s">
        <v>10</v>
      </c>
      <c r="AQ178" s="64"/>
      <c r="AR178" s="56" t="str">
        <f>IFERROR(IF($AA178="Présent",AI178/VLOOKUP(AH178,Base!$A$3:$E$17,2,FALSE)/24,""),"")</f>
        <v/>
      </c>
      <c r="AS178" s="56" t="str">
        <f>IFERROR(IF($AA178="Présent",AK178/VLOOKUP(AJ178,Base!$A$3:$E$17,2,FALSE)/24,""),"")</f>
        <v/>
      </c>
      <c r="AT178" s="56" t="str">
        <f>IFERROR(IF($AA178="Présent",AM178/VLOOKUP(AL178,Base!$A$3:$E$17,2,FALSE)/24,""),"")</f>
        <v/>
      </c>
      <c r="AU178" s="56" t="str">
        <f>IFERROR(IF($AA178="Présent",AO178/VLOOKUP(AN178,Base!$A$3:$E$17,2,FALSE)/24,""),"")</f>
        <v/>
      </c>
      <c r="AV178" s="56" t="str">
        <f>IFERROR(IF($AA178="Présent",AQ178/VLOOKUP(AP178,Base!$A$3:$E$17,2,FALSE)/24,""),"")</f>
        <v/>
      </c>
      <c r="AW178" s="293" t="str">
        <f t="shared" si="180"/>
        <v/>
      </c>
      <c r="AX178" s="51"/>
      <c r="AY178" s="17" t="s">
        <v>47</v>
      </c>
      <c r="AZ178" s="18"/>
      <c r="BA178" s="19">
        <v>0.85416666666666663</v>
      </c>
      <c r="BB178" s="290">
        <f t="shared" si="181"/>
        <v>0</v>
      </c>
      <c r="BC178" s="291">
        <f t="shared" si="182"/>
        <v>0</v>
      </c>
      <c r="BD178" s="19">
        <f t="shared" si="183"/>
        <v>0</v>
      </c>
      <c r="BE178" s="20">
        <v>0.16250000000000001</v>
      </c>
      <c r="BF178" s="292">
        <f t="shared" si="166"/>
        <v>0</v>
      </c>
      <c r="BG178" s="63"/>
      <c r="BH178" s="64"/>
      <c r="BI178" s="63"/>
      <c r="BJ178" s="65"/>
      <c r="BK178" s="66"/>
      <c r="BL178" s="64"/>
      <c r="BM178" s="63" t="s">
        <v>10</v>
      </c>
      <c r="BN178" s="65"/>
      <c r="BO178" s="66" t="s">
        <v>10</v>
      </c>
      <c r="BP178" s="64"/>
      <c r="BQ178" s="56" t="str">
        <f>IFERROR(IF($AZ178="Présent",BH178/VLOOKUP(BG178,Base!$A$3:$E$17,2,FALSE)/24,""),"")</f>
        <v/>
      </c>
      <c r="BR178" s="56" t="str">
        <f>IFERROR(IF($AZ178="Présent",BJ178/VLOOKUP(BI178,Base!$A$3:$E$17,2,FALSE)/24,""),"")</f>
        <v/>
      </c>
      <c r="BS178" s="56" t="str">
        <f>IFERROR(IF($AZ178="Présent",BL178/VLOOKUP(BK178,Base!$A$3:$E$17,2,FALSE)/24,""),"")</f>
        <v/>
      </c>
      <c r="BT178" s="56" t="str">
        <f>IFERROR(IF($AZ178="Présent",BN178/VLOOKUP(BM178,Base!$A$3:$E$17,2,FALSE)/24,""),"")</f>
        <v/>
      </c>
      <c r="BU178" s="56" t="str">
        <f>IFERROR(IF($AZ178="Présent",BP178/VLOOKUP(BO178,Base!$A$3:$E$17,2,FALSE)/24,""),"")</f>
        <v/>
      </c>
      <c r="BV178" s="293" t="str">
        <f t="shared" si="184"/>
        <v/>
      </c>
      <c r="BW178" s="51"/>
      <c r="BX178" s="17" t="s">
        <v>47</v>
      </c>
      <c r="BY178" s="18"/>
      <c r="BZ178" s="19">
        <v>0.85416666666666663</v>
      </c>
      <c r="CA178" s="290">
        <f t="shared" si="185"/>
        <v>0</v>
      </c>
      <c r="CB178" s="291">
        <f t="shared" si="186"/>
        <v>0</v>
      </c>
      <c r="CC178" s="19">
        <f t="shared" si="187"/>
        <v>0</v>
      </c>
      <c r="CD178" s="20">
        <v>0.16250000000000001</v>
      </c>
      <c r="CE178" s="292">
        <f t="shared" si="167"/>
        <v>0</v>
      </c>
      <c r="CF178" s="63"/>
      <c r="CG178" s="64"/>
      <c r="CH178" s="63"/>
      <c r="CI178" s="65"/>
      <c r="CJ178" s="66"/>
      <c r="CK178" s="64"/>
      <c r="CL178" s="63" t="s">
        <v>10</v>
      </c>
      <c r="CM178" s="65"/>
      <c r="CN178" s="66" t="s">
        <v>10</v>
      </c>
      <c r="CO178" s="64"/>
      <c r="CP178" s="56" t="str">
        <f>IFERROR(IF($BY178="Présent",CG178/VLOOKUP(CF178,Base!$A$3:$E$17,2,FALSE)/24,""),"")</f>
        <v/>
      </c>
      <c r="CQ178" s="56" t="str">
        <f>IFERROR(IF($BY178="Présent",CI178/VLOOKUP(CH178,Base!$A$3:$E$17,2,FALSE)/24,""),"")</f>
        <v/>
      </c>
      <c r="CR178" s="56" t="str">
        <f>IFERROR(IF($BY178="Présent",CK178/VLOOKUP(CJ178,Base!$A$3:$E$17,2,FALSE)/24,""),"")</f>
        <v/>
      </c>
      <c r="CS178" s="56" t="str">
        <f>IFERROR(IF($BY178="Présent",CM178/VLOOKUP(CL178,Base!$A$3:$E$17,2,FALSE)/24,""),"")</f>
        <v/>
      </c>
      <c r="CT178" s="56" t="str">
        <f>IFERROR(IF($BY178="Présent",CO178/VLOOKUP(CN178,Base!$A$3:$E$17,2,FALSE)/24,""),"")</f>
        <v/>
      </c>
      <c r="CU178" s="293" t="str">
        <f t="shared" si="188"/>
        <v/>
      </c>
      <c r="CV178" s="51"/>
      <c r="CW178" s="17" t="s">
        <v>47</v>
      </c>
      <c r="CX178" s="18"/>
      <c r="CY178" s="19">
        <v>0.85416666666666663</v>
      </c>
      <c r="CZ178" s="290">
        <f t="shared" si="189"/>
        <v>0</v>
      </c>
      <c r="DA178" s="291">
        <f t="shared" si="190"/>
        <v>0</v>
      </c>
      <c r="DB178" s="19">
        <f t="shared" si="191"/>
        <v>0</v>
      </c>
      <c r="DC178" s="20">
        <v>0.16250000000000001</v>
      </c>
      <c r="DD178" s="292">
        <f t="shared" si="168"/>
        <v>0</v>
      </c>
      <c r="DE178" s="63"/>
      <c r="DF178" s="64"/>
      <c r="DG178" s="63"/>
      <c r="DH178" s="65"/>
      <c r="DI178" s="66"/>
      <c r="DJ178" s="64"/>
      <c r="DK178" s="63" t="s">
        <v>10</v>
      </c>
      <c r="DL178" s="65"/>
      <c r="DM178" s="66" t="s">
        <v>10</v>
      </c>
      <c r="DN178" s="64"/>
      <c r="DO178" s="56" t="str">
        <f>IFERROR(IF($CX178="Présent",DF178/VLOOKUP(DE178,Base!$A$3:$E$17,2,FALSE)/24,""),"")</f>
        <v/>
      </c>
      <c r="DP178" s="56" t="str">
        <f>IFERROR(IF($CX178="Présent",DH178/VLOOKUP(DG178,Base!$A$3:$E$17,2,FALSE)/24,""),"")</f>
        <v/>
      </c>
      <c r="DQ178" s="56" t="str">
        <f>IFERROR(IF($CX178="Présent",DJ178/VLOOKUP(DI178,Base!$A$3:$E$17,2,FALSE)/24,""),"")</f>
        <v/>
      </c>
      <c r="DR178" s="56" t="str">
        <f>IFERROR(IF($CX178="Présent",DL178/VLOOKUP(DK178,Base!$A$3:$E$17,2,FALSE)/24,""),"")</f>
        <v/>
      </c>
      <c r="DS178" s="56" t="str">
        <f>IFERROR(IF($CX178="Présent",DN178/VLOOKUP(DM178,Base!$A$3:$E$17,2,FALSE)/24,""),"")</f>
        <v/>
      </c>
      <c r="DT178" s="293" t="str">
        <f t="shared" si="192"/>
        <v/>
      </c>
      <c r="DU178" s="51"/>
      <c r="DV178" s="17"/>
      <c r="DW178" s="18"/>
      <c r="DX178" s="19">
        <v>0.85416666666666663</v>
      </c>
      <c r="DY178" s="290">
        <f t="shared" si="193"/>
        <v>0</v>
      </c>
      <c r="DZ178" s="291">
        <f t="shared" si="194"/>
        <v>0</v>
      </c>
      <c r="EA178" s="19">
        <f t="shared" si="195"/>
        <v>0</v>
      </c>
      <c r="EB178" s="20">
        <v>0.16250000000000001</v>
      </c>
      <c r="EC178" s="292">
        <f t="shared" si="169"/>
        <v>0</v>
      </c>
      <c r="ED178" s="63"/>
      <c r="EE178" s="64"/>
      <c r="EF178" s="63"/>
      <c r="EG178" s="65"/>
      <c r="EH178" s="66"/>
      <c r="EI178" s="64"/>
      <c r="EJ178" s="63" t="s">
        <v>10</v>
      </c>
      <c r="EK178" s="65"/>
      <c r="EL178" s="66" t="s">
        <v>10</v>
      </c>
      <c r="EM178" s="64"/>
      <c r="EN178" s="56" t="str">
        <f>IFERROR(IF($DW178="Présent",EE178/VLOOKUP(ED178,Base!$A$3:$E$17,2,FALSE)/24,""),"")</f>
        <v/>
      </c>
      <c r="EO178" s="56" t="str">
        <f>IFERROR(IF($DW178="Présent",EG178/VLOOKUP(EF178,Base!$A$3:$E$17,2,FALSE)/24,""),"")</f>
        <v/>
      </c>
      <c r="EP178" s="56" t="str">
        <f>IFERROR(IF($DW178="Présent",EI178/VLOOKUP(EH178,Base!$A$3:$E$17,2,FALSE)/24,""),"")</f>
        <v/>
      </c>
      <c r="EQ178" s="56" t="str">
        <f>IFERROR(IF($DW178="Présent",EK178/VLOOKUP(EJ178,Base!$A$3:$E$17,2,FALSE)/24,""),"")</f>
        <v/>
      </c>
      <c r="ER178" s="56" t="str">
        <f>IFERROR(IF($DW178="Présent",EM178/VLOOKUP(EL178,Base!$A$3:$E$17,2,FALSE)/24,""),"")</f>
        <v/>
      </c>
      <c r="ES178" s="293" t="str">
        <f t="shared" si="196"/>
        <v/>
      </c>
      <c r="ET178" s="51"/>
      <c r="EU178" s="17" t="s">
        <v>47</v>
      </c>
      <c r="EV178" s="18"/>
      <c r="EW178" s="19">
        <v>0.85416666666666663</v>
      </c>
      <c r="EX178" s="290">
        <f t="shared" si="197"/>
        <v>0</v>
      </c>
      <c r="EY178" s="291">
        <f t="shared" si="198"/>
        <v>0</v>
      </c>
      <c r="EZ178" s="19">
        <f t="shared" si="199"/>
        <v>0</v>
      </c>
      <c r="FA178" s="20">
        <v>0.16250000000000001</v>
      </c>
      <c r="FB178" s="292">
        <f t="shared" si="170"/>
        <v>0</v>
      </c>
      <c r="FC178" s="63"/>
      <c r="FD178" s="64"/>
      <c r="FE178" s="63"/>
      <c r="FF178" s="65"/>
      <c r="FG178" s="66"/>
      <c r="FH178" s="64"/>
      <c r="FI178" s="63" t="s">
        <v>10</v>
      </c>
      <c r="FJ178" s="65"/>
      <c r="FK178" s="66" t="s">
        <v>10</v>
      </c>
      <c r="FL178" s="64"/>
      <c r="FM178" s="56" t="str">
        <f>IFERROR(IF($EV178="Présent",FD178/VLOOKUP(FC178,Base!$A$3:$E$17,2,FALSE)/24,""),"")</f>
        <v/>
      </c>
      <c r="FN178" s="56" t="str">
        <f>IFERROR(IF($EV178="Présent",FF178/VLOOKUP(FE178,Base!$A$3:$E$17,2,FALSE)/24,""),"")</f>
        <v/>
      </c>
      <c r="FO178" s="56" t="str">
        <f>IFERROR(IF($EV178="Présent",FH178/VLOOKUP(FG178,Base!$A$3:$E$17,2,FALSE)/24,""),"")</f>
        <v/>
      </c>
      <c r="FP178" s="56" t="str">
        <f>IFERROR(IF($EV178="Présent",FJ178/VLOOKUP(FI178,Base!$A$3:$E$17,2,FALSE)/24,""),"")</f>
        <v/>
      </c>
      <c r="FQ178" s="56" t="str">
        <f>IFERROR(IF($EV178="Présent",FL178/VLOOKUP(FK178,Base!$A$3:$E$17,2,FALSE)/24,""),"")</f>
        <v/>
      </c>
      <c r="FR178" s="293" t="str">
        <f t="shared" si="200"/>
        <v/>
      </c>
      <c r="FS178" s="51"/>
      <c r="FU178" s="262" t="str">
        <f t="shared" si="171"/>
        <v>IKASA.</v>
      </c>
      <c r="FV178" s="261">
        <f t="shared" si="172"/>
        <v>7</v>
      </c>
      <c r="FW178" s="263">
        <f t="shared" si="201"/>
        <v>0</v>
      </c>
      <c r="FX178" s="23"/>
      <c r="FY178" s="88"/>
    </row>
    <row r="179" spans="1:181" s="25" customFormat="1" x14ac:dyDescent="0.2">
      <c r="A179" s="17" t="s">
        <v>63</v>
      </c>
      <c r="B179" s="18"/>
      <c r="C179" s="19">
        <v>0.85416666666666663</v>
      </c>
      <c r="D179" s="290">
        <f t="shared" si="173"/>
        <v>0</v>
      </c>
      <c r="E179" s="291">
        <f t="shared" si="174"/>
        <v>0</v>
      </c>
      <c r="F179" s="19">
        <f t="shared" si="175"/>
        <v>0</v>
      </c>
      <c r="G179" s="20">
        <v>0.16250000000000001</v>
      </c>
      <c r="H179" s="292">
        <f t="shared" si="164"/>
        <v>0</v>
      </c>
      <c r="I179" s="63"/>
      <c r="J179" s="64"/>
      <c r="K179" s="63"/>
      <c r="L179" s="65"/>
      <c r="M179" s="66"/>
      <c r="N179" s="64"/>
      <c r="O179" s="63" t="s">
        <v>10</v>
      </c>
      <c r="P179" s="65"/>
      <c r="Q179" s="66" t="s">
        <v>10</v>
      </c>
      <c r="R179" s="64"/>
      <c r="S179" s="56" t="str">
        <f>IFERROR(IF($B179="Présent",J179/VLOOKUP(I179,Base!$A$3:$E$17,2,FALSE)/24,""),"")</f>
        <v/>
      </c>
      <c r="T179" s="56" t="str">
        <f>IFERROR(IF($B179="Présent",L179/VLOOKUP(K179,Base!$A$3:$E$17,2,FALSE)/24,""),"")</f>
        <v/>
      </c>
      <c r="U179" s="56" t="str">
        <f>IFERROR(IF($B179="Présent",N179/VLOOKUP(M179,Base!$A$3:$E$17,2,FALSE)/24,""),"")</f>
        <v/>
      </c>
      <c r="V179" s="56" t="str">
        <f>IFERROR(IF($B179="Présent",P179/VLOOKUP(O179,Base!$A$3:$E$17,2,FALSE)/24,""),"")</f>
        <v/>
      </c>
      <c r="W179" s="56" t="str">
        <f>IFERROR(IF($B179="Présent",R179/VLOOKUP(Q179,Base!$A$3:$E$17,2,FALSE)/24,""),"")</f>
        <v/>
      </c>
      <c r="X179" s="293" t="str">
        <f t="shared" si="176"/>
        <v/>
      </c>
      <c r="Y179" s="51"/>
      <c r="Z179" s="17" t="s">
        <v>63</v>
      </c>
      <c r="AA179" s="18"/>
      <c r="AB179" s="19">
        <v>0.85416666666666663</v>
      </c>
      <c r="AC179" s="290">
        <f t="shared" si="177"/>
        <v>0</v>
      </c>
      <c r="AD179" s="291">
        <f t="shared" si="178"/>
        <v>0</v>
      </c>
      <c r="AE179" s="19">
        <f t="shared" si="179"/>
        <v>0</v>
      </c>
      <c r="AF179" s="20">
        <v>0.16250000000000001</v>
      </c>
      <c r="AG179" s="292">
        <f t="shared" si="165"/>
        <v>0</v>
      </c>
      <c r="AH179" s="63"/>
      <c r="AI179" s="64"/>
      <c r="AJ179" s="63"/>
      <c r="AK179" s="65"/>
      <c r="AL179" s="66"/>
      <c r="AM179" s="64"/>
      <c r="AN179" s="63" t="s">
        <v>10</v>
      </c>
      <c r="AO179" s="65"/>
      <c r="AP179" s="66" t="s">
        <v>10</v>
      </c>
      <c r="AQ179" s="64"/>
      <c r="AR179" s="56" t="str">
        <f>IFERROR(IF($AA179="Présent",AI179/VLOOKUP(AH179,Base!$A$3:$E$17,2,FALSE)/24,""),"")</f>
        <v/>
      </c>
      <c r="AS179" s="56" t="str">
        <f>IFERROR(IF($AA179="Présent",AK179/VLOOKUP(AJ179,Base!$A$3:$E$17,2,FALSE)/24,""),"")</f>
        <v/>
      </c>
      <c r="AT179" s="56" t="str">
        <f>IFERROR(IF($AA179="Présent",AM179/VLOOKUP(AL179,Base!$A$3:$E$17,2,FALSE)/24,""),"")</f>
        <v/>
      </c>
      <c r="AU179" s="56" t="str">
        <f>IFERROR(IF($AA179="Présent",AO179/VLOOKUP(AN179,Base!$A$3:$E$17,2,FALSE)/24,""),"")</f>
        <v/>
      </c>
      <c r="AV179" s="56" t="str">
        <f>IFERROR(IF($AA179="Présent",AQ179/VLOOKUP(AP179,Base!$A$3:$E$17,2,FALSE)/24,""),"")</f>
        <v/>
      </c>
      <c r="AW179" s="293" t="str">
        <f t="shared" si="180"/>
        <v/>
      </c>
      <c r="AX179" s="51"/>
      <c r="AY179" s="17" t="s">
        <v>63</v>
      </c>
      <c r="AZ179" s="18"/>
      <c r="BA179" s="19">
        <v>0.85416666666666663</v>
      </c>
      <c r="BB179" s="290">
        <f t="shared" si="181"/>
        <v>0</v>
      </c>
      <c r="BC179" s="291">
        <f t="shared" si="182"/>
        <v>0</v>
      </c>
      <c r="BD179" s="19">
        <f t="shared" si="183"/>
        <v>0</v>
      </c>
      <c r="BE179" s="20">
        <v>0.16250000000000001</v>
      </c>
      <c r="BF179" s="292">
        <f t="shared" si="166"/>
        <v>0</v>
      </c>
      <c r="BG179" s="63"/>
      <c r="BH179" s="64"/>
      <c r="BI179" s="63"/>
      <c r="BJ179" s="65"/>
      <c r="BK179" s="66"/>
      <c r="BL179" s="64"/>
      <c r="BM179" s="63" t="s">
        <v>10</v>
      </c>
      <c r="BN179" s="65"/>
      <c r="BO179" s="66" t="s">
        <v>10</v>
      </c>
      <c r="BP179" s="64"/>
      <c r="BQ179" s="56" t="str">
        <f>IFERROR(IF($AZ179="Présent",BH179/VLOOKUP(BG179,Base!$A$3:$E$17,2,FALSE)/24,""),"")</f>
        <v/>
      </c>
      <c r="BR179" s="56" t="str">
        <f>IFERROR(IF($AZ179="Présent",BJ179/VLOOKUP(BI179,Base!$A$3:$E$17,2,FALSE)/24,""),"")</f>
        <v/>
      </c>
      <c r="BS179" s="56" t="str">
        <f>IFERROR(IF($AZ179="Présent",BL179/VLOOKUP(BK179,Base!$A$3:$E$17,2,FALSE)/24,""),"")</f>
        <v/>
      </c>
      <c r="BT179" s="56" t="str">
        <f>IFERROR(IF($AZ179="Présent",BN179/VLOOKUP(BM179,Base!$A$3:$E$17,2,FALSE)/24,""),"")</f>
        <v/>
      </c>
      <c r="BU179" s="56" t="str">
        <f>IFERROR(IF($AZ179="Présent",BP179/VLOOKUP(BO179,Base!$A$3:$E$17,2,FALSE)/24,""),"")</f>
        <v/>
      </c>
      <c r="BV179" s="293" t="str">
        <f t="shared" si="184"/>
        <v/>
      </c>
      <c r="BW179" s="51"/>
      <c r="BX179" s="17" t="s">
        <v>63</v>
      </c>
      <c r="BY179" s="18"/>
      <c r="BZ179" s="19">
        <v>0.85416666666666663</v>
      </c>
      <c r="CA179" s="290">
        <f t="shared" si="185"/>
        <v>0</v>
      </c>
      <c r="CB179" s="291">
        <f t="shared" si="186"/>
        <v>0</v>
      </c>
      <c r="CC179" s="19">
        <f t="shared" si="187"/>
        <v>0</v>
      </c>
      <c r="CD179" s="20">
        <v>0.16250000000000001</v>
      </c>
      <c r="CE179" s="292">
        <f t="shared" si="167"/>
        <v>0</v>
      </c>
      <c r="CF179" s="63"/>
      <c r="CG179" s="64"/>
      <c r="CH179" s="63"/>
      <c r="CI179" s="65"/>
      <c r="CJ179" s="66"/>
      <c r="CK179" s="64"/>
      <c r="CL179" s="63" t="s">
        <v>10</v>
      </c>
      <c r="CM179" s="65"/>
      <c r="CN179" s="66" t="s">
        <v>10</v>
      </c>
      <c r="CO179" s="64"/>
      <c r="CP179" s="56" t="str">
        <f>IFERROR(IF($BY179="Présent",CG179/VLOOKUP(CF179,Base!$A$3:$E$17,2,FALSE)/24,""),"")</f>
        <v/>
      </c>
      <c r="CQ179" s="56" t="str">
        <f>IFERROR(IF($BY179="Présent",CI179/VLOOKUP(CH179,Base!$A$3:$E$17,2,FALSE)/24,""),"")</f>
        <v/>
      </c>
      <c r="CR179" s="56" t="str">
        <f>IFERROR(IF($BY179="Présent",CK179/VLOOKUP(CJ179,Base!$A$3:$E$17,2,FALSE)/24,""),"")</f>
        <v/>
      </c>
      <c r="CS179" s="56" t="str">
        <f>IFERROR(IF($BY179="Présent",CM179/VLOOKUP(CL179,Base!$A$3:$E$17,2,FALSE)/24,""),"")</f>
        <v/>
      </c>
      <c r="CT179" s="56" t="str">
        <f>IFERROR(IF($BY179="Présent",CO179/VLOOKUP(CN179,Base!$A$3:$E$17,2,FALSE)/24,""),"")</f>
        <v/>
      </c>
      <c r="CU179" s="293" t="str">
        <f t="shared" si="188"/>
        <v/>
      </c>
      <c r="CV179" s="51"/>
      <c r="CW179" s="17" t="s">
        <v>63</v>
      </c>
      <c r="CX179" s="18"/>
      <c r="CY179" s="19">
        <v>0.85416666666666663</v>
      </c>
      <c r="CZ179" s="290">
        <f t="shared" si="189"/>
        <v>0</v>
      </c>
      <c r="DA179" s="291">
        <f t="shared" si="190"/>
        <v>0</v>
      </c>
      <c r="DB179" s="19">
        <f t="shared" si="191"/>
        <v>0</v>
      </c>
      <c r="DC179" s="20">
        <v>0.16250000000000001</v>
      </c>
      <c r="DD179" s="292">
        <f t="shared" si="168"/>
        <v>0</v>
      </c>
      <c r="DE179" s="63"/>
      <c r="DF179" s="64"/>
      <c r="DG179" s="63"/>
      <c r="DH179" s="65"/>
      <c r="DI179" s="66"/>
      <c r="DJ179" s="64"/>
      <c r="DK179" s="63" t="s">
        <v>10</v>
      </c>
      <c r="DL179" s="65"/>
      <c r="DM179" s="66" t="s">
        <v>10</v>
      </c>
      <c r="DN179" s="64"/>
      <c r="DO179" s="56" t="str">
        <f>IFERROR(IF($CX179="Présent",DF179/VLOOKUP(DE179,Base!$A$3:$E$17,2,FALSE)/24,""),"")</f>
        <v/>
      </c>
      <c r="DP179" s="56" t="str">
        <f>IFERROR(IF($CX179="Présent",DH179/VLOOKUP(DG179,Base!$A$3:$E$17,2,FALSE)/24,""),"")</f>
        <v/>
      </c>
      <c r="DQ179" s="56" t="str">
        <f>IFERROR(IF($CX179="Présent",DJ179/VLOOKUP(DI179,Base!$A$3:$E$17,2,FALSE)/24,""),"")</f>
        <v/>
      </c>
      <c r="DR179" s="56" t="str">
        <f>IFERROR(IF($CX179="Présent",DL179/VLOOKUP(DK179,Base!$A$3:$E$17,2,FALSE)/24,""),"")</f>
        <v/>
      </c>
      <c r="DS179" s="56" t="str">
        <f>IFERROR(IF($CX179="Présent",DN179/VLOOKUP(DM179,Base!$A$3:$E$17,2,FALSE)/24,""),"")</f>
        <v/>
      </c>
      <c r="DT179" s="293" t="str">
        <f t="shared" si="192"/>
        <v/>
      </c>
      <c r="DU179" s="51"/>
      <c r="DV179" s="17"/>
      <c r="DW179" s="18"/>
      <c r="DX179" s="19">
        <v>0.85416666666666663</v>
      </c>
      <c r="DY179" s="290">
        <f t="shared" si="193"/>
        <v>0</v>
      </c>
      <c r="DZ179" s="291">
        <f t="shared" si="194"/>
        <v>0</v>
      </c>
      <c r="EA179" s="19">
        <f t="shared" si="195"/>
        <v>0</v>
      </c>
      <c r="EB179" s="20">
        <v>0.16250000000000001</v>
      </c>
      <c r="EC179" s="292">
        <f t="shared" si="169"/>
        <v>0</v>
      </c>
      <c r="ED179" s="63"/>
      <c r="EE179" s="64"/>
      <c r="EF179" s="63"/>
      <c r="EG179" s="65"/>
      <c r="EH179" s="66"/>
      <c r="EI179" s="64"/>
      <c r="EJ179" s="63" t="s">
        <v>10</v>
      </c>
      <c r="EK179" s="65"/>
      <c r="EL179" s="66" t="s">
        <v>10</v>
      </c>
      <c r="EM179" s="64"/>
      <c r="EN179" s="56" t="str">
        <f>IFERROR(IF($DW179="Présent",EE179/VLOOKUP(ED179,Base!$A$3:$E$17,2,FALSE)/24,""),"")</f>
        <v/>
      </c>
      <c r="EO179" s="56" t="str">
        <f>IFERROR(IF($DW179="Présent",EG179/VLOOKUP(EF179,Base!$A$3:$E$17,2,FALSE)/24,""),"")</f>
        <v/>
      </c>
      <c r="EP179" s="56" t="str">
        <f>IFERROR(IF($DW179="Présent",EI179/VLOOKUP(EH179,Base!$A$3:$E$17,2,FALSE)/24,""),"")</f>
        <v/>
      </c>
      <c r="EQ179" s="56" t="str">
        <f>IFERROR(IF($DW179="Présent",EK179/VLOOKUP(EJ179,Base!$A$3:$E$17,2,FALSE)/24,""),"")</f>
        <v/>
      </c>
      <c r="ER179" s="56" t="str">
        <f>IFERROR(IF($DW179="Présent",EM179/VLOOKUP(EL179,Base!$A$3:$E$17,2,FALSE)/24,""),"")</f>
        <v/>
      </c>
      <c r="ES179" s="293" t="str">
        <f t="shared" si="196"/>
        <v/>
      </c>
      <c r="ET179" s="51"/>
      <c r="EU179" s="17" t="s">
        <v>63</v>
      </c>
      <c r="EV179" s="18"/>
      <c r="EW179" s="19">
        <v>0.85416666666666663</v>
      </c>
      <c r="EX179" s="290">
        <f t="shared" si="197"/>
        <v>0</v>
      </c>
      <c r="EY179" s="291">
        <f t="shared" si="198"/>
        <v>0</v>
      </c>
      <c r="EZ179" s="19">
        <f t="shared" si="199"/>
        <v>0</v>
      </c>
      <c r="FA179" s="20">
        <v>0.16250000000000001</v>
      </c>
      <c r="FB179" s="292">
        <f t="shared" si="170"/>
        <v>0</v>
      </c>
      <c r="FC179" s="63"/>
      <c r="FD179" s="64"/>
      <c r="FE179" s="63"/>
      <c r="FF179" s="65"/>
      <c r="FG179" s="66"/>
      <c r="FH179" s="64"/>
      <c r="FI179" s="63" t="s">
        <v>10</v>
      </c>
      <c r="FJ179" s="65"/>
      <c r="FK179" s="66" t="s">
        <v>10</v>
      </c>
      <c r="FL179" s="64"/>
      <c r="FM179" s="56" t="str">
        <f>IFERROR(IF($EV179="Présent",FD179/VLOOKUP(FC179,Base!$A$3:$E$17,2,FALSE)/24,""),"")</f>
        <v/>
      </c>
      <c r="FN179" s="56" t="str">
        <f>IFERROR(IF($EV179="Présent",FF179/VLOOKUP(FE179,Base!$A$3:$E$17,2,FALSE)/24,""),"")</f>
        <v/>
      </c>
      <c r="FO179" s="56" t="str">
        <f>IFERROR(IF($EV179="Présent",FH179/VLOOKUP(FG179,Base!$A$3:$E$17,2,FALSE)/24,""),"")</f>
        <v/>
      </c>
      <c r="FP179" s="56" t="str">
        <f>IFERROR(IF($EV179="Présent",FJ179/VLOOKUP(FI179,Base!$A$3:$E$17,2,FALSE)/24,""),"")</f>
        <v/>
      </c>
      <c r="FQ179" s="56" t="str">
        <f>IFERROR(IF($EV179="Présent",FL179/VLOOKUP(FK179,Base!$A$3:$E$17,2,FALSE)/24,""),"")</f>
        <v/>
      </c>
      <c r="FR179" s="293" t="str">
        <f t="shared" si="200"/>
        <v/>
      </c>
      <c r="FS179" s="51"/>
      <c r="FU179" s="262" t="str">
        <f t="shared" si="171"/>
        <v>BELGUEBLI.M</v>
      </c>
      <c r="FV179" s="261">
        <f t="shared" si="172"/>
        <v>7</v>
      </c>
      <c r="FW179" s="263">
        <f t="shared" si="201"/>
        <v>0</v>
      </c>
      <c r="FX179" s="23"/>
      <c r="FY179" s="88"/>
    </row>
    <row r="180" spans="1:181" s="25" customFormat="1" x14ac:dyDescent="0.2">
      <c r="A180" s="17"/>
      <c r="B180" s="18"/>
      <c r="C180" s="19">
        <v>0.85416666666666663</v>
      </c>
      <c r="D180" s="290">
        <f t="shared" si="173"/>
        <v>0</v>
      </c>
      <c r="E180" s="291">
        <f t="shared" si="174"/>
        <v>0</v>
      </c>
      <c r="F180" s="19">
        <f t="shared" si="175"/>
        <v>0</v>
      </c>
      <c r="G180" s="20">
        <v>0.16250000000000001</v>
      </c>
      <c r="H180" s="292">
        <f t="shared" si="164"/>
        <v>0</v>
      </c>
      <c r="I180" s="63"/>
      <c r="J180" s="64"/>
      <c r="K180" s="63"/>
      <c r="L180" s="65"/>
      <c r="M180" s="66"/>
      <c r="N180" s="64"/>
      <c r="O180" s="63" t="s">
        <v>10</v>
      </c>
      <c r="P180" s="65"/>
      <c r="Q180" s="66" t="s">
        <v>10</v>
      </c>
      <c r="R180" s="64"/>
      <c r="S180" s="56" t="str">
        <f>IFERROR(IF($B180="Présent",J180/VLOOKUP(I180,Base!$A$3:$E$17,2,FALSE)/24,""),"")</f>
        <v/>
      </c>
      <c r="T180" s="56" t="str">
        <f>IFERROR(IF($B180="Présent",L180/VLOOKUP(K180,Base!$A$3:$E$17,2,FALSE)/24,""),"")</f>
        <v/>
      </c>
      <c r="U180" s="56" t="str">
        <f>IFERROR(IF($B180="Présent",N180/VLOOKUP(M180,Base!$A$3:$E$17,2,FALSE)/24,""),"")</f>
        <v/>
      </c>
      <c r="V180" s="56" t="str">
        <f>IFERROR(IF($B180="Présent",P180/VLOOKUP(O180,Base!$A$3:$E$17,2,FALSE)/24,""),"")</f>
        <v/>
      </c>
      <c r="W180" s="56" t="str">
        <f>IFERROR(IF($B180="Présent",R180/VLOOKUP(Q180,Base!$A$3:$E$17,2,FALSE)/24,""),"")</f>
        <v/>
      </c>
      <c r="X180" s="293" t="str">
        <f t="shared" si="176"/>
        <v/>
      </c>
      <c r="Y180" s="51"/>
      <c r="Z180" s="17"/>
      <c r="AA180" s="18"/>
      <c r="AB180" s="19">
        <v>0.85416666666666663</v>
      </c>
      <c r="AC180" s="290">
        <f t="shared" si="177"/>
        <v>0</v>
      </c>
      <c r="AD180" s="291">
        <f t="shared" si="178"/>
        <v>0</v>
      </c>
      <c r="AE180" s="19">
        <f t="shared" si="179"/>
        <v>0</v>
      </c>
      <c r="AF180" s="20">
        <v>0.16250000000000001</v>
      </c>
      <c r="AG180" s="292">
        <f t="shared" si="165"/>
        <v>0</v>
      </c>
      <c r="AH180" s="63"/>
      <c r="AI180" s="64"/>
      <c r="AJ180" s="63"/>
      <c r="AK180" s="65"/>
      <c r="AL180" s="66"/>
      <c r="AM180" s="64"/>
      <c r="AN180" s="63" t="s">
        <v>10</v>
      </c>
      <c r="AO180" s="65"/>
      <c r="AP180" s="66" t="s">
        <v>10</v>
      </c>
      <c r="AQ180" s="64"/>
      <c r="AR180" s="56" t="str">
        <f>IFERROR(IF($AA180="Présent",AI180/VLOOKUP(AH180,Base!$A$3:$E$17,2,FALSE)/24,""),"")</f>
        <v/>
      </c>
      <c r="AS180" s="56" t="str">
        <f>IFERROR(IF($AA180="Présent",AK180/VLOOKUP(AJ180,Base!$A$3:$E$17,2,FALSE)/24,""),"")</f>
        <v/>
      </c>
      <c r="AT180" s="56" t="str">
        <f>IFERROR(IF($AA180="Présent",AM180/VLOOKUP(AL180,Base!$A$3:$E$17,2,FALSE)/24,""),"")</f>
        <v/>
      </c>
      <c r="AU180" s="56" t="str">
        <f>IFERROR(IF($AA180="Présent",AO180/VLOOKUP(AN180,Base!$A$3:$E$17,2,FALSE)/24,""),"")</f>
        <v/>
      </c>
      <c r="AV180" s="56" t="str">
        <f>IFERROR(IF($AA180="Présent",AQ180/VLOOKUP(AP180,Base!$A$3:$E$17,2,FALSE)/24,""),"")</f>
        <v/>
      </c>
      <c r="AW180" s="293" t="str">
        <f t="shared" si="180"/>
        <v/>
      </c>
      <c r="AX180" s="51"/>
      <c r="AY180" s="17"/>
      <c r="AZ180" s="18"/>
      <c r="BA180" s="19">
        <v>0.85416666666666663</v>
      </c>
      <c r="BB180" s="290">
        <f t="shared" si="181"/>
        <v>0</v>
      </c>
      <c r="BC180" s="291">
        <f t="shared" si="182"/>
        <v>0</v>
      </c>
      <c r="BD180" s="19">
        <f t="shared" si="183"/>
        <v>0</v>
      </c>
      <c r="BE180" s="20">
        <v>0.16250000000000001</v>
      </c>
      <c r="BF180" s="292">
        <f t="shared" si="166"/>
        <v>0</v>
      </c>
      <c r="BG180" s="63"/>
      <c r="BH180" s="64"/>
      <c r="BI180" s="63"/>
      <c r="BJ180" s="65"/>
      <c r="BK180" s="66"/>
      <c r="BL180" s="64"/>
      <c r="BM180" s="63" t="s">
        <v>10</v>
      </c>
      <c r="BN180" s="65"/>
      <c r="BO180" s="66" t="s">
        <v>10</v>
      </c>
      <c r="BP180" s="64"/>
      <c r="BQ180" s="56" t="str">
        <f>IFERROR(IF($AZ180="Présent",BH180/VLOOKUP(BG180,Base!$A$3:$E$17,2,FALSE)/24,""),"")</f>
        <v/>
      </c>
      <c r="BR180" s="56" t="str">
        <f>IFERROR(IF($AZ180="Présent",BJ180/VLOOKUP(BI180,Base!$A$3:$E$17,2,FALSE)/24,""),"")</f>
        <v/>
      </c>
      <c r="BS180" s="56" t="str">
        <f>IFERROR(IF($AZ180="Présent",BL180/VLOOKUP(BK180,Base!$A$3:$E$17,2,FALSE)/24,""),"")</f>
        <v/>
      </c>
      <c r="BT180" s="56" t="str">
        <f>IFERROR(IF($AZ180="Présent",BN180/VLOOKUP(BM180,Base!$A$3:$E$17,2,FALSE)/24,""),"")</f>
        <v/>
      </c>
      <c r="BU180" s="56" t="str">
        <f>IFERROR(IF($AZ180="Présent",BP180/VLOOKUP(BO180,Base!$A$3:$E$17,2,FALSE)/24,""),"")</f>
        <v/>
      </c>
      <c r="BV180" s="293" t="str">
        <f t="shared" si="184"/>
        <v/>
      </c>
      <c r="BW180" s="51"/>
      <c r="BX180" s="17"/>
      <c r="BY180" s="18"/>
      <c r="BZ180" s="19">
        <v>0.85416666666666663</v>
      </c>
      <c r="CA180" s="290">
        <f t="shared" si="185"/>
        <v>0</v>
      </c>
      <c r="CB180" s="291">
        <f t="shared" si="186"/>
        <v>0</v>
      </c>
      <c r="CC180" s="19">
        <f t="shared" si="187"/>
        <v>0</v>
      </c>
      <c r="CD180" s="20">
        <v>0.16250000000000001</v>
      </c>
      <c r="CE180" s="292">
        <f t="shared" si="167"/>
        <v>0</v>
      </c>
      <c r="CF180" s="63"/>
      <c r="CG180" s="64"/>
      <c r="CH180" s="63"/>
      <c r="CI180" s="65"/>
      <c r="CJ180" s="66"/>
      <c r="CK180" s="64"/>
      <c r="CL180" s="63" t="s">
        <v>10</v>
      </c>
      <c r="CM180" s="65"/>
      <c r="CN180" s="66" t="s">
        <v>10</v>
      </c>
      <c r="CO180" s="64"/>
      <c r="CP180" s="56" t="str">
        <f>IFERROR(IF($BY180="Présent",CG180/VLOOKUP(CF180,Base!$A$3:$E$17,2,FALSE)/24,""),"")</f>
        <v/>
      </c>
      <c r="CQ180" s="56" t="str">
        <f>IFERROR(IF($BY180="Présent",CI180/VLOOKUP(CH180,Base!$A$3:$E$17,2,FALSE)/24,""),"")</f>
        <v/>
      </c>
      <c r="CR180" s="56" t="str">
        <f>IFERROR(IF($BY180="Présent",CK180/VLOOKUP(CJ180,Base!$A$3:$E$17,2,FALSE)/24,""),"")</f>
        <v/>
      </c>
      <c r="CS180" s="56" t="str">
        <f>IFERROR(IF($BY180="Présent",CM180/VLOOKUP(CL180,Base!$A$3:$E$17,2,FALSE)/24,""),"")</f>
        <v/>
      </c>
      <c r="CT180" s="56" t="str">
        <f>IFERROR(IF($BY180="Présent",CO180/VLOOKUP(CN180,Base!$A$3:$E$17,2,FALSE)/24,""),"")</f>
        <v/>
      </c>
      <c r="CU180" s="293" t="str">
        <f t="shared" si="188"/>
        <v/>
      </c>
      <c r="CV180" s="51"/>
      <c r="CW180" s="17"/>
      <c r="CX180" s="18"/>
      <c r="CY180" s="19">
        <v>0.85416666666666663</v>
      </c>
      <c r="CZ180" s="290">
        <f t="shared" si="189"/>
        <v>0</v>
      </c>
      <c r="DA180" s="291">
        <f t="shared" si="190"/>
        <v>0</v>
      </c>
      <c r="DB180" s="19">
        <f t="shared" si="191"/>
        <v>0</v>
      </c>
      <c r="DC180" s="20">
        <v>0.16250000000000001</v>
      </c>
      <c r="DD180" s="292">
        <f t="shared" si="168"/>
        <v>0</v>
      </c>
      <c r="DE180" s="63"/>
      <c r="DF180" s="64"/>
      <c r="DG180" s="63"/>
      <c r="DH180" s="65"/>
      <c r="DI180" s="66"/>
      <c r="DJ180" s="64"/>
      <c r="DK180" s="63" t="s">
        <v>10</v>
      </c>
      <c r="DL180" s="65"/>
      <c r="DM180" s="66" t="s">
        <v>10</v>
      </c>
      <c r="DN180" s="64"/>
      <c r="DO180" s="56" t="str">
        <f>IFERROR(IF($CX180="Présent",DF180/VLOOKUP(DE180,Base!$A$3:$E$17,2,FALSE)/24,""),"")</f>
        <v/>
      </c>
      <c r="DP180" s="56" t="str">
        <f>IFERROR(IF($CX180="Présent",DH180/VLOOKUP(DG180,Base!$A$3:$E$17,2,FALSE)/24,""),"")</f>
        <v/>
      </c>
      <c r="DQ180" s="56" t="str">
        <f>IFERROR(IF($CX180="Présent",DJ180/VLOOKUP(DI180,Base!$A$3:$E$17,2,FALSE)/24,""),"")</f>
        <v/>
      </c>
      <c r="DR180" s="56" t="str">
        <f>IFERROR(IF($CX180="Présent",DL180/VLOOKUP(DK180,Base!$A$3:$E$17,2,FALSE)/24,""),"")</f>
        <v/>
      </c>
      <c r="DS180" s="56" t="str">
        <f>IFERROR(IF($CX180="Présent",DN180/VLOOKUP(DM180,Base!$A$3:$E$17,2,FALSE)/24,""),"")</f>
        <v/>
      </c>
      <c r="DT180" s="293" t="str">
        <f t="shared" si="192"/>
        <v/>
      </c>
      <c r="DU180" s="51"/>
      <c r="DV180" s="17"/>
      <c r="DW180" s="18"/>
      <c r="DX180" s="19">
        <v>0.85416666666666663</v>
      </c>
      <c r="DY180" s="290">
        <f t="shared" si="193"/>
        <v>0</v>
      </c>
      <c r="DZ180" s="291">
        <f t="shared" si="194"/>
        <v>0</v>
      </c>
      <c r="EA180" s="19">
        <f t="shared" si="195"/>
        <v>0</v>
      </c>
      <c r="EB180" s="20">
        <v>0.16250000000000001</v>
      </c>
      <c r="EC180" s="292">
        <f t="shared" si="169"/>
        <v>0</v>
      </c>
      <c r="ED180" s="63"/>
      <c r="EE180" s="64"/>
      <c r="EF180" s="63"/>
      <c r="EG180" s="65"/>
      <c r="EH180" s="66"/>
      <c r="EI180" s="64"/>
      <c r="EJ180" s="63" t="s">
        <v>10</v>
      </c>
      <c r="EK180" s="65"/>
      <c r="EL180" s="66" t="s">
        <v>10</v>
      </c>
      <c r="EM180" s="64"/>
      <c r="EN180" s="56" t="str">
        <f>IFERROR(IF($DW180="Présent",EE180/VLOOKUP(ED180,Base!$A$3:$E$17,2,FALSE)/24,""),"")</f>
        <v/>
      </c>
      <c r="EO180" s="56" t="str">
        <f>IFERROR(IF($DW180="Présent",EG180/VLOOKUP(EF180,Base!$A$3:$E$17,2,FALSE)/24,""),"")</f>
        <v/>
      </c>
      <c r="EP180" s="56" t="str">
        <f>IFERROR(IF($DW180="Présent",EI180/VLOOKUP(EH180,Base!$A$3:$E$17,2,FALSE)/24,""),"")</f>
        <v/>
      </c>
      <c r="EQ180" s="56" t="str">
        <f>IFERROR(IF($DW180="Présent",EK180/VLOOKUP(EJ180,Base!$A$3:$E$17,2,FALSE)/24,""),"")</f>
        <v/>
      </c>
      <c r="ER180" s="56" t="str">
        <f>IFERROR(IF($DW180="Présent",EM180/VLOOKUP(EL180,Base!$A$3:$E$17,2,FALSE)/24,""),"")</f>
        <v/>
      </c>
      <c r="ES180" s="293" t="str">
        <f t="shared" si="196"/>
        <v/>
      </c>
      <c r="ET180" s="51"/>
      <c r="EU180" s="17"/>
      <c r="EV180" s="18"/>
      <c r="EW180" s="19">
        <v>0.85416666666666663</v>
      </c>
      <c r="EX180" s="290">
        <f t="shared" si="197"/>
        <v>0</v>
      </c>
      <c r="EY180" s="291">
        <f t="shared" si="198"/>
        <v>0</v>
      </c>
      <c r="EZ180" s="19">
        <f t="shared" si="199"/>
        <v>0</v>
      </c>
      <c r="FA180" s="20">
        <v>0.16250000000000001</v>
      </c>
      <c r="FB180" s="292">
        <f t="shared" si="170"/>
        <v>0</v>
      </c>
      <c r="FC180" s="63"/>
      <c r="FD180" s="64"/>
      <c r="FE180" s="63"/>
      <c r="FF180" s="65"/>
      <c r="FG180" s="66"/>
      <c r="FH180" s="64"/>
      <c r="FI180" s="63" t="s">
        <v>10</v>
      </c>
      <c r="FJ180" s="65"/>
      <c r="FK180" s="66" t="s">
        <v>10</v>
      </c>
      <c r="FL180" s="64"/>
      <c r="FM180" s="56" t="str">
        <f>IFERROR(IF($EV180="Présent",FD180/VLOOKUP(FC180,Base!$A$3:$E$17,2,FALSE)/24,""),"")</f>
        <v/>
      </c>
      <c r="FN180" s="56" t="str">
        <f>IFERROR(IF($EV180="Présent",FF180/VLOOKUP(FE180,Base!$A$3:$E$17,2,FALSE)/24,""),"")</f>
        <v/>
      </c>
      <c r="FO180" s="56" t="str">
        <f>IFERROR(IF($EV180="Présent",FH180/VLOOKUP(FG180,Base!$A$3:$E$17,2,FALSE)/24,""),"")</f>
        <v/>
      </c>
      <c r="FP180" s="56" t="str">
        <f>IFERROR(IF($EV180="Présent",FJ180/VLOOKUP(FI180,Base!$A$3:$E$17,2,FALSE)/24,""),"")</f>
        <v/>
      </c>
      <c r="FQ180" s="56" t="str">
        <f>IFERROR(IF($EV180="Présent",FL180/VLOOKUP(FK180,Base!$A$3:$E$17,2,FALSE)/24,""),"")</f>
        <v/>
      </c>
      <c r="FR180" s="293" t="str">
        <f t="shared" si="200"/>
        <v/>
      </c>
      <c r="FS180" s="51"/>
      <c r="FU180" s="262">
        <f t="shared" si="171"/>
        <v>0</v>
      </c>
      <c r="FV180" s="261" t="str">
        <f t="shared" si="172"/>
        <v/>
      </c>
      <c r="FW180" s="263">
        <f t="shared" si="201"/>
        <v>0</v>
      </c>
      <c r="FX180" s="23"/>
      <c r="FY180" s="88"/>
    </row>
    <row r="181" spans="1:181" s="25" customFormat="1" x14ac:dyDescent="0.2">
      <c r="A181" s="17"/>
      <c r="B181" s="18"/>
      <c r="C181" s="19">
        <v>0.85416666666666663</v>
      </c>
      <c r="D181" s="290">
        <f t="shared" si="173"/>
        <v>0</v>
      </c>
      <c r="E181" s="291">
        <f t="shared" si="174"/>
        <v>0</v>
      </c>
      <c r="F181" s="19">
        <f t="shared" si="175"/>
        <v>0</v>
      </c>
      <c r="G181" s="20">
        <v>0.16250000000000001</v>
      </c>
      <c r="H181" s="292">
        <f t="shared" si="164"/>
        <v>0</v>
      </c>
      <c r="I181" s="63"/>
      <c r="J181" s="64"/>
      <c r="K181" s="63"/>
      <c r="L181" s="65"/>
      <c r="M181" s="66"/>
      <c r="N181" s="64"/>
      <c r="O181" s="63" t="s">
        <v>10</v>
      </c>
      <c r="P181" s="65"/>
      <c r="Q181" s="66" t="s">
        <v>10</v>
      </c>
      <c r="R181" s="64"/>
      <c r="S181" s="56" t="str">
        <f>IFERROR(IF($B181="Présent",J181/VLOOKUP(I181,Base!$A$3:$E$17,2,FALSE)/24,""),"")</f>
        <v/>
      </c>
      <c r="T181" s="56" t="str">
        <f>IFERROR(IF($B181="Présent",L181/VLOOKUP(K181,Base!$A$3:$E$17,2,FALSE)/24,""),"")</f>
        <v/>
      </c>
      <c r="U181" s="56" t="str">
        <f>IFERROR(IF($B181="Présent",N181/VLOOKUP(M181,Base!$A$3:$E$17,2,FALSE)/24,""),"")</f>
        <v/>
      </c>
      <c r="V181" s="56" t="str">
        <f>IFERROR(IF($B181="Présent",P181/VLOOKUP(O181,Base!$A$3:$E$17,2,FALSE)/24,""),"")</f>
        <v/>
      </c>
      <c r="W181" s="56" t="str">
        <f>IFERROR(IF($B181="Présent",R181/VLOOKUP(Q181,Base!$A$3:$E$17,2,FALSE)/24,""),"")</f>
        <v/>
      </c>
      <c r="X181" s="293" t="str">
        <f t="shared" si="176"/>
        <v/>
      </c>
      <c r="Y181" s="51"/>
      <c r="Z181" s="17"/>
      <c r="AA181" s="18"/>
      <c r="AB181" s="19">
        <v>0.85416666666666663</v>
      </c>
      <c r="AC181" s="290">
        <f t="shared" si="177"/>
        <v>0</v>
      </c>
      <c r="AD181" s="291">
        <f t="shared" si="178"/>
        <v>0</v>
      </c>
      <c r="AE181" s="19">
        <f t="shared" si="179"/>
        <v>0</v>
      </c>
      <c r="AF181" s="20">
        <v>0.16250000000000001</v>
      </c>
      <c r="AG181" s="292">
        <f t="shared" si="165"/>
        <v>0</v>
      </c>
      <c r="AH181" s="63"/>
      <c r="AI181" s="64"/>
      <c r="AJ181" s="63"/>
      <c r="AK181" s="65"/>
      <c r="AL181" s="66"/>
      <c r="AM181" s="64"/>
      <c r="AN181" s="63" t="s">
        <v>10</v>
      </c>
      <c r="AO181" s="65"/>
      <c r="AP181" s="66" t="s">
        <v>10</v>
      </c>
      <c r="AQ181" s="64"/>
      <c r="AR181" s="56" t="str">
        <f>IFERROR(IF($AA181="Présent",AI181/VLOOKUP(AH181,Base!$A$3:$E$17,2,FALSE)/24,""),"")</f>
        <v/>
      </c>
      <c r="AS181" s="56" t="str">
        <f>IFERROR(IF($AA181="Présent",AK181/VLOOKUP(AJ181,Base!$A$3:$E$17,2,FALSE)/24,""),"")</f>
        <v/>
      </c>
      <c r="AT181" s="56" t="str">
        <f>IFERROR(IF($AA181="Présent",AM181/VLOOKUP(AL181,Base!$A$3:$E$17,2,FALSE)/24,""),"")</f>
        <v/>
      </c>
      <c r="AU181" s="56" t="str">
        <f>IFERROR(IF($AA181="Présent",AO181/VLOOKUP(AN181,Base!$A$3:$E$17,2,FALSE)/24,""),"")</f>
        <v/>
      </c>
      <c r="AV181" s="56" t="str">
        <f>IFERROR(IF($AA181="Présent",AQ181/VLOOKUP(AP181,Base!$A$3:$E$17,2,FALSE)/24,""),"")</f>
        <v/>
      </c>
      <c r="AW181" s="293" t="str">
        <f t="shared" si="180"/>
        <v/>
      </c>
      <c r="AX181" s="51"/>
      <c r="AY181" s="17"/>
      <c r="AZ181" s="18"/>
      <c r="BA181" s="19">
        <v>0.85416666666666663</v>
      </c>
      <c r="BB181" s="290">
        <f t="shared" si="181"/>
        <v>0</v>
      </c>
      <c r="BC181" s="291">
        <f t="shared" si="182"/>
        <v>0</v>
      </c>
      <c r="BD181" s="19">
        <f t="shared" si="183"/>
        <v>0</v>
      </c>
      <c r="BE181" s="20">
        <v>0.16250000000000001</v>
      </c>
      <c r="BF181" s="292">
        <f t="shared" si="166"/>
        <v>0</v>
      </c>
      <c r="BG181" s="63"/>
      <c r="BH181" s="64"/>
      <c r="BI181" s="63"/>
      <c r="BJ181" s="65"/>
      <c r="BK181" s="66"/>
      <c r="BL181" s="64"/>
      <c r="BM181" s="63" t="s">
        <v>10</v>
      </c>
      <c r="BN181" s="65"/>
      <c r="BO181" s="66" t="s">
        <v>10</v>
      </c>
      <c r="BP181" s="64"/>
      <c r="BQ181" s="56" t="str">
        <f>IFERROR(IF($AZ181="Présent",BH181/VLOOKUP(BG181,Base!$A$3:$E$17,2,FALSE)/24,""),"")</f>
        <v/>
      </c>
      <c r="BR181" s="56" t="str">
        <f>IFERROR(IF($AZ181="Présent",BJ181/VLOOKUP(BI181,Base!$A$3:$E$17,2,FALSE)/24,""),"")</f>
        <v/>
      </c>
      <c r="BS181" s="56" t="str">
        <f>IFERROR(IF($AZ181="Présent",BL181/VLOOKUP(BK181,Base!$A$3:$E$17,2,FALSE)/24,""),"")</f>
        <v/>
      </c>
      <c r="BT181" s="56" t="str">
        <f>IFERROR(IF($AZ181="Présent",BN181/VLOOKUP(BM181,Base!$A$3:$E$17,2,FALSE)/24,""),"")</f>
        <v/>
      </c>
      <c r="BU181" s="56" t="str">
        <f>IFERROR(IF($AZ181="Présent",BP181/VLOOKUP(BO181,Base!$A$3:$E$17,2,FALSE)/24,""),"")</f>
        <v/>
      </c>
      <c r="BV181" s="293" t="str">
        <f t="shared" si="184"/>
        <v/>
      </c>
      <c r="BW181" s="51"/>
      <c r="BX181" s="17"/>
      <c r="BY181" s="18"/>
      <c r="BZ181" s="19">
        <v>0.85416666666666663</v>
      </c>
      <c r="CA181" s="290">
        <f t="shared" si="185"/>
        <v>0</v>
      </c>
      <c r="CB181" s="291">
        <f t="shared" si="186"/>
        <v>0</v>
      </c>
      <c r="CC181" s="19">
        <f t="shared" si="187"/>
        <v>0</v>
      </c>
      <c r="CD181" s="20">
        <v>0.16250000000000001</v>
      </c>
      <c r="CE181" s="292">
        <f t="shared" si="167"/>
        <v>0</v>
      </c>
      <c r="CF181" s="63"/>
      <c r="CG181" s="64"/>
      <c r="CH181" s="63"/>
      <c r="CI181" s="65"/>
      <c r="CJ181" s="66"/>
      <c r="CK181" s="64"/>
      <c r="CL181" s="63" t="s">
        <v>10</v>
      </c>
      <c r="CM181" s="65"/>
      <c r="CN181" s="66" t="s">
        <v>10</v>
      </c>
      <c r="CO181" s="64"/>
      <c r="CP181" s="56" t="str">
        <f>IFERROR(IF($BY181="Présent",CG181/VLOOKUP(CF181,Base!$A$3:$E$17,2,FALSE)/24,""),"")</f>
        <v/>
      </c>
      <c r="CQ181" s="56" t="str">
        <f>IFERROR(IF($BY181="Présent",CI181/VLOOKUP(CH181,Base!$A$3:$E$17,2,FALSE)/24,""),"")</f>
        <v/>
      </c>
      <c r="CR181" s="56" t="str">
        <f>IFERROR(IF($BY181="Présent",CK181/VLOOKUP(CJ181,Base!$A$3:$E$17,2,FALSE)/24,""),"")</f>
        <v/>
      </c>
      <c r="CS181" s="56" t="str">
        <f>IFERROR(IF($BY181="Présent",CM181/VLOOKUP(CL181,Base!$A$3:$E$17,2,FALSE)/24,""),"")</f>
        <v/>
      </c>
      <c r="CT181" s="56" t="str">
        <f>IFERROR(IF($BY181="Présent",CO181/VLOOKUP(CN181,Base!$A$3:$E$17,2,FALSE)/24,""),"")</f>
        <v/>
      </c>
      <c r="CU181" s="293" t="str">
        <f t="shared" si="188"/>
        <v/>
      </c>
      <c r="CV181" s="51"/>
      <c r="CW181" s="17"/>
      <c r="CX181" s="18"/>
      <c r="CY181" s="19">
        <v>0.85416666666666663</v>
      </c>
      <c r="CZ181" s="290">
        <f t="shared" si="189"/>
        <v>0</v>
      </c>
      <c r="DA181" s="291">
        <f t="shared" si="190"/>
        <v>0</v>
      </c>
      <c r="DB181" s="19">
        <f t="shared" si="191"/>
        <v>0</v>
      </c>
      <c r="DC181" s="20">
        <v>0.16250000000000001</v>
      </c>
      <c r="DD181" s="292">
        <f t="shared" si="168"/>
        <v>0</v>
      </c>
      <c r="DE181" s="63"/>
      <c r="DF181" s="64"/>
      <c r="DG181" s="63"/>
      <c r="DH181" s="65"/>
      <c r="DI181" s="66"/>
      <c r="DJ181" s="64"/>
      <c r="DK181" s="63" t="s">
        <v>10</v>
      </c>
      <c r="DL181" s="65"/>
      <c r="DM181" s="66" t="s">
        <v>10</v>
      </c>
      <c r="DN181" s="64"/>
      <c r="DO181" s="56" t="str">
        <f>IFERROR(IF($CX181="Présent",DF181/VLOOKUP(DE181,Base!$A$3:$E$17,2,FALSE)/24,""),"")</f>
        <v/>
      </c>
      <c r="DP181" s="56" t="str">
        <f>IFERROR(IF($CX181="Présent",DH181/VLOOKUP(DG181,Base!$A$3:$E$17,2,FALSE)/24,""),"")</f>
        <v/>
      </c>
      <c r="DQ181" s="56" t="str">
        <f>IFERROR(IF($CX181="Présent",DJ181/VLOOKUP(DI181,Base!$A$3:$E$17,2,FALSE)/24,""),"")</f>
        <v/>
      </c>
      <c r="DR181" s="56" t="str">
        <f>IFERROR(IF($CX181="Présent",DL181/VLOOKUP(DK181,Base!$A$3:$E$17,2,FALSE)/24,""),"")</f>
        <v/>
      </c>
      <c r="DS181" s="56" t="str">
        <f>IFERROR(IF($CX181="Présent",DN181/VLOOKUP(DM181,Base!$A$3:$E$17,2,FALSE)/24,""),"")</f>
        <v/>
      </c>
      <c r="DT181" s="293" t="str">
        <f t="shared" si="192"/>
        <v/>
      </c>
      <c r="DU181" s="51"/>
      <c r="DV181" s="17"/>
      <c r="DW181" s="18"/>
      <c r="DX181" s="19">
        <v>0.85416666666666663</v>
      </c>
      <c r="DY181" s="290">
        <f t="shared" si="193"/>
        <v>0</v>
      </c>
      <c r="DZ181" s="291">
        <f t="shared" si="194"/>
        <v>0</v>
      </c>
      <c r="EA181" s="19">
        <f t="shared" si="195"/>
        <v>0</v>
      </c>
      <c r="EB181" s="20">
        <v>0.16250000000000001</v>
      </c>
      <c r="EC181" s="292">
        <f t="shared" si="169"/>
        <v>0</v>
      </c>
      <c r="ED181" s="63"/>
      <c r="EE181" s="64"/>
      <c r="EF181" s="63"/>
      <c r="EG181" s="65"/>
      <c r="EH181" s="66"/>
      <c r="EI181" s="64"/>
      <c r="EJ181" s="63" t="s">
        <v>10</v>
      </c>
      <c r="EK181" s="65"/>
      <c r="EL181" s="66" t="s">
        <v>10</v>
      </c>
      <c r="EM181" s="64"/>
      <c r="EN181" s="56" t="str">
        <f>IFERROR(IF($DW181="Présent",EE181/VLOOKUP(ED181,Base!$A$3:$E$17,2,FALSE)/24,""),"")</f>
        <v/>
      </c>
      <c r="EO181" s="56" t="str">
        <f>IFERROR(IF($DW181="Présent",EG181/VLOOKUP(EF181,Base!$A$3:$E$17,2,FALSE)/24,""),"")</f>
        <v/>
      </c>
      <c r="EP181" s="56" t="str">
        <f>IFERROR(IF($DW181="Présent",EI181/VLOOKUP(EH181,Base!$A$3:$E$17,2,FALSE)/24,""),"")</f>
        <v/>
      </c>
      <c r="EQ181" s="56" t="str">
        <f>IFERROR(IF($DW181="Présent",EK181/VLOOKUP(EJ181,Base!$A$3:$E$17,2,FALSE)/24,""),"")</f>
        <v/>
      </c>
      <c r="ER181" s="56" t="str">
        <f>IFERROR(IF($DW181="Présent",EM181/VLOOKUP(EL181,Base!$A$3:$E$17,2,FALSE)/24,""),"")</f>
        <v/>
      </c>
      <c r="ES181" s="293" t="str">
        <f t="shared" si="196"/>
        <v/>
      </c>
      <c r="ET181" s="51"/>
      <c r="EU181" s="17"/>
      <c r="EV181" s="18"/>
      <c r="EW181" s="19">
        <v>0.85416666666666663</v>
      </c>
      <c r="EX181" s="290">
        <f t="shared" si="197"/>
        <v>0</v>
      </c>
      <c r="EY181" s="291">
        <f t="shared" si="198"/>
        <v>0</v>
      </c>
      <c r="EZ181" s="19">
        <f t="shared" si="199"/>
        <v>0</v>
      </c>
      <c r="FA181" s="20">
        <v>0.16250000000000001</v>
      </c>
      <c r="FB181" s="292">
        <f t="shared" si="170"/>
        <v>0</v>
      </c>
      <c r="FC181" s="63"/>
      <c r="FD181" s="64"/>
      <c r="FE181" s="63"/>
      <c r="FF181" s="65"/>
      <c r="FG181" s="66"/>
      <c r="FH181" s="64"/>
      <c r="FI181" s="63" t="s">
        <v>10</v>
      </c>
      <c r="FJ181" s="65"/>
      <c r="FK181" s="66" t="s">
        <v>10</v>
      </c>
      <c r="FL181" s="64"/>
      <c r="FM181" s="56" t="str">
        <f>IFERROR(IF($EV181="Présent",FD181/VLOOKUP(FC181,Base!$A$3:$E$17,2,FALSE)/24,""),"")</f>
        <v/>
      </c>
      <c r="FN181" s="56" t="str">
        <f>IFERROR(IF($EV181="Présent",FF181/VLOOKUP(FE181,Base!$A$3:$E$17,2,FALSE)/24,""),"")</f>
        <v/>
      </c>
      <c r="FO181" s="56" t="str">
        <f>IFERROR(IF($EV181="Présent",FH181/VLOOKUP(FG181,Base!$A$3:$E$17,2,FALSE)/24,""),"")</f>
        <v/>
      </c>
      <c r="FP181" s="56" t="str">
        <f>IFERROR(IF($EV181="Présent",FJ181/VLOOKUP(FI181,Base!$A$3:$E$17,2,FALSE)/24,""),"")</f>
        <v/>
      </c>
      <c r="FQ181" s="56" t="str">
        <f>IFERROR(IF($EV181="Présent",FL181/VLOOKUP(FK181,Base!$A$3:$E$17,2,FALSE)/24,""),"")</f>
        <v/>
      </c>
      <c r="FR181" s="293" t="str">
        <f t="shared" si="200"/>
        <v/>
      </c>
      <c r="FS181" s="51"/>
      <c r="FU181" s="262">
        <f t="shared" si="171"/>
        <v>0</v>
      </c>
      <c r="FV181" s="261" t="str">
        <f t="shared" si="172"/>
        <v/>
      </c>
      <c r="FW181" s="263">
        <f t="shared" si="201"/>
        <v>0</v>
      </c>
      <c r="FX181" s="23"/>
      <c r="FY181" s="88"/>
    </row>
    <row r="182" spans="1:181" s="25" customFormat="1" x14ac:dyDescent="0.2">
      <c r="A182" s="17"/>
      <c r="B182" s="18"/>
      <c r="C182" s="19">
        <v>0.85416666666666663</v>
      </c>
      <c r="D182" s="290">
        <f t="shared" si="173"/>
        <v>0</v>
      </c>
      <c r="E182" s="291">
        <f t="shared" si="174"/>
        <v>0</v>
      </c>
      <c r="F182" s="19">
        <f t="shared" si="175"/>
        <v>0</v>
      </c>
      <c r="G182" s="20">
        <v>0.16250000000000001</v>
      </c>
      <c r="H182" s="292">
        <f t="shared" si="164"/>
        <v>0</v>
      </c>
      <c r="I182" s="63"/>
      <c r="J182" s="64"/>
      <c r="K182" s="63"/>
      <c r="L182" s="65"/>
      <c r="M182" s="66"/>
      <c r="N182" s="64"/>
      <c r="O182" s="63" t="s">
        <v>10</v>
      </c>
      <c r="P182" s="65"/>
      <c r="Q182" s="66" t="s">
        <v>10</v>
      </c>
      <c r="R182" s="64"/>
      <c r="S182" s="56" t="str">
        <f>IFERROR(IF($B182="Présent",J182/VLOOKUP(I182,Base!$A$3:$E$17,2,FALSE)/24,""),"")</f>
        <v/>
      </c>
      <c r="T182" s="56" t="str">
        <f>IFERROR(IF($B182="Présent",L182/VLOOKUP(K182,Base!$A$3:$E$17,2,FALSE)/24,""),"")</f>
        <v/>
      </c>
      <c r="U182" s="56" t="str">
        <f>IFERROR(IF($B182="Présent",N182/VLOOKUP(M182,Base!$A$3:$E$17,2,FALSE)/24,""),"")</f>
        <v/>
      </c>
      <c r="V182" s="56" t="str">
        <f>IFERROR(IF($B182="Présent",P182/VLOOKUP(O182,Base!$A$3:$E$17,2,FALSE)/24,""),"")</f>
        <v/>
      </c>
      <c r="W182" s="56" t="str">
        <f>IFERROR(IF($B182="Présent",R182/VLOOKUP(Q182,Base!$A$3:$E$17,2,FALSE)/24,""),"")</f>
        <v/>
      </c>
      <c r="X182" s="293" t="str">
        <f t="shared" si="176"/>
        <v/>
      </c>
      <c r="Y182" s="51"/>
      <c r="Z182" s="17"/>
      <c r="AA182" s="18"/>
      <c r="AB182" s="19">
        <v>0.85416666666666663</v>
      </c>
      <c r="AC182" s="290">
        <f t="shared" si="177"/>
        <v>0</v>
      </c>
      <c r="AD182" s="291">
        <f t="shared" si="178"/>
        <v>0</v>
      </c>
      <c r="AE182" s="19">
        <f t="shared" si="179"/>
        <v>0</v>
      </c>
      <c r="AF182" s="20">
        <v>0.16250000000000001</v>
      </c>
      <c r="AG182" s="292">
        <f t="shared" si="165"/>
        <v>0</v>
      </c>
      <c r="AH182" s="63"/>
      <c r="AI182" s="64"/>
      <c r="AJ182" s="63"/>
      <c r="AK182" s="65"/>
      <c r="AL182" s="66"/>
      <c r="AM182" s="64"/>
      <c r="AN182" s="63" t="s">
        <v>10</v>
      </c>
      <c r="AO182" s="65"/>
      <c r="AP182" s="66" t="s">
        <v>10</v>
      </c>
      <c r="AQ182" s="64"/>
      <c r="AR182" s="56" t="str">
        <f>IFERROR(IF($AA182="Présent",AI182/VLOOKUP(AH182,Base!$A$3:$E$17,2,FALSE)/24,""),"")</f>
        <v/>
      </c>
      <c r="AS182" s="56" t="str">
        <f>IFERROR(IF($AA182="Présent",AK182/VLOOKUP(AJ182,Base!$A$3:$E$17,2,FALSE)/24,""),"")</f>
        <v/>
      </c>
      <c r="AT182" s="56" t="str">
        <f>IFERROR(IF($AA182="Présent",AM182/VLOOKUP(AL182,Base!$A$3:$E$17,2,FALSE)/24,""),"")</f>
        <v/>
      </c>
      <c r="AU182" s="56" t="str">
        <f>IFERROR(IF($AA182="Présent",AO182/VLOOKUP(AN182,Base!$A$3:$E$17,2,FALSE)/24,""),"")</f>
        <v/>
      </c>
      <c r="AV182" s="56" t="str">
        <f>IFERROR(IF($AA182="Présent",AQ182/VLOOKUP(AP182,Base!$A$3:$E$17,2,FALSE)/24,""),"")</f>
        <v/>
      </c>
      <c r="AW182" s="293" t="str">
        <f t="shared" si="180"/>
        <v/>
      </c>
      <c r="AX182" s="51"/>
      <c r="AY182" s="17"/>
      <c r="AZ182" s="18"/>
      <c r="BA182" s="19">
        <v>0.85416666666666663</v>
      </c>
      <c r="BB182" s="290">
        <f t="shared" si="181"/>
        <v>0</v>
      </c>
      <c r="BC182" s="291">
        <f t="shared" si="182"/>
        <v>0</v>
      </c>
      <c r="BD182" s="19">
        <f>IF(AZ182&lt;&gt;"Présent",0,BA182)</f>
        <v>0</v>
      </c>
      <c r="BE182" s="20">
        <v>0.16250000000000001</v>
      </c>
      <c r="BF182" s="292">
        <f t="shared" si="166"/>
        <v>0</v>
      </c>
      <c r="BG182" s="63"/>
      <c r="BH182" s="64"/>
      <c r="BI182" s="63"/>
      <c r="BJ182" s="65"/>
      <c r="BK182" s="66"/>
      <c r="BL182" s="64"/>
      <c r="BM182" s="63" t="s">
        <v>10</v>
      </c>
      <c r="BN182" s="65"/>
      <c r="BO182" s="66" t="s">
        <v>10</v>
      </c>
      <c r="BP182" s="64"/>
      <c r="BQ182" s="56" t="str">
        <f>IFERROR(IF($AZ182="Présent",BH182/VLOOKUP(BG182,Base!$A$3:$E$17,2,FALSE)/24,""),"")</f>
        <v/>
      </c>
      <c r="BR182" s="56" t="str">
        <f>IFERROR(IF($AZ182="Présent",BJ182/VLOOKUP(BI182,Base!$A$3:$E$17,2,FALSE)/24,""),"")</f>
        <v/>
      </c>
      <c r="BS182" s="56" t="str">
        <f>IFERROR(IF($AZ182="Présent",BL182/VLOOKUP(BK182,Base!$A$3:$E$17,2,FALSE)/24,""),"")</f>
        <v/>
      </c>
      <c r="BT182" s="56" t="str">
        <f>IFERROR(IF($AZ182="Présent",BN182/VLOOKUP(BM182,Base!$A$3:$E$17,2,FALSE)/24,""),"")</f>
        <v/>
      </c>
      <c r="BU182" s="56" t="str">
        <f>IFERROR(IF($AZ182="Présent",BP182/VLOOKUP(BO182,Base!$A$3:$E$17,2,FALSE)/24,""),"")</f>
        <v/>
      </c>
      <c r="BV182" s="293" t="str">
        <f t="shared" si="184"/>
        <v/>
      </c>
      <c r="BW182" s="51"/>
      <c r="BX182" s="17"/>
      <c r="BY182" s="18"/>
      <c r="BZ182" s="19">
        <v>0.85416666666666663</v>
      </c>
      <c r="CA182" s="290">
        <f t="shared" si="185"/>
        <v>0</v>
      </c>
      <c r="CB182" s="291">
        <f t="shared" si="186"/>
        <v>0</v>
      </c>
      <c r="CC182" s="19">
        <f t="shared" si="187"/>
        <v>0</v>
      </c>
      <c r="CD182" s="20">
        <v>0.16250000000000001</v>
      </c>
      <c r="CE182" s="292">
        <f t="shared" si="167"/>
        <v>0</v>
      </c>
      <c r="CF182" s="63"/>
      <c r="CG182" s="64"/>
      <c r="CH182" s="63"/>
      <c r="CI182" s="65"/>
      <c r="CJ182" s="66"/>
      <c r="CK182" s="64"/>
      <c r="CL182" s="63" t="s">
        <v>10</v>
      </c>
      <c r="CM182" s="65"/>
      <c r="CN182" s="66" t="s">
        <v>10</v>
      </c>
      <c r="CO182" s="64"/>
      <c r="CP182" s="56" t="str">
        <f>IFERROR(IF($BY182="Présent",CG182/VLOOKUP(CF182,Base!$A$3:$E$17,2,FALSE)/24,""),"")</f>
        <v/>
      </c>
      <c r="CQ182" s="56" t="str">
        <f>IFERROR(IF($BY182="Présent",CI182/VLOOKUP(CH182,Base!$A$3:$E$17,2,FALSE)/24,""),"")</f>
        <v/>
      </c>
      <c r="CR182" s="56" t="str">
        <f>IFERROR(IF($BY182="Présent",CK182/VLOOKUP(CJ182,Base!$A$3:$E$17,2,FALSE)/24,""),"")</f>
        <v/>
      </c>
      <c r="CS182" s="56" t="str">
        <f>IFERROR(IF($BY182="Présent",CM182/VLOOKUP(CL182,Base!$A$3:$E$17,2,FALSE)/24,""),"")</f>
        <v/>
      </c>
      <c r="CT182" s="56" t="str">
        <f>IFERROR(IF($BY182="Présent",CO182/VLOOKUP(CN182,Base!$A$3:$E$17,2,FALSE)/24,""),"")</f>
        <v/>
      </c>
      <c r="CU182" s="293" t="str">
        <f t="shared" si="188"/>
        <v/>
      </c>
      <c r="CV182" s="51"/>
      <c r="CW182" s="17"/>
      <c r="CX182" s="18"/>
      <c r="CY182" s="19">
        <v>0.85416666666666663</v>
      </c>
      <c r="CZ182" s="290">
        <f t="shared" si="189"/>
        <v>0</v>
      </c>
      <c r="DA182" s="291">
        <f t="shared" si="190"/>
        <v>0</v>
      </c>
      <c r="DB182" s="19">
        <f t="shared" si="191"/>
        <v>0</v>
      </c>
      <c r="DC182" s="20">
        <v>0.16250000000000001</v>
      </c>
      <c r="DD182" s="292">
        <f t="shared" si="168"/>
        <v>0</v>
      </c>
      <c r="DE182" s="63"/>
      <c r="DF182" s="64"/>
      <c r="DG182" s="63"/>
      <c r="DH182" s="65"/>
      <c r="DI182" s="66"/>
      <c r="DJ182" s="64"/>
      <c r="DK182" s="63" t="s">
        <v>10</v>
      </c>
      <c r="DL182" s="65"/>
      <c r="DM182" s="66" t="s">
        <v>10</v>
      </c>
      <c r="DN182" s="64"/>
      <c r="DO182" s="56" t="str">
        <f>IFERROR(IF($CX182="Présent",DF182/VLOOKUP(DE182,Base!$A$3:$E$17,2,FALSE)/24,""),"")</f>
        <v/>
      </c>
      <c r="DP182" s="56" t="str">
        <f>IFERROR(IF($CX182="Présent",DH182/VLOOKUP(DG182,Base!$A$3:$E$17,2,FALSE)/24,""),"")</f>
        <v/>
      </c>
      <c r="DQ182" s="56" t="str">
        <f>IFERROR(IF($CX182="Présent",DJ182/VLOOKUP(DI182,Base!$A$3:$E$17,2,FALSE)/24,""),"")</f>
        <v/>
      </c>
      <c r="DR182" s="56" t="str">
        <f>IFERROR(IF($CX182="Présent",DL182/VLOOKUP(DK182,Base!$A$3:$E$17,2,FALSE)/24,""),"")</f>
        <v/>
      </c>
      <c r="DS182" s="56" t="str">
        <f>IFERROR(IF($CX182="Présent",DN182/VLOOKUP(DM182,Base!$A$3:$E$17,2,FALSE)/24,""),"")</f>
        <v/>
      </c>
      <c r="DT182" s="293" t="str">
        <f t="shared" si="192"/>
        <v/>
      </c>
      <c r="DU182" s="51"/>
      <c r="DV182" s="17"/>
      <c r="DW182" s="18"/>
      <c r="DX182" s="19">
        <v>0.85416666666666663</v>
      </c>
      <c r="DY182" s="290">
        <f t="shared" si="193"/>
        <v>0</v>
      </c>
      <c r="DZ182" s="291">
        <f t="shared" si="194"/>
        <v>0</v>
      </c>
      <c r="EA182" s="19">
        <f t="shared" si="195"/>
        <v>0</v>
      </c>
      <c r="EB182" s="20">
        <v>0.16250000000000001</v>
      </c>
      <c r="EC182" s="292">
        <f t="shared" si="169"/>
        <v>0</v>
      </c>
      <c r="ED182" s="63"/>
      <c r="EE182" s="64"/>
      <c r="EF182" s="63"/>
      <c r="EG182" s="65"/>
      <c r="EH182" s="66"/>
      <c r="EI182" s="64"/>
      <c r="EJ182" s="63" t="s">
        <v>10</v>
      </c>
      <c r="EK182" s="65"/>
      <c r="EL182" s="66" t="s">
        <v>10</v>
      </c>
      <c r="EM182" s="64"/>
      <c r="EN182" s="56" t="str">
        <f>IFERROR(IF($DW182="Présent",EE182/VLOOKUP(ED182,Base!$A$3:$E$17,2,FALSE)/24,""),"")</f>
        <v/>
      </c>
      <c r="EO182" s="56" t="str">
        <f>IFERROR(IF($DW182="Présent",EG182/VLOOKUP(EF182,Base!$A$3:$E$17,2,FALSE)/24,""),"")</f>
        <v/>
      </c>
      <c r="EP182" s="56" t="str">
        <f>IFERROR(IF($DW182="Présent",EI182/VLOOKUP(EH182,Base!$A$3:$E$17,2,FALSE)/24,""),"")</f>
        <v/>
      </c>
      <c r="EQ182" s="56" t="str">
        <f>IFERROR(IF($DW182="Présent",EK182/VLOOKUP(EJ182,Base!$A$3:$E$17,2,FALSE)/24,""),"")</f>
        <v/>
      </c>
      <c r="ER182" s="56" t="str">
        <f>IFERROR(IF($DW182="Présent",EM182/VLOOKUP(EL182,Base!$A$3:$E$17,2,FALSE)/24,""),"")</f>
        <v/>
      </c>
      <c r="ES182" s="293" t="str">
        <f t="shared" si="196"/>
        <v/>
      </c>
      <c r="ET182" s="51"/>
      <c r="EU182" s="17"/>
      <c r="EV182" s="18"/>
      <c r="EW182" s="19">
        <v>0.85416666666666663</v>
      </c>
      <c r="EX182" s="290">
        <f t="shared" si="197"/>
        <v>0</v>
      </c>
      <c r="EY182" s="291">
        <f t="shared" si="198"/>
        <v>0</v>
      </c>
      <c r="EZ182" s="19">
        <f t="shared" si="199"/>
        <v>0</v>
      </c>
      <c r="FA182" s="20">
        <v>0.16250000000000001</v>
      </c>
      <c r="FB182" s="292">
        <f t="shared" si="170"/>
        <v>0</v>
      </c>
      <c r="FC182" s="63"/>
      <c r="FD182" s="64"/>
      <c r="FE182" s="63"/>
      <c r="FF182" s="65"/>
      <c r="FG182" s="66"/>
      <c r="FH182" s="64"/>
      <c r="FI182" s="63" t="s">
        <v>10</v>
      </c>
      <c r="FJ182" s="65"/>
      <c r="FK182" s="66" t="s">
        <v>10</v>
      </c>
      <c r="FL182" s="64"/>
      <c r="FM182" s="56" t="str">
        <f>IFERROR(IF($EV182="Présent",FD182/VLOOKUP(FC182,Base!$A$3:$E$17,2,FALSE)/24,""),"")</f>
        <v/>
      </c>
      <c r="FN182" s="56" t="str">
        <f>IFERROR(IF($EV182="Présent",FF182/VLOOKUP(FE182,Base!$A$3:$E$17,2,FALSE)/24,""),"")</f>
        <v/>
      </c>
      <c r="FO182" s="56" t="str">
        <f>IFERROR(IF($EV182="Présent",FH182/VLOOKUP(FG182,Base!$A$3:$E$17,2,FALSE)/24,""),"")</f>
        <v/>
      </c>
      <c r="FP182" s="56" t="str">
        <f>IFERROR(IF($EV182="Présent",FJ182/VLOOKUP(FI182,Base!$A$3:$E$17,2,FALSE)/24,""),"")</f>
        <v/>
      </c>
      <c r="FQ182" s="56" t="str">
        <f>IFERROR(IF($EV182="Présent",FL182/VLOOKUP(FK182,Base!$A$3:$E$17,2,FALSE)/24,""),"")</f>
        <v/>
      </c>
      <c r="FR182" s="293" t="str">
        <f t="shared" si="200"/>
        <v/>
      </c>
      <c r="FS182" s="51"/>
      <c r="FU182" s="262">
        <f t="shared" si="171"/>
        <v>0</v>
      </c>
      <c r="FV182" s="261" t="str">
        <f t="shared" si="172"/>
        <v/>
      </c>
      <c r="FW182" s="263">
        <f t="shared" si="201"/>
        <v>0</v>
      </c>
      <c r="FX182" s="23"/>
      <c r="FY182" s="88">
        <f t="shared" ref="FY182:FY192" si="202">IFERROR(IF(COUNTBLANK(F182:G182)&gt;0,E182,H182)+IF(COUNTBLANK(AE182:AF182)&gt;0,AD182,AG182)+IF(COUNTBLANK(BD182:BE182)&gt;0,BC182,BF182)+IF(COUNTBLANK(CC182:CD182)&gt;0,CB182,CE182)+IF(COUNTBLANK(DB182:DC182)&gt;0,DA182,DD182)+IF(COUNTBLANK(EZ182:FA182)&gt;0,DZ182,EC182)+IF(COUNTBLANK(EZ182:FA182)&gt;0,EY182,FB182),"")</f>
        <v>0</v>
      </c>
    </row>
    <row r="183" spans="1:181" s="25" customFormat="1" x14ac:dyDescent="0.2">
      <c r="A183" s="17"/>
      <c r="B183" s="18"/>
      <c r="C183" s="19">
        <v>0.85416666666666663</v>
      </c>
      <c r="D183" s="290">
        <f t="shared" si="173"/>
        <v>0</v>
      </c>
      <c r="E183" s="291">
        <f t="shared" si="174"/>
        <v>0</v>
      </c>
      <c r="F183" s="19">
        <f t="shared" si="175"/>
        <v>0</v>
      </c>
      <c r="G183" s="20">
        <v>0.16250000000000001</v>
      </c>
      <c r="H183" s="292">
        <f t="shared" si="164"/>
        <v>0</v>
      </c>
      <c r="I183" s="63"/>
      <c r="J183" s="64"/>
      <c r="K183" s="63"/>
      <c r="L183" s="65"/>
      <c r="M183" s="66"/>
      <c r="N183" s="64"/>
      <c r="O183" s="63" t="s">
        <v>10</v>
      </c>
      <c r="P183" s="65"/>
      <c r="Q183" s="66" t="s">
        <v>10</v>
      </c>
      <c r="R183" s="64"/>
      <c r="S183" s="56" t="str">
        <f>IFERROR(IF($B183="Présent",J183/VLOOKUP(I183,Base!$A$3:$E$17,2,FALSE)/24,""),"")</f>
        <v/>
      </c>
      <c r="T183" s="56" t="str">
        <f>IFERROR(IF($B183="Présent",L183/VLOOKUP(K183,Base!$A$3:$E$17,2,FALSE)/24,""),"")</f>
        <v/>
      </c>
      <c r="U183" s="56" t="str">
        <f>IFERROR(IF($B183="Présent",N183/VLOOKUP(M183,Base!$A$3:$E$17,2,FALSE)/24,""),"")</f>
        <v/>
      </c>
      <c r="V183" s="56" t="str">
        <f>IFERROR(IF($B183="Présent",P183/VLOOKUP(O183,Base!$A$3:$E$17,2,FALSE)/24,""),"")</f>
        <v/>
      </c>
      <c r="W183" s="56" t="str">
        <f>IFERROR(IF($B183="Présent",R183/VLOOKUP(Q183,Base!$A$3:$E$17,2,FALSE)/24,""),"")</f>
        <v/>
      </c>
      <c r="X183" s="293" t="str">
        <f t="shared" si="176"/>
        <v/>
      </c>
      <c r="Y183" s="51"/>
      <c r="Z183" s="17"/>
      <c r="AA183" s="18"/>
      <c r="AB183" s="19">
        <v>0.85416666666666663</v>
      </c>
      <c r="AC183" s="290">
        <f t="shared" si="177"/>
        <v>0</v>
      </c>
      <c r="AD183" s="291">
        <f t="shared" si="178"/>
        <v>0</v>
      </c>
      <c r="AE183" s="19">
        <f t="shared" si="179"/>
        <v>0</v>
      </c>
      <c r="AF183" s="20">
        <v>0.16250000000000001</v>
      </c>
      <c r="AG183" s="292">
        <f t="shared" si="165"/>
        <v>0</v>
      </c>
      <c r="AH183" s="63"/>
      <c r="AI183" s="64"/>
      <c r="AJ183" s="63"/>
      <c r="AK183" s="65"/>
      <c r="AL183" s="66"/>
      <c r="AM183" s="64"/>
      <c r="AN183" s="63" t="s">
        <v>10</v>
      </c>
      <c r="AO183" s="65"/>
      <c r="AP183" s="66" t="s">
        <v>10</v>
      </c>
      <c r="AQ183" s="64"/>
      <c r="AR183" s="56" t="str">
        <f>IFERROR(IF($AA183="Présent",AI183/VLOOKUP(AH183,Base!$A$3:$E$17,2,FALSE)/24,""),"")</f>
        <v/>
      </c>
      <c r="AS183" s="56" t="str">
        <f>IFERROR(IF($AA183="Présent",AK183/VLOOKUP(AJ183,Base!$A$3:$E$17,2,FALSE)/24,""),"")</f>
        <v/>
      </c>
      <c r="AT183" s="56" t="str">
        <f>IFERROR(IF($AA183="Présent",AM183/VLOOKUP(AL183,Base!$A$3:$E$17,2,FALSE)/24,""),"")</f>
        <v/>
      </c>
      <c r="AU183" s="56" t="str">
        <f>IFERROR(IF($AA183="Présent",AO183/VLOOKUP(AN183,Base!$A$3:$E$17,2,FALSE)/24,""),"")</f>
        <v/>
      </c>
      <c r="AV183" s="56" t="str">
        <f>IFERROR(IF($AA183="Présent",AQ183/VLOOKUP(AP183,Base!$A$3:$E$17,2,FALSE)/24,""),"")</f>
        <v/>
      </c>
      <c r="AW183" s="293" t="str">
        <f t="shared" si="180"/>
        <v/>
      </c>
      <c r="AX183" s="51"/>
      <c r="AY183" s="17"/>
      <c r="AZ183" s="18"/>
      <c r="BA183" s="19">
        <v>0.85416666666666663</v>
      </c>
      <c r="BB183" s="290">
        <f t="shared" si="181"/>
        <v>0</v>
      </c>
      <c r="BC183" s="291">
        <f t="shared" si="182"/>
        <v>0</v>
      </c>
      <c r="BD183" s="19">
        <f t="shared" si="183"/>
        <v>0</v>
      </c>
      <c r="BE183" s="20">
        <v>0.16250000000000001</v>
      </c>
      <c r="BF183" s="292">
        <f t="shared" si="166"/>
        <v>0</v>
      </c>
      <c r="BG183" s="63"/>
      <c r="BH183" s="64"/>
      <c r="BI183" s="63"/>
      <c r="BJ183" s="65"/>
      <c r="BK183" s="66"/>
      <c r="BL183" s="64"/>
      <c r="BM183" s="63" t="s">
        <v>10</v>
      </c>
      <c r="BN183" s="65"/>
      <c r="BO183" s="66" t="s">
        <v>10</v>
      </c>
      <c r="BP183" s="64"/>
      <c r="BQ183" s="56" t="str">
        <f>IFERROR(IF($AZ183="Présent",BH183/VLOOKUP(BG183,Base!$A$3:$E$17,2,FALSE)/24,""),"")</f>
        <v/>
      </c>
      <c r="BR183" s="56" t="str">
        <f>IFERROR(IF($AZ183="Présent",BJ183/VLOOKUP(BI183,Base!$A$3:$E$17,2,FALSE)/24,""),"")</f>
        <v/>
      </c>
      <c r="BS183" s="56" t="str">
        <f>IFERROR(IF($AZ183="Présent",BL183/VLOOKUP(BK183,Base!$A$3:$E$17,2,FALSE)/24,""),"")</f>
        <v/>
      </c>
      <c r="BT183" s="56" t="str">
        <f>IFERROR(IF($AZ183="Présent",BN183/VLOOKUP(BM183,Base!$A$3:$E$17,2,FALSE)/24,""),"")</f>
        <v/>
      </c>
      <c r="BU183" s="56" t="str">
        <f>IFERROR(IF($AZ183="Présent",BP183/VLOOKUP(BO183,Base!$A$3:$E$17,2,FALSE)/24,""),"")</f>
        <v/>
      </c>
      <c r="BV183" s="293" t="str">
        <f t="shared" si="184"/>
        <v/>
      </c>
      <c r="BW183" s="51"/>
      <c r="BX183" s="17"/>
      <c r="BY183" s="18"/>
      <c r="BZ183" s="19">
        <v>0.85416666666666663</v>
      </c>
      <c r="CA183" s="290">
        <f t="shared" si="185"/>
        <v>0</v>
      </c>
      <c r="CB183" s="291">
        <f t="shared" si="186"/>
        <v>0</v>
      </c>
      <c r="CC183" s="19">
        <f t="shared" si="187"/>
        <v>0</v>
      </c>
      <c r="CD183" s="20">
        <v>0.16250000000000001</v>
      </c>
      <c r="CE183" s="292">
        <f t="shared" si="167"/>
        <v>0</v>
      </c>
      <c r="CF183" s="63"/>
      <c r="CG183" s="64"/>
      <c r="CH183" s="63"/>
      <c r="CI183" s="65"/>
      <c r="CJ183" s="66"/>
      <c r="CK183" s="64"/>
      <c r="CL183" s="63" t="s">
        <v>10</v>
      </c>
      <c r="CM183" s="65"/>
      <c r="CN183" s="66" t="s">
        <v>10</v>
      </c>
      <c r="CO183" s="64"/>
      <c r="CP183" s="56" t="str">
        <f>IFERROR(IF($BY183="Présent",CG183/VLOOKUP(CF183,Base!$A$3:$E$17,2,FALSE)/24,""),"")</f>
        <v/>
      </c>
      <c r="CQ183" s="56" t="str">
        <f>IFERROR(IF($BY183="Présent",CI183/VLOOKUP(CH183,Base!$A$3:$E$17,2,FALSE)/24,""),"")</f>
        <v/>
      </c>
      <c r="CR183" s="56" t="str">
        <f>IFERROR(IF($BY183="Présent",CK183/VLOOKUP(CJ183,Base!$A$3:$E$17,2,FALSE)/24,""),"")</f>
        <v/>
      </c>
      <c r="CS183" s="56" t="str">
        <f>IFERROR(IF($BY183="Présent",CM183/VLOOKUP(CL183,Base!$A$3:$E$17,2,FALSE)/24,""),"")</f>
        <v/>
      </c>
      <c r="CT183" s="56" t="str">
        <f>IFERROR(IF($BY183="Présent",CO183/VLOOKUP(CN183,Base!$A$3:$E$17,2,FALSE)/24,""),"")</f>
        <v/>
      </c>
      <c r="CU183" s="293" t="str">
        <f t="shared" si="188"/>
        <v/>
      </c>
      <c r="CV183" s="51"/>
      <c r="CW183" s="17"/>
      <c r="CX183" s="18"/>
      <c r="CY183" s="19">
        <v>0.85416666666666663</v>
      </c>
      <c r="CZ183" s="290">
        <f t="shared" si="189"/>
        <v>0</v>
      </c>
      <c r="DA183" s="291">
        <f t="shared" si="190"/>
        <v>0</v>
      </c>
      <c r="DB183" s="19">
        <f t="shared" si="191"/>
        <v>0</v>
      </c>
      <c r="DC183" s="20">
        <v>0.16250000000000001</v>
      </c>
      <c r="DD183" s="292">
        <f t="shared" si="168"/>
        <v>0</v>
      </c>
      <c r="DE183" s="63"/>
      <c r="DF183" s="64"/>
      <c r="DG183" s="63"/>
      <c r="DH183" s="65"/>
      <c r="DI183" s="66"/>
      <c r="DJ183" s="64"/>
      <c r="DK183" s="63" t="s">
        <v>10</v>
      </c>
      <c r="DL183" s="65"/>
      <c r="DM183" s="66" t="s">
        <v>10</v>
      </c>
      <c r="DN183" s="64"/>
      <c r="DO183" s="56" t="str">
        <f>IFERROR(IF($CX183="Présent",DF183/VLOOKUP(DE183,Base!$A$3:$E$17,2,FALSE)/24,""),"")</f>
        <v/>
      </c>
      <c r="DP183" s="56" t="str">
        <f>IFERROR(IF($CX183="Présent",DH183/VLOOKUP(DG183,Base!$A$3:$E$17,2,FALSE)/24,""),"")</f>
        <v/>
      </c>
      <c r="DQ183" s="56" t="str">
        <f>IFERROR(IF($CX183="Présent",DJ183/VLOOKUP(DI183,Base!$A$3:$E$17,2,FALSE)/24,""),"")</f>
        <v/>
      </c>
      <c r="DR183" s="56" t="str">
        <f>IFERROR(IF($CX183="Présent",DL183/VLOOKUP(DK183,Base!$A$3:$E$17,2,FALSE)/24,""),"")</f>
        <v/>
      </c>
      <c r="DS183" s="56" t="str">
        <f>IFERROR(IF($CX183="Présent",DN183/VLOOKUP(DM183,Base!$A$3:$E$17,2,FALSE)/24,""),"")</f>
        <v/>
      </c>
      <c r="DT183" s="293" t="str">
        <f t="shared" si="192"/>
        <v/>
      </c>
      <c r="DU183" s="51"/>
      <c r="DV183" s="17"/>
      <c r="DW183" s="18"/>
      <c r="DX183" s="19">
        <v>0.85416666666666663</v>
      </c>
      <c r="DY183" s="290">
        <f t="shared" si="193"/>
        <v>0</v>
      </c>
      <c r="DZ183" s="291">
        <f t="shared" si="194"/>
        <v>0</v>
      </c>
      <c r="EA183" s="19">
        <f t="shared" si="195"/>
        <v>0</v>
      </c>
      <c r="EB183" s="20">
        <v>0.16250000000000001</v>
      </c>
      <c r="EC183" s="292">
        <f t="shared" si="169"/>
        <v>0</v>
      </c>
      <c r="ED183" s="63"/>
      <c r="EE183" s="64"/>
      <c r="EF183" s="63"/>
      <c r="EG183" s="65"/>
      <c r="EH183" s="66"/>
      <c r="EI183" s="64"/>
      <c r="EJ183" s="63" t="s">
        <v>10</v>
      </c>
      <c r="EK183" s="65"/>
      <c r="EL183" s="66" t="s">
        <v>10</v>
      </c>
      <c r="EM183" s="64"/>
      <c r="EN183" s="56" t="str">
        <f>IFERROR(IF($DW183="Présent",EE183/VLOOKUP(ED183,Base!$A$3:$E$17,2,FALSE)/24,""),"")</f>
        <v/>
      </c>
      <c r="EO183" s="56" t="str">
        <f>IFERROR(IF($DW183="Présent",EG183/VLOOKUP(EF183,Base!$A$3:$E$17,2,FALSE)/24,""),"")</f>
        <v/>
      </c>
      <c r="EP183" s="56" t="str">
        <f>IFERROR(IF($DW183="Présent",EI183/VLOOKUP(EH183,Base!$A$3:$E$17,2,FALSE)/24,""),"")</f>
        <v/>
      </c>
      <c r="EQ183" s="56" t="str">
        <f>IFERROR(IF($DW183="Présent",EK183/VLOOKUP(EJ183,Base!$A$3:$E$17,2,FALSE)/24,""),"")</f>
        <v/>
      </c>
      <c r="ER183" s="56" t="str">
        <f>IFERROR(IF($DW183="Présent",EM183/VLOOKUP(EL183,Base!$A$3:$E$17,2,FALSE)/24,""),"")</f>
        <v/>
      </c>
      <c r="ES183" s="293" t="str">
        <f t="shared" si="196"/>
        <v/>
      </c>
      <c r="ET183" s="51"/>
      <c r="EU183" s="17"/>
      <c r="EV183" s="18"/>
      <c r="EW183" s="19">
        <v>0.85416666666666663</v>
      </c>
      <c r="EX183" s="290">
        <f t="shared" si="197"/>
        <v>0</v>
      </c>
      <c r="EY183" s="291">
        <f t="shared" si="198"/>
        <v>0</v>
      </c>
      <c r="EZ183" s="19">
        <f t="shared" si="199"/>
        <v>0</v>
      </c>
      <c r="FA183" s="20">
        <v>0.16250000000000001</v>
      </c>
      <c r="FB183" s="292">
        <f t="shared" si="170"/>
        <v>0</v>
      </c>
      <c r="FC183" s="63"/>
      <c r="FD183" s="64"/>
      <c r="FE183" s="63"/>
      <c r="FF183" s="65"/>
      <c r="FG183" s="66"/>
      <c r="FH183" s="64"/>
      <c r="FI183" s="63" t="s">
        <v>10</v>
      </c>
      <c r="FJ183" s="65"/>
      <c r="FK183" s="66" t="s">
        <v>10</v>
      </c>
      <c r="FL183" s="64"/>
      <c r="FM183" s="56" t="str">
        <f>IFERROR(IF($EV183="Présent",FD183/VLOOKUP(FC183,Base!$A$3:$E$17,2,FALSE)/24,""),"")</f>
        <v/>
      </c>
      <c r="FN183" s="56" t="str">
        <f>IFERROR(IF($EV183="Présent",FF183/VLOOKUP(FE183,Base!$A$3:$E$17,2,FALSE)/24,""),"")</f>
        <v/>
      </c>
      <c r="FO183" s="56" t="str">
        <f>IFERROR(IF($EV183="Présent",FH183/VLOOKUP(FG183,Base!$A$3:$E$17,2,FALSE)/24,""),"")</f>
        <v/>
      </c>
      <c r="FP183" s="56" t="str">
        <f>IFERROR(IF($EV183="Présent",FJ183/VLOOKUP(FI183,Base!$A$3:$E$17,2,FALSE)/24,""),"")</f>
        <v/>
      </c>
      <c r="FQ183" s="56" t="str">
        <f>IFERROR(IF($EV183="Présent",FL183/VLOOKUP(FK183,Base!$A$3:$E$17,2,FALSE)/24,""),"")</f>
        <v/>
      </c>
      <c r="FR183" s="293" t="str">
        <f t="shared" si="200"/>
        <v/>
      </c>
      <c r="FS183" s="51"/>
      <c r="FU183" s="262">
        <f t="shared" si="171"/>
        <v>0</v>
      </c>
      <c r="FV183" s="261" t="str">
        <f t="shared" si="172"/>
        <v/>
      </c>
      <c r="FW183" s="263">
        <f t="shared" si="201"/>
        <v>0</v>
      </c>
      <c r="FX183" s="23"/>
      <c r="FY183" s="88">
        <f t="shared" si="202"/>
        <v>0</v>
      </c>
    </row>
    <row r="184" spans="1:181" s="25" customFormat="1" x14ac:dyDescent="0.2">
      <c r="A184" s="17"/>
      <c r="B184" s="18"/>
      <c r="C184" s="19">
        <v>0.85416666666666663</v>
      </c>
      <c r="D184" s="290">
        <f t="shared" si="173"/>
        <v>0</v>
      </c>
      <c r="E184" s="291">
        <f t="shared" si="174"/>
        <v>0</v>
      </c>
      <c r="F184" s="19">
        <f t="shared" si="175"/>
        <v>0</v>
      </c>
      <c r="G184" s="20">
        <v>0.16250000000000001</v>
      </c>
      <c r="H184" s="292">
        <f t="shared" si="164"/>
        <v>0</v>
      </c>
      <c r="I184" s="63"/>
      <c r="J184" s="64"/>
      <c r="K184" s="63"/>
      <c r="L184" s="65"/>
      <c r="M184" s="66"/>
      <c r="N184" s="64"/>
      <c r="O184" s="63" t="s">
        <v>10</v>
      </c>
      <c r="P184" s="65"/>
      <c r="Q184" s="66" t="s">
        <v>10</v>
      </c>
      <c r="R184" s="64"/>
      <c r="S184" s="56" t="str">
        <f>IFERROR(IF($B184="Présent",J184/VLOOKUP(I184,Base!$A$3:$E$17,2,FALSE)/24,""),"")</f>
        <v/>
      </c>
      <c r="T184" s="56" t="str">
        <f>IFERROR(IF($B184="Présent",L184/VLOOKUP(K184,Base!$A$3:$E$17,2,FALSE)/24,""),"")</f>
        <v/>
      </c>
      <c r="U184" s="56" t="str">
        <f>IFERROR(IF($B184="Présent",N184/VLOOKUP(M184,Base!$A$3:$E$17,2,FALSE)/24,""),"")</f>
        <v/>
      </c>
      <c r="V184" s="56" t="str">
        <f>IFERROR(IF($B184="Présent",P184/VLOOKUP(O184,Base!$A$3:$E$17,2,FALSE)/24,""),"")</f>
        <v/>
      </c>
      <c r="W184" s="56" t="str">
        <f>IFERROR(IF($B184="Présent",R184/VLOOKUP(Q184,Base!$A$3:$E$17,2,FALSE)/24,""),"")</f>
        <v/>
      </c>
      <c r="X184" s="293" t="str">
        <f t="shared" si="176"/>
        <v/>
      </c>
      <c r="Y184" s="51"/>
      <c r="Z184" s="17"/>
      <c r="AA184" s="18"/>
      <c r="AB184" s="19">
        <v>0.85416666666666663</v>
      </c>
      <c r="AC184" s="290">
        <f t="shared" si="177"/>
        <v>0</v>
      </c>
      <c r="AD184" s="291">
        <f t="shared" si="178"/>
        <v>0</v>
      </c>
      <c r="AE184" s="19">
        <f t="shared" si="179"/>
        <v>0</v>
      </c>
      <c r="AF184" s="20">
        <v>0.16250000000000001</v>
      </c>
      <c r="AG184" s="292">
        <f t="shared" si="165"/>
        <v>0</v>
      </c>
      <c r="AH184" s="63"/>
      <c r="AI184" s="64"/>
      <c r="AJ184" s="63"/>
      <c r="AK184" s="65"/>
      <c r="AL184" s="66"/>
      <c r="AM184" s="64"/>
      <c r="AN184" s="63" t="s">
        <v>10</v>
      </c>
      <c r="AO184" s="65"/>
      <c r="AP184" s="66" t="s">
        <v>10</v>
      </c>
      <c r="AQ184" s="64"/>
      <c r="AR184" s="56" t="str">
        <f>IFERROR(IF($AA184="Présent",AI184/VLOOKUP(AH184,Base!$A$3:$E$17,2,FALSE)/24,""),"")</f>
        <v/>
      </c>
      <c r="AS184" s="56" t="str">
        <f>IFERROR(IF($AA184="Présent",AK184/VLOOKUP(AJ184,Base!$A$3:$E$17,2,FALSE)/24,""),"")</f>
        <v/>
      </c>
      <c r="AT184" s="56" t="str">
        <f>IFERROR(IF($AA184="Présent",AM184/VLOOKUP(AL184,Base!$A$3:$E$17,2,FALSE)/24,""),"")</f>
        <v/>
      </c>
      <c r="AU184" s="56" t="str">
        <f>IFERROR(IF($AA184="Présent",AO184/VLOOKUP(AN184,Base!$A$3:$E$17,2,FALSE)/24,""),"")</f>
        <v/>
      </c>
      <c r="AV184" s="56" t="str">
        <f>IFERROR(IF($AA184="Présent",AQ184/VLOOKUP(AP184,Base!$A$3:$E$17,2,FALSE)/24,""),"")</f>
        <v/>
      </c>
      <c r="AW184" s="293" t="str">
        <f t="shared" si="180"/>
        <v/>
      </c>
      <c r="AX184" s="51"/>
      <c r="AY184" s="17"/>
      <c r="AZ184" s="18"/>
      <c r="BA184" s="19">
        <v>0.85416666666666663</v>
      </c>
      <c r="BB184" s="290">
        <f t="shared" si="181"/>
        <v>0</v>
      </c>
      <c r="BC184" s="291">
        <f t="shared" si="182"/>
        <v>0</v>
      </c>
      <c r="BD184" s="19">
        <f t="shared" si="183"/>
        <v>0</v>
      </c>
      <c r="BE184" s="20">
        <v>0.16250000000000001</v>
      </c>
      <c r="BF184" s="292">
        <f t="shared" si="166"/>
        <v>0</v>
      </c>
      <c r="BG184" s="63"/>
      <c r="BH184" s="64"/>
      <c r="BI184" s="63"/>
      <c r="BJ184" s="65"/>
      <c r="BK184" s="66"/>
      <c r="BL184" s="64"/>
      <c r="BM184" s="63" t="s">
        <v>10</v>
      </c>
      <c r="BN184" s="65"/>
      <c r="BO184" s="66" t="s">
        <v>10</v>
      </c>
      <c r="BP184" s="64"/>
      <c r="BQ184" s="56" t="str">
        <f>IFERROR(IF($AZ184="Présent",BH184/VLOOKUP(BG184,Base!$A$3:$E$17,2,FALSE)/24,""),"")</f>
        <v/>
      </c>
      <c r="BR184" s="56" t="str">
        <f>IFERROR(IF($AZ184="Présent",BJ184/VLOOKUP(BI184,Base!$A$3:$E$17,2,FALSE)/24,""),"")</f>
        <v/>
      </c>
      <c r="BS184" s="56" t="str">
        <f>IFERROR(IF($AZ184="Présent",BL184/VLOOKUP(BK184,Base!$A$3:$E$17,2,FALSE)/24,""),"")</f>
        <v/>
      </c>
      <c r="BT184" s="56" t="str">
        <f>IFERROR(IF($AZ184="Présent",BN184/VLOOKUP(BM184,Base!$A$3:$E$17,2,FALSE)/24,""),"")</f>
        <v/>
      </c>
      <c r="BU184" s="56" t="str">
        <f>IFERROR(IF($AZ184="Présent",BP184/VLOOKUP(BO184,Base!$A$3:$E$17,2,FALSE)/24,""),"")</f>
        <v/>
      </c>
      <c r="BV184" s="293" t="str">
        <f t="shared" si="184"/>
        <v/>
      </c>
      <c r="BW184" s="51"/>
      <c r="BX184" s="17"/>
      <c r="BY184" s="18"/>
      <c r="BZ184" s="19">
        <v>0.85416666666666663</v>
      </c>
      <c r="CA184" s="290">
        <f t="shared" si="185"/>
        <v>0</v>
      </c>
      <c r="CB184" s="291">
        <f t="shared" si="186"/>
        <v>0</v>
      </c>
      <c r="CC184" s="19">
        <f t="shared" si="187"/>
        <v>0</v>
      </c>
      <c r="CD184" s="20">
        <v>0.16250000000000001</v>
      </c>
      <c r="CE184" s="292">
        <f t="shared" si="167"/>
        <v>0</v>
      </c>
      <c r="CF184" s="63"/>
      <c r="CG184" s="64"/>
      <c r="CH184" s="63"/>
      <c r="CI184" s="65"/>
      <c r="CJ184" s="66"/>
      <c r="CK184" s="64"/>
      <c r="CL184" s="63" t="s">
        <v>10</v>
      </c>
      <c r="CM184" s="65"/>
      <c r="CN184" s="66" t="s">
        <v>10</v>
      </c>
      <c r="CO184" s="64"/>
      <c r="CP184" s="56" t="str">
        <f>IFERROR(IF($BY184="Présent",CG184/VLOOKUP(CF184,Base!$A$3:$E$17,2,FALSE)/24,""),"")</f>
        <v/>
      </c>
      <c r="CQ184" s="56" t="str">
        <f>IFERROR(IF($BY184="Présent",CI184/VLOOKUP(CH184,Base!$A$3:$E$17,2,FALSE)/24,""),"")</f>
        <v/>
      </c>
      <c r="CR184" s="56" t="str">
        <f>IFERROR(IF($BY184="Présent",CK184/VLOOKUP(CJ184,Base!$A$3:$E$17,2,FALSE)/24,""),"")</f>
        <v/>
      </c>
      <c r="CS184" s="56" t="str">
        <f>IFERROR(IF($BY184="Présent",CM184/VLOOKUP(CL184,Base!$A$3:$E$17,2,FALSE)/24,""),"")</f>
        <v/>
      </c>
      <c r="CT184" s="56" t="str">
        <f>IFERROR(IF($BY184="Présent",CO184/VLOOKUP(CN184,Base!$A$3:$E$17,2,FALSE)/24,""),"")</f>
        <v/>
      </c>
      <c r="CU184" s="293" t="str">
        <f t="shared" si="188"/>
        <v/>
      </c>
      <c r="CV184" s="51"/>
      <c r="CW184" s="17"/>
      <c r="CX184" s="18"/>
      <c r="CY184" s="19">
        <v>0.85416666666666663</v>
      </c>
      <c r="CZ184" s="290">
        <f t="shared" si="189"/>
        <v>0</v>
      </c>
      <c r="DA184" s="291">
        <f t="shared" si="190"/>
        <v>0</v>
      </c>
      <c r="DB184" s="19">
        <f t="shared" si="191"/>
        <v>0</v>
      </c>
      <c r="DC184" s="20">
        <v>0.16250000000000001</v>
      </c>
      <c r="DD184" s="292">
        <f t="shared" si="168"/>
        <v>0</v>
      </c>
      <c r="DE184" s="63"/>
      <c r="DF184" s="64"/>
      <c r="DG184" s="63"/>
      <c r="DH184" s="65"/>
      <c r="DI184" s="66"/>
      <c r="DJ184" s="64"/>
      <c r="DK184" s="63" t="s">
        <v>10</v>
      </c>
      <c r="DL184" s="65"/>
      <c r="DM184" s="66" t="s">
        <v>10</v>
      </c>
      <c r="DN184" s="64"/>
      <c r="DO184" s="56" t="str">
        <f>IFERROR(IF($CX184="Présent",DF184/VLOOKUP(DE184,Base!$A$3:$E$17,2,FALSE)/24,""),"")</f>
        <v/>
      </c>
      <c r="DP184" s="56" t="str">
        <f>IFERROR(IF($CX184="Présent",DH184/VLOOKUP(DG184,Base!$A$3:$E$17,2,FALSE)/24,""),"")</f>
        <v/>
      </c>
      <c r="DQ184" s="56" t="str">
        <f>IFERROR(IF($CX184="Présent",DJ184/VLOOKUP(DI184,Base!$A$3:$E$17,2,FALSE)/24,""),"")</f>
        <v/>
      </c>
      <c r="DR184" s="56" t="str">
        <f>IFERROR(IF($CX184="Présent",DL184/VLOOKUP(DK184,Base!$A$3:$E$17,2,FALSE)/24,""),"")</f>
        <v/>
      </c>
      <c r="DS184" s="56" t="str">
        <f>IFERROR(IF($CX184="Présent",DN184/VLOOKUP(DM184,Base!$A$3:$E$17,2,FALSE)/24,""),"")</f>
        <v/>
      </c>
      <c r="DT184" s="293" t="str">
        <f t="shared" si="192"/>
        <v/>
      </c>
      <c r="DU184" s="51"/>
      <c r="DV184" s="17"/>
      <c r="DW184" s="18"/>
      <c r="DX184" s="19">
        <v>0.85416666666666663</v>
      </c>
      <c r="DY184" s="290">
        <f t="shared" si="193"/>
        <v>0</v>
      </c>
      <c r="DZ184" s="291">
        <f t="shared" si="194"/>
        <v>0</v>
      </c>
      <c r="EA184" s="19">
        <f t="shared" si="195"/>
        <v>0</v>
      </c>
      <c r="EB184" s="20">
        <v>0.16250000000000001</v>
      </c>
      <c r="EC184" s="292">
        <f t="shared" si="169"/>
        <v>0</v>
      </c>
      <c r="ED184" s="63"/>
      <c r="EE184" s="64"/>
      <c r="EF184" s="63"/>
      <c r="EG184" s="65"/>
      <c r="EH184" s="66"/>
      <c r="EI184" s="64"/>
      <c r="EJ184" s="63" t="s">
        <v>10</v>
      </c>
      <c r="EK184" s="65"/>
      <c r="EL184" s="66" t="s">
        <v>10</v>
      </c>
      <c r="EM184" s="64"/>
      <c r="EN184" s="56" t="str">
        <f>IFERROR(IF($DW184="Présent",EE184/VLOOKUP(ED184,Base!$A$3:$E$17,2,FALSE)/24,""),"")</f>
        <v/>
      </c>
      <c r="EO184" s="56" t="str">
        <f>IFERROR(IF($DW184="Présent",EG184/VLOOKUP(EF184,Base!$A$3:$E$17,2,FALSE)/24,""),"")</f>
        <v/>
      </c>
      <c r="EP184" s="56" t="str">
        <f>IFERROR(IF($DW184="Présent",EI184/VLOOKUP(EH184,Base!$A$3:$E$17,2,FALSE)/24,""),"")</f>
        <v/>
      </c>
      <c r="EQ184" s="56" t="str">
        <f>IFERROR(IF($DW184="Présent",EK184/VLOOKUP(EJ184,Base!$A$3:$E$17,2,FALSE)/24,""),"")</f>
        <v/>
      </c>
      <c r="ER184" s="56" t="str">
        <f>IFERROR(IF($DW184="Présent",EM184/VLOOKUP(EL184,Base!$A$3:$E$17,2,FALSE)/24,""),"")</f>
        <v/>
      </c>
      <c r="ES184" s="293" t="str">
        <f t="shared" si="196"/>
        <v/>
      </c>
      <c r="ET184" s="51"/>
      <c r="EU184" s="17"/>
      <c r="EV184" s="18"/>
      <c r="EW184" s="19">
        <v>0.85416666666666663</v>
      </c>
      <c r="EX184" s="290">
        <f t="shared" si="197"/>
        <v>0</v>
      </c>
      <c r="EY184" s="291">
        <f t="shared" si="198"/>
        <v>0</v>
      </c>
      <c r="EZ184" s="19">
        <f t="shared" si="199"/>
        <v>0</v>
      </c>
      <c r="FA184" s="20">
        <v>0.16250000000000001</v>
      </c>
      <c r="FB184" s="292">
        <f t="shared" si="170"/>
        <v>0</v>
      </c>
      <c r="FC184" s="63"/>
      <c r="FD184" s="64"/>
      <c r="FE184" s="63"/>
      <c r="FF184" s="65"/>
      <c r="FG184" s="66"/>
      <c r="FH184" s="64"/>
      <c r="FI184" s="63" t="s">
        <v>10</v>
      </c>
      <c r="FJ184" s="65"/>
      <c r="FK184" s="66" t="s">
        <v>10</v>
      </c>
      <c r="FL184" s="64"/>
      <c r="FM184" s="56" t="str">
        <f>IFERROR(IF($EV184="Présent",FD184/VLOOKUP(FC184,Base!$A$3:$E$17,2,FALSE)/24,""),"")</f>
        <v/>
      </c>
      <c r="FN184" s="56" t="str">
        <f>IFERROR(IF($EV184="Présent",FF184/VLOOKUP(FE184,Base!$A$3:$E$17,2,FALSE)/24,""),"")</f>
        <v/>
      </c>
      <c r="FO184" s="56" t="str">
        <f>IFERROR(IF($EV184="Présent",FH184/VLOOKUP(FG184,Base!$A$3:$E$17,2,FALSE)/24,""),"")</f>
        <v/>
      </c>
      <c r="FP184" s="56" t="str">
        <f>IFERROR(IF($EV184="Présent",FJ184/VLOOKUP(FI184,Base!$A$3:$E$17,2,FALSE)/24,""),"")</f>
        <v/>
      </c>
      <c r="FQ184" s="56" t="str">
        <f>IFERROR(IF($EV184="Présent",FL184/VLOOKUP(FK184,Base!$A$3:$E$17,2,FALSE)/24,""),"")</f>
        <v/>
      </c>
      <c r="FR184" s="293" t="str">
        <f t="shared" si="200"/>
        <v/>
      </c>
      <c r="FS184" s="51"/>
      <c r="FU184" s="262">
        <f t="shared" si="171"/>
        <v>0</v>
      </c>
      <c r="FV184" s="261" t="str">
        <f t="shared" si="172"/>
        <v/>
      </c>
      <c r="FW184" s="263">
        <f t="shared" si="201"/>
        <v>0</v>
      </c>
      <c r="FX184" s="23"/>
      <c r="FY184" s="88">
        <f t="shared" si="202"/>
        <v>0</v>
      </c>
    </row>
    <row r="185" spans="1:181" s="25" customFormat="1" x14ac:dyDescent="0.2">
      <c r="A185" s="17"/>
      <c r="B185" s="18"/>
      <c r="C185" s="19">
        <v>0.85416666666666663</v>
      </c>
      <c r="D185" s="290">
        <f t="shared" si="173"/>
        <v>0</v>
      </c>
      <c r="E185" s="291">
        <f t="shared" si="174"/>
        <v>0</v>
      </c>
      <c r="F185" s="19">
        <f t="shared" si="175"/>
        <v>0</v>
      </c>
      <c r="G185" s="20">
        <v>0.16250000000000001</v>
      </c>
      <c r="H185" s="292">
        <f t="shared" si="164"/>
        <v>0</v>
      </c>
      <c r="I185" s="63"/>
      <c r="J185" s="64"/>
      <c r="K185" s="63"/>
      <c r="L185" s="65"/>
      <c r="M185" s="66"/>
      <c r="N185" s="64"/>
      <c r="O185" s="63" t="s">
        <v>10</v>
      </c>
      <c r="P185" s="65"/>
      <c r="Q185" s="66" t="s">
        <v>10</v>
      </c>
      <c r="R185" s="64"/>
      <c r="S185" s="56" t="str">
        <f>IFERROR(IF($B185="Présent",J185/VLOOKUP(I185,Base!$A$3:$E$17,2,FALSE)/24,""),"")</f>
        <v/>
      </c>
      <c r="T185" s="56" t="str">
        <f>IFERROR(IF($B185="Présent",L185/VLOOKUP(K185,Base!$A$3:$E$17,2,FALSE)/24,""),"")</f>
        <v/>
      </c>
      <c r="U185" s="56" t="str">
        <f>IFERROR(IF($B185="Présent",N185/VLOOKUP(M185,Base!$A$3:$E$17,2,FALSE)/24,""),"")</f>
        <v/>
      </c>
      <c r="V185" s="56" t="str">
        <f>IFERROR(IF($B185="Présent",P185/VLOOKUP(O185,Base!$A$3:$E$17,2,FALSE)/24,""),"")</f>
        <v/>
      </c>
      <c r="W185" s="56" t="str">
        <f>IFERROR(IF($B185="Présent",R185/VLOOKUP(Q185,Base!$A$3:$E$17,2,FALSE)/24,""),"")</f>
        <v/>
      </c>
      <c r="X185" s="293" t="str">
        <f t="shared" si="176"/>
        <v/>
      </c>
      <c r="Y185" s="51"/>
      <c r="Z185" s="17"/>
      <c r="AA185" s="18"/>
      <c r="AB185" s="19">
        <v>0.85416666666666663</v>
      </c>
      <c r="AC185" s="290">
        <f t="shared" si="177"/>
        <v>0</v>
      </c>
      <c r="AD185" s="291">
        <f t="shared" si="178"/>
        <v>0</v>
      </c>
      <c r="AE185" s="19">
        <f t="shared" si="179"/>
        <v>0</v>
      </c>
      <c r="AF185" s="20">
        <v>0.16250000000000001</v>
      </c>
      <c r="AG185" s="292">
        <f t="shared" si="165"/>
        <v>0</v>
      </c>
      <c r="AH185" s="63"/>
      <c r="AI185" s="64"/>
      <c r="AJ185" s="63"/>
      <c r="AK185" s="65"/>
      <c r="AL185" s="66"/>
      <c r="AM185" s="64"/>
      <c r="AN185" s="63" t="s">
        <v>10</v>
      </c>
      <c r="AO185" s="65"/>
      <c r="AP185" s="66" t="s">
        <v>10</v>
      </c>
      <c r="AQ185" s="64"/>
      <c r="AR185" s="56" t="str">
        <f>IFERROR(IF($AA185="Présent",AI185/VLOOKUP(AH185,Base!$A$3:$E$17,2,FALSE)/24,""),"")</f>
        <v/>
      </c>
      <c r="AS185" s="56" t="str">
        <f>IFERROR(IF($AA185="Présent",AK185/VLOOKUP(AJ185,Base!$A$3:$E$17,2,FALSE)/24,""),"")</f>
        <v/>
      </c>
      <c r="AT185" s="56" t="str">
        <f>IFERROR(IF($AA185="Présent",AM185/VLOOKUP(AL185,Base!$A$3:$E$17,2,FALSE)/24,""),"")</f>
        <v/>
      </c>
      <c r="AU185" s="56" t="str">
        <f>IFERROR(IF($AA185="Présent",AO185/VLOOKUP(AN185,Base!$A$3:$E$17,2,FALSE)/24,""),"")</f>
        <v/>
      </c>
      <c r="AV185" s="56" t="str">
        <f>IFERROR(IF($AA185="Présent",AQ185/VLOOKUP(AP185,Base!$A$3:$E$17,2,FALSE)/24,""),"")</f>
        <v/>
      </c>
      <c r="AW185" s="293" t="str">
        <f t="shared" si="180"/>
        <v/>
      </c>
      <c r="AX185" s="51"/>
      <c r="AY185" s="17"/>
      <c r="AZ185" s="18"/>
      <c r="BA185" s="19">
        <v>0.85416666666666663</v>
      </c>
      <c r="BB185" s="290">
        <f t="shared" si="181"/>
        <v>0</v>
      </c>
      <c r="BC185" s="291">
        <f t="shared" si="182"/>
        <v>0</v>
      </c>
      <c r="BD185" s="19">
        <f t="shared" si="183"/>
        <v>0</v>
      </c>
      <c r="BE185" s="20">
        <v>0.16250000000000001</v>
      </c>
      <c r="BF185" s="292">
        <f t="shared" si="166"/>
        <v>0</v>
      </c>
      <c r="BG185" s="63"/>
      <c r="BH185" s="64"/>
      <c r="BI185" s="63"/>
      <c r="BJ185" s="65"/>
      <c r="BK185" s="66"/>
      <c r="BL185" s="64"/>
      <c r="BM185" s="63" t="s">
        <v>10</v>
      </c>
      <c r="BN185" s="65"/>
      <c r="BO185" s="66" t="s">
        <v>10</v>
      </c>
      <c r="BP185" s="64"/>
      <c r="BQ185" s="56" t="str">
        <f>IFERROR(IF($AZ185="Présent",BH185/VLOOKUP(BG185,Base!$A$3:$E$17,2,FALSE)/24,""),"")</f>
        <v/>
      </c>
      <c r="BR185" s="56" t="str">
        <f>IFERROR(IF($AZ185="Présent",BJ185/VLOOKUP(BI185,Base!$A$3:$E$17,2,FALSE)/24,""),"")</f>
        <v/>
      </c>
      <c r="BS185" s="56" t="str">
        <f>IFERROR(IF($AZ185="Présent",BL185/VLOOKUP(BK185,Base!$A$3:$E$17,2,FALSE)/24,""),"")</f>
        <v/>
      </c>
      <c r="BT185" s="56" t="str">
        <f>IFERROR(IF($AZ185="Présent",BN185/VLOOKUP(BM185,Base!$A$3:$E$17,2,FALSE)/24,""),"")</f>
        <v/>
      </c>
      <c r="BU185" s="56" t="str">
        <f>IFERROR(IF($AZ185="Présent",BP185/VLOOKUP(BO185,Base!$A$3:$E$17,2,FALSE)/24,""),"")</f>
        <v/>
      </c>
      <c r="BV185" s="293" t="str">
        <f t="shared" si="184"/>
        <v/>
      </c>
      <c r="BW185" s="51"/>
      <c r="BX185" s="17"/>
      <c r="BY185" s="18"/>
      <c r="BZ185" s="19">
        <v>0.85416666666666663</v>
      </c>
      <c r="CA185" s="290">
        <f t="shared" si="185"/>
        <v>0</v>
      </c>
      <c r="CB185" s="291">
        <f t="shared" si="186"/>
        <v>0</v>
      </c>
      <c r="CC185" s="19">
        <f t="shared" si="187"/>
        <v>0</v>
      </c>
      <c r="CD185" s="20">
        <v>0.16250000000000001</v>
      </c>
      <c r="CE185" s="292">
        <f t="shared" si="167"/>
        <v>0</v>
      </c>
      <c r="CF185" s="63"/>
      <c r="CG185" s="64"/>
      <c r="CH185" s="63"/>
      <c r="CI185" s="65"/>
      <c r="CJ185" s="66"/>
      <c r="CK185" s="64"/>
      <c r="CL185" s="63" t="s">
        <v>10</v>
      </c>
      <c r="CM185" s="65"/>
      <c r="CN185" s="66" t="s">
        <v>10</v>
      </c>
      <c r="CO185" s="64"/>
      <c r="CP185" s="56" t="str">
        <f>IFERROR(IF($BY185="Présent",CG185/VLOOKUP(CF185,Base!$A$3:$E$17,2,FALSE)/24,""),"")</f>
        <v/>
      </c>
      <c r="CQ185" s="56" t="str">
        <f>IFERROR(IF($BY185="Présent",CI185/VLOOKUP(CH185,Base!$A$3:$E$17,2,FALSE)/24,""),"")</f>
        <v/>
      </c>
      <c r="CR185" s="56" t="str">
        <f>IFERROR(IF($BY185="Présent",CK185/VLOOKUP(CJ185,Base!$A$3:$E$17,2,FALSE)/24,""),"")</f>
        <v/>
      </c>
      <c r="CS185" s="56" t="str">
        <f>IFERROR(IF($BY185="Présent",CM185/VLOOKUP(CL185,Base!$A$3:$E$17,2,FALSE)/24,""),"")</f>
        <v/>
      </c>
      <c r="CT185" s="56" t="str">
        <f>IFERROR(IF($BY185="Présent",CO185/VLOOKUP(CN185,Base!$A$3:$E$17,2,FALSE)/24,""),"")</f>
        <v/>
      </c>
      <c r="CU185" s="293" t="str">
        <f t="shared" si="188"/>
        <v/>
      </c>
      <c r="CV185" s="51"/>
      <c r="CW185" s="17"/>
      <c r="CX185" s="18"/>
      <c r="CY185" s="19">
        <v>0.85416666666666663</v>
      </c>
      <c r="CZ185" s="290">
        <f t="shared" si="189"/>
        <v>0</v>
      </c>
      <c r="DA185" s="291">
        <f t="shared" si="190"/>
        <v>0</v>
      </c>
      <c r="DB185" s="19">
        <f t="shared" si="191"/>
        <v>0</v>
      </c>
      <c r="DC185" s="20">
        <v>0.16250000000000001</v>
      </c>
      <c r="DD185" s="292">
        <f t="shared" si="168"/>
        <v>0</v>
      </c>
      <c r="DE185" s="63"/>
      <c r="DF185" s="64"/>
      <c r="DG185" s="63"/>
      <c r="DH185" s="65"/>
      <c r="DI185" s="66"/>
      <c r="DJ185" s="64"/>
      <c r="DK185" s="63" t="s">
        <v>10</v>
      </c>
      <c r="DL185" s="65"/>
      <c r="DM185" s="66" t="s">
        <v>10</v>
      </c>
      <c r="DN185" s="64"/>
      <c r="DO185" s="56" t="str">
        <f>IFERROR(IF($CX185="Présent",DF185/VLOOKUP(DE185,Base!$A$3:$E$17,2,FALSE)/24,""),"")</f>
        <v/>
      </c>
      <c r="DP185" s="56" t="str">
        <f>IFERROR(IF($CX185="Présent",DH185/VLOOKUP(DG185,Base!$A$3:$E$17,2,FALSE)/24,""),"")</f>
        <v/>
      </c>
      <c r="DQ185" s="56" t="str">
        <f>IFERROR(IF($CX185="Présent",DJ185/VLOOKUP(DI185,Base!$A$3:$E$17,2,FALSE)/24,""),"")</f>
        <v/>
      </c>
      <c r="DR185" s="56" t="str">
        <f>IFERROR(IF($CX185="Présent",DL185/VLOOKUP(DK185,Base!$A$3:$E$17,2,FALSE)/24,""),"")</f>
        <v/>
      </c>
      <c r="DS185" s="56" t="str">
        <f>IFERROR(IF($CX185="Présent",DN185/VLOOKUP(DM185,Base!$A$3:$E$17,2,FALSE)/24,""),"")</f>
        <v/>
      </c>
      <c r="DT185" s="293" t="str">
        <f t="shared" si="192"/>
        <v/>
      </c>
      <c r="DU185" s="51"/>
      <c r="DV185" s="17"/>
      <c r="DW185" s="18"/>
      <c r="DX185" s="19">
        <v>0.85416666666666663</v>
      </c>
      <c r="DY185" s="290">
        <f t="shared" si="193"/>
        <v>0</v>
      </c>
      <c r="DZ185" s="291">
        <f t="shared" si="194"/>
        <v>0</v>
      </c>
      <c r="EA185" s="19">
        <f t="shared" si="195"/>
        <v>0</v>
      </c>
      <c r="EB185" s="20">
        <v>0.16250000000000001</v>
      </c>
      <c r="EC185" s="292">
        <f t="shared" si="169"/>
        <v>0</v>
      </c>
      <c r="ED185" s="63"/>
      <c r="EE185" s="64"/>
      <c r="EF185" s="63"/>
      <c r="EG185" s="65"/>
      <c r="EH185" s="66"/>
      <c r="EI185" s="64"/>
      <c r="EJ185" s="63" t="s">
        <v>10</v>
      </c>
      <c r="EK185" s="65"/>
      <c r="EL185" s="66" t="s">
        <v>10</v>
      </c>
      <c r="EM185" s="64"/>
      <c r="EN185" s="56" t="str">
        <f>IFERROR(IF($DW185="Présent",EE185/VLOOKUP(ED185,Base!$A$3:$E$17,2,FALSE)/24,""),"")</f>
        <v/>
      </c>
      <c r="EO185" s="56" t="str">
        <f>IFERROR(IF($DW185="Présent",EG185/VLOOKUP(EF185,Base!$A$3:$E$17,2,FALSE)/24,""),"")</f>
        <v/>
      </c>
      <c r="EP185" s="56" t="str">
        <f>IFERROR(IF($DW185="Présent",EI185/VLOOKUP(EH185,Base!$A$3:$E$17,2,FALSE)/24,""),"")</f>
        <v/>
      </c>
      <c r="EQ185" s="56" t="str">
        <f>IFERROR(IF($DW185="Présent",EK185/VLOOKUP(EJ185,Base!$A$3:$E$17,2,FALSE)/24,""),"")</f>
        <v/>
      </c>
      <c r="ER185" s="56" t="str">
        <f>IFERROR(IF($DW185="Présent",EM185/VLOOKUP(EL185,Base!$A$3:$E$17,2,FALSE)/24,""),"")</f>
        <v/>
      </c>
      <c r="ES185" s="293" t="str">
        <f t="shared" si="196"/>
        <v/>
      </c>
      <c r="ET185" s="51"/>
      <c r="EU185" s="17"/>
      <c r="EV185" s="18"/>
      <c r="EW185" s="19">
        <v>0.85416666666666663</v>
      </c>
      <c r="EX185" s="290">
        <f t="shared" si="197"/>
        <v>0</v>
      </c>
      <c r="EY185" s="291">
        <f t="shared" si="198"/>
        <v>0</v>
      </c>
      <c r="EZ185" s="19">
        <f t="shared" si="199"/>
        <v>0</v>
      </c>
      <c r="FA185" s="20">
        <v>0.16250000000000001</v>
      </c>
      <c r="FB185" s="292">
        <f t="shared" si="170"/>
        <v>0</v>
      </c>
      <c r="FC185" s="63"/>
      <c r="FD185" s="64"/>
      <c r="FE185" s="63"/>
      <c r="FF185" s="65"/>
      <c r="FG185" s="66"/>
      <c r="FH185" s="64"/>
      <c r="FI185" s="63" t="s">
        <v>10</v>
      </c>
      <c r="FJ185" s="65"/>
      <c r="FK185" s="66" t="s">
        <v>10</v>
      </c>
      <c r="FL185" s="64"/>
      <c r="FM185" s="56" t="str">
        <f>IFERROR(IF($EV185="Présent",FD185/VLOOKUP(FC185,Base!$A$3:$E$17,2,FALSE)/24,""),"")</f>
        <v/>
      </c>
      <c r="FN185" s="56" t="str">
        <f>IFERROR(IF($EV185="Présent",FF185/VLOOKUP(FE185,Base!$A$3:$E$17,2,FALSE)/24,""),"")</f>
        <v/>
      </c>
      <c r="FO185" s="56" t="str">
        <f>IFERROR(IF($EV185="Présent",FH185/VLOOKUP(FG185,Base!$A$3:$E$17,2,FALSE)/24,""),"")</f>
        <v/>
      </c>
      <c r="FP185" s="56" t="str">
        <f>IFERROR(IF($EV185="Présent",FJ185/VLOOKUP(FI185,Base!$A$3:$E$17,2,FALSE)/24,""),"")</f>
        <v/>
      </c>
      <c r="FQ185" s="56" t="str">
        <f>IFERROR(IF($EV185="Présent",FL185/VLOOKUP(FK185,Base!$A$3:$E$17,2,FALSE)/24,""),"")</f>
        <v/>
      </c>
      <c r="FR185" s="293" t="str">
        <f t="shared" si="200"/>
        <v/>
      </c>
      <c r="FS185" s="51"/>
      <c r="FU185" s="262">
        <f t="shared" si="171"/>
        <v>0</v>
      </c>
      <c r="FV185" s="261" t="str">
        <f t="shared" si="172"/>
        <v/>
      </c>
      <c r="FW185" s="263">
        <f t="shared" si="201"/>
        <v>0</v>
      </c>
      <c r="FX185" s="23"/>
      <c r="FY185" s="88">
        <f t="shared" si="202"/>
        <v>0</v>
      </c>
    </row>
    <row r="186" spans="1:181" s="25" customFormat="1" x14ac:dyDescent="0.2">
      <c r="A186" s="17"/>
      <c r="B186" s="18" t="s">
        <v>10</v>
      </c>
      <c r="C186" s="19">
        <v>0.85416666666666663</v>
      </c>
      <c r="D186" s="290">
        <f t="shared" si="173"/>
        <v>0</v>
      </c>
      <c r="E186" s="291">
        <f t="shared" si="174"/>
        <v>0</v>
      </c>
      <c r="F186" s="19">
        <f t="shared" si="175"/>
        <v>0</v>
      </c>
      <c r="G186" s="20">
        <v>0.16250000000000001</v>
      </c>
      <c r="H186" s="292">
        <f t="shared" si="164"/>
        <v>0</v>
      </c>
      <c r="I186" s="63" t="s">
        <v>10</v>
      </c>
      <c r="J186" s="64"/>
      <c r="K186" s="63" t="s">
        <v>10</v>
      </c>
      <c r="L186" s="65"/>
      <c r="M186" s="66" t="s">
        <v>10</v>
      </c>
      <c r="N186" s="64"/>
      <c r="O186" s="63" t="s">
        <v>10</v>
      </c>
      <c r="P186" s="65"/>
      <c r="Q186" s="66" t="s">
        <v>10</v>
      </c>
      <c r="R186" s="64"/>
      <c r="S186" s="56" t="str">
        <f>IFERROR(IF($B186="Présent",J186/VLOOKUP(I186,Base!$A$3:$E$17,2,FALSE)/24,""),"")</f>
        <v/>
      </c>
      <c r="T186" s="56" t="str">
        <f>IFERROR(IF($B186="Présent",L186/VLOOKUP(K186,Base!$A$3:$E$17,2,FALSE)/24,""),"")</f>
        <v/>
      </c>
      <c r="U186" s="56" t="str">
        <f>IFERROR(IF($B186="Présent",N186/VLOOKUP(M186,Base!$A$3:$E$17,2,FALSE)/24,""),"")</f>
        <v/>
      </c>
      <c r="V186" s="56" t="str">
        <f>IFERROR(IF($B186="Présent",P186/VLOOKUP(O186,Base!$A$3:$E$17,2,FALSE)/24,""),"")</f>
        <v/>
      </c>
      <c r="W186" s="56" t="str">
        <f>IFERROR(IF($B186="Présent",R186/VLOOKUP(Q186,Base!$A$3:$E$17,2,FALSE)/24,""),"")</f>
        <v/>
      </c>
      <c r="X186" s="293" t="str">
        <f t="shared" si="176"/>
        <v/>
      </c>
      <c r="Y186" s="51"/>
      <c r="Z186" s="17"/>
      <c r="AA186" s="18" t="s">
        <v>10</v>
      </c>
      <c r="AB186" s="19">
        <v>0.85416666666666663</v>
      </c>
      <c r="AC186" s="290">
        <f t="shared" si="177"/>
        <v>0</v>
      </c>
      <c r="AD186" s="291">
        <f t="shared" si="178"/>
        <v>0</v>
      </c>
      <c r="AE186" s="19">
        <f t="shared" si="179"/>
        <v>0</v>
      </c>
      <c r="AF186" s="20">
        <v>0.16250000000000001</v>
      </c>
      <c r="AG186" s="292">
        <f t="shared" si="165"/>
        <v>0</v>
      </c>
      <c r="AH186" s="63" t="s">
        <v>10</v>
      </c>
      <c r="AI186" s="64"/>
      <c r="AJ186" s="63" t="s">
        <v>10</v>
      </c>
      <c r="AK186" s="65"/>
      <c r="AL186" s="66" t="s">
        <v>10</v>
      </c>
      <c r="AM186" s="64"/>
      <c r="AN186" s="63" t="s">
        <v>10</v>
      </c>
      <c r="AO186" s="65"/>
      <c r="AP186" s="66" t="s">
        <v>10</v>
      </c>
      <c r="AQ186" s="64"/>
      <c r="AR186" s="56" t="str">
        <f>IFERROR(IF($AA186="Présent",AI186/VLOOKUP(AH186,Base!$A$3:$E$17,2,FALSE)/24,""),"")</f>
        <v/>
      </c>
      <c r="AS186" s="56" t="str">
        <f>IFERROR(IF($AA186="Présent",AK186/VLOOKUP(AJ186,Base!$A$3:$E$17,2,FALSE)/24,""),"")</f>
        <v/>
      </c>
      <c r="AT186" s="56" t="str">
        <f>IFERROR(IF($AA186="Présent",AM186/VLOOKUP(AL186,Base!$A$3:$E$17,2,FALSE)/24,""),"")</f>
        <v/>
      </c>
      <c r="AU186" s="56" t="str">
        <f>IFERROR(IF($AA186="Présent",AO186/VLOOKUP(AN186,Base!$A$3:$E$17,2,FALSE)/24,""),"")</f>
        <v/>
      </c>
      <c r="AV186" s="56" t="str">
        <f>IFERROR(IF($AA186="Présent",AQ186/VLOOKUP(AP186,Base!$A$3:$E$17,2,FALSE)/24,""),"")</f>
        <v/>
      </c>
      <c r="AW186" s="293" t="str">
        <f t="shared" si="180"/>
        <v/>
      </c>
      <c r="AX186" s="51"/>
      <c r="AY186" s="17"/>
      <c r="AZ186" s="18" t="s">
        <v>10</v>
      </c>
      <c r="BA186" s="19">
        <v>0.85416666666666663</v>
      </c>
      <c r="BB186" s="290">
        <f t="shared" si="181"/>
        <v>0</v>
      </c>
      <c r="BC186" s="291">
        <f t="shared" si="182"/>
        <v>0</v>
      </c>
      <c r="BD186" s="19">
        <f t="shared" si="183"/>
        <v>0</v>
      </c>
      <c r="BE186" s="20">
        <v>0.16250000000000001</v>
      </c>
      <c r="BF186" s="292">
        <f t="shared" si="166"/>
        <v>0</v>
      </c>
      <c r="BG186" s="63" t="s">
        <v>10</v>
      </c>
      <c r="BH186" s="64"/>
      <c r="BI186" s="63" t="s">
        <v>10</v>
      </c>
      <c r="BJ186" s="65"/>
      <c r="BK186" s="66" t="s">
        <v>10</v>
      </c>
      <c r="BL186" s="64"/>
      <c r="BM186" s="63" t="s">
        <v>10</v>
      </c>
      <c r="BN186" s="65"/>
      <c r="BO186" s="66" t="s">
        <v>10</v>
      </c>
      <c r="BP186" s="64"/>
      <c r="BQ186" s="56" t="str">
        <f>IFERROR(IF($AZ186="Présent",BH186/VLOOKUP(BG186,Base!$A$3:$E$17,2,FALSE)/24,""),"")</f>
        <v/>
      </c>
      <c r="BR186" s="56" t="str">
        <f>IFERROR(IF($AZ186="Présent",BJ186/VLOOKUP(BI186,Base!$A$3:$E$17,2,FALSE)/24,""),"")</f>
        <v/>
      </c>
      <c r="BS186" s="56" t="str">
        <f>IFERROR(IF($AZ186="Présent",BL186/VLOOKUP(BK186,Base!$A$3:$E$17,2,FALSE)/24,""),"")</f>
        <v/>
      </c>
      <c r="BT186" s="56" t="str">
        <f>IFERROR(IF($AZ186="Présent",BN186/VLOOKUP(BM186,Base!$A$3:$E$17,2,FALSE)/24,""),"")</f>
        <v/>
      </c>
      <c r="BU186" s="56" t="str">
        <f>IFERROR(IF($AZ186="Présent",BP186/VLOOKUP(BO186,Base!$A$3:$E$17,2,FALSE)/24,""),"")</f>
        <v/>
      </c>
      <c r="BV186" s="293" t="str">
        <f t="shared" si="184"/>
        <v/>
      </c>
      <c r="BW186" s="51"/>
      <c r="BX186" s="17"/>
      <c r="BY186" s="18" t="s">
        <v>10</v>
      </c>
      <c r="BZ186" s="19">
        <v>0.85416666666666663</v>
      </c>
      <c r="CA186" s="290">
        <f t="shared" si="185"/>
        <v>0</v>
      </c>
      <c r="CB186" s="291">
        <f t="shared" si="186"/>
        <v>0</v>
      </c>
      <c r="CC186" s="19">
        <f t="shared" si="187"/>
        <v>0</v>
      </c>
      <c r="CD186" s="20">
        <v>0.16250000000000001</v>
      </c>
      <c r="CE186" s="292">
        <f t="shared" si="167"/>
        <v>0</v>
      </c>
      <c r="CF186" s="63" t="s">
        <v>10</v>
      </c>
      <c r="CG186" s="64"/>
      <c r="CH186" s="63" t="s">
        <v>10</v>
      </c>
      <c r="CI186" s="65"/>
      <c r="CJ186" s="66" t="s">
        <v>10</v>
      </c>
      <c r="CK186" s="64"/>
      <c r="CL186" s="63" t="s">
        <v>10</v>
      </c>
      <c r="CM186" s="65"/>
      <c r="CN186" s="66" t="s">
        <v>10</v>
      </c>
      <c r="CO186" s="64"/>
      <c r="CP186" s="56" t="str">
        <f>IFERROR(IF($BY186="Présent",CG186/VLOOKUP(CF186,Base!$A$3:$E$17,2,FALSE)/24,""),"")</f>
        <v/>
      </c>
      <c r="CQ186" s="56" t="str">
        <f>IFERROR(IF($BY186="Présent",CI186/VLOOKUP(CH186,Base!$A$3:$E$17,2,FALSE)/24,""),"")</f>
        <v/>
      </c>
      <c r="CR186" s="56" t="str">
        <f>IFERROR(IF($BY186="Présent",CK186/VLOOKUP(CJ186,Base!$A$3:$E$17,2,FALSE)/24,""),"")</f>
        <v/>
      </c>
      <c r="CS186" s="56" t="str">
        <f>IFERROR(IF($BY186="Présent",CM186/VLOOKUP(CL186,Base!$A$3:$E$17,2,FALSE)/24,""),"")</f>
        <v/>
      </c>
      <c r="CT186" s="56" t="str">
        <f>IFERROR(IF($BY186="Présent",CO186/VLOOKUP(CN186,Base!$A$3:$E$17,2,FALSE)/24,""),"")</f>
        <v/>
      </c>
      <c r="CU186" s="293" t="str">
        <f t="shared" si="188"/>
        <v/>
      </c>
      <c r="CV186" s="51"/>
      <c r="CW186" s="17"/>
      <c r="CX186" s="18" t="s">
        <v>10</v>
      </c>
      <c r="CY186" s="19">
        <v>0.85416666666666663</v>
      </c>
      <c r="CZ186" s="290">
        <f t="shared" si="189"/>
        <v>0</v>
      </c>
      <c r="DA186" s="291">
        <f t="shared" si="190"/>
        <v>0</v>
      </c>
      <c r="DB186" s="19">
        <f t="shared" si="191"/>
        <v>0</v>
      </c>
      <c r="DC186" s="20">
        <v>0.16250000000000001</v>
      </c>
      <c r="DD186" s="292">
        <f t="shared" si="168"/>
        <v>0</v>
      </c>
      <c r="DE186" s="63" t="s">
        <v>10</v>
      </c>
      <c r="DF186" s="64"/>
      <c r="DG186" s="63" t="s">
        <v>10</v>
      </c>
      <c r="DH186" s="65"/>
      <c r="DI186" s="66" t="s">
        <v>10</v>
      </c>
      <c r="DJ186" s="64"/>
      <c r="DK186" s="63" t="s">
        <v>10</v>
      </c>
      <c r="DL186" s="65"/>
      <c r="DM186" s="66" t="s">
        <v>10</v>
      </c>
      <c r="DN186" s="64"/>
      <c r="DO186" s="56" t="str">
        <f>IFERROR(IF($CX186="Présent",DF186/VLOOKUP(DE186,Base!$A$3:$E$17,2,FALSE)/24,""),"")</f>
        <v/>
      </c>
      <c r="DP186" s="56" t="str">
        <f>IFERROR(IF($CX186="Présent",DH186/VLOOKUP(DG186,Base!$A$3:$E$17,2,FALSE)/24,""),"")</f>
        <v/>
      </c>
      <c r="DQ186" s="56" t="str">
        <f>IFERROR(IF($CX186="Présent",DJ186/VLOOKUP(DI186,Base!$A$3:$E$17,2,FALSE)/24,""),"")</f>
        <v/>
      </c>
      <c r="DR186" s="56" t="str">
        <f>IFERROR(IF($CX186="Présent",DL186/VLOOKUP(DK186,Base!$A$3:$E$17,2,FALSE)/24,""),"")</f>
        <v/>
      </c>
      <c r="DS186" s="56" t="str">
        <f>IFERROR(IF($CX186="Présent",DN186/VLOOKUP(DM186,Base!$A$3:$E$17,2,FALSE)/24,""),"")</f>
        <v/>
      </c>
      <c r="DT186" s="293" t="str">
        <f t="shared" si="192"/>
        <v/>
      </c>
      <c r="DU186" s="51"/>
      <c r="DV186" s="17"/>
      <c r="DW186" s="18" t="s">
        <v>10</v>
      </c>
      <c r="DX186" s="19">
        <v>0.85416666666666663</v>
      </c>
      <c r="DY186" s="290">
        <f t="shared" si="193"/>
        <v>0</v>
      </c>
      <c r="DZ186" s="291">
        <f t="shared" si="194"/>
        <v>0</v>
      </c>
      <c r="EA186" s="19">
        <f t="shared" si="195"/>
        <v>0</v>
      </c>
      <c r="EB186" s="20">
        <v>0.16250000000000001</v>
      </c>
      <c r="EC186" s="292">
        <f t="shared" si="169"/>
        <v>0</v>
      </c>
      <c r="ED186" s="63" t="s">
        <v>10</v>
      </c>
      <c r="EE186" s="64"/>
      <c r="EF186" s="63" t="s">
        <v>10</v>
      </c>
      <c r="EG186" s="65"/>
      <c r="EH186" s="66" t="s">
        <v>10</v>
      </c>
      <c r="EI186" s="64"/>
      <c r="EJ186" s="63" t="s">
        <v>10</v>
      </c>
      <c r="EK186" s="65"/>
      <c r="EL186" s="66" t="s">
        <v>10</v>
      </c>
      <c r="EM186" s="64"/>
      <c r="EN186" s="56" t="str">
        <f>IFERROR(IF($DW186="Présent",EE186/VLOOKUP(ED186,Base!$A$3:$E$17,2,FALSE)/24,""),"")</f>
        <v/>
      </c>
      <c r="EO186" s="56" t="str">
        <f>IFERROR(IF($DW186="Présent",EG186/VLOOKUP(EF186,Base!$A$3:$E$17,2,FALSE)/24,""),"")</f>
        <v/>
      </c>
      <c r="EP186" s="56" t="str">
        <f>IFERROR(IF($DW186="Présent",EI186/VLOOKUP(EH186,Base!$A$3:$E$17,2,FALSE)/24,""),"")</f>
        <v/>
      </c>
      <c r="EQ186" s="56" t="str">
        <f>IFERROR(IF($DW186="Présent",EK186/VLOOKUP(EJ186,Base!$A$3:$E$17,2,FALSE)/24,""),"")</f>
        <v/>
      </c>
      <c r="ER186" s="56" t="str">
        <f>IFERROR(IF($DW186="Présent",EM186/VLOOKUP(EL186,Base!$A$3:$E$17,2,FALSE)/24,""),"")</f>
        <v/>
      </c>
      <c r="ES186" s="293" t="str">
        <f t="shared" si="196"/>
        <v/>
      </c>
      <c r="ET186" s="51"/>
      <c r="EU186" s="17"/>
      <c r="EV186" s="18"/>
      <c r="EW186" s="19">
        <v>0.85416666666666663</v>
      </c>
      <c r="EX186" s="290">
        <f t="shared" si="197"/>
        <v>0</v>
      </c>
      <c r="EY186" s="291">
        <f t="shared" si="198"/>
        <v>0</v>
      </c>
      <c r="EZ186" s="19">
        <f t="shared" si="199"/>
        <v>0</v>
      </c>
      <c r="FA186" s="20">
        <v>0.16250000000000001</v>
      </c>
      <c r="FB186" s="292">
        <f t="shared" si="170"/>
        <v>0</v>
      </c>
      <c r="FC186" s="63" t="s">
        <v>10</v>
      </c>
      <c r="FD186" s="64"/>
      <c r="FE186" s="63" t="s">
        <v>10</v>
      </c>
      <c r="FF186" s="65"/>
      <c r="FG186" s="66" t="s">
        <v>10</v>
      </c>
      <c r="FH186" s="64"/>
      <c r="FI186" s="63" t="s">
        <v>10</v>
      </c>
      <c r="FJ186" s="65"/>
      <c r="FK186" s="66" t="s">
        <v>10</v>
      </c>
      <c r="FL186" s="64"/>
      <c r="FM186" s="56" t="str">
        <f>IFERROR(IF($EV186="Présent",FD186/VLOOKUP(FC186,Base!$A$3:$E$17,2,FALSE)/24,""),"")</f>
        <v/>
      </c>
      <c r="FN186" s="56" t="str">
        <f>IFERROR(IF($EV186="Présent",FF186/VLOOKUP(FE186,Base!$A$3:$E$17,2,FALSE)/24,""),"")</f>
        <v/>
      </c>
      <c r="FO186" s="56" t="str">
        <f>IFERROR(IF($EV186="Présent",FH186/VLOOKUP(FG186,Base!$A$3:$E$17,2,FALSE)/24,""),"")</f>
        <v/>
      </c>
      <c r="FP186" s="56" t="str">
        <f>IFERROR(IF($EV186="Présent",FJ186/VLOOKUP(FI186,Base!$A$3:$E$17,2,FALSE)/24,""),"")</f>
        <v/>
      </c>
      <c r="FQ186" s="56" t="str">
        <f>IFERROR(IF($EV186="Présent",FL186/VLOOKUP(FK186,Base!$A$3:$E$17,2,FALSE)/24,""),"")</f>
        <v/>
      </c>
      <c r="FR186" s="293" t="str">
        <f t="shared" si="200"/>
        <v/>
      </c>
      <c r="FS186" s="51"/>
      <c r="FU186" s="262">
        <f t="shared" si="171"/>
        <v>0</v>
      </c>
      <c r="FV186" s="261" t="str">
        <f t="shared" si="172"/>
        <v/>
      </c>
      <c r="FW186" s="263">
        <f t="shared" si="201"/>
        <v>0</v>
      </c>
      <c r="FX186" s="23"/>
      <c r="FY186" s="88">
        <f t="shared" si="202"/>
        <v>0</v>
      </c>
    </row>
    <row r="187" spans="1:181" s="25" customFormat="1" x14ac:dyDescent="0.2">
      <c r="A187" s="17"/>
      <c r="B187" s="18" t="s">
        <v>10</v>
      </c>
      <c r="C187" s="19">
        <v>0.85416666666666663</v>
      </c>
      <c r="D187" s="290">
        <f t="shared" si="173"/>
        <v>0</v>
      </c>
      <c r="E187" s="291">
        <f t="shared" si="174"/>
        <v>0</v>
      </c>
      <c r="F187" s="19">
        <f t="shared" si="175"/>
        <v>0</v>
      </c>
      <c r="G187" s="20">
        <v>0.16250000000000001</v>
      </c>
      <c r="H187" s="292">
        <f t="shared" si="164"/>
        <v>0</v>
      </c>
      <c r="I187" s="63" t="s">
        <v>10</v>
      </c>
      <c r="J187" s="64"/>
      <c r="K187" s="63" t="s">
        <v>10</v>
      </c>
      <c r="L187" s="65"/>
      <c r="M187" s="66" t="s">
        <v>10</v>
      </c>
      <c r="N187" s="64"/>
      <c r="O187" s="63" t="s">
        <v>10</v>
      </c>
      <c r="P187" s="65"/>
      <c r="Q187" s="66" t="s">
        <v>10</v>
      </c>
      <c r="R187" s="64"/>
      <c r="S187" s="56" t="str">
        <f>IFERROR(IF($B187="Présent",J187/VLOOKUP(I187,Base!$A$3:$E$17,2,FALSE)/24,""),"")</f>
        <v/>
      </c>
      <c r="T187" s="56" t="str">
        <f>IFERROR(IF($B187="Présent",L187/VLOOKUP(K187,Base!$A$3:$E$17,2,FALSE)/24,""),"")</f>
        <v/>
      </c>
      <c r="U187" s="56" t="str">
        <f>IFERROR(IF($B187="Présent",N187/VLOOKUP(M187,Base!$A$3:$E$17,2,FALSE)/24,""),"")</f>
        <v/>
      </c>
      <c r="V187" s="56" t="str">
        <f>IFERROR(IF($B187="Présent",P187/VLOOKUP(O187,Base!$A$3:$E$17,2,FALSE)/24,""),"")</f>
        <v/>
      </c>
      <c r="W187" s="56" t="str">
        <f>IFERROR(IF($B187="Présent",R187/VLOOKUP(Q187,Base!$A$3:$E$17,2,FALSE)/24,""),"")</f>
        <v/>
      </c>
      <c r="X187" s="293" t="str">
        <f t="shared" si="176"/>
        <v/>
      </c>
      <c r="Y187" s="51"/>
      <c r="Z187" s="17"/>
      <c r="AA187" s="18" t="s">
        <v>10</v>
      </c>
      <c r="AB187" s="19">
        <v>0.85416666666666663</v>
      </c>
      <c r="AC187" s="290">
        <f t="shared" si="177"/>
        <v>0</v>
      </c>
      <c r="AD187" s="291">
        <f t="shared" si="178"/>
        <v>0</v>
      </c>
      <c r="AE187" s="19">
        <f t="shared" si="179"/>
        <v>0</v>
      </c>
      <c r="AF187" s="20">
        <v>0.16250000000000001</v>
      </c>
      <c r="AG187" s="292">
        <f t="shared" si="165"/>
        <v>0</v>
      </c>
      <c r="AH187" s="63" t="s">
        <v>10</v>
      </c>
      <c r="AI187" s="64"/>
      <c r="AJ187" s="63" t="s">
        <v>10</v>
      </c>
      <c r="AK187" s="65"/>
      <c r="AL187" s="66" t="s">
        <v>10</v>
      </c>
      <c r="AM187" s="64"/>
      <c r="AN187" s="63" t="s">
        <v>10</v>
      </c>
      <c r="AO187" s="65"/>
      <c r="AP187" s="66" t="s">
        <v>10</v>
      </c>
      <c r="AQ187" s="64"/>
      <c r="AR187" s="56" t="str">
        <f>IFERROR(IF($AA187="Présent",AI187/VLOOKUP(AH187,Base!$A$3:$E$17,2,FALSE)/24,""),"")</f>
        <v/>
      </c>
      <c r="AS187" s="56" t="str">
        <f>IFERROR(IF($AA187="Présent",AK187/VLOOKUP(AJ187,Base!$A$3:$E$17,2,FALSE)/24,""),"")</f>
        <v/>
      </c>
      <c r="AT187" s="56" t="str">
        <f>IFERROR(IF($AA187="Présent",AM187/VLOOKUP(AL187,Base!$A$3:$E$17,2,FALSE)/24,""),"")</f>
        <v/>
      </c>
      <c r="AU187" s="56" t="str">
        <f>IFERROR(IF($AA187="Présent",AO187/VLOOKUP(AN187,Base!$A$3:$E$17,2,FALSE)/24,""),"")</f>
        <v/>
      </c>
      <c r="AV187" s="56" t="str">
        <f>IFERROR(IF($AA187="Présent",AQ187/VLOOKUP(AP187,Base!$A$3:$E$17,2,FALSE)/24,""),"")</f>
        <v/>
      </c>
      <c r="AW187" s="293" t="str">
        <f t="shared" si="180"/>
        <v/>
      </c>
      <c r="AX187" s="51"/>
      <c r="AY187" s="17"/>
      <c r="AZ187" s="18" t="s">
        <v>10</v>
      </c>
      <c r="BA187" s="19">
        <v>0.85416666666666663</v>
      </c>
      <c r="BB187" s="290">
        <f t="shared" si="181"/>
        <v>0</v>
      </c>
      <c r="BC187" s="291">
        <f t="shared" si="182"/>
        <v>0</v>
      </c>
      <c r="BD187" s="19">
        <f t="shared" si="183"/>
        <v>0</v>
      </c>
      <c r="BE187" s="20">
        <v>0.16250000000000001</v>
      </c>
      <c r="BF187" s="292">
        <f t="shared" si="166"/>
        <v>0</v>
      </c>
      <c r="BG187" s="63" t="s">
        <v>10</v>
      </c>
      <c r="BH187" s="64"/>
      <c r="BI187" s="63" t="s">
        <v>10</v>
      </c>
      <c r="BJ187" s="65"/>
      <c r="BK187" s="66" t="s">
        <v>10</v>
      </c>
      <c r="BL187" s="64"/>
      <c r="BM187" s="63" t="s">
        <v>10</v>
      </c>
      <c r="BN187" s="65"/>
      <c r="BO187" s="66" t="s">
        <v>10</v>
      </c>
      <c r="BP187" s="64"/>
      <c r="BQ187" s="56" t="str">
        <f>IFERROR(IF($AZ187="Présent",BH187/VLOOKUP(BG187,Base!$A$3:$E$17,2,FALSE)/24,""),"")</f>
        <v/>
      </c>
      <c r="BR187" s="56" t="str">
        <f>IFERROR(IF($AZ187="Présent",BJ187/VLOOKUP(BI187,Base!$A$3:$E$17,2,FALSE)/24,""),"")</f>
        <v/>
      </c>
      <c r="BS187" s="56" t="str">
        <f>IFERROR(IF($AZ187="Présent",BL187/VLOOKUP(BK187,Base!$A$3:$E$17,2,FALSE)/24,""),"")</f>
        <v/>
      </c>
      <c r="BT187" s="56" t="str">
        <f>IFERROR(IF($AZ187="Présent",BN187/VLOOKUP(BM187,Base!$A$3:$E$17,2,FALSE)/24,""),"")</f>
        <v/>
      </c>
      <c r="BU187" s="56" t="str">
        <f>IFERROR(IF($AZ187="Présent",BP187/VLOOKUP(BO187,Base!$A$3:$E$17,2,FALSE)/24,""),"")</f>
        <v/>
      </c>
      <c r="BV187" s="293" t="str">
        <f t="shared" si="184"/>
        <v/>
      </c>
      <c r="BW187" s="51"/>
      <c r="BX187" s="17"/>
      <c r="BY187" s="18" t="s">
        <v>10</v>
      </c>
      <c r="BZ187" s="19">
        <v>0.85416666666666663</v>
      </c>
      <c r="CA187" s="290">
        <f t="shared" si="185"/>
        <v>0</v>
      </c>
      <c r="CB187" s="291">
        <f t="shared" si="186"/>
        <v>0</v>
      </c>
      <c r="CC187" s="19">
        <f t="shared" si="187"/>
        <v>0</v>
      </c>
      <c r="CD187" s="20">
        <v>0.16250000000000001</v>
      </c>
      <c r="CE187" s="292">
        <f t="shared" si="167"/>
        <v>0</v>
      </c>
      <c r="CF187" s="63" t="s">
        <v>10</v>
      </c>
      <c r="CG187" s="64"/>
      <c r="CH187" s="63" t="s">
        <v>10</v>
      </c>
      <c r="CI187" s="65"/>
      <c r="CJ187" s="66" t="s">
        <v>10</v>
      </c>
      <c r="CK187" s="64"/>
      <c r="CL187" s="63" t="s">
        <v>10</v>
      </c>
      <c r="CM187" s="65"/>
      <c r="CN187" s="66" t="s">
        <v>10</v>
      </c>
      <c r="CO187" s="64"/>
      <c r="CP187" s="56" t="str">
        <f>IFERROR(IF($BY187="Présent",CG187/VLOOKUP(CF187,Base!$A$3:$E$17,2,FALSE)/24,""),"")</f>
        <v/>
      </c>
      <c r="CQ187" s="56" t="str">
        <f>IFERROR(IF($BY187="Présent",CI187/VLOOKUP(CH187,Base!$A$3:$E$17,2,FALSE)/24,""),"")</f>
        <v/>
      </c>
      <c r="CR187" s="56" t="str">
        <f>IFERROR(IF($BY187="Présent",CK187/VLOOKUP(CJ187,Base!$A$3:$E$17,2,FALSE)/24,""),"")</f>
        <v/>
      </c>
      <c r="CS187" s="56" t="str">
        <f>IFERROR(IF($BY187="Présent",CM187/VLOOKUP(CL187,Base!$A$3:$E$17,2,FALSE)/24,""),"")</f>
        <v/>
      </c>
      <c r="CT187" s="56" t="str">
        <f>IFERROR(IF($BY187="Présent",CO187/VLOOKUP(CN187,Base!$A$3:$E$17,2,FALSE)/24,""),"")</f>
        <v/>
      </c>
      <c r="CU187" s="293" t="str">
        <f t="shared" si="188"/>
        <v/>
      </c>
      <c r="CV187" s="51"/>
      <c r="CW187" s="17"/>
      <c r="CX187" s="18" t="s">
        <v>10</v>
      </c>
      <c r="CY187" s="19">
        <v>0.85416666666666663</v>
      </c>
      <c r="CZ187" s="290">
        <f t="shared" si="189"/>
        <v>0</v>
      </c>
      <c r="DA187" s="291">
        <f t="shared" si="190"/>
        <v>0</v>
      </c>
      <c r="DB187" s="19">
        <f t="shared" si="191"/>
        <v>0</v>
      </c>
      <c r="DC187" s="20">
        <v>0.16250000000000001</v>
      </c>
      <c r="DD187" s="292">
        <f t="shared" si="168"/>
        <v>0</v>
      </c>
      <c r="DE187" s="63" t="s">
        <v>10</v>
      </c>
      <c r="DF187" s="64"/>
      <c r="DG187" s="63" t="s">
        <v>10</v>
      </c>
      <c r="DH187" s="65"/>
      <c r="DI187" s="66" t="s">
        <v>10</v>
      </c>
      <c r="DJ187" s="64"/>
      <c r="DK187" s="63" t="s">
        <v>10</v>
      </c>
      <c r="DL187" s="65"/>
      <c r="DM187" s="66" t="s">
        <v>10</v>
      </c>
      <c r="DN187" s="64"/>
      <c r="DO187" s="56" t="str">
        <f>IFERROR(IF($CX187="Présent",DF187/VLOOKUP(DE187,Base!$A$3:$E$17,2,FALSE)/24,""),"")</f>
        <v/>
      </c>
      <c r="DP187" s="56" t="str">
        <f>IFERROR(IF($CX187="Présent",DH187/VLOOKUP(DG187,Base!$A$3:$E$17,2,FALSE)/24,""),"")</f>
        <v/>
      </c>
      <c r="DQ187" s="56" t="str">
        <f>IFERROR(IF($CX187="Présent",DJ187/VLOOKUP(DI187,Base!$A$3:$E$17,2,FALSE)/24,""),"")</f>
        <v/>
      </c>
      <c r="DR187" s="56" t="str">
        <f>IFERROR(IF($CX187="Présent",DL187/VLOOKUP(DK187,Base!$A$3:$E$17,2,FALSE)/24,""),"")</f>
        <v/>
      </c>
      <c r="DS187" s="56" t="str">
        <f>IFERROR(IF($CX187="Présent",DN187/VLOOKUP(DM187,Base!$A$3:$E$17,2,FALSE)/24,""),"")</f>
        <v/>
      </c>
      <c r="DT187" s="293" t="str">
        <f t="shared" si="192"/>
        <v/>
      </c>
      <c r="DU187" s="51"/>
      <c r="DV187" s="17"/>
      <c r="DW187" s="18" t="s">
        <v>10</v>
      </c>
      <c r="DX187" s="19">
        <v>0.85416666666666663</v>
      </c>
      <c r="DY187" s="290">
        <f t="shared" si="193"/>
        <v>0</v>
      </c>
      <c r="DZ187" s="291">
        <f t="shared" si="194"/>
        <v>0</v>
      </c>
      <c r="EA187" s="19">
        <f t="shared" si="195"/>
        <v>0</v>
      </c>
      <c r="EB187" s="20">
        <v>0.16250000000000001</v>
      </c>
      <c r="EC187" s="292">
        <f t="shared" si="169"/>
        <v>0</v>
      </c>
      <c r="ED187" s="63" t="s">
        <v>10</v>
      </c>
      <c r="EE187" s="64"/>
      <c r="EF187" s="63" t="s">
        <v>10</v>
      </c>
      <c r="EG187" s="65"/>
      <c r="EH187" s="66" t="s">
        <v>10</v>
      </c>
      <c r="EI187" s="64"/>
      <c r="EJ187" s="63" t="s">
        <v>10</v>
      </c>
      <c r="EK187" s="65"/>
      <c r="EL187" s="66" t="s">
        <v>10</v>
      </c>
      <c r="EM187" s="64"/>
      <c r="EN187" s="56" t="str">
        <f>IFERROR(IF($DW187="Présent",EE187/VLOOKUP(ED187,Base!$A$3:$E$17,2,FALSE)/24,""),"")</f>
        <v/>
      </c>
      <c r="EO187" s="56" t="str">
        <f>IFERROR(IF($DW187="Présent",EG187/VLOOKUP(EF187,Base!$A$3:$E$17,2,FALSE)/24,""),"")</f>
        <v/>
      </c>
      <c r="EP187" s="56" t="str">
        <f>IFERROR(IF($DW187="Présent",EI187/VLOOKUP(EH187,Base!$A$3:$E$17,2,FALSE)/24,""),"")</f>
        <v/>
      </c>
      <c r="EQ187" s="56" t="str">
        <f>IFERROR(IF($DW187="Présent",EK187/VLOOKUP(EJ187,Base!$A$3:$E$17,2,FALSE)/24,""),"")</f>
        <v/>
      </c>
      <c r="ER187" s="56" t="str">
        <f>IFERROR(IF($DW187="Présent",EM187/VLOOKUP(EL187,Base!$A$3:$E$17,2,FALSE)/24,""),"")</f>
        <v/>
      </c>
      <c r="ES187" s="293" t="str">
        <f t="shared" si="196"/>
        <v/>
      </c>
      <c r="ET187" s="51"/>
      <c r="EU187" s="17"/>
      <c r="EV187" s="18"/>
      <c r="EW187" s="19">
        <v>0.85416666666666663</v>
      </c>
      <c r="EX187" s="290">
        <f t="shared" si="197"/>
        <v>0</v>
      </c>
      <c r="EY187" s="291">
        <f t="shared" si="198"/>
        <v>0</v>
      </c>
      <c r="EZ187" s="19">
        <f t="shared" si="199"/>
        <v>0</v>
      </c>
      <c r="FA187" s="20">
        <v>0.16250000000000001</v>
      </c>
      <c r="FB187" s="292">
        <f t="shared" si="170"/>
        <v>0</v>
      </c>
      <c r="FC187" s="63" t="s">
        <v>10</v>
      </c>
      <c r="FD187" s="64"/>
      <c r="FE187" s="63" t="s">
        <v>10</v>
      </c>
      <c r="FF187" s="65"/>
      <c r="FG187" s="66" t="s">
        <v>10</v>
      </c>
      <c r="FH187" s="64"/>
      <c r="FI187" s="63" t="s">
        <v>10</v>
      </c>
      <c r="FJ187" s="65"/>
      <c r="FK187" s="66" t="s">
        <v>10</v>
      </c>
      <c r="FL187" s="64"/>
      <c r="FM187" s="56" t="str">
        <f>IFERROR(IF($EV187="Présent",FD187/VLOOKUP(FC187,Base!$A$3:$E$17,2,FALSE)/24,""),"")</f>
        <v/>
      </c>
      <c r="FN187" s="56" t="str">
        <f>IFERROR(IF($EV187="Présent",FF187/VLOOKUP(FE187,Base!$A$3:$E$17,2,FALSE)/24,""),"")</f>
        <v/>
      </c>
      <c r="FO187" s="56" t="str">
        <f>IFERROR(IF($EV187="Présent",FH187/VLOOKUP(FG187,Base!$A$3:$E$17,2,FALSE)/24,""),"")</f>
        <v/>
      </c>
      <c r="FP187" s="56" t="str">
        <f>IFERROR(IF($EV187="Présent",FJ187/VLOOKUP(FI187,Base!$A$3:$E$17,2,FALSE)/24,""),"")</f>
        <v/>
      </c>
      <c r="FQ187" s="56" t="str">
        <f>IFERROR(IF($EV187="Présent",FL187/VLOOKUP(FK187,Base!$A$3:$E$17,2,FALSE)/24,""),"")</f>
        <v/>
      </c>
      <c r="FR187" s="293" t="str">
        <f t="shared" si="200"/>
        <v/>
      </c>
      <c r="FS187" s="51"/>
      <c r="FU187" s="262">
        <f t="shared" si="171"/>
        <v>0</v>
      </c>
      <c r="FV187" s="261" t="str">
        <f t="shared" si="172"/>
        <v/>
      </c>
      <c r="FW187" s="263">
        <f t="shared" si="201"/>
        <v>0</v>
      </c>
      <c r="FX187" s="23"/>
      <c r="FY187" s="88">
        <f t="shared" si="202"/>
        <v>0</v>
      </c>
    </row>
    <row r="188" spans="1:181" s="25" customFormat="1" x14ac:dyDescent="0.2">
      <c r="A188" s="17"/>
      <c r="B188" s="18" t="s">
        <v>10</v>
      </c>
      <c r="C188" s="19">
        <v>0.85416666666666663</v>
      </c>
      <c r="D188" s="290">
        <f t="shared" si="173"/>
        <v>0</v>
      </c>
      <c r="E188" s="291">
        <f t="shared" si="174"/>
        <v>0</v>
      </c>
      <c r="F188" s="19">
        <f t="shared" si="175"/>
        <v>0</v>
      </c>
      <c r="G188" s="20">
        <v>0.16250000000000001</v>
      </c>
      <c r="H188" s="292">
        <f t="shared" si="164"/>
        <v>0</v>
      </c>
      <c r="I188" s="63" t="s">
        <v>10</v>
      </c>
      <c r="J188" s="64"/>
      <c r="K188" s="63" t="s">
        <v>10</v>
      </c>
      <c r="L188" s="65"/>
      <c r="M188" s="66" t="s">
        <v>10</v>
      </c>
      <c r="N188" s="64"/>
      <c r="O188" s="63" t="s">
        <v>10</v>
      </c>
      <c r="P188" s="65"/>
      <c r="Q188" s="66" t="s">
        <v>10</v>
      </c>
      <c r="R188" s="64"/>
      <c r="S188" s="56" t="str">
        <f>IFERROR(IF($B188="Présent",J188/VLOOKUP(I188,Base!$A$3:$E$17,2,FALSE)/24,""),"")</f>
        <v/>
      </c>
      <c r="T188" s="56" t="str">
        <f>IFERROR(IF($B188="Présent",L188/VLOOKUP(K188,Base!$A$3:$E$17,2,FALSE)/24,""),"")</f>
        <v/>
      </c>
      <c r="U188" s="56" t="str">
        <f>IFERROR(IF($B188="Présent",N188/VLOOKUP(M188,Base!$A$3:$E$17,2,FALSE)/24,""),"")</f>
        <v/>
      </c>
      <c r="V188" s="56" t="str">
        <f>IFERROR(IF($B188="Présent",P188/VLOOKUP(O188,Base!$A$3:$E$17,2,FALSE)/24,""),"")</f>
        <v/>
      </c>
      <c r="W188" s="56" t="str">
        <f>IFERROR(IF($B188="Présent",R188/VLOOKUP(Q188,Base!$A$3:$E$17,2,FALSE)/24,""),"")</f>
        <v/>
      </c>
      <c r="X188" s="293" t="str">
        <f t="shared" si="176"/>
        <v/>
      </c>
      <c r="Y188" s="51"/>
      <c r="Z188" s="17"/>
      <c r="AA188" s="18" t="s">
        <v>10</v>
      </c>
      <c r="AB188" s="19">
        <v>0.85416666666666663</v>
      </c>
      <c r="AC188" s="290">
        <f t="shared" si="177"/>
        <v>0</v>
      </c>
      <c r="AD188" s="291">
        <f t="shared" si="178"/>
        <v>0</v>
      </c>
      <c r="AE188" s="19">
        <f t="shared" si="179"/>
        <v>0</v>
      </c>
      <c r="AF188" s="20">
        <v>0.16250000000000001</v>
      </c>
      <c r="AG188" s="292">
        <f t="shared" si="165"/>
        <v>0</v>
      </c>
      <c r="AH188" s="63" t="s">
        <v>10</v>
      </c>
      <c r="AI188" s="64"/>
      <c r="AJ188" s="63" t="s">
        <v>10</v>
      </c>
      <c r="AK188" s="65"/>
      <c r="AL188" s="66" t="s">
        <v>10</v>
      </c>
      <c r="AM188" s="64"/>
      <c r="AN188" s="63" t="s">
        <v>10</v>
      </c>
      <c r="AO188" s="65"/>
      <c r="AP188" s="66" t="s">
        <v>10</v>
      </c>
      <c r="AQ188" s="64"/>
      <c r="AR188" s="56" t="str">
        <f>IFERROR(IF($AA188="Présent",AI188/VLOOKUP(AH188,Base!$A$3:$E$17,2,FALSE)/24,""),"")</f>
        <v/>
      </c>
      <c r="AS188" s="56" t="str">
        <f>IFERROR(IF($AA188="Présent",AK188/VLOOKUP(AJ188,Base!$A$3:$E$17,2,FALSE)/24,""),"")</f>
        <v/>
      </c>
      <c r="AT188" s="56" t="str">
        <f>IFERROR(IF($AA188="Présent",AM188/VLOOKUP(AL188,Base!$A$3:$E$17,2,FALSE)/24,""),"")</f>
        <v/>
      </c>
      <c r="AU188" s="56" t="str">
        <f>IFERROR(IF($AA188="Présent",AO188/VLOOKUP(AN188,Base!$A$3:$E$17,2,FALSE)/24,""),"")</f>
        <v/>
      </c>
      <c r="AV188" s="56" t="str">
        <f>IFERROR(IF($AA188="Présent",AQ188/VLOOKUP(AP188,Base!$A$3:$E$17,2,FALSE)/24,""),"")</f>
        <v/>
      </c>
      <c r="AW188" s="293" t="str">
        <f t="shared" si="180"/>
        <v/>
      </c>
      <c r="AX188" s="51"/>
      <c r="AY188" s="17"/>
      <c r="AZ188" s="18" t="s">
        <v>10</v>
      </c>
      <c r="BA188" s="19">
        <v>0.85416666666666663</v>
      </c>
      <c r="BB188" s="290">
        <f t="shared" si="181"/>
        <v>0</v>
      </c>
      <c r="BC188" s="291">
        <f t="shared" si="182"/>
        <v>0</v>
      </c>
      <c r="BD188" s="19">
        <f t="shared" si="183"/>
        <v>0</v>
      </c>
      <c r="BE188" s="20">
        <v>0.16250000000000001</v>
      </c>
      <c r="BF188" s="292">
        <f t="shared" si="166"/>
        <v>0</v>
      </c>
      <c r="BG188" s="63" t="s">
        <v>10</v>
      </c>
      <c r="BH188" s="64"/>
      <c r="BI188" s="63" t="s">
        <v>10</v>
      </c>
      <c r="BJ188" s="65"/>
      <c r="BK188" s="66" t="s">
        <v>10</v>
      </c>
      <c r="BL188" s="64"/>
      <c r="BM188" s="63" t="s">
        <v>10</v>
      </c>
      <c r="BN188" s="65"/>
      <c r="BO188" s="66" t="s">
        <v>10</v>
      </c>
      <c r="BP188" s="64"/>
      <c r="BQ188" s="56" t="str">
        <f>IFERROR(IF($AZ188="Présent",BH188/VLOOKUP(BG188,Base!$A$3:$E$17,2,FALSE)/24,""),"")</f>
        <v/>
      </c>
      <c r="BR188" s="56" t="str">
        <f>IFERROR(IF($AZ188="Présent",BJ188/VLOOKUP(BI188,Base!$A$3:$E$17,2,FALSE)/24,""),"")</f>
        <v/>
      </c>
      <c r="BS188" s="56" t="str">
        <f>IFERROR(IF($AZ188="Présent",BL188/VLOOKUP(BK188,Base!$A$3:$E$17,2,FALSE)/24,""),"")</f>
        <v/>
      </c>
      <c r="BT188" s="56" t="str">
        <f>IFERROR(IF($AZ188="Présent",BN188/VLOOKUP(BM188,Base!$A$3:$E$17,2,FALSE)/24,""),"")</f>
        <v/>
      </c>
      <c r="BU188" s="56" t="str">
        <f>IFERROR(IF($AZ188="Présent",BP188/VLOOKUP(BO188,Base!$A$3:$E$17,2,FALSE)/24,""),"")</f>
        <v/>
      </c>
      <c r="BV188" s="293" t="str">
        <f t="shared" si="184"/>
        <v/>
      </c>
      <c r="BW188" s="51"/>
      <c r="BX188" s="17"/>
      <c r="BY188" s="18" t="s">
        <v>10</v>
      </c>
      <c r="BZ188" s="19">
        <v>0.85416666666666663</v>
      </c>
      <c r="CA188" s="290">
        <f t="shared" si="185"/>
        <v>0</v>
      </c>
      <c r="CB188" s="291">
        <f t="shared" si="186"/>
        <v>0</v>
      </c>
      <c r="CC188" s="19">
        <f t="shared" si="187"/>
        <v>0</v>
      </c>
      <c r="CD188" s="20">
        <v>0.16250000000000001</v>
      </c>
      <c r="CE188" s="292">
        <f t="shared" si="167"/>
        <v>0</v>
      </c>
      <c r="CF188" s="63" t="s">
        <v>10</v>
      </c>
      <c r="CG188" s="64"/>
      <c r="CH188" s="63" t="s">
        <v>10</v>
      </c>
      <c r="CI188" s="65"/>
      <c r="CJ188" s="66" t="s">
        <v>10</v>
      </c>
      <c r="CK188" s="64"/>
      <c r="CL188" s="63" t="s">
        <v>10</v>
      </c>
      <c r="CM188" s="65"/>
      <c r="CN188" s="66" t="s">
        <v>10</v>
      </c>
      <c r="CO188" s="64"/>
      <c r="CP188" s="56" t="str">
        <f>IFERROR(IF($BY188="Présent",CG188/VLOOKUP(CF188,Base!$A$3:$E$17,2,FALSE)/24,""),"")</f>
        <v/>
      </c>
      <c r="CQ188" s="56" t="str">
        <f>IFERROR(IF($BY188="Présent",CI188/VLOOKUP(CH188,Base!$A$3:$E$17,2,FALSE)/24,""),"")</f>
        <v/>
      </c>
      <c r="CR188" s="56" t="str">
        <f>IFERROR(IF($BY188="Présent",CK188/VLOOKUP(CJ188,Base!$A$3:$E$17,2,FALSE)/24,""),"")</f>
        <v/>
      </c>
      <c r="CS188" s="56" t="str">
        <f>IFERROR(IF($BY188="Présent",CM188/VLOOKUP(CL188,Base!$A$3:$E$17,2,FALSE)/24,""),"")</f>
        <v/>
      </c>
      <c r="CT188" s="56" t="str">
        <f>IFERROR(IF($BY188="Présent",CO188/VLOOKUP(CN188,Base!$A$3:$E$17,2,FALSE)/24,""),"")</f>
        <v/>
      </c>
      <c r="CU188" s="293" t="str">
        <f t="shared" si="188"/>
        <v/>
      </c>
      <c r="CV188" s="51"/>
      <c r="CW188" s="17"/>
      <c r="CX188" s="18" t="s">
        <v>10</v>
      </c>
      <c r="CY188" s="19">
        <v>0.85416666666666663</v>
      </c>
      <c r="CZ188" s="290">
        <f t="shared" si="189"/>
        <v>0</v>
      </c>
      <c r="DA188" s="291">
        <f t="shared" si="190"/>
        <v>0</v>
      </c>
      <c r="DB188" s="19">
        <f t="shared" si="191"/>
        <v>0</v>
      </c>
      <c r="DC188" s="20">
        <v>0.16250000000000001</v>
      </c>
      <c r="DD188" s="292">
        <f t="shared" si="168"/>
        <v>0</v>
      </c>
      <c r="DE188" s="63" t="s">
        <v>10</v>
      </c>
      <c r="DF188" s="64"/>
      <c r="DG188" s="63" t="s">
        <v>10</v>
      </c>
      <c r="DH188" s="65"/>
      <c r="DI188" s="66" t="s">
        <v>10</v>
      </c>
      <c r="DJ188" s="64"/>
      <c r="DK188" s="63" t="s">
        <v>10</v>
      </c>
      <c r="DL188" s="65"/>
      <c r="DM188" s="66" t="s">
        <v>10</v>
      </c>
      <c r="DN188" s="64"/>
      <c r="DO188" s="56" t="str">
        <f>IFERROR(IF($CX188="Présent",DF188/VLOOKUP(DE188,Base!$A$3:$E$17,2,FALSE)/24,""),"")</f>
        <v/>
      </c>
      <c r="DP188" s="56" t="str">
        <f>IFERROR(IF($CX188="Présent",DH188/VLOOKUP(DG188,Base!$A$3:$E$17,2,FALSE)/24,""),"")</f>
        <v/>
      </c>
      <c r="DQ188" s="56" t="str">
        <f>IFERROR(IF($CX188="Présent",DJ188/VLOOKUP(DI188,Base!$A$3:$E$17,2,FALSE)/24,""),"")</f>
        <v/>
      </c>
      <c r="DR188" s="56" t="str">
        <f>IFERROR(IF($CX188="Présent",DL188/VLOOKUP(DK188,Base!$A$3:$E$17,2,FALSE)/24,""),"")</f>
        <v/>
      </c>
      <c r="DS188" s="56" t="str">
        <f>IFERROR(IF($CX188="Présent",DN188/VLOOKUP(DM188,Base!$A$3:$E$17,2,FALSE)/24,""),"")</f>
        <v/>
      </c>
      <c r="DT188" s="293" t="str">
        <f t="shared" si="192"/>
        <v/>
      </c>
      <c r="DU188" s="51"/>
      <c r="DV188" s="17"/>
      <c r="DW188" s="18" t="s">
        <v>10</v>
      </c>
      <c r="DX188" s="19">
        <v>0.85416666666666663</v>
      </c>
      <c r="DY188" s="290">
        <f t="shared" si="193"/>
        <v>0</v>
      </c>
      <c r="DZ188" s="291">
        <f t="shared" si="194"/>
        <v>0</v>
      </c>
      <c r="EA188" s="19">
        <f t="shared" si="195"/>
        <v>0</v>
      </c>
      <c r="EB188" s="20">
        <v>0.16250000000000001</v>
      </c>
      <c r="EC188" s="292">
        <f t="shared" si="169"/>
        <v>0</v>
      </c>
      <c r="ED188" s="63" t="s">
        <v>10</v>
      </c>
      <c r="EE188" s="64"/>
      <c r="EF188" s="63" t="s">
        <v>10</v>
      </c>
      <c r="EG188" s="65"/>
      <c r="EH188" s="66" t="s">
        <v>10</v>
      </c>
      <c r="EI188" s="64"/>
      <c r="EJ188" s="63" t="s">
        <v>10</v>
      </c>
      <c r="EK188" s="65"/>
      <c r="EL188" s="66" t="s">
        <v>10</v>
      </c>
      <c r="EM188" s="64"/>
      <c r="EN188" s="56" t="str">
        <f>IFERROR(IF($DW188="Présent",EE188/VLOOKUP(ED188,Base!$A$3:$E$17,2,FALSE)/24,""),"")</f>
        <v/>
      </c>
      <c r="EO188" s="56" t="str">
        <f>IFERROR(IF($DW188="Présent",EG188/VLOOKUP(EF188,Base!$A$3:$E$17,2,FALSE)/24,""),"")</f>
        <v/>
      </c>
      <c r="EP188" s="56" t="str">
        <f>IFERROR(IF($DW188="Présent",EI188/VLOOKUP(EH188,Base!$A$3:$E$17,2,FALSE)/24,""),"")</f>
        <v/>
      </c>
      <c r="EQ188" s="56" t="str">
        <f>IFERROR(IF($DW188="Présent",EK188/VLOOKUP(EJ188,Base!$A$3:$E$17,2,FALSE)/24,""),"")</f>
        <v/>
      </c>
      <c r="ER188" s="56" t="str">
        <f>IFERROR(IF($DW188="Présent",EM188/VLOOKUP(EL188,Base!$A$3:$E$17,2,FALSE)/24,""),"")</f>
        <v/>
      </c>
      <c r="ES188" s="293" t="str">
        <f t="shared" si="196"/>
        <v/>
      </c>
      <c r="ET188" s="51"/>
      <c r="EU188" s="17"/>
      <c r="EV188" s="18"/>
      <c r="EW188" s="19">
        <v>0.85416666666666663</v>
      </c>
      <c r="EX188" s="290">
        <f t="shared" si="197"/>
        <v>0</v>
      </c>
      <c r="EY188" s="291">
        <f t="shared" si="198"/>
        <v>0</v>
      </c>
      <c r="EZ188" s="19">
        <f t="shared" si="199"/>
        <v>0</v>
      </c>
      <c r="FA188" s="20">
        <v>0.16250000000000001</v>
      </c>
      <c r="FB188" s="292">
        <f t="shared" si="170"/>
        <v>0</v>
      </c>
      <c r="FC188" s="63" t="s">
        <v>10</v>
      </c>
      <c r="FD188" s="64"/>
      <c r="FE188" s="63" t="s">
        <v>10</v>
      </c>
      <c r="FF188" s="65"/>
      <c r="FG188" s="66" t="s">
        <v>10</v>
      </c>
      <c r="FH188" s="64"/>
      <c r="FI188" s="63" t="s">
        <v>10</v>
      </c>
      <c r="FJ188" s="65"/>
      <c r="FK188" s="66" t="s">
        <v>10</v>
      </c>
      <c r="FL188" s="64"/>
      <c r="FM188" s="56" t="str">
        <f>IFERROR(IF($EV188="Présent",FD188/VLOOKUP(FC188,Base!$A$3:$E$17,2,FALSE)/24,""),"")</f>
        <v/>
      </c>
      <c r="FN188" s="56" t="str">
        <f>IFERROR(IF($EV188="Présent",FF188/VLOOKUP(FE188,Base!$A$3:$E$17,2,FALSE)/24,""),"")</f>
        <v/>
      </c>
      <c r="FO188" s="56" t="str">
        <f>IFERROR(IF($EV188="Présent",FH188/VLOOKUP(FG188,Base!$A$3:$E$17,2,FALSE)/24,""),"")</f>
        <v/>
      </c>
      <c r="FP188" s="56" t="str">
        <f>IFERROR(IF($EV188="Présent",FJ188/VLOOKUP(FI188,Base!$A$3:$E$17,2,FALSE)/24,""),"")</f>
        <v/>
      </c>
      <c r="FQ188" s="56" t="str">
        <f>IFERROR(IF($EV188="Présent",FL188/VLOOKUP(FK188,Base!$A$3:$E$17,2,FALSE)/24,""),"")</f>
        <v/>
      </c>
      <c r="FR188" s="293" t="str">
        <f t="shared" si="200"/>
        <v/>
      </c>
      <c r="FS188" s="51"/>
      <c r="FU188" s="262">
        <f t="shared" si="171"/>
        <v>0</v>
      </c>
      <c r="FV188" s="261" t="str">
        <f t="shared" si="172"/>
        <v/>
      </c>
      <c r="FW188" s="263">
        <f t="shared" si="201"/>
        <v>0</v>
      </c>
      <c r="FX188" s="23"/>
      <c r="FY188" s="88">
        <f t="shared" si="202"/>
        <v>0</v>
      </c>
    </row>
    <row r="189" spans="1:181" s="25" customFormat="1" x14ac:dyDescent="0.2">
      <c r="A189" s="17"/>
      <c r="B189" s="18" t="s">
        <v>10</v>
      </c>
      <c r="C189" s="19">
        <v>0.85416666666666663</v>
      </c>
      <c r="D189" s="290">
        <f t="shared" si="173"/>
        <v>0</v>
      </c>
      <c r="E189" s="291">
        <f t="shared" si="174"/>
        <v>0</v>
      </c>
      <c r="F189" s="19">
        <f t="shared" si="175"/>
        <v>0</v>
      </c>
      <c r="G189" s="20">
        <v>0.16250000000000001</v>
      </c>
      <c r="H189" s="292">
        <f t="shared" si="164"/>
        <v>0</v>
      </c>
      <c r="I189" s="63" t="s">
        <v>10</v>
      </c>
      <c r="J189" s="64"/>
      <c r="K189" s="63" t="s">
        <v>10</v>
      </c>
      <c r="L189" s="65"/>
      <c r="M189" s="66" t="s">
        <v>10</v>
      </c>
      <c r="N189" s="64"/>
      <c r="O189" s="63" t="s">
        <v>10</v>
      </c>
      <c r="P189" s="65"/>
      <c r="Q189" s="66" t="s">
        <v>10</v>
      </c>
      <c r="R189" s="64"/>
      <c r="S189" s="56" t="str">
        <f>IFERROR(IF($B189="Présent",J189/VLOOKUP(I189,Base!$A$3:$E$17,2,FALSE)/24,""),"")</f>
        <v/>
      </c>
      <c r="T189" s="56" t="str">
        <f>IFERROR(IF($B189="Présent",L189/VLOOKUP(K189,Base!$A$3:$E$17,2,FALSE)/24,""),"")</f>
        <v/>
      </c>
      <c r="U189" s="56" t="str">
        <f>IFERROR(IF($B189="Présent",N189/VLOOKUP(M189,Base!$A$3:$E$17,2,FALSE)/24,""),"")</f>
        <v/>
      </c>
      <c r="V189" s="56" t="str">
        <f>IFERROR(IF($B189="Présent",P189/VLOOKUP(O189,Base!$A$3:$E$17,2,FALSE)/24,""),"")</f>
        <v/>
      </c>
      <c r="W189" s="56" t="str">
        <f>IFERROR(IF($B189="Présent",R189/VLOOKUP(Q189,Base!$A$3:$E$17,2,FALSE)/24,""),"")</f>
        <v/>
      </c>
      <c r="X189" s="293" t="str">
        <f t="shared" si="176"/>
        <v/>
      </c>
      <c r="Y189" s="51"/>
      <c r="Z189" s="17"/>
      <c r="AA189" s="18" t="s">
        <v>10</v>
      </c>
      <c r="AB189" s="19">
        <v>0.85416666666666663</v>
      </c>
      <c r="AC189" s="290">
        <f t="shared" si="177"/>
        <v>0</v>
      </c>
      <c r="AD189" s="291">
        <f t="shared" si="178"/>
        <v>0</v>
      </c>
      <c r="AE189" s="19">
        <f t="shared" si="179"/>
        <v>0</v>
      </c>
      <c r="AF189" s="20">
        <v>0.16250000000000001</v>
      </c>
      <c r="AG189" s="292">
        <f t="shared" si="165"/>
        <v>0</v>
      </c>
      <c r="AH189" s="63" t="s">
        <v>10</v>
      </c>
      <c r="AI189" s="64"/>
      <c r="AJ189" s="63" t="s">
        <v>10</v>
      </c>
      <c r="AK189" s="65"/>
      <c r="AL189" s="66" t="s">
        <v>10</v>
      </c>
      <c r="AM189" s="64"/>
      <c r="AN189" s="63" t="s">
        <v>10</v>
      </c>
      <c r="AO189" s="65"/>
      <c r="AP189" s="66" t="s">
        <v>10</v>
      </c>
      <c r="AQ189" s="64"/>
      <c r="AR189" s="56" t="str">
        <f>IFERROR(IF($AA189="Présent",AI189/VLOOKUP(AH189,Base!$A$3:$E$17,2,FALSE)/24,""),"")</f>
        <v/>
      </c>
      <c r="AS189" s="56" t="str">
        <f>IFERROR(IF($AA189="Présent",AK189/VLOOKUP(AJ189,Base!$A$3:$E$17,2,FALSE)/24,""),"")</f>
        <v/>
      </c>
      <c r="AT189" s="56" t="str">
        <f>IFERROR(IF($AA189="Présent",AM189/VLOOKUP(AL189,Base!$A$3:$E$17,2,FALSE)/24,""),"")</f>
        <v/>
      </c>
      <c r="AU189" s="56" t="str">
        <f>IFERROR(IF($AA189="Présent",AO189/VLOOKUP(AN189,Base!$A$3:$E$17,2,FALSE)/24,""),"")</f>
        <v/>
      </c>
      <c r="AV189" s="56" t="str">
        <f>IFERROR(IF($AA189="Présent",AQ189/VLOOKUP(AP189,Base!$A$3:$E$17,2,FALSE)/24,""),"")</f>
        <v/>
      </c>
      <c r="AW189" s="293" t="str">
        <f t="shared" si="180"/>
        <v/>
      </c>
      <c r="AX189" s="51"/>
      <c r="AY189" s="17"/>
      <c r="AZ189" s="18" t="s">
        <v>10</v>
      </c>
      <c r="BA189" s="19">
        <v>0.85416666666666663</v>
      </c>
      <c r="BB189" s="290">
        <f t="shared" si="181"/>
        <v>0</v>
      </c>
      <c r="BC189" s="291">
        <f t="shared" si="182"/>
        <v>0</v>
      </c>
      <c r="BD189" s="19">
        <f t="shared" si="183"/>
        <v>0</v>
      </c>
      <c r="BE189" s="20">
        <v>0.16250000000000001</v>
      </c>
      <c r="BF189" s="292">
        <f t="shared" si="166"/>
        <v>0</v>
      </c>
      <c r="BG189" s="63" t="s">
        <v>10</v>
      </c>
      <c r="BH189" s="64"/>
      <c r="BI189" s="63" t="s">
        <v>10</v>
      </c>
      <c r="BJ189" s="65"/>
      <c r="BK189" s="66" t="s">
        <v>10</v>
      </c>
      <c r="BL189" s="64"/>
      <c r="BM189" s="63" t="s">
        <v>10</v>
      </c>
      <c r="BN189" s="65"/>
      <c r="BO189" s="66" t="s">
        <v>10</v>
      </c>
      <c r="BP189" s="64"/>
      <c r="BQ189" s="56" t="str">
        <f>IFERROR(IF($AZ189="Présent",BH189/VLOOKUP(BG189,Base!$A$3:$E$17,2,FALSE)/24,""),"")</f>
        <v/>
      </c>
      <c r="BR189" s="56" t="str">
        <f>IFERROR(IF($AZ189="Présent",BJ189/VLOOKUP(BI189,Base!$A$3:$E$17,2,FALSE)/24,""),"")</f>
        <v/>
      </c>
      <c r="BS189" s="56" t="str">
        <f>IFERROR(IF($AZ189="Présent",BL189/VLOOKUP(BK189,Base!$A$3:$E$17,2,FALSE)/24,""),"")</f>
        <v/>
      </c>
      <c r="BT189" s="56" t="str">
        <f>IFERROR(IF($AZ189="Présent",BN189/VLOOKUP(BM189,Base!$A$3:$E$17,2,FALSE)/24,""),"")</f>
        <v/>
      </c>
      <c r="BU189" s="56" t="str">
        <f>IFERROR(IF($AZ189="Présent",BP189/VLOOKUP(BO189,Base!$A$3:$E$17,2,FALSE)/24,""),"")</f>
        <v/>
      </c>
      <c r="BV189" s="293" t="str">
        <f t="shared" si="184"/>
        <v/>
      </c>
      <c r="BW189" s="51"/>
      <c r="BX189" s="17"/>
      <c r="BY189" s="18" t="s">
        <v>10</v>
      </c>
      <c r="BZ189" s="19">
        <v>0.85416666666666663</v>
      </c>
      <c r="CA189" s="290">
        <f t="shared" si="185"/>
        <v>0</v>
      </c>
      <c r="CB189" s="291">
        <f t="shared" si="186"/>
        <v>0</v>
      </c>
      <c r="CC189" s="19">
        <f t="shared" si="187"/>
        <v>0</v>
      </c>
      <c r="CD189" s="20">
        <v>0.16250000000000001</v>
      </c>
      <c r="CE189" s="292">
        <f t="shared" si="167"/>
        <v>0</v>
      </c>
      <c r="CF189" s="63" t="s">
        <v>10</v>
      </c>
      <c r="CG189" s="64"/>
      <c r="CH189" s="63" t="s">
        <v>10</v>
      </c>
      <c r="CI189" s="65"/>
      <c r="CJ189" s="66" t="s">
        <v>10</v>
      </c>
      <c r="CK189" s="64"/>
      <c r="CL189" s="63" t="s">
        <v>10</v>
      </c>
      <c r="CM189" s="65"/>
      <c r="CN189" s="66" t="s">
        <v>10</v>
      </c>
      <c r="CO189" s="64"/>
      <c r="CP189" s="56" t="str">
        <f>IFERROR(IF($BY189="Présent",CG189/VLOOKUP(CF189,Base!$A$3:$E$17,2,FALSE)/24,""),"")</f>
        <v/>
      </c>
      <c r="CQ189" s="56" t="str">
        <f>IFERROR(IF($BY189="Présent",CI189/VLOOKUP(CH189,Base!$A$3:$E$17,2,FALSE)/24,""),"")</f>
        <v/>
      </c>
      <c r="CR189" s="56" t="str">
        <f>IFERROR(IF($BY189="Présent",CK189/VLOOKUP(CJ189,Base!$A$3:$E$17,2,FALSE)/24,""),"")</f>
        <v/>
      </c>
      <c r="CS189" s="56" t="str">
        <f>IFERROR(IF($BY189="Présent",CM189/VLOOKUP(CL189,Base!$A$3:$E$17,2,FALSE)/24,""),"")</f>
        <v/>
      </c>
      <c r="CT189" s="56" t="str">
        <f>IFERROR(IF($BY189="Présent",CO189/VLOOKUP(CN189,Base!$A$3:$E$17,2,FALSE)/24,""),"")</f>
        <v/>
      </c>
      <c r="CU189" s="293" t="str">
        <f t="shared" si="188"/>
        <v/>
      </c>
      <c r="CV189" s="51"/>
      <c r="CW189" s="17"/>
      <c r="CX189" s="18" t="s">
        <v>10</v>
      </c>
      <c r="CY189" s="19">
        <v>0.85416666666666663</v>
      </c>
      <c r="CZ189" s="290">
        <f t="shared" si="189"/>
        <v>0</v>
      </c>
      <c r="DA189" s="291">
        <f t="shared" si="190"/>
        <v>0</v>
      </c>
      <c r="DB189" s="19">
        <f t="shared" si="191"/>
        <v>0</v>
      </c>
      <c r="DC189" s="20">
        <v>0.16250000000000001</v>
      </c>
      <c r="DD189" s="292">
        <f t="shared" si="168"/>
        <v>0</v>
      </c>
      <c r="DE189" s="63" t="s">
        <v>10</v>
      </c>
      <c r="DF189" s="64"/>
      <c r="DG189" s="63" t="s">
        <v>10</v>
      </c>
      <c r="DH189" s="65"/>
      <c r="DI189" s="66" t="s">
        <v>10</v>
      </c>
      <c r="DJ189" s="64"/>
      <c r="DK189" s="63" t="s">
        <v>10</v>
      </c>
      <c r="DL189" s="65"/>
      <c r="DM189" s="66" t="s">
        <v>10</v>
      </c>
      <c r="DN189" s="64"/>
      <c r="DO189" s="56" t="str">
        <f>IFERROR(IF($CX189="Présent",DF189/VLOOKUP(DE189,Base!$A$3:$E$17,2,FALSE)/24,""),"")</f>
        <v/>
      </c>
      <c r="DP189" s="56" t="str">
        <f>IFERROR(IF($CX189="Présent",DH189/VLOOKUP(DG189,Base!$A$3:$E$17,2,FALSE)/24,""),"")</f>
        <v/>
      </c>
      <c r="DQ189" s="56" t="str">
        <f>IFERROR(IF($CX189="Présent",DJ189/VLOOKUP(DI189,Base!$A$3:$E$17,2,FALSE)/24,""),"")</f>
        <v/>
      </c>
      <c r="DR189" s="56" t="str">
        <f>IFERROR(IF($CX189="Présent",DL189/VLOOKUP(DK189,Base!$A$3:$E$17,2,FALSE)/24,""),"")</f>
        <v/>
      </c>
      <c r="DS189" s="56" t="str">
        <f>IFERROR(IF($CX189="Présent",DN189/VLOOKUP(DM189,Base!$A$3:$E$17,2,FALSE)/24,""),"")</f>
        <v/>
      </c>
      <c r="DT189" s="293" t="str">
        <f t="shared" si="192"/>
        <v/>
      </c>
      <c r="DU189" s="51"/>
      <c r="DV189" s="17"/>
      <c r="DW189" s="18" t="s">
        <v>10</v>
      </c>
      <c r="DX189" s="19">
        <v>0.85416666666666663</v>
      </c>
      <c r="DY189" s="290">
        <f t="shared" si="193"/>
        <v>0</v>
      </c>
      <c r="DZ189" s="291">
        <f t="shared" si="194"/>
        <v>0</v>
      </c>
      <c r="EA189" s="19">
        <f t="shared" si="195"/>
        <v>0</v>
      </c>
      <c r="EB189" s="20">
        <v>0.16250000000000001</v>
      </c>
      <c r="EC189" s="292">
        <f t="shared" si="169"/>
        <v>0</v>
      </c>
      <c r="ED189" s="63" t="s">
        <v>10</v>
      </c>
      <c r="EE189" s="64"/>
      <c r="EF189" s="63" t="s">
        <v>10</v>
      </c>
      <c r="EG189" s="65"/>
      <c r="EH189" s="66" t="s">
        <v>10</v>
      </c>
      <c r="EI189" s="64"/>
      <c r="EJ189" s="63" t="s">
        <v>10</v>
      </c>
      <c r="EK189" s="65"/>
      <c r="EL189" s="66" t="s">
        <v>10</v>
      </c>
      <c r="EM189" s="64"/>
      <c r="EN189" s="56" t="str">
        <f>IFERROR(IF($DW189="Présent",EE189/VLOOKUP(ED189,Base!$A$3:$E$17,2,FALSE)/24,""),"")</f>
        <v/>
      </c>
      <c r="EO189" s="56" t="str">
        <f>IFERROR(IF($DW189="Présent",EG189/VLOOKUP(EF189,Base!$A$3:$E$17,2,FALSE)/24,""),"")</f>
        <v/>
      </c>
      <c r="EP189" s="56" t="str">
        <f>IFERROR(IF($DW189="Présent",EI189/VLOOKUP(EH189,Base!$A$3:$E$17,2,FALSE)/24,""),"")</f>
        <v/>
      </c>
      <c r="EQ189" s="56" t="str">
        <f>IFERROR(IF($DW189="Présent",EK189/VLOOKUP(EJ189,Base!$A$3:$E$17,2,FALSE)/24,""),"")</f>
        <v/>
      </c>
      <c r="ER189" s="56" t="str">
        <f>IFERROR(IF($DW189="Présent",EM189/VLOOKUP(EL189,Base!$A$3:$E$17,2,FALSE)/24,""),"")</f>
        <v/>
      </c>
      <c r="ES189" s="293" t="str">
        <f t="shared" si="196"/>
        <v/>
      </c>
      <c r="ET189" s="51"/>
      <c r="EU189" s="17"/>
      <c r="EV189" s="18"/>
      <c r="EW189" s="19">
        <v>0.85416666666666663</v>
      </c>
      <c r="EX189" s="290">
        <f t="shared" si="197"/>
        <v>0</v>
      </c>
      <c r="EY189" s="291">
        <f t="shared" si="198"/>
        <v>0</v>
      </c>
      <c r="EZ189" s="19">
        <f t="shared" si="199"/>
        <v>0</v>
      </c>
      <c r="FA189" s="20">
        <v>0.16250000000000001</v>
      </c>
      <c r="FB189" s="292">
        <f t="shared" si="170"/>
        <v>0</v>
      </c>
      <c r="FC189" s="63" t="s">
        <v>10</v>
      </c>
      <c r="FD189" s="64"/>
      <c r="FE189" s="63" t="s">
        <v>10</v>
      </c>
      <c r="FF189" s="65"/>
      <c r="FG189" s="66" t="s">
        <v>10</v>
      </c>
      <c r="FH189" s="64"/>
      <c r="FI189" s="63" t="s">
        <v>10</v>
      </c>
      <c r="FJ189" s="65"/>
      <c r="FK189" s="66" t="s">
        <v>10</v>
      </c>
      <c r="FL189" s="64"/>
      <c r="FM189" s="56" t="str">
        <f>IFERROR(IF($EV189="Présent",FD189/VLOOKUP(FC189,Base!$A$3:$E$17,2,FALSE)/24,""),"")</f>
        <v/>
      </c>
      <c r="FN189" s="56" t="str">
        <f>IFERROR(IF($EV189="Présent",FF189/VLOOKUP(FE189,Base!$A$3:$E$17,2,FALSE)/24,""),"")</f>
        <v/>
      </c>
      <c r="FO189" s="56" t="str">
        <f>IFERROR(IF($EV189="Présent",FH189/VLOOKUP(FG189,Base!$A$3:$E$17,2,FALSE)/24,""),"")</f>
        <v/>
      </c>
      <c r="FP189" s="56" t="str">
        <f>IFERROR(IF($EV189="Présent",FJ189/VLOOKUP(FI189,Base!$A$3:$E$17,2,FALSE)/24,""),"")</f>
        <v/>
      </c>
      <c r="FQ189" s="56" t="str">
        <f>IFERROR(IF($EV189="Présent",FL189/VLOOKUP(FK189,Base!$A$3:$E$17,2,FALSE)/24,""),"")</f>
        <v/>
      </c>
      <c r="FR189" s="293" t="str">
        <f t="shared" si="200"/>
        <v/>
      </c>
      <c r="FS189" s="51"/>
      <c r="FU189" s="262">
        <f t="shared" si="171"/>
        <v>0</v>
      </c>
      <c r="FV189" s="261" t="str">
        <f t="shared" si="172"/>
        <v/>
      </c>
      <c r="FW189" s="263">
        <f t="shared" si="201"/>
        <v>0</v>
      </c>
      <c r="FX189" s="23"/>
      <c r="FY189" s="88">
        <f t="shared" si="202"/>
        <v>0</v>
      </c>
    </row>
    <row r="190" spans="1:181" s="25" customFormat="1" ht="12.75" customHeight="1" x14ac:dyDescent="0.2">
      <c r="A190" s="17"/>
      <c r="B190" s="18" t="s">
        <v>10</v>
      </c>
      <c r="C190" s="19">
        <v>0.85416666666666663</v>
      </c>
      <c r="D190" s="290">
        <f t="shared" si="173"/>
        <v>0</v>
      </c>
      <c r="E190" s="291">
        <f t="shared" si="174"/>
        <v>0</v>
      </c>
      <c r="F190" s="19">
        <f t="shared" si="175"/>
        <v>0</v>
      </c>
      <c r="G190" s="20">
        <v>0.16250000000000001</v>
      </c>
      <c r="H190" s="292">
        <f t="shared" si="164"/>
        <v>0</v>
      </c>
      <c r="I190" s="63" t="s">
        <v>10</v>
      </c>
      <c r="J190" s="64"/>
      <c r="K190" s="63" t="s">
        <v>10</v>
      </c>
      <c r="L190" s="65"/>
      <c r="M190" s="66" t="s">
        <v>10</v>
      </c>
      <c r="N190" s="64"/>
      <c r="O190" s="63" t="s">
        <v>10</v>
      </c>
      <c r="P190" s="65"/>
      <c r="Q190" s="66" t="s">
        <v>10</v>
      </c>
      <c r="R190" s="64"/>
      <c r="S190" s="56" t="str">
        <f>IFERROR(IF($B190="Présent",J190/VLOOKUP(I190,Base!$A$3:$E$17,2,FALSE)/24,""),"")</f>
        <v/>
      </c>
      <c r="T190" s="56" t="str">
        <f>IFERROR(IF($B190="Présent",L190/VLOOKUP(K190,Base!$A$3:$E$17,2,FALSE)/24,""),"")</f>
        <v/>
      </c>
      <c r="U190" s="56" t="str">
        <f>IFERROR(IF($B190="Présent",N190/VLOOKUP(M190,Base!$A$3:$E$17,2,FALSE)/24,""),"")</f>
        <v/>
      </c>
      <c r="V190" s="56" t="str">
        <f>IFERROR(IF($B190="Présent",P190/VLOOKUP(O190,Base!$A$3:$E$17,2,FALSE)/24,""),"")</f>
        <v/>
      </c>
      <c r="W190" s="56" t="str">
        <f>IFERROR(IF($B190="Présent",R190/VLOOKUP(Q190,Base!$A$3:$E$17,2,FALSE)/24,""),"")</f>
        <v/>
      </c>
      <c r="X190" s="293" t="str">
        <f t="shared" si="176"/>
        <v/>
      </c>
      <c r="Y190" s="51"/>
      <c r="Z190" s="17"/>
      <c r="AA190" s="18" t="s">
        <v>10</v>
      </c>
      <c r="AB190" s="19">
        <v>0.85416666666666663</v>
      </c>
      <c r="AC190" s="290">
        <f t="shared" si="177"/>
        <v>0</v>
      </c>
      <c r="AD190" s="291">
        <f t="shared" si="178"/>
        <v>0</v>
      </c>
      <c r="AE190" s="19">
        <f t="shared" si="179"/>
        <v>0</v>
      </c>
      <c r="AF190" s="20">
        <v>0.16250000000000001</v>
      </c>
      <c r="AG190" s="292">
        <f t="shared" si="165"/>
        <v>0</v>
      </c>
      <c r="AH190" s="63" t="s">
        <v>10</v>
      </c>
      <c r="AI190" s="64"/>
      <c r="AJ190" s="63" t="s">
        <v>10</v>
      </c>
      <c r="AK190" s="65"/>
      <c r="AL190" s="66" t="s">
        <v>10</v>
      </c>
      <c r="AM190" s="64"/>
      <c r="AN190" s="63" t="s">
        <v>10</v>
      </c>
      <c r="AO190" s="65"/>
      <c r="AP190" s="66" t="s">
        <v>10</v>
      </c>
      <c r="AQ190" s="64"/>
      <c r="AR190" s="56" t="str">
        <f>IFERROR(IF($AA190="Présent",AI190/VLOOKUP(AH190,Base!$A$3:$E$17,2,FALSE)/24,""),"")</f>
        <v/>
      </c>
      <c r="AS190" s="56" t="str">
        <f>IFERROR(IF($AA190="Présent",AK190/VLOOKUP(AJ190,Base!$A$3:$E$17,2,FALSE)/24,""),"")</f>
        <v/>
      </c>
      <c r="AT190" s="56" t="str">
        <f>IFERROR(IF($AA190="Présent",AM190/VLOOKUP(AL190,Base!$A$3:$E$17,2,FALSE)/24,""),"")</f>
        <v/>
      </c>
      <c r="AU190" s="56" t="str">
        <f>IFERROR(IF($AA190="Présent",AO190/VLOOKUP(AN190,Base!$A$3:$E$17,2,FALSE)/24,""),"")</f>
        <v/>
      </c>
      <c r="AV190" s="56" t="str">
        <f>IFERROR(IF($AA190="Présent",AQ190/VLOOKUP(AP190,Base!$A$3:$E$17,2,FALSE)/24,""),"")</f>
        <v/>
      </c>
      <c r="AW190" s="293" t="str">
        <f t="shared" si="180"/>
        <v/>
      </c>
      <c r="AX190" s="51"/>
      <c r="AY190" s="17"/>
      <c r="AZ190" s="18" t="s">
        <v>10</v>
      </c>
      <c r="BA190" s="19">
        <v>0.85416666666666663</v>
      </c>
      <c r="BB190" s="290">
        <f t="shared" si="181"/>
        <v>0</v>
      </c>
      <c r="BC190" s="291">
        <f t="shared" si="182"/>
        <v>0</v>
      </c>
      <c r="BD190" s="19">
        <f t="shared" si="183"/>
        <v>0</v>
      </c>
      <c r="BE190" s="20">
        <v>0.16250000000000001</v>
      </c>
      <c r="BF190" s="292">
        <f t="shared" si="166"/>
        <v>0</v>
      </c>
      <c r="BG190" s="63" t="s">
        <v>10</v>
      </c>
      <c r="BH190" s="64"/>
      <c r="BI190" s="63" t="s">
        <v>10</v>
      </c>
      <c r="BJ190" s="65"/>
      <c r="BK190" s="66" t="s">
        <v>10</v>
      </c>
      <c r="BL190" s="64"/>
      <c r="BM190" s="63" t="s">
        <v>10</v>
      </c>
      <c r="BN190" s="65"/>
      <c r="BO190" s="66" t="s">
        <v>10</v>
      </c>
      <c r="BP190" s="64"/>
      <c r="BQ190" s="56" t="str">
        <f>IFERROR(IF($AZ190="Présent",BH190/VLOOKUP(BG190,Base!$A$3:$E$17,2,FALSE)/24,""),"")</f>
        <v/>
      </c>
      <c r="BR190" s="56" t="str">
        <f>IFERROR(IF($AZ190="Présent",BJ190/VLOOKUP(BI190,Base!$A$3:$E$17,2,FALSE)/24,""),"")</f>
        <v/>
      </c>
      <c r="BS190" s="56" t="str">
        <f>IFERROR(IF($AZ190="Présent",BL190/VLOOKUP(BK190,Base!$A$3:$E$17,2,FALSE)/24,""),"")</f>
        <v/>
      </c>
      <c r="BT190" s="56" t="str">
        <f>IFERROR(IF($AZ190="Présent",BN190/VLOOKUP(BM190,Base!$A$3:$E$17,2,FALSE)/24,""),"")</f>
        <v/>
      </c>
      <c r="BU190" s="56" t="str">
        <f>IFERROR(IF($AZ190="Présent",BP190/VLOOKUP(BO190,Base!$A$3:$E$17,2,FALSE)/24,""),"")</f>
        <v/>
      </c>
      <c r="BV190" s="293" t="str">
        <f t="shared" si="184"/>
        <v/>
      </c>
      <c r="BW190" s="51"/>
      <c r="BX190" s="17"/>
      <c r="BY190" s="18" t="s">
        <v>10</v>
      </c>
      <c r="BZ190" s="19">
        <v>0.85416666666666663</v>
      </c>
      <c r="CA190" s="290">
        <f t="shared" si="185"/>
        <v>0</v>
      </c>
      <c r="CB190" s="291">
        <f t="shared" si="186"/>
        <v>0</v>
      </c>
      <c r="CC190" s="19">
        <f t="shared" si="187"/>
        <v>0</v>
      </c>
      <c r="CD190" s="20">
        <v>0.16250000000000001</v>
      </c>
      <c r="CE190" s="292">
        <f t="shared" si="167"/>
        <v>0</v>
      </c>
      <c r="CF190" s="63" t="s">
        <v>10</v>
      </c>
      <c r="CG190" s="64"/>
      <c r="CH190" s="63" t="s">
        <v>10</v>
      </c>
      <c r="CI190" s="65"/>
      <c r="CJ190" s="66" t="s">
        <v>10</v>
      </c>
      <c r="CK190" s="64"/>
      <c r="CL190" s="63" t="s">
        <v>10</v>
      </c>
      <c r="CM190" s="65"/>
      <c r="CN190" s="66" t="s">
        <v>10</v>
      </c>
      <c r="CO190" s="64"/>
      <c r="CP190" s="56" t="str">
        <f>IFERROR(IF($BY190="Présent",CG190/VLOOKUP(CF190,Base!$A$3:$E$17,2,FALSE)/24,""),"")</f>
        <v/>
      </c>
      <c r="CQ190" s="56" t="str">
        <f>IFERROR(IF($BY190="Présent",CI190/VLOOKUP(CH190,Base!$A$3:$E$17,2,FALSE)/24,""),"")</f>
        <v/>
      </c>
      <c r="CR190" s="56" t="str">
        <f>IFERROR(IF($BY190="Présent",CK190/VLOOKUP(CJ190,Base!$A$3:$E$17,2,FALSE)/24,""),"")</f>
        <v/>
      </c>
      <c r="CS190" s="56" t="str">
        <f>IFERROR(IF($BY190="Présent",CM190/VLOOKUP(CL190,Base!$A$3:$E$17,2,FALSE)/24,""),"")</f>
        <v/>
      </c>
      <c r="CT190" s="56" t="str">
        <f>IFERROR(IF($BY190="Présent",CO190/VLOOKUP(CN190,Base!$A$3:$E$17,2,FALSE)/24,""),"")</f>
        <v/>
      </c>
      <c r="CU190" s="293" t="str">
        <f t="shared" si="188"/>
        <v/>
      </c>
      <c r="CV190" s="51"/>
      <c r="CW190" s="17"/>
      <c r="CX190" s="18" t="s">
        <v>10</v>
      </c>
      <c r="CY190" s="19">
        <v>0.85416666666666663</v>
      </c>
      <c r="CZ190" s="290">
        <f t="shared" si="189"/>
        <v>0</v>
      </c>
      <c r="DA190" s="291">
        <f t="shared" si="190"/>
        <v>0</v>
      </c>
      <c r="DB190" s="19">
        <f t="shared" si="191"/>
        <v>0</v>
      </c>
      <c r="DC190" s="20">
        <v>0.16250000000000001</v>
      </c>
      <c r="DD190" s="292">
        <f t="shared" si="168"/>
        <v>0</v>
      </c>
      <c r="DE190" s="63" t="s">
        <v>10</v>
      </c>
      <c r="DF190" s="64"/>
      <c r="DG190" s="63" t="s">
        <v>10</v>
      </c>
      <c r="DH190" s="65"/>
      <c r="DI190" s="66" t="s">
        <v>10</v>
      </c>
      <c r="DJ190" s="64"/>
      <c r="DK190" s="63" t="s">
        <v>10</v>
      </c>
      <c r="DL190" s="65"/>
      <c r="DM190" s="66" t="s">
        <v>10</v>
      </c>
      <c r="DN190" s="64"/>
      <c r="DO190" s="56" t="str">
        <f>IFERROR(IF($CX190="Présent",DF190/VLOOKUP(DE190,Base!$A$3:$E$17,2,FALSE)/24,""),"")</f>
        <v/>
      </c>
      <c r="DP190" s="56" t="str">
        <f>IFERROR(IF($CX190="Présent",DH190/VLOOKUP(DG190,Base!$A$3:$E$17,2,FALSE)/24,""),"")</f>
        <v/>
      </c>
      <c r="DQ190" s="56" t="str">
        <f>IFERROR(IF($CX190="Présent",DJ190/VLOOKUP(DI190,Base!$A$3:$E$17,2,FALSE)/24,""),"")</f>
        <v/>
      </c>
      <c r="DR190" s="56" t="str">
        <f>IFERROR(IF($CX190="Présent",DL190/VLOOKUP(DK190,Base!$A$3:$E$17,2,FALSE)/24,""),"")</f>
        <v/>
      </c>
      <c r="DS190" s="56" t="str">
        <f>IFERROR(IF($CX190="Présent",DN190/VLOOKUP(DM190,Base!$A$3:$E$17,2,FALSE)/24,""),"")</f>
        <v/>
      </c>
      <c r="DT190" s="293" t="str">
        <f t="shared" si="192"/>
        <v/>
      </c>
      <c r="DU190" s="51"/>
      <c r="DV190" s="17"/>
      <c r="DW190" s="18" t="s">
        <v>10</v>
      </c>
      <c r="DX190" s="19">
        <v>0.85416666666666663</v>
      </c>
      <c r="DY190" s="290">
        <f t="shared" si="193"/>
        <v>0</v>
      </c>
      <c r="DZ190" s="291">
        <f t="shared" si="194"/>
        <v>0</v>
      </c>
      <c r="EA190" s="19">
        <f t="shared" si="195"/>
        <v>0</v>
      </c>
      <c r="EB190" s="20">
        <v>0.16250000000000001</v>
      </c>
      <c r="EC190" s="292">
        <f t="shared" si="169"/>
        <v>0</v>
      </c>
      <c r="ED190" s="63" t="s">
        <v>10</v>
      </c>
      <c r="EE190" s="64"/>
      <c r="EF190" s="63" t="s">
        <v>10</v>
      </c>
      <c r="EG190" s="65"/>
      <c r="EH190" s="66" t="s">
        <v>10</v>
      </c>
      <c r="EI190" s="64"/>
      <c r="EJ190" s="63" t="s">
        <v>10</v>
      </c>
      <c r="EK190" s="65"/>
      <c r="EL190" s="66" t="s">
        <v>10</v>
      </c>
      <c r="EM190" s="64"/>
      <c r="EN190" s="56" t="str">
        <f>IFERROR(IF($DW190="Présent",EE190/VLOOKUP(ED190,Base!$A$3:$E$17,2,FALSE)/24,""),"")</f>
        <v/>
      </c>
      <c r="EO190" s="56" t="str">
        <f>IFERROR(IF($DW190="Présent",EG190/VLOOKUP(EF190,Base!$A$3:$E$17,2,FALSE)/24,""),"")</f>
        <v/>
      </c>
      <c r="EP190" s="56" t="str">
        <f>IFERROR(IF($DW190="Présent",EI190/VLOOKUP(EH190,Base!$A$3:$E$17,2,FALSE)/24,""),"")</f>
        <v/>
      </c>
      <c r="EQ190" s="56" t="str">
        <f>IFERROR(IF($DW190="Présent",EK190/VLOOKUP(EJ190,Base!$A$3:$E$17,2,FALSE)/24,""),"")</f>
        <v/>
      </c>
      <c r="ER190" s="56" t="str">
        <f>IFERROR(IF($DW190="Présent",EM190/VLOOKUP(EL190,Base!$A$3:$E$17,2,FALSE)/24,""),"")</f>
        <v/>
      </c>
      <c r="ES190" s="293" t="str">
        <f t="shared" si="196"/>
        <v/>
      </c>
      <c r="ET190" s="51"/>
      <c r="EU190" s="17"/>
      <c r="EV190" s="18"/>
      <c r="EW190" s="19">
        <v>0.85416666666666663</v>
      </c>
      <c r="EX190" s="290">
        <f t="shared" si="197"/>
        <v>0</v>
      </c>
      <c r="EY190" s="291">
        <f t="shared" si="198"/>
        <v>0</v>
      </c>
      <c r="EZ190" s="19">
        <f t="shared" si="199"/>
        <v>0</v>
      </c>
      <c r="FA190" s="20">
        <v>0.16250000000000001</v>
      </c>
      <c r="FB190" s="292">
        <f t="shared" si="170"/>
        <v>0</v>
      </c>
      <c r="FC190" s="63" t="s">
        <v>10</v>
      </c>
      <c r="FD190" s="64"/>
      <c r="FE190" s="63" t="s">
        <v>10</v>
      </c>
      <c r="FF190" s="65"/>
      <c r="FG190" s="66" t="s">
        <v>10</v>
      </c>
      <c r="FH190" s="64"/>
      <c r="FI190" s="63" t="s">
        <v>10</v>
      </c>
      <c r="FJ190" s="65"/>
      <c r="FK190" s="66" t="s">
        <v>10</v>
      </c>
      <c r="FL190" s="64"/>
      <c r="FM190" s="56" t="str">
        <f>IFERROR(IF($EV190="Présent",FD190/VLOOKUP(FC190,Base!$A$3:$E$17,2,FALSE)/24,""),"")</f>
        <v/>
      </c>
      <c r="FN190" s="56" t="str">
        <f>IFERROR(IF($EV190="Présent",FF190/VLOOKUP(FE190,Base!$A$3:$E$17,2,FALSE)/24,""),"")</f>
        <v/>
      </c>
      <c r="FO190" s="56" t="str">
        <f>IFERROR(IF($EV190="Présent",FH190/VLOOKUP(FG190,Base!$A$3:$E$17,2,FALSE)/24,""),"")</f>
        <v/>
      </c>
      <c r="FP190" s="56" t="str">
        <f>IFERROR(IF($EV190="Présent",FJ190/VLOOKUP(FI190,Base!$A$3:$E$17,2,FALSE)/24,""),"")</f>
        <v/>
      </c>
      <c r="FQ190" s="56" t="str">
        <f>IFERROR(IF($EV190="Présent",FL190/VLOOKUP(FK190,Base!$A$3:$E$17,2,FALSE)/24,""),"")</f>
        <v/>
      </c>
      <c r="FR190" s="293" t="str">
        <f t="shared" si="200"/>
        <v/>
      </c>
      <c r="FS190" s="51"/>
      <c r="FU190" s="262">
        <f t="shared" si="171"/>
        <v>0</v>
      </c>
      <c r="FV190" s="261" t="str">
        <f t="shared" si="172"/>
        <v/>
      </c>
      <c r="FW190" s="263">
        <f t="shared" si="201"/>
        <v>0</v>
      </c>
      <c r="FX190" s="23"/>
      <c r="FY190" s="88">
        <f t="shared" si="202"/>
        <v>0</v>
      </c>
    </row>
    <row r="191" spans="1:181" s="25" customFormat="1" ht="12.75" thickBot="1" x14ac:dyDescent="0.25">
      <c r="A191" s="17"/>
      <c r="B191" s="18" t="s">
        <v>10</v>
      </c>
      <c r="C191" s="19">
        <v>0.85416666666666663</v>
      </c>
      <c r="D191" s="290">
        <f t="shared" si="173"/>
        <v>0</v>
      </c>
      <c r="E191" s="291">
        <f t="shared" si="174"/>
        <v>0</v>
      </c>
      <c r="F191" s="19">
        <f t="shared" si="175"/>
        <v>0</v>
      </c>
      <c r="G191" s="20">
        <v>0.16250000000000001</v>
      </c>
      <c r="H191" s="292">
        <f t="shared" si="164"/>
        <v>0</v>
      </c>
      <c r="I191" s="63" t="s">
        <v>10</v>
      </c>
      <c r="J191" s="64"/>
      <c r="K191" s="63" t="s">
        <v>10</v>
      </c>
      <c r="L191" s="65"/>
      <c r="M191" s="66" t="s">
        <v>10</v>
      </c>
      <c r="N191" s="64"/>
      <c r="O191" s="63" t="s">
        <v>10</v>
      </c>
      <c r="P191" s="65"/>
      <c r="Q191" s="66" t="s">
        <v>10</v>
      </c>
      <c r="R191" s="64"/>
      <c r="S191" s="56" t="str">
        <f>IFERROR(IF($B191="Présent",J191/VLOOKUP(I191,Base!$A$3:$E$17,2,FALSE)/24,""),"")</f>
        <v/>
      </c>
      <c r="T191" s="56" t="str">
        <f>IFERROR(IF($B191="Présent",L191/VLOOKUP(K191,Base!$A$3:$E$17,2,FALSE)/24,""),"")</f>
        <v/>
      </c>
      <c r="U191" s="56" t="str">
        <f>IFERROR(IF($B191="Présent",N191/VLOOKUP(M191,Base!$A$3:$E$17,2,FALSE)/24,""),"")</f>
        <v/>
      </c>
      <c r="V191" s="56" t="str">
        <f>IFERROR(IF($B191="Présent",P191/VLOOKUP(O191,Base!$A$3:$E$17,2,FALSE)/24,""),"")</f>
        <v/>
      </c>
      <c r="W191" s="56" t="str">
        <f>IFERROR(IF($B191="Présent",R191/VLOOKUP(Q191,Base!$A$3:$E$17,2,FALSE)/24,""),"")</f>
        <v/>
      </c>
      <c r="X191" s="293" t="str">
        <f t="shared" si="176"/>
        <v/>
      </c>
      <c r="Y191" s="51"/>
      <c r="Z191" s="17"/>
      <c r="AA191" s="18" t="s">
        <v>10</v>
      </c>
      <c r="AB191" s="19">
        <v>0.85416666666666663</v>
      </c>
      <c r="AC191" s="290">
        <f t="shared" si="177"/>
        <v>0</v>
      </c>
      <c r="AD191" s="291">
        <f t="shared" si="178"/>
        <v>0</v>
      </c>
      <c r="AE191" s="19">
        <f t="shared" si="179"/>
        <v>0</v>
      </c>
      <c r="AF191" s="20">
        <v>0.16250000000000001</v>
      </c>
      <c r="AG191" s="348">
        <f t="shared" si="165"/>
        <v>0</v>
      </c>
      <c r="AH191" s="63" t="s">
        <v>10</v>
      </c>
      <c r="AI191" s="64"/>
      <c r="AJ191" s="63" t="s">
        <v>10</v>
      </c>
      <c r="AK191" s="65"/>
      <c r="AL191" s="66" t="s">
        <v>10</v>
      </c>
      <c r="AM191" s="64"/>
      <c r="AN191" s="63" t="s">
        <v>10</v>
      </c>
      <c r="AO191" s="65"/>
      <c r="AP191" s="66" t="s">
        <v>10</v>
      </c>
      <c r="AQ191" s="64"/>
      <c r="AR191" s="56" t="str">
        <f>IFERROR(IF($AA191="Présent",AI191/VLOOKUP(AH191,Base!$A$3:$E$17,2,FALSE)/24,""),"")</f>
        <v/>
      </c>
      <c r="AS191" s="56" t="str">
        <f>IFERROR(IF($AA191="Présent",AK191/VLOOKUP(AJ191,Base!$A$3:$E$17,2,FALSE)/24,""),"")</f>
        <v/>
      </c>
      <c r="AT191" s="56" t="str">
        <f>IFERROR(IF($AA191="Présent",AM191/VLOOKUP(AL191,Base!$A$3:$E$17,2,FALSE)/24,""),"")</f>
        <v/>
      </c>
      <c r="AU191" s="56" t="str">
        <f>IFERROR(IF($AA191="Présent",AO191/VLOOKUP(AN191,Base!$A$3:$E$17,2,FALSE)/24,""),"")</f>
        <v/>
      </c>
      <c r="AV191" s="56" t="str">
        <f>IFERROR(IF($AA191="Présent",AQ191/VLOOKUP(AP191,Base!$A$3:$E$17,2,FALSE)/24,""),"")</f>
        <v/>
      </c>
      <c r="AW191" s="293" t="str">
        <f t="shared" si="180"/>
        <v/>
      </c>
      <c r="AX191" s="51"/>
      <c r="AY191" s="17"/>
      <c r="AZ191" s="18" t="s">
        <v>10</v>
      </c>
      <c r="BA191" s="19">
        <v>0.85416666666666663</v>
      </c>
      <c r="BB191" s="290">
        <f t="shared" si="181"/>
        <v>0</v>
      </c>
      <c r="BC191" s="291">
        <f t="shared" si="182"/>
        <v>0</v>
      </c>
      <c r="BD191" s="19">
        <f t="shared" si="183"/>
        <v>0</v>
      </c>
      <c r="BE191" s="20">
        <v>0.16250000000000001</v>
      </c>
      <c r="BF191" s="292">
        <f t="shared" si="166"/>
        <v>0</v>
      </c>
      <c r="BG191" s="63" t="s">
        <v>10</v>
      </c>
      <c r="BH191" s="64"/>
      <c r="BI191" s="63" t="s">
        <v>10</v>
      </c>
      <c r="BJ191" s="65"/>
      <c r="BK191" s="66" t="s">
        <v>10</v>
      </c>
      <c r="BL191" s="64"/>
      <c r="BM191" s="63" t="s">
        <v>10</v>
      </c>
      <c r="BN191" s="65"/>
      <c r="BO191" s="66" t="s">
        <v>10</v>
      </c>
      <c r="BP191" s="64"/>
      <c r="BQ191" s="56" t="str">
        <f>IFERROR(IF($AZ191="Présent",BH191/VLOOKUP(BG191,Base!$A$3:$E$17,2,FALSE)/24,""),"")</f>
        <v/>
      </c>
      <c r="BR191" s="56" t="str">
        <f>IFERROR(IF($AZ191="Présent",BJ191/VLOOKUP(BI191,Base!$A$3:$E$17,2,FALSE)/24,""),"")</f>
        <v/>
      </c>
      <c r="BS191" s="56" t="str">
        <f>IFERROR(IF($AZ191="Présent",BL191/VLOOKUP(BK191,Base!$A$3:$E$17,2,FALSE)/24,""),"")</f>
        <v/>
      </c>
      <c r="BT191" s="56" t="str">
        <f>IFERROR(IF($AZ191="Présent",BN191/VLOOKUP(BM191,Base!$A$3:$E$17,2,FALSE)/24,""),"")</f>
        <v/>
      </c>
      <c r="BU191" s="56" t="str">
        <f>IFERROR(IF($AZ191="Présent",BP191/VLOOKUP(BO191,Base!$A$3:$E$17,2,FALSE)/24,""),"")</f>
        <v/>
      </c>
      <c r="BV191" s="293" t="str">
        <f t="shared" si="184"/>
        <v/>
      </c>
      <c r="BW191" s="51"/>
      <c r="BX191" s="17"/>
      <c r="BY191" s="18" t="s">
        <v>10</v>
      </c>
      <c r="BZ191" s="19">
        <v>0.85416666666666663</v>
      </c>
      <c r="CA191" s="290">
        <f t="shared" si="185"/>
        <v>0</v>
      </c>
      <c r="CB191" s="291">
        <f t="shared" si="186"/>
        <v>0</v>
      </c>
      <c r="CC191" s="19">
        <f t="shared" si="187"/>
        <v>0</v>
      </c>
      <c r="CD191" s="20">
        <v>0.16250000000000001</v>
      </c>
      <c r="CE191" s="292">
        <f t="shared" si="167"/>
        <v>0</v>
      </c>
      <c r="CF191" s="63" t="s">
        <v>10</v>
      </c>
      <c r="CG191" s="64"/>
      <c r="CH191" s="63" t="s">
        <v>10</v>
      </c>
      <c r="CI191" s="65"/>
      <c r="CJ191" s="66" t="s">
        <v>10</v>
      </c>
      <c r="CK191" s="64"/>
      <c r="CL191" s="63" t="s">
        <v>10</v>
      </c>
      <c r="CM191" s="65"/>
      <c r="CN191" s="66" t="s">
        <v>10</v>
      </c>
      <c r="CO191" s="64"/>
      <c r="CP191" s="56" t="str">
        <f>IFERROR(IF($BY191="Présent",CG191/VLOOKUP(CF191,Base!$A$3:$E$17,2,FALSE)/24,""),"")</f>
        <v/>
      </c>
      <c r="CQ191" s="56" t="str">
        <f>IFERROR(IF($BY191="Présent",CI191/VLOOKUP(CH191,Base!$A$3:$E$17,2,FALSE)/24,""),"")</f>
        <v/>
      </c>
      <c r="CR191" s="56" t="str">
        <f>IFERROR(IF($BY191="Présent",CK191/VLOOKUP(CJ191,Base!$A$3:$E$17,2,FALSE)/24,""),"")</f>
        <v/>
      </c>
      <c r="CS191" s="56" t="str">
        <f>IFERROR(IF($BY191="Présent",CM191/VLOOKUP(CL191,Base!$A$3:$E$17,2,FALSE)/24,""),"")</f>
        <v/>
      </c>
      <c r="CT191" s="56" t="str">
        <f>IFERROR(IF($BY191="Présent",CO191/VLOOKUP(CN191,Base!$A$3:$E$17,2,FALSE)/24,""),"")</f>
        <v/>
      </c>
      <c r="CU191" s="293" t="str">
        <f t="shared" ref="CU191" si="203">IF(BY191="Présent",SUM(CP191:CT191)/CB191,"")</f>
        <v/>
      </c>
      <c r="CV191" s="51"/>
      <c r="CW191" s="17"/>
      <c r="CX191" s="18" t="s">
        <v>10</v>
      </c>
      <c r="CY191" s="19">
        <v>0.85416666666666663</v>
      </c>
      <c r="CZ191" s="290">
        <f t="shared" si="189"/>
        <v>0</v>
      </c>
      <c r="DA191" s="291">
        <f t="shared" si="190"/>
        <v>0</v>
      </c>
      <c r="DB191" s="19">
        <f t="shared" si="191"/>
        <v>0</v>
      </c>
      <c r="DC191" s="20">
        <v>0.16250000000000001</v>
      </c>
      <c r="DD191" s="292">
        <f t="shared" si="168"/>
        <v>0</v>
      </c>
      <c r="DE191" s="63" t="s">
        <v>10</v>
      </c>
      <c r="DF191" s="64"/>
      <c r="DG191" s="63" t="s">
        <v>10</v>
      </c>
      <c r="DH191" s="65"/>
      <c r="DI191" s="66" t="s">
        <v>10</v>
      </c>
      <c r="DJ191" s="64"/>
      <c r="DK191" s="63" t="s">
        <v>10</v>
      </c>
      <c r="DL191" s="65"/>
      <c r="DM191" s="66" t="s">
        <v>10</v>
      </c>
      <c r="DN191" s="64"/>
      <c r="DO191" s="56" t="str">
        <f>IFERROR(IF($CX191="Présent",DF191/VLOOKUP(DE191,Base!$A$3:$E$17,2,FALSE)/24,""),"")</f>
        <v/>
      </c>
      <c r="DP191" s="56" t="str">
        <f>IFERROR(IF($CX191="Présent",DH191/VLOOKUP(DG191,Base!$A$3:$E$17,2,FALSE)/24,""),"")</f>
        <v/>
      </c>
      <c r="DQ191" s="56" t="str">
        <f>IFERROR(IF($CX191="Présent",DJ191/VLOOKUP(DI191,Base!$A$3:$E$17,2,FALSE)/24,""),"")</f>
        <v/>
      </c>
      <c r="DR191" s="56" t="str">
        <f>IFERROR(IF($CX191="Présent",DL191/VLOOKUP(DK191,Base!$A$3:$E$17,2,FALSE)/24,""),"")</f>
        <v/>
      </c>
      <c r="DS191" s="56" t="str">
        <f>IFERROR(IF($CX191="Présent",DN191/VLOOKUP(DM191,Base!$A$3:$E$17,2,FALSE)/24,""),"")</f>
        <v/>
      </c>
      <c r="DT191" s="293" t="str">
        <f t="shared" si="192"/>
        <v/>
      </c>
      <c r="DU191" s="51"/>
      <c r="DV191" s="17"/>
      <c r="DW191" s="18" t="s">
        <v>10</v>
      </c>
      <c r="DX191" s="19">
        <v>0.85416666666666663</v>
      </c>
      <c r="DY191" s="290">
        <f t="shared" si="193"/>
        <v>0</v>
      </c>
      <c r="DZ191" s="291">
        <f t="shared" si="194"/>
        <v>0</v>
      </c>
      <c r="EA191" s="19">
        <f t="shared" si="195"/>
        <v>0</v>
      </c>
      <c r="EB191" s="20">
        <v>0.16250000000000001</v>
      </c>
      <c r="EC191" s="348">
        <f t="shared" si="169"/>
        <v>0</v>
      </c>
      <c r="ED191" s="63" t="s">
        <v>10</v>
      </c>
      <c r="EE191" s="64"/>
      <c r="EF191" s="63" t="s">
        <v>10</v>
      </c>
      <c r="EG191" s="65"/>
      <c r="EH191" s="66" t="s">
        <v>10</v>
      </c>
      <c r="EI191" s="64"/>
      <c r="EJ191" s="63" t="s">
        <v>10</v>
      </c>
      <c r="EK191" s="65"/>
      <c r="EL191" s="66" t="s">
        <v>10</v>
      </c>
      <c r="EM191" s="64"/>
      <c r="EN191" s="56" t="str">
        <f>IFERROR(IF($DW191="Présent",EE191/VLOOKUP(ED191,Base!$A$3:$E$17,2,FALSE)/24,""),"")</f>
        <v/>
      </c>
      <c r="EO191" s="56" t="str">
        <f>IFERROR(IF($DW191="Présent",EG191/VLOOKUP(EF191,Base!$A$3:$E$17,2,FALSE)/24,""),"")</f>
        <v/>
      </c>
      <c r="EP191" s="56" t="str">
        <f>IFERROR(IF($DW191="Présent",EI191/VLOOKUP(EH191,Base!$A$3:$E$17,2,FALSE)/24,""),"")</f>
        <v/>
      </c>
      <c r="EQ191" s="56" t="str">
        <f>IFERROR(IF($DW191="Présent",EK191/VLOOKUP(EJ191,Base!$A$3:$E$17,2,FALSE)/24,""),"")</f>
        <v/>
      </c>
      <c r="ER191" s="56" t="str">
        <f>IFERROR(IF($DW191="Présent",EM191/VLOOKUP(EL191,Base!$A$3:$E$17,2,FALSE)/24,""),"")</f>
        <v/>
      </c>
      <c r="ES191" s="293" t="str">
        <f t="shared" si="196"/>
        <v/>
      </c>
      <c r="ET191" s="51"/>
      <c r="EU191" s="17"/>
      <c r="EV191" s="18"/>
      <c r="EW191" s="19">
        <v>0.85416666666666663</v>
      </c>
      <c r="EX191" s="290">
        <f t="shared" si="197"/>
        <v>0</v>
      </c>
      <c r="EY191" s="291">
        <f t="shared" si="198"/>
        <v>0</v>
      </c>
      <c r="EZ191" s="19">
        <f t="shared" si="199"/>
        <v>0</v>
      </c>
      <c r="FA191" s="20">
        <v>0.16250000000000001</v>
      </c>
      <c r="FB191" s="292">
        <f t="shared" si="170"/>
        <v>0</v>
      </c>
      <c r="FC191" s="63" t="s">
        <v>10</v>
      </c>
      <c r="FD191" s="64"/>
      <c r="FE191" s="63" t="s">
        <v>10</v>
      </c>
      <c r="FF191" s="65"/>
      <c r="FG191" s="66" t="s">
        <v>10</v>
      </c>
      <c r="FH191" s="64"/>
      <c r="FI191" s="63" t="s">
        <v>10</v>
      </c>
      <c r="FJ191" s="65"/>
      <c r="FK191" s="66" t="s">
        <v>10</v>
      </c>
      <c r="FL191" s="64"/>
      <c r="FM191" s="56" t="str">
        <f>IFERROR(IF($EV191="Présent",FD191/VLOOKUP(FC191,Base!$A$3:$E$17,2,FALSE)/24,""),"")</f>
        <v/>
      </c>
      <c r="FN191" s="56" t="str">
        <f>IFERROR(IF($EV191="Présent",FF191/VLOOKUP(FE191,Base!$A$3:$E$17,2,FALSE)/24,""),"")</f>
        <v/>
      </c>
      <c r="FO191" s="56" t="str">
        <f>IFERROR(IF($EV191="Présent",FH191/VLOOKUP(FG191,Base!$A$3:$E$17,2,FALSE)/24,""),"")</f>
        <v/>
      </c>
      <c r="FP191" s="56" t="str">
        <f>IFERROR(IF($EV191="Présent",FJ191/VLOOKUP(FI191,Base!$A$3:$E$17,2,FALSE)/24,""),"")</f>
        <v/>
      </c>
      <c r="FQ191" s="56" t="str">
        <f>IFERROR(IF($EV191="Présent",FL191/VLOOKUP(FK191,Base!$A$3:$E$17,2,FALSE)/24,""),"")</f>
        <v/>
      </c>
      <c r="FR191" s="293" t="str">
        <f t="shared" si="200"/>
        <v/>
      </c>
      <c r="FS191" s="51"/>
      <c r="FU191" s="264">
        <f t="shared" si="171"/>
        <v>0</v>
      </c>
      <c r="FV191" s="265" t="str">
        <f t="shared" si="172"/>
        <v/>
      </c>
      <c r="FW191" s="266">
        <f t="shared" si="201"/>
        <v>0</v>
      </c>
      <c r="FX191" s="23"/>
      <c r="FY191" s="88">
        <f t="shared" si="202"/>
        <v>0</v>
      </c>
    </row>
    <row r="192" spans="1:181" s="25" customFormat="1" ht="12.75" customHeight="1" thickBot="1" x14ac:dyDescent="0.25">
      <c r="A192" s="294" t="s">
        <v>103</v>
      </c>
      <c r="B192" s="295"/>
      <c r="C192" s="296">
        <f>SUM(E163:E191)</f>
        <v>0</v>
      </c>
      <c r="D192" s="297"/>
      <c r="E192" s="328"/>
      <c r="F192" s="464">
        <f>SUM(H163:H191)</f>
        <v>0</v>
      </c>
      <c r="G192" s="465"/>
      <c r="H192" s="299"/>
      <c r="I192" s="300" t="s">
        <v>10</v>
      </c>
      <c r="J192" s="301"/>
      <c r="K192" s="300" t="s">
        <v>10</v>
      </c>
      <c r="L192" s="302"/>
      <c r="M192" s="303" t="s">
        <v>10</v>
      </c>
      <c r="N192" s="301"/>
      <c r="O192" s="300" t="s">
        <v>10</v>
      </c>
      <c r="P192" s="302"/>
      <c r="Q192" s="303" t="s">
        <v>10</v>
      </c>
      <c r="R192" s="301"/>
      <c r="S192" s="304"/>
      <c r="T192" s="304"/>
      <c r="U192" s="305"/>
      <c r="V192" s="306"/>
      <c r="W192" s="306"/>
      <c r="X192" s="306" t="str">
        <f>IFERROR(IF(OR(E192="",S192+T192+U192+V192+W192=0),"",S192+T192+U192+V192+W192),"")</f>
        <v/>
      </c>
      <c r="Y192" s="51"/>
      <c r="Z192" s="294" t="s">
        <v>103</v>
      </c>
      <c r="AA192" s="295"/>
      <c r="AB192" s="296">
        <f>SUM(AD163:AD191)</f>
        <v>0</v>
      </c>
      <c r="AC192" s="297"/>
      <c r="AD192" s="328"/>
      <c r="AE192" s="464">
        <f>SUM(AG163:AG191)</f>
        <v>0</v>
      </c>
      <c r="AF192" s="465"/>
      <c r="AG192" s="299"/>
      <c r="AH192" s="300" t="s">
        <v>10</v>
      </c>
      <c r="AI192" s="301"/>
      <c r="AJ192" s="300" t="s">
        <v>10</v>
      </c>
      <c r="AK192" s="302"/>
      <c r="AL192" s="303" t="s">
        <v>10</v>
      </c>
      <c r="AM192" s="301"/>
      <c r="AN192" s="300" t="s">
        <v>10</v>
      </c>
      <c r="AO192" s="302"/>
      <c r="AP192" s="303" t="s">
        <v>10</v>
      </c>
      <c r="AQ192" s="301"/>
      <c r="AR192" s="304"/>
      <c r="AS192" s="304"/>
      <c r="AT192" s="305"/>
      <c r="AU192" s="306"/>
      <c r="AV192" s="306"/>
      <c r="AW192" s="306" t="str">
        <f>IFERROR(IF(OR(AD192="",AR192+AS192+AT192+AU192+AV192=0),"",AR192+AS192+AT192+AU192+AV192),"")</f>
        <v/>
      </c>
      <c r="AX192" s="51"/>
      <c r="AY192" s="294" t="s">
        <v>103</v>
      </c>
      <c r="AZ192" s="295"/>
      <c r="BA192" s="296">
        <f>SUM(BC163:BC191)</f>
        <v>0</v>
      </c>
      <c r="BB192" s="297"/>
      <c r="BC192" s="298"/>
      <c r="BD192" s="411">
        <f>SUM(BF163:BF191)</f>
        <v>0</v>
      </c>
      <c r="BE192" s="412"/>
      <c r="BF192" s="299"/>
      <c r="BG192" s="300" t="s">
        <v>10</v>
      </c>
      <c r="BH192" s="301"/>
      <c r="BI192" s="300" t="s">
        <v>10</v>
      </c>
      <c r="BJ192" s="302"/>
      <c r="BK192" s="303" t="s">
        <v>10</v>
      </c>
      <c r="BL192" s="301"/>
      <c r="BM192" s="300" t="s">
        <v>10</v>
      </c>
      <c r="BN192" s="302"/>
      <c r="BO192" s="303" t="s">
        <v>10</v>
      </c>
      <c r="BP192" s="301"/>
      <c r="BQ192" s="304"/>
      <c r="BR192" s="304"/>
      <c r="BS192" s="305"/>
      <c r="BT192" s="306"/>
      <c r="BU192" s="306"/>
      <c r="BV192" s="306" t="str">
        <f>IFERROR(IF(OR(BC192="",BQ192+BR192+BS192+BT192+BU192=0),"",BQ192+BR192+BS192+BT192+BU192),"")</f>
        <v/>
      </c>
      <c r="BW192" s="51"/>
      <c r="BX192" s="294" t="s">
        <v>103</v>
      </c>
      <c r="BY192" s="295"/>
      <c r="BZ192" s="296">
        <f>SUM(CB163:CB191)</f>
        <v>0</v>
      </c>
      <c r="CA192" s="297"/>
      <c r="CB192" s="298"/>
      <c r="CC192" s="411">
        <f>SUM(CE163:CE191)</f>
        <v>0</v>
      </c>
      <c r="CD192" s="412"/>
      <c r="CE192" s="353"/>
      <c r="CF192" s="300" t="s">
        <v>10</v>
      </c>
      <c r="CG192" s="301"/>
      <c r="CH192" s="300" t="s">
        <v>10</v>
      </c>
      <c r="CI192" s="302"/>
      <c r="CJ192" s="303" t="s">
        <v>10</v>
      </c>
      <c r="CK192" s="301"/>
      <c r="CL192" s="300" t="s">
        <v>10</v>
      </c>
      <c r="CM192" s="302"/>
      <c r="CN192" s="303" t="s">
        <v>10</v>
      </c>
      <c r="CO192" s="301"/>
      <c r="CP192" s="304"/>
      <c r="CQ192" s="304"/>
      <c r="CR192" s="305"/>
      <c r="CS192" s="306"/>
      <c r="CT192" s="306"/>
      <c r="CU192" s="306" t="str">
        <f>IFERROR(IF(OR(CB192="",CP192+CQ192+CR192+CS192+CT192=0),"",CP192+CQ192+CR192+CS192+CT192),"")</f>
        <v/>
      </c>
      <c r="CV192" s="51"/>
      <c r="CW192" s="294" t="s">
        <v>103</v>
      </c>
      <c r="CX192" s="295"/>
      <c r="CY192" s="296">
        <f>SUM(DA163:DA191)</f>
        <v>0</v>
      </c>
      <c r="CZ192" s="297"/>
      <c r="DA192" s="298"/>
      <c r="DB192" s="411">
        <f>SUM(DD163:DD191)</f>
        <v>0</v>
      </c>
      <c r="DC192" s="412"/>
      <c r="DD192" s="299"/>
      <c r="DE192" s="300" t="s">
        <v>10</v>
      </c>
      <c r="DF192" s="301"/>
      <c r="DG192" s="300" t="s">
        <v>10</v>
      </c>
      <c r="DH192" s="302"/>
      <c r="DI192" s="303" t="s">
        <v>10</v>
      </c>
      <c r="DJ192" s="301"/>
      <c r="DK192" s="300" t="s">
        <v>10</v>
      </c>
      <c r="DL192" s="302"/>
      <c r="DM192" s="303" t="s">
        <v>10</v>
      </c>
      <c r="DN192" s="301"/>
      <c r="DO192" s="304"/>
      <c r="DP192" s="304"/>
      <c r="DQ192" s="305"/>
      <c r="DR192" s="306"/>
      <c r="DS192" s="306"/>
      <c r="DT192" s="306" t="str">
        <f>IFERROR(IF(OR(DA192="",DO192+DP192+DQ192+DR192+DS192=0),"",DO192+DP192+DQ192+DR192+DS192),"")</f>
        <v/>
      </c>
      <c r="DU192" s="51"/>
      <c r="DV192" s="294" t="s">
        <v>103</v>
      </c>
      <c r="DW192" s="295"/>
      <c r="DX192" s="296">
        <f>SUM(DZ163:DZ191)</f>
        <v>0</v>
      </c>
      <c r="DY192" s="297"/>
      <c r="DZ192" s="298"/>
      <c r="EA192" s="411">
        <f>SUM(EC163:EC191)</f>
        <v>0</v>
      </c>
      <c r="EB192" s="412"/>
      <c r="EC192" s="299"/>
      <c r="ED192" s="300" t="s">
        <v>10</v>
      </c>
      <c r="EE192" s="301"/>
      <c r="EF192" s="300" t="s">
        <v>10</v>
      </c>
      <c r="EG192" s="302"/>
      <c r="EH192" s="303" t="s">
        <v>10</v>
      </c>
      <c r="EI192" s="301"/>
      <c r="EJ192" s="300" t="s">
        <v>10</v>
      </c>
      <c r="EK192" s="302"/>
      <c r="EL192" s="303" t="s">
        <v>10</v>
      </c>
      <c r="EM192" s="301"/>
      <c r="EN192" s="304"/>
      <c r="EO192" s="304"/>
      <c r="EP192" s="305"/>
      <c r="EQ192" s="306"/>
      <c r="ER192" s="306"/>
      <c r="ES192" s="306" t="str">
        <f>IFERROR(IF(OR(DZ192="",EN192+EO192+EP192+EQ192+ER192=0),"",EN192+EO192+EP192+EQ192+ER192),"")</f>
        <v/>
      </c>
      <c r="ET192" s="51"/>
      <c r="EU192" s="294" t="s">
        <v>103</v>
      </c>
      <c r="EV192" s="295"/>
      <c r="EW192" s="296">
        <f>SUM(EY163:EY191)</f>
        <v>0</v>
      </c>
      <c r="EX192" s="297"/>
      <c r="EY192" s="298"/>
      <c r="EZ192" s="411">
        <f>SUM(FB163:FB191)</f>
        <v>0</v>
      </c>
      <c r="FA192" s="412"/>
      <c r="FB192" s="299"/>
      <c r="FC192" s="300" t="s">
        <v>10</v>
      </c>
      <c r="FD192" s="301"/>
      <c r="FE192" s="300" t="s">
        <v>10</v>
      </c>
      <c r="FF192" s="302"/>
      <c r="FG192" s="303" t="s">
        <v>10</v>
      </c>
      <c r="FH192" s="301"/>
      <c r="FI192" s="300" t="s">
        <v>10</v>
      </c>
      <c r="FJ192" s="302"/>
      <c r="FK192" s="303" t="s">
        <v>10</v>
      </c>
      <c r="FL192" s="301"/>
      <c r="FM192" s="304"/>
      <c r="FN192" s="304"/>
      <c r="FO192" s="305"/>
      <c r="FP192" s="306"/>
      <c r="FQ192" s="306"/>
      <c r="FR192" s="306" t="str">
        <f>IFERROR(IF(OR(EY192="",FM192+FN192+FO192+FP192+FQ192=0),"",FM192+FN192+FO192+FP192+FQ192),"")</f>
        <v/>
      </c>
      <c r="FS192" s="51"/>
      <c r="FY192" s="88">
        <f t="shared" si="202"/>
        <v>0</v>
      </c>
    </row>
    <row r="193" spans="1:175" s="25" customFormat="1" ht="12.75" customHeight="1" thickBot="1" x14ac:dyDescent="0.25">
      <c r="A193" s="278" t="s">
        <v>181</v>
      </c>
      <c r="B193" s="279"/>
      <c r="C193" s="280"/>
      <c r="D193" s="281"/>
      <c r="E193" s="127"/>
      <c r="F193" s="127"/>
      <c r="G193" s="127"/>
      <c r="H193" s="127"/>
      <c r="I193" s="67"/>
      <c r="J193" s="74"/>
      <c r="K193" s="74"/>
      <c r="L193" s="74"/>
      <c r="M193" s="74"/>
      <c r="N193" s="74"/>
      <c r="O193" s="413" t="s">
        <v>115</v>
      </c>
      <c r="P193" s="414"/>
      <c r="Q193" s="417" t="s">
        <v>166</v>
      </c>
      <c r="R193" s="417"/>
      <c r="S193" s="177"/>
      <c r="T193" s="177"/>
      <c r="U193" s="177"/>
      <c r="V193" s="177"/>
      <c r="W193" s="178"/>
      <c r="X193" s="307" t="e">
        <f>SUM(S163:W191,H206:H210)/C192</f>
        <v>#DIV/0!</v>
      </c>
      <c r="Y193" s="51"/>
      <c r="Z193" s="278" t="s">
        <v>181</v>
      </c>
      <c r="AA193" s="279"/>
      <c r="AB193" s="280"/>
      <c r="AC193" s="281"/>
      <c r="AD193" s="127"/>
      <c r="AE193" s="127"/>
      <c r="AF193" s="127"/>
      <c r="AG193" s="127"/>
      <c r="AH193" s="67"/>
      <c r="AI193" s="74"/>
      <c r="AJ193" s="74"/>
      <c r="AK193" s="74"/>
      <c r="AL193" s="74"/>
      <c r="AM193" s="74"/>
      <c r="AN193" s="413" t="s">
        <v>115</v>
      </c>
      <c r="AO193" s="414"/>
      <c r="AP193" s="417" t="s">
        <v>166</v>
      </c>
      <c r="AQ193" s="417"/>
      <c r="AR193" s="177"/>
      <c r="AS193" s="177"/>
      <c r="AT193" s="177"/>
      <c r="AU193" s="177"/>
      <c r="AV193" s="178"/>
      <c r="AW193" s="307" t="e">
        <f>SUM(AR163:AV191,AG206:AG210)/AB192</f>
        <v>#DIV/0!</v>
      </c>
      <c r="AX193" s="51"/>
      <c r="AY193" s="278" t="s">
        <v>181</v>
      </c>
      <c r="AZ193" s="279"/>
      <c r="BA193" s="280"/>
      <c r="BB193" s="281"/>
      <c r="BC193" s="127"/>
      <c r="BD193" s="127"/>
      <c r="BE193" s="127"/>
      <c r="BF193" s="127"/>
      <c r="BG193" s="67"/>
      <c r="BH193" s="74"/>
      <c r="BI193" s="74"/>
      <c r="BJ193" s="74"/>
      <c r="BK193" s="74"/>
      <c r="BL193" s="74"/>
      <c r="BM193" s="413" t="s">
        <v>115</v>
      </c>
      <c r="BN193" s="414"/>
      <c r="BO193" s="417" t="s">
        <v>166</v>
      </c>
      <c r="BP193" s="417"/>
      <c r="BQ193" s="177"/>
      <c r="BR193" s="177"/>
      <c r="BS193" s="177"/>
      <c r="BT193" s="177"/>
      <c r="BU193" s="178"/>
      <c r="BV193" s="307" t="e">
        <f>SUM(BQ163:BU191,BF206:BF210)/BA192</f>
        <v>#DIV/0!</v>
      </c>
      <c r="BW193" s="51"/>
      <c r="BX193" s="278" t="s">
        <v>181</v>
      </c>
      <c r="BY193" s="279"/>
      <c r="BZ193" s="280"/>
      <c r="CA193" s="281"/>
      <c r="CB193" s="127"/>
      <c r="CC193" s="127"/>
      <c r="CD193" s="127"/>
      <c r="CE193" s="127"/>
      <c r="CF193" s="67"/>
      <c r="CG193" s="74"/>
      <c r="CH193" s="74"/>
      <c r="CI193" s="74"/>
      <c r="CJ193" s="74"/>
      <c r="CK193" s="74"/>
      <c r="CL193" s="413" t="s">
        <v>115</v>
      </c>
      <c r="CM193" s="414"/>
      <c r="CN193" s="417" t="s">
        <v>166</v>
      </c>
      <c r="CO193" s="417"/>
      <c r="CP193" s="177"/>
      <c r="CQ193" s="177"/>
      <c r="CR193" s="177"/>
      <c r="CS193" s="177"/>
      <c r="CT193" s="178"/>
      <c r="CU193" s="307" t="e">
        <f>SUM(CP163:CT191,CE206:CE210)/BZ192</f>
        <v>#DIV/0!</v>
      </c>
      <c r="CV193" s="51"/>
      <c r="CW193" s="278" t="s">
        <v>181</v>
      </c>
      <c r="CX193" s="279"/>
      <c r="CY193" s="280"/>
      <c r="CZ193" s="281"/>
      <c r="DA193" s="127"/>
      <c r="DB193" s="127"/>
      <c r="DC193" s="127"/>
      <c r="DD193" s="127"/>
      <c r="DE193" s="67"/>
      <c r="DF193" s="74"/>
      <c r="DG193" s="74"/>
      <c r="DH193" s="74"/>
      <c r="DI193" s="74"/>
      <c r="DJ193" s="74"/>
      <c r="DK193" s="413" t="s">
        <v>115</v>
      </c>
      <c r="DL193" s="414"/>
      <c r="DM193" s="417" t="s">
        <v>166</v>
      </c>
      <c r="DN193" s="417"/>
      <c r="DO193" s="177"/>
      <c r="DP193" s="177"/>
      <c r="DQ193" s="177"/>
      <c r="DR193" s="177"/>
      <c r="DS193" s="178"/>
      <c r="DT193" s="307" t="e">
        <f>SUM(DO163:DS191,DD206:DD210)/CY192</f>
        <v>#DIV/0!</v>
      </c>
      <c r="DU193" s="51"/>
      <c r="DV193" s="278" t="s">
        <v>181</v>
      </c>
      <c r="DW193" s="279"/>
      <c r="DX193" s="280"/>
      <c r="DY193" s="281"/>
      <c r="DZ193" s="127"/>
      <c r="EA193" s="127"/>
      <c r="EB193" s="127"/>
      <c r="EC193" s="127"/>
      <c r="ED193" s="67"/>
      <c r="EE193" s="74"/>
      <c r="EF193" s="74"/>
      <c r="EG193" s="74"/>
      <c r="EH193" s="74"/>
      <c r="EI193" s="74"/>
      <c r="EJ193" s="413" t="s">
        <v>115</v>
      </c>
      <c r="EK193" s="414"/>
      <c r="EL193" s="417" t="s">
        <v>166</v>
      </c>
      <c r="EM193" s="417"/>
      <c r="EN193" s="177"/>
      <c r="EO193" s="177"/>
      <c r="EP193" s="177"/>
      <c r="EQ193" s="177"/>
      <c r="ER193" s="178"/>
      <c r="ES193" s="307" t="e">
        <f>SUM(EN163:ER191,EC206:EC210)/DX192</f>
        <v>#DIV/0!</v>
      </c>
      <c r="ET193" s="51"/>
      <c r="EU193" s="278" t="s">
        <v>181</v>
      </c>
      <c r="EV193" s="279"/>
      <c r="EW193" s="280"/>
      <c r="EX193" s="281"/>
      <c r="EY193" s="127"/>
      <c r="EZ193" s="127"/>
      <c r="FA193" s="127"/>
      <c r="FB193" s="127"/>
      <c r="FC193" s="67"/>
      <c r="FD193" s="74"/>
      <c r="FE193" s="74"/>
      <c r="FF193" s="74"/>
      <c r="FG193" s="74"/>
      <c r="FH193" s="74"/>
      <c r="FI193" s="413" t="s">
        <v>115</v>
      </c>
      <c r="FJ193" s="414"/>
      <c r="FK193" s="417" t="s">
        <v>166</v>
      </c>
      <c r="FL193" s="417"/>
      <c r="FM193" s="177"/>
      <c r="FN193" s="177"/>
      <c r="FO193" s="177"/>
      <c r="FP193" s="177"/>
      <c r="FQ193" s="178"/>
      <c r="FR193" s="307" t="e">
        <f>SUM(FM163:FQ191,FB206:FB210)/EW192</f>
        <v>#DIV/0!</v>
      </c>
      <c r="FS193" s="51"/>
    </row>
    <row r="194" spans="1:175" s="25" customFormat="1" ht="24.75" thickBot="1" x14ac:dyDescent="0.25">
      <c r="A194" s="69" t="s">
        <v>73</v>
      </c>
      <c r="B194" s="70" t="s">
        <v>104</v>
      </c>
      <c r="C194" s="71" t="s">
        <v>116</v>
      </c>
      <c r="D194" s="394" t="s">
        <v>119</v>
      </c>
      <c r="E194" s="86" t="s">
        <v>207</v>
      </c>
      <c r="F194" s="418" t="s">
        <v>105</v>
      </c>
      <c r="G194" s="419"/>
      <c r="H194" s="397" t="s">
        <v>162</v>
      </c>
      <c r="I194" s="418" t="s">
        <v>171</v>
      </c>
      <c r="J194" s="419"/>
      <c r="K194" s="103" t="s">
        <v>168</v>
      </c>
      <c r="L194" s="27"/>
      <c r="M194" s="108" t="s">
        <v>181</v>
      </c>
      <c r="N194" s="27"/>
      <c r="O194" s="415"/>
      <c r="P194" s="416"/>
      <c r="Q194" s="420" t="s">
        <v>2</v>
      </c>
      <c r="R194" s="420"/>
      <c r="S194" s="179"/>
      <c r="T194" s="179"/>
      <c r="U194" s="179"/>
      <c r="V194" s="179"/>
      <c r="W194" s="180"/>
      <c r="X194" s="308" t="e">
        <f>SUM(S163:W191,H206:H210)/F192</f>
        <v>#DIV/0!</v>
      </c>
      <c r="Y194" s="51"/>
      <c r="Z194" s="69" t="s">
        <v>73</v>
      </c>
      <c r="AA194" s="70" t="s">
        <v>104</v>
      </c>
      <c r="AB194" s="71" t="s">
        <v>116</v>
      </c>
      <c r="AC194" s="394" t="s">
        <v>119</v>
      </c>
      <c r="AD194" s="86" t="s">
        <v>207</v>
      </c>
      <c r="AE194" s="418" t="s">
        <v>105</v>
      </c>
      <c r="AF194" s="419"/>
      <c r="AG194" s="397" t="s">
        <v>162</v>
      </c>
      <c r="AH194" s="418" t="s">
        <v>171</v>
      </c>
      <c r="AI194" s="419"/>
      <c r="AJ194" s="103" t="s">
        <v>168</v>
      </c>
      <c r="AK194" s="27"/>
      <c r="AL194" s="108" t="s">
        <v>181</v>
      </c>
      <c r="AM194" s="27"/>
      <c r="AN194" s="415"/>
      <c r="AO194" s="416"/>
      <c r="AP194" s="420" t="s">
        <v>2</v>
      </c>
      <c r="AQ194" s="420"/>
      <c r="AR194" s="179"/>
      <c r="AS194" s="179"/>
      <c r="AT194" s="179"/>
      <c r="AU194" s="179"/>
      <c r="AV194" s="180"/>
      <c r="AW194" s="308" t="e">
        <f>SUM(AR163:AV191,AG206:AG210)/AE192</f>
        <v>#DIV/0!</v>
      </c>
      <c r="AX194" s="51"/>
      <c r="AY194" s="69" t="s">
        <v>73</v>
      </c>
      <c r="AZ194" s="70" t="s">
        <v>104</v>
      </c>
      <c r="BA194" s="71" t="s">
        <v>116</v>
      </c>
      <c r="BB194" s="394" t="s">
        <v>119</v>
      </c>
      <c r="BC194" s="397" t="s">
        <v>207</v>
      </c>
      <c r="BD194" s="418" t="s">
        <v>105</v>
      </c>
      <c r="BE194" s="419"/>
      <c r="BF194" s="397" t="s">
        <v>162</v>
      </c>
      <c r="BG194" s="418" t="s">
        <v>171</v>
      </c>
      <c r="BH194" s="419"/>
      <c r="BI194" s="103" t="s">
        <v>168</v>
      </c>
      <c r="BJ194" s="27"/>
      <c r="BK194" s="108" t="s">
        <v>181</v>
      </c>
      <c r="BL194" s="27"/>
      <c r="BM194" s="415"/>
      <c r="BN194" s="416"/>
      <c r="BO194" s="420" t="s">
        <v>2</v>
      </c>
      <c r="BP194" s="420"/>
      <c r="BQ194" s="179"/>
      <c r="BR194" s="179"/>
      <c r="BS194" s="179"/>
      <c r="BT194" s="179"/>
      <c r="BU194" s="180"/>
      <c r="BV194" s="308" t="e">
        <f>SUM(BQ163:BU191,BF206:BF210)/BD192</f>
        <v>#DIV/0!</v>
      </c>
      <c r="BW194" s="51"/>
      <c r="BX194" s="69" t="s">
        <v>73</v>
      </c>
      <c r="BY194" s="70" t="s">
        <v>104</v>
      </c>
      <c r="BZ194" s="71" t="s">
        <v>116</v>
      </c>
      <c r="CA194" s="394" t="s">
        <v>119</v>
      </c>
      <c r="CB194" s="397" t="s">
        <v>207</v>
      </c>
      <c r="CC194" s="418" t="s">
        <v>105</v>
      </c>
      <c r="CD194" s="419"/>
      <c r="CE194" s="397" t="s">
        <v>162</v>
      </c>
      <c r="CF194" s="418" t="s">
        <v>171</v>
      </c>
      <c r="CG194" s="419"/>
      <c r="CH194" s="103" t="s">
        <v>168</v>
      </c>
      <c r="CI194" s="27"/>
      <c r="CJ194" s="108" t="s">
        <v>181</v>
      </c>
      <c r="CK194" s="27"/>
      <c r="CL194" s="415"/>
      <c r="CM194" s="416"/>
      <c r="CN194" s="420" t="s">
        <v>2</v>
      </c>
      <c r="CO194" s="420"/>
      <c r="CP194" s="179"/>
      <c r="CQ194" s="179"/>
      <c r="CR194" s="179"/>
      <c r="CS194" s="179"/>
      <c r="CT194" s="180"/>
      <c r="CU194" s="308" t="e">
        <f>SUM(CP163:CT191,CE206:CE210)/CC192</f>
        <v>#DIV/0!</v>
      </c>
      <c r="CV194" s="51"/>
      <c r="CW194" s="69" t="s">
        <v>73</v>
      </c>
      <c r="CX194" s="70" t="s">
        <v>104</v>
      </c>
      <c r="CY194" s="71" t="s">
        <v>116</v>
      </c>
      <c r="CZ194" s="394" t="s">
        <v>119</v>
      </c>
      <c r="DA194" s="397" t="s">
        <v>207</v>
      </c>
      <c r="DB194" s="418" t="s">
        <v>105</v>
      </c>
      <c r="DC194" s="419"/>
      <c r="DD194" s="397" t="s">
        <v>162</v>
      </c>
      <c r="DE194" s="418" t="s">
        <v>171</v>
      </c>
      <c r="DF194" s="419"/>
      <c r="DG194" s="103" t="s">
        <v>168</v>
      </c>
      <c r="DH194" s="27"/>
      <c r="DI194" s="108" t="s">
        <v>181</v>
      </c>
      <c r="DJ194" s="27"/>
      <c r="DK194" s="415"/>
      <c r="DL194" s="416"/>
      <c r="DM194" s="420" t="s">
        <v>2</v>
      </c>
      <c r="DN194" s="420"/>
      <c r="DO194" s="179"/>
      <c r="DP194" s="179"/>
      <c r="DQ194" s="179"/>
      <c r="DR194" s="179"/>
      <c r="DS194" s="180"/>
      <c r="DT194" s="308" t="e">
        <f>SUM(DO163:DS191,DD206:DD210)/DB192</f>
        <v>#DIV/0!</v>
      </c>
      <c r="DU194" s="51"/>
      <c r="DV194" s="69" t="s">
        <v>73</v>
      </c>
      <c r="DW194" s="70" t="s">
        <v>104</v>
      </c>
      <c r="DX194" s="71" t="s">
        <v>116</v>
      </c>
      <c r="DY194" s="394" t="s">
        <v>119</v>
      </c>
      <c r="DZ194" s="86" t="s">
        <v>207</v>
      </c>
      <c r="EA194" s="418" t="s">
        <v>105</v>
      </c>
      <c r="EB194" s="419"/>
      <c r="EC194" s="86" t="s">
        <v>162</v>
      </c>
      <c r="ED194" s="418" t="s">
        <v>171</v>
      </c>
      <c r="EE194" s="419"/>
      <c r="EF194" s="103" t="s">
        <v>168</v>
      </c>
      <c r="EG194" s="27"/>
      <c r="EH194" s="108" t="s">
        <v>181</v>
      </c>
      <c r="EI194" s="27"/>
      <c r="EJ194" s="415"/>
      <c r="EK194" s="416"/>
      <c r="EL194" s="420" t="s">
        <v>2</v>
      </c>
      <c r="EM194" s="420"/>
      <c r="EN194" s="179"/>
      <c r="EO194" s="179"/>
      <c r="EP194" s="179"/>
      <c r="EQ194" s="179"/>
      <c r="ER194" s="180"/>
      <c r="ES194" s="308" t="e">
        <f>SUM(EN163:ER191,EC206:EC210)/EA192</f>
        <v>#DIV/0!</v>
      </c>
      <c r="ET194" s="51"/>
      <c r="EU194" s="69" t="s">
        <v>73</v>
      </c>
      <c r="EV194" s="70" t="s">
        <v>104</v>
      </c>
      <c r="EW194" s="71" t="s">
        <v>116</v>
      </c>
      <c r="EX194" s="394" t="s">
        <v>119</v>
      </c>
      <c r="EY194" s="397" t="s">
        <v>207</v>
      </c>
      <c r="EZ194" s="418" t="s">
        <v>105</v>
      </c>
      <c r="FA194" s="419"/>
      <c r="FB194" s="397" t="s">
        <v>162</v>
      </c>
      <c r="FC194" s="418" t="s">
        <v>171</v>
      </c>
      <c r="FD194" s="419"/>
      <c r="FE194" s="103" t="s">
        <v>168</v>
      </c>
      <c r="FF194" s="27"/>
      <c r="FG194" s="108" t="s">
        <v>181</v>
      </c>
      <c r="FH194" s="27"/>
      <c r="FI194" s="415"/>
      <c r="FJ194" s="416"/>
      <c r="FK194" s="420" t="s">
        <v>2</v>
      </c>
      <c r="FL194" s="420"/>
      <c r="FM194" s="179"/>
      <c r="FN194" s="179"/>
      <c r="FO194" s="179"/>
      <c r="FP194" s="179"/>
      <c r="FQ194" s="180"/>
      <c r="FR194" s="308" t="e">
        <f>SUM(FM163:FQ191,FB206:FB210)/EZ192</f>
        <v>#DIV/0!</v>
      </c>
      <c r="FS194" s="51"/>
    </row>
    <row r="195" spans="1:175" s="25" customFormat="1" ht="12.75" thickBot="1" x14ac:dyDescent="0.25">
      <c r="A195" s="349" t="str">
        <f>Base!$A$3</f>
        <v>Sec</v>
      </c>
      <c r="B195" s="72">
        <v>850</v>
      </c>
      <c r="C195" s="325">
        <f>IFERROR(B195/VLOOKUP($A195,Base!$A$3:$D$17,4,FALSE)/24,"")</f>
        <v>0.23300438596491227</v>
      </c>
      <c r="D195" s="109">
        <f>HE$302</f>
        <v>0</v>
      </c>
      <c r="E195" s="343">
        <f>IFERROR($D195/VLOOKUP($A195,Base!$A$3:$D$17,4,FALSE)/24,"")</f>
        <v>0</v>
      </c>
      <c r="F195" s="322">
        <f>SUMIF($I$163:$I$191,A195,$J$163:$J$191)+SUMIF($K$163:$K$191,A195,$L$163:$L$191)+SUMIF($M$163:$M$191,A195,$N$163:$N$191)+SUMIF($O$163:$O$191,A195,$P$163:$P$191)+SUMIF($Q$163:$Q$191,A195,$R$163:$R$191)</f>
        <v>0</v>
      </c>
      <c r="G195" s="421">
        <f>SUM(F195:F196)</f>
        <v>0</v>
      </c>
      <c r="H195" s="344"/>
      <c r="I195" s="423">
        <f t="shared" ref="I195:I204" si="204">K142</f>
        <v>395.37244051500022</v>
      </c>
      <c r="J195" s="424"/>
      <c r="K195" s="109">
        <f>$GM$339+I195</f>
        <v>486.19168637000018</v>
      </c>
      <c r="M195" s="425" t="s">
        <v>172</v>
      </c>
      <c r="N195" s="426"/>
      <c r="O195" s="427"/>
      <c r="P195" s="427"/>
      <c r="Q195" s="427"/>
      <c r="R195" s="428"/>
      <c r="S195" s="102"/>
      <c r="T195" s="102"/>
      <c r="U195" s="102"/>
      <c r="V195" s="102"/>
      <c r="W195" s="102"/>
      <c r="X195" s="101"/>
      <c r="Y195" s="51"/>
      <c r="Z195" s="349" t="str">
        <f>Base!$A$3</f>
        <v>Sec</v>
      </c>
      <c r="AA195" s="72">
        <v>520</v>
      </c>
      <c r="AB195" s="325">
        <f>IFERROR(AA195/VLOOKUP($A195,Base!$A$3:$D$17,4,FALSE)/24,"")</f>
        <v>0.14254385964912281</v>
      </c>
      <c r="AC195" s="109">
        <f>HE$306</f>
        <v>0</v>
      </c>
      <c r="AD195" s="347">
        <f>IFERROR($AC195/VLOOKUP($A195,Base!$A$3:$D$17,4,FALSE)/24,"")</f>
        <v>0</v>
      </c>
      <c r="AE195" s="322">
        <f>SUMIF($AH$163:$AH$191,Z195,$AI$163:$AI$191)+SUMIF($AJ$163:$AJ$191,Z195,$AK$163:$AK$191)+SUMIF($AL$163:$AL$191,Z195,$AM$163:$AM$191)+SUMIF($AN$163:$AN$191,Z195,$AO$163:$AO$191)+SUMIF($AP$163:$AP$191,Z195,$AQ$163:$AQ$191)</f>
        <v>0</v>
      </c>
      <c r="AF195" s="421">
        <f>SUM(AE195:AE196)</f>
        <v>0</v>
      </c>
      <c r="AG195" s="344"/>
      <c r="AH195" s="423">
        <f t="shared" ref="AH195:AH204" si="205">AJ142</f>
        <v>468.29245854999988</v>
      </c>
      <c r="AI195" s="424"/>
      <c r="AJ195" s="109">
        <f>$GM$343+AH195</f>
        <v>-224.01919072500016</v>
      </c>
      <c r="AL195" s="425" t="s">
        <v>172</v>
      </c>
      <c r="AM195" s="426"/>
      <c r="AN195" s="427"/>
      <c r="AO195" s="427"/>
      <c r="AP195" s="427"/>
      <c r="AQ195" s="428"/>
      <c r="AR195" s="102"/>
      <c r="AS195" s="102"/>
      <c r="AT195" s="102"/>
      <c r="AU195" s="102"/>
      <c r="AV195" s="102"/>
      <c r="AW195" s="101"/>
      <c r="AX195" s="51"/>
      <c r="AY195" s="349" t="str">
        <f>Base!$A$3</f>
        <v>Sec</v>
      </c>
      <c r="AZ195" s="72">
        <v>450</v>
      </c>
      <c r="BA195" s="325">
        <f>IFERROR(AZ195/VLOOKUP($A195,Base!$A$3:$D$17,4,FALSE)/24,"")</f>
        <v>0.12335526315789475</v>
      </c>
      <c r="BB195" s="109">
        <f>HE$310</f>
        <v>0</v>
      </c>
      <c r="BC195" s="347">
        <f>IFERROR(BB195/VLOOKUP($A195,Base!$A$3:$D$17,4,FALSE)/24,"")</f>
        <v>0</v>
      </c>
      <c r="BD195" s="322">
        <f>SUMIF($BG$163:$BG$191,AY195,$BH$163:$BH$191)+SUMIF($BI$163:$BI$191,AY195,$BJ$163:$BJ$191)+SUMIF($BK$163:$BK$191,AY195,$BL$163:$BL$191)+SUMIF($BM$163:$BM$191,AY195,$BN$163:$BN$191)+SUMIF($BO$163:$BO$191,AY195,$BP$163:$BP$191)</f>
        <v>0</v>
      </c>
      <c r="BE195" s="421">
        <f>SUM(BD195:BD196)</f>
        <v>0</v>
      </c>
      <c r="BF195" s="344"/>
      <c r="BG195" s="423">
        <f t="shared" ref="BG195:BG204" si="206">BI142</f>
        <v>689.04586144999973</v>
      </c>
      <c r="BH195" s="424"/>
      <c r="BI195" s="109">
        <f>$GM$347+BG195</f>
        <v>54.272193774999664</v>
      </c>
      <c r="BK195" s="425" t="s">
        <v>172</v>
      </c>
      <c r="BL195" s="426"/>
      <c r="BM195" s="427"/>
      <c r="BN195" s="427"/>
      <c r="BO195" s="427"/>
      <c r="BP195" s="428"/>
      <c r="BQ195" s="102"/>
      <c r="BR195" s="102"/>
      <c r="BS195" s="102"/>
      <c r="BT195" s="102"/>
      <c r="BU195" s="102"/>
      <c r="BV195" s="101"/>
      <c r="BW195" s="51"/>
      <c r="BX195" s="349" t="str">
        <f>Base!$A$3</f>
        <v>Sec</v>
      </c>
      <c r="BY195" s="72">
        <v>575</v>
      </c>
      <c r="BZ195" s="325">
        <f>IFERROR(BY195/VLOOKUP($A195,Base!$A$3:$D$17,4,FALSE)/24,"")</f>
        <v>0.15762061403508773</v>
      </c>
      <c r="CA195" s="109">
        <f>HE$314</f>
        <v>0</v>
      </c>
      <c r="CB195" s="347">
        <f>IFERROR($CA195/VLOOKUP($A195,Base!$A$3:$D$17,4,FALSE)/24,"")</f>
        <v>0</v>
      </c>
      <c r="CC195" s="322">
        <f t="shared" ref="CC195:CC204" si="207">SUMIF($CF$163:$CF$191,BX195,$CG$163:$CG$191)+SUMIF($CH$163:$CH$191,BX195,$CI$163:$CI$191)+SUMIF($CJ$163:$CJ$191,BX195,$CK$163:$CK$191)+SUMIF($CL$163:$CL$191,BX195,$CM$163:$CM$191)+SUMIF($CN$163:$CN$191,BX195,$CO$163:$CO$191)</f>
        <v>0</v>
      </c>
      <c r="CD195" s="421">
        <f>SUM(CC195:CC196)</f>
        <v>0</v>
      </c>
      <c r="CE195" s="344"/>
      <c r="CF195" s="423">
        <f t="shared" ref="CF195:CF204" si="208">CH142</f>
        <v>1249.9511907499993</v>
      </c>
      <c r="CG195" s="424"/>
      <c r="CH195" s="109">
        <f>$GM$351+CF195</f>
        <v>919.21028704999935</v>
      </c>
      <c r="CJ195" s="425" t="s">
        <v>172</v>
      </c>
      <c r="CK195" s="426"/>
      <c r="CL195" s="427"/>
      <c r="CM195" s="427"/>
      <c r="CN195" s="427"/>
      <c r="CO195" s="428"/>
      <c r="CP195" s="102"/>
      <c r="CQ195" s="102"/>
      <c r="CR195" s="102"/>
      <c r="CS195" s="102"/>
      <c r="CT195" s="102"/>
      <c r="CU195" s="101"/>
      <c r="CV195" s="51"/>
      <c r="CW195" s="349" t="str">
        <f>Base!$A$3</f>
        <v>Sec</v>
      </c>
      <c r="CX195" s="72">
        <v>700</v>
      </c>
      <c r="CY195" s="325">
        <f>IFERROR(CX195/VLOOKUP($A195,Base!$A$3:$D$17,4,FALSE)/24,"")</f>
        <v>0.19188596491228072</v>
      </c>
      <c r="CZ195" s="109">
        <f>$HE$318</f>
        <v>0</v>
      </c>
      <c r="DA195" s="347">
        <f>IFERROR(CZ195/VLOOKUP($A195,Base!$A$3:$D$17,4,FALSE)/24,"")</f>
        <v>0</v>
      </c>
      <c r="DB195" s="322">
        <f t="shared" ref="DB195:DB204" si="209">SUMIF($DE$163:$DE$191,CW195,$DF$163:$DF$191)+SUMIF($DG$163:$DG$191,CW195,$DH$163:$DH$191)+SUMIF($DI$163:$DI$191,CW195,$DJ$163:$DJ$191)+SUMIF($DK$163:$DK$191,CW195,$DL$163:$DL$191)+SUMIF($DM$163:$DM$191,CW195,$DN$163:$DN$191)</f>
        <v>0</v>
      </c>
      <c r="DC195" s="421">
        <f>SUM(DB195:DB196)</f>
        <v>0</v>
      </c>
      <c r="DD195" s="344"/>
      <c r="DE195" s="423">
        <f t="shared" ref="DE195:DE204" si="210">DG142</f>
        <v>3475.5523500250001</v>
      </c>
      <c r="DF195" s="424"/>
      <c r="DG195" s="109">
        <f>$GM$355+DE195</f>
        <v>3496.2466722500003</v>
      </c>
      <c r="DI195" s="425" t="s">
        <v>172</v>
      </c>
      <c r="DJ195" s="426"/>
      <c r="DK195" s="427"/>
      <c r="DL195" s="427"/>
      <c r="DM195" s="427"/>
      <c r="DN195" s="428"/>
      <c r="DO195" s="102"/>
      <c r="DP195" s="102"/>
      <c r="DQ195" s="102"/>
      <c r="DR195" s="102"/>
      <c r="DS195" s="102"/>
      <c r="DT195" s="101"/>
      <c r="DU195" s="51"/>
      <c r="DV195" s="349" t="str">
        <f>Base!$A$3</f>
        <v>Sec</v>
      </c>
      <c r="DW195" s="72">
        <v>0</v>
      </c>
      <c r="DX195" s="325">
        <f>IFERROR(DW195/VLOOKUP($A195,Base!$A$3:$D$17,4,FALSE)/24,"")</f>
        <v>0</v>
      </c>
      <c r="DY195" s="109">
        <f>$HE$322</f>
        <v>0</v>
      </c>
      <c r="DZ195" s="326">
        <f>IFERROR($DY195/VLOOKUP($A195,Base!$A$3:$D$17,4,FALSE)/24,"")</f>
        <v>0</v>
      </c>
      <c r="EA195" s="322">
        <f>SUMIF($ED$163:$ED$191,DV195,$EE$163:$EE$191)+SUMIF($EF$163:$EF$191,DV195,$EG$163:$EG$191)+SUMIF($EH$163:$EH$191,DV195,$EI$163:$EI$191)+SUMIF($EJ$163:$EJ$191,DV195,$EK$163:$EK$191)+SUMIF($EL$163:$EL$191,DV195,$EM$163:$EM$191)</f>
        <v>0</v>
      </c>
      <c r="EB195" s="421">
        <f>SUM(EA195:EA196)</f>
        <v>0</v>
      </c>
      <c r="EC195" s="68"/>
      <c r="ED195" s="429">
        <f t="shared" ref="ED195:ED204" si="211">EF142</f>
        <v>3693.7124797325005</v>
      </c>
      <c r="EE195" s="430"/>
      <c r="EF195" s="109">
        <f>$GM$359+ED195</f>
        <v>3693.7124797325005</v>
      </c>
      <c r="EH195" s="425" t="s">
        <v>172</v>
      </c>
      <c r="EI195" s="426"/>
      <c r="EJ195" s="427"/>
      <c r="EK195" s="427"/>
      <c r="EL195" s="427"/>
      <c r="EM195" s="428"/>
      <c r="EN195" s="102"/>
      <c r="EO195" s="102"/>
      <c r="EP195" s="102"/>
      <c r="EQ195" s="102"/>
      <c r="ER195" s="102"/>
      <c r="ES195" s="101"/>
      <c r="ET195" s="51"/>
      <c r="EU195" s="349" t="str">
        <f>Base!$A$3</f>
        <v>Sec</v>
      </c>
      <c r="EV195" s="72">
        <v>420</v>
      </c>
      <c r="EW195" s="325">
        <f>IFERROR(EV195/VLOOKUP($A195,Base!$A$3:$D$17,4,FALSE)/24,"")</f>
        <v>0.11513157894736842</v>
      </c>
      <c r="EX195" s="109">
        <f>$HE$326</f>
        <v>0</v>
      </c>
      <c r="EY195" s="347">
        <f>IFERROR($EX195/VLOOKUP($A195,Base!$A$3:$D$17,4,FALSE)/24,"")</f>
        <v>0</v>
      </c>
      <c r="EZ195" s="322">
        <f>SUMIF($FC$163:$FC$191,EU195,$FD$163:$FD$191)+SUMIF($FE$163:$FE$191,EU195,$FF$163:$FF$191)+SUMIF($FG$163:$FG$191,EU195,$FH$163:$FH$191)+SUMIF($FI$163:$FI$191,EU195,$FJ$163:$FJ$191)+SUMIF($FK$163:$FK$191,EU195,$FL$163:$FL$191)</f>
        <v>0</v>
      </c>
      <c r="FA195" s="421">
        <f>SUM(EZ195:EZ196)</f>
        <v>0</v>
      </c>
      <c r="FB195" s="344"/>
      <c r="FC195" s="423">
        <f>FE142</f>
        <v>3693.7124797325005</v>
      </c>
      <c r="FD195" s="424"/>
      <c r="FE195" s="109">
        <f>$GM$363+FC195</f>
        <v>2920.4300979950003</v>
      </c>
      <c r="FG195" s="425" t="s">
        <v>172</v>
      </c>
      <c r="FH195" s="426"/>
      <c r="FI195" s="427"/>
      <c r="FJ195" s="427"/>
      <c r="FK195" s="427"/>
      <c r="FL195" s="428"/>
      <c r="FM195" s="102"/>
      <c r="FN195" s="102"/>
      <c r="FO195" s="102"/>
      <c r="FP195" s="102"/>
      <c r="FQ195" s="102"/>
      <c r="FR195" s="101"/>
      <c r="FS195" s="51"/>
    </row>
    <row r="196" spans="1:175" s="25" customFormat="1" x14ac:dyDescent="0.2">
      <c r="A196" s="350" t="str">
        <f>Base!$A$4</f>
        <v>Sec L2D</v>
      </c>
      <c r="B196" s="323">
        <v>650</v>
      </c>
      <c r="C196" s="327">
        <f>IFERROR(B196/VLOOKUP($A196,Base!$A$3:$D$17,4,FALSE)/24,"")</f>
        <v>0.23757309941520469</v>
      </c>
      <c r="D196" s="110">
        <f>HF$302</f>
        <v>0</v>
      </c>
      <c r="E196" s="310">
        <f>IFERROR($D196/VLOOKUP($A196,Base!$A$3:$D$17,4,FALSE)/24,"")</f>
        <v>0</v>
      </c>
      <c r="F196" s="315">
        <f t="shared" ref="F196:F205" si="212">SUMIF($I$163:$I$191,A196,$J$163:$J$191)+SUMIF($K$163:$K$191,A196,$L$163:$L$191)+SUMIF($M$163:$M$191,A196,$N$163:$N$191)+SUMIF($O$163:$O$191,A196,$P$163:$P$191)+SUMIF($Q$163:$Q$191,A196,$R$163:$R$191)</f>
        <v>0</v>
      </c>
      <c r="G196" s="422"/>
      <c r="H196" s="68"/>
      <c r="I196" s="429">
        <f t="shared" si="204"/>
        <v>-404.62755948499978</v>
      </c>
      <c r="J196" s="430"/>
      <c r="K196" s="110">
        <f>$GN$339+I196</f>
        <v>-513.80831362999982</v>
      </c>
      <c r="L196" s="23"/>
      <c r="M196" s="431"/>
      <c r="N196" s="432"/>
      <c r="O196" s="432"/>
      <c r="P196" s="432"/>
      <c r="Q196" s="432"/>
      <c r="R196" s="433"/>
      <c r="S196" s="97"/>
      <c r="T196" s="97"/>
      <c r="U196" s="97"/>
      <c r="V196" s="97"/>
      <c r="W196" s="97"/>
      <c r="X196" s="98"/>
      <c r="Y196" s="51"/>
      <c r="Z196" s="350" t="str">
        <f>Base!$A$4</f>
        <v>Sec L2D</v>
      </c>
      <c r="AA196" s="323">
        <v>400</v>
      </c>
      <c r="AB196" s="327">
        <f>IFERROR(AA196/VLOOKUP($A196,Base!$A$3:$D$17,4,FALSE)/24,"")</f>
        <v>0.14619883040935672</v>
      </c>
      <c r="AC196" s="110">
        <f>HF$306</f>
        <v>0</v>
      </c>
      <c r="AD196" s="326">
        <f>IFERROR($AC196/VLOOKUP($A196,Base!$A$3:$D$17,4,FALSE)/24,"")</f>
        <v>0</v>
      </c>
      <c r="AE196" s="315">
        <f t="shared" ref="AE196:AE204" si="213">SUMIF($AH$163:$AH$191,Z196,$AI$163:$AI$191)+SUMIF($AJ$163:$AJ$191,Z196,$AK$163:$AK$191)+SUMIF($AL$163:$AL$191,Z196,$AM$163:$AM$191)+SUMIF($AN$163:$AN$191,Z196,$AO$163:$AO$191)+SUMIF($AP$163:$AP$191,Z196,$AQ$163:$AQ$191)</f>
        <v>0</v>
      </c>
      <c r="AF196" s="422"/>
      <c r="AG196" s="68"/>
      <c r="AH196" s="429">
        <f t="shared" si="205"/>
        <v>-1241.70754145</v>
      </c>
      <c r="AI196" s="430"/>
      <c r="AJ196" s="110">
        <f>$GN$343+AH196</f>
        <v>-2054.019190725</v>
      </c>
      <c r="AK196" s="23"/>
      <c r="AL196" s="431"/>
      <c r="AM196" s="432"/>
      <c r="AN196" s="432"/>
      <c r="AO196" s="432"/>
      <c r="AP196" s="432"/>
      <c r="AQ196" s="433"/>
      <c r="AR196" s="97"/>
      <c r="AS196" s="97"/>
      <c r="AT196" s="97"/>
      <c r="AU196" s="97"/>
      <c r="AV196" s="97"/>
      <c r="AW196" s="98"/>
      <c r="AX196" s="51"/>
      <c r="AY196" s="350" t="str">
        <f>Base!$A$4</f>
        <v>Sec L2D</v>
      </c>
      <c r="AZ196" s="75">
        <v>350</v>
      </c>
      <c r="BA196" s="327">
        <f>IFERROR(AZ196/VLOOKUP($A196,Base!$A$3:$D$17,4,FALSE)/24,"")</f>
        <v>0.12792397660818713</v>
      </c>
      <c r="BB196" s="110">
        <f>HF$310</f>
        <v>0</v>
      </c>
      <c r="BC196" s="326">
        <f>IFERROR(BB196/VLOOKUP($A196,Base!$A$3:$D$17,4,FALSE)/24,"")</f>
        <v>0</v>
      </c>
      <c r="BD196" s="315">
        <f t="shared" ref="BD196:BD204" si="214">SUMIF($BG$163:$BG$191,AY196,$BH$163:$BH$191)+SUMIF($BI$163:$BI$191,AY196,$BJ$163:$BJ$191)+SUMIF($BK$163:$BK$191,AY196,$BL$163:$BL$191)+SUMIF($BM$163:$BM$191,AY196,$BN$163:$BN$191)+SUMIF($BO$163:$BO$191,AY196,$BP$163:$BP$191)</f>
        <v>0</v>
      </c>
      <c r="BE196" s="422"/>
      <c r="BF196" s="68"/>
      <c r="BG196" s="429">
        <f t="shared" si="206"/>
        <v>-2140.9541385500002</v>
      </c>
      <c r="BH196" s="430"/>
      <c r="BI196" s="110">
        <f>$GN$347+BG196</f>
        <v>-2875.7278062250002</v>
      </c>
      <c r="BJ196" s="23"/>
      <c r="BK196" s="431"/>
      <c r="BL196" s="432"/>
      <c r="BM196" s="432"/>
      <c r="BN196" s="432"/>
      <c r="BO196" s="432"/>
      <c r="BP196" s="433"/>
      <c r="BQ196" s="97"/>
      <c r="BR196" s="97"/>
      <c r="BS196" s="97"/>
      <c r="BT196" s="97"/>
      <c r="BU196" s="97"/>
      <c r="BV196" s="98"/>
      <c r="BW196" s="51"/>
      <c r="BX196" s="350" t="str">
        <f>Base!$A$4</f>
        <v>Sec L2D</v>
      </c>
      <c r="BY196" s="75">
        <v>450</v>
      </c>
      <c r="BZ196" s="327">
        <f>IFERROR(BY196/VLOOKUP($A196,Base!$A$3:$D$17,4,FALSE)/24,"")</f>
        <v>0.1644736842105263</v>
      </c>
      <c r="CA196" s="110">
        <f>HF$314</f>
        <v>0</v>
      </c>
      <c r="CB196" s="326">
        <f>IFERROR($CA196/VLOOKUP($A196,Base!$A$3:$D$17,4,FALSE)/24,"")</f>
        <v>0</v>
      </c>
      <c r="CC196" s="315">
        <f t="shared" si="207"/>
        <v>0</v>
      </c>
      <c r="CD196" s="422"/>
      <c r="CE196" s="68"/>
      <c r="CF196" s="429">
        <f t="shared" si="208"/>
        <v>-2580.04880925</v>
      </c>
      <c r="CG196" s="430"/>
      <c r="CH196" s="110">
        <f>$GN$351+CF196</f>
        <v>-3035.7897129499997</v>
      </c>
      <c r="CI196" s="23"/>
      <c r="CJ196" s="431"/>
      <c r="CK196" s="432"/>
      <c r="CL196" s="432"/>
      <c r="CM196" s="432"/>
      <c r="CN196" s="432"/>
      <c r="CO196" s="433"/>
      <c r="CP196" s="97"/>
      <c r="CQ196" s="97"/>
      <c r="CR196" s="97"/>
      <c r="CS196" s="97"/>
      <c r="CT196" s="97"/>
      <c r="CU196" s="98"/>
      <c r="CV196" s="51"/>
      <c r="CW196" s="350" t="str">
        <f>Base!$A$4</f>
        <v>Sec L2D</v>
      </c>
      <c r="CX196" s="75">
        <v>550</v>
      </c>
      <c r="CY196" s="327">
        <f>IFERROR(CX196/VLOOKUP($A196,Base!$A$3:$D$17,4,FALSE)/24,"")</f>
        <v>0.20102339181286552</v>
      </c>
      <c r="CZ196" s="110">
        <f>$HF$318</f>
        <v>0</v>
      </c>
      <c r="DA196" s="326">
        <f>IFERROR(CZ196/VLOOKUP($A196,Base!$A$3:$D$17,4,FALSE)/24,"")</f>
        <v>0</v>
      </c>
      <c r="DB196" s="315">
        <f t="shared" si="209"/>
        <v>0</v>
      </c>
      <c r="DC196" s="422"/>
      <c r="DD196" s="68"/>
      <c r="DE196" s="429">
        <f t="shared" si="210"/>
        <v>-1654.4476499749994</v>
      </c>
      <c r="DF196" s="430"/>
      <c r="DG196" s="110">
        <f>$GN$355+DE196</f>
        <v>-1783.7533277499992</v>
      </c>
      <c r="DH196" s="23"/>
      <c r="DI196" s="431"/>
      <c r="DJ196" s="432"/>
      <c r="DK196" s="432"/>
      <c r="DL196" s="432"/>
      <c r="DM196" s="432"/>
      <c r="DN196" s="433"/>
      <c r="DO196" s="97"/>
      <c r="DP196" s="97"/>
      <c r="DQ196" s="97"/>
      <c r="DR196" s="97"/>
      <c r="DS196" s="97"/>
      <c r="DT196" s="98"/>
      <c r="DU196" s="51"/>
      <c r="DV196" s="350" t="str">
        <f>Base!$A$4</f>
        <v>Sec L2D</v>
      </c>
      <c r="DW196" s="75">
        <v>0</v>
      </c>
      <c r="DX196" s="327">
        <f>IFERROR(DW196/VLOOKUP($A196,Base!$A$3:$D$17,4,FALSE)/24,"")</f>
        <v>0</v>
      </c>
      <c r="DY196" s="110">
        <f>$HF$322</f>
        <v>0</v>
      </c>
      <c r="DZ196" s="326">
        <f>IFERROR($DY196/VLOOKUP($A196,Base!$A$3:$D$17,4,FALSE)/24,"")</f>
        <v>0</v>
      </c>
      <c r="EA196" s="315">
        <f t="shared" ref="EA196:EA204" si="215">SUMIF($ED$163:$ED$191,DV196,$EE$163:$EE$191)+SUMIF($EF$163:$EF$191,DV196,$EG$163:$EG$191)+SUMIF($EH$163:$EH$191,DV196,$EI$163:$EI$191)+SUMIF($EJ$163:$EJ$191,DV196,$EK$163:$EK$191)+SUMIF($EL$163:$EL$191,DV196,$EM$163:$EM$191)</f>
        <v>0</v>
      </c>
      <c r="EB196" s="422"/>
      <c r="EC196" s="68"/>
      <c r="ED196" s="429">
        <f t="shared" si="211"/>
        <v>-1336.2875202674991</v>
      </c>
      <c r="EE196" s="430"/>
      <c r="EF196" s="110">
        <f>$GN$359+ED196</f>
        <v>-1336.2875202674991</v>
      </c>
      <c r="EG196" s="23"/>
      <c r="EH196" s="431"/>
      <c r="EI196" s="432"/>
      <c r="EJ196" s="432"/>
      <c r="EK196" s="432"/>
      <c r="EL196" s="432"/>
      <c r="EM196" s="433"/>
      <c r="EN196" s="97"/>
      <c r="EO196" s="97"/>
      <c r="EP196" s="97"/>
      <c r="EQ196" s="97"/>
      <c r="ER196" s="97"/>
      <c r="ES196" s="98"/>
      <c r="ET196" s="51"/>
      <c r="EU196" s="350" t="str">
        <f>Base!$A$4</f>
        <v>Sec L2D</v>
      </c>
      <c r="EV196" s="323">
        <v>350</v>
      </c>
      <c r="EW196" s="327">
        <f>IFERROR(EV196/VLOOKUP($A196,Base!$A$3:$D$17,4,FALSE)/24,"")</f>
        <v>0.12792397660818713</v>
      </c>
      <c r="EX196" s="110">
        <f>$HF$326</f>
        <v>0</v>
      </c>
      <c r="EY196" s="326">
        <f>IFERROR($EX196/VLOOKUP($A196,Base!$A$3:$D$17,4,FALSE)/24,"")</f>
        <v>0</v>
      </c>
      <c r="EZ196" s="315">
        <f t="shared" ref="EZ196:EZ204" si="216">SUMIF($FC$163:$FC$191,EU196,$FD$163:$FD$191)+SUMIF($FE$163:$FE$191,EU196,$FF$163:$FF$191)+SUMIF($FG$163:$FG$191,EU196,$FH$163:$FH$191)+SUMIF($FI$163:$FI$191,EU196,$FJ$163:$FJ$191)+SUMIF($FK$163:$FK$191,EU196,$FL$163:$FL$191)</f>
        <v>0</v>
      </c>
      <c r="FA196" s="422"/>
      <c r="FB196" s="68"/>
      <c r="FC196" s="429">
        <f t="shared" ref="FC196:FC204" si="217">FE143</f>
        <v>-1336.2875202674991</v>
      </c>
      <c r="FD196" s="430"/>
      <c r="FE196" s="110">
        <f>$GN$363+FC196</f>
        <v>-2179.5699020049988</v>
      </c>
      <c r="FF196" s="23"/>
      <c r="FG196" s="431"/>
      <c r="FH196" s="432"/>
      <c r="FI196" s="432"/>
      <c r="FJ196" s="432"/>
      <c r="FK196" s="432"/>
      <c r="FL196" s="433"/>
      <c r="FM196" s="97"/>
      <c r="FN196" s="97"/>
      <c r="FO196" s="97"/>
      <c r="FP196" s="97"/>
      <c r="FQ196" s="97"/>
      <c r="FR196" s="98"/>
      <c r="FS196" s="51"/>
    </row>
    <row r="197" spans="1:175" s="25" customFormat="1" x14ac:dyDescent="0.2">
      <c r="A197" s="350" t="str">
        <f>Base!$A$5</f>
        <v>Frais</v>
      </c>
      <c r="B197" s="323">
        <v>750</v>
      </c>
      <c r="C197" s="327">
        <f>IFERROR(B197/VLOOKUP($A197,Base!$A$3:$D$17,4,FALSE)/24,"")</f>
        <v>0.13528138528138528</v>
      </c>
      <c r="D197" s="110">
        <f>HG$302</f>
        <v>0</v>
      </c>
      <c r="E197" s="310">
        <f>IFERROR($D197/VLOOKUP($A197,Base!$A$3:$D$17,4,FALSE)/24,"")</f>
        <v>0</v>
      </c>
      <c r="F197" s="315">
        <f t="shared" si="212"/>
        <v>0</v>
      </c>
      <c r="G197" s="422">
        <f>SUM(F197:F198)</f>
        <v>0</v>
      </c>
      <c r="H197" s="68"/>
      <c r="I197" s="429">
        <f t="shared" si="204"/>
        <v>273.44224048500001</v>
      </c>
      <c r="J197" s="430"/>
      <c r="K197" s="110">
        <f>$GO$339+I197</f>
        <v>313.77143611999992</v>
      </c>
      <c r="L197" s="23"/>
      <c r="M197" s="434"/>
      <c r="N197" s="435"/>
      <c r="O197" s="435"/>
      <c r="P197" s="435"/>
      <c r="Q197" s="435"/>
      <c r="R197" s="436"/>
      <c r="S197" s="97"/>
      <c r="T197" s="97"/>
      <c r="U197" s="97"/>
      <c r="V197" s="97"/>
      <c r="W197" s="97"/>
      <c r="X197" s="98"/>
      <c r="Y197" s="51"/>
      <c r="Z197" s="350" t="str">
        <f>Base!$A$5</f>
        <v>Frais</v>
      </c>
      <c r="AA197" s="323">
        <v>540</v>
      </c>
      <c r="AB197" s="327">
        <f>IFERROR(AA197/VLOOKUP($A197,Base!$A$3:$D$17,4,FALSE)/24,"")</f>
        <v>9.7402597402597393E-2</v>
      </c>
      <c r="AC197" s="110">
        <f>HG$306</f>
        <v>0</v>
      </c>
      <c r="AD197" s="326">
        <f>IFERROR($AC197/VLOOKUP($A197,Base!$A$3:$D$17,4,FALSE)/24,"")</f>
        <v>0</v>
      </c>
      <c r="AE197" s="315">
        <f t="shared" si="213"/>
        <v>0</v>
      </c>
      <c r="AF197" s="422">
        <f>SUM(AE197:AE198)</f>
        <v>0</v>
      </c>
      <c r="AG197" s="68"/>
      <c r="AH197" s="429">
        <f t="shared" si="205"/>
        <v>353.59195634999952</v>
      </c>
      <c r="AI197" s="430"/>
      <c r="AJ197" s="110">
        <f>$GO$343+AH197</f>
        <v>-340.74204896250052</v>
      </c>
      <c r="AK197" s="23"/>
      <c r="AL197" s="434"/>
      <c r="AM197" s="435"/>
      <c r="AN197" s="435"/>
      <c r="AO197" s="435"/>
      <c r="AP197" s="435"/>
      <c r="AQ197" s="436"/>
      <c r="AR197" s="97"/>
      <c r="AS197" s="97"/>
      <c r="AT197" s="97"/>
      <c r="AU197" s="97"/>
      <c r="AV197" s="97"/>
      <c r="AW197" s="98"/>
      <c r="AX197" s="51"/>
      <c r="AY197" s="350" t="str">
        <f>Base!$A$5</f>
        <v>Frais</v>
      </c>
      <c r="AZ197" s="75">
        <v>500</v>
      </c>
      <c r="BA197" s="327">
        <f>IFERROR(AZ197/VLOOKUP($A197,Base!$A$3:$D$17,4,FALSE)/24,"")</f>
        <v>9.0187590187590191E-2</v>
      </c>
      <c r="BB197" s="110">
        <f>HG$310</f>
        <v>0</v>
      </c>
      <c r="BC197" s="326">
        <f>IFERROR(BB197/VLOOKUP($A197,Base!$A$3:$D$17,4,FALSE)/24,"")</f>
        <v>0</v>
      </c>
      <c r="BD197" s="315">
        <f t="shared" si="214"/>
        <v>0</v>
      </c>
      <c r="BE197" s="422">
        <f>SUM(BD197:BD198)</f>
        <v>0</v>
      </c>
      <c r="BF197" s="68"/>
      <c r="BG197" s="429">
        <f t="shared" si="206"/>
        <v>581.25593509999931</v>
      </c>
      <c r="BH197" s="430"/>
      <c r="BI197" s="110">
        <f>$GO$347+BG197</f>
        <v>-13.413190037500726</v>
      </c>
      <c r="BJ197" s="23"/>
      <c r="BK197" s="434"/>
      <c r="BL197" s="435"/>
      <c r="BM197" s="435"/>
      <c r="BN197" s="435"/>
      <c r="BO197" s="435"/>
      <c r="BP197" s="436"/>
      <c r="BQ197" s="97"/>
      <c r="BR197" s="97"/>
      <c r="BS197" s="97"/>
      <c r="BT197" s="97"/>
      <c r="BU197" s="97"/>
      <c r="BV197" s="98"/>
      <c r="BW197" s="51"/>
      <c r="BX197" s="350" t="str">
        <f>Base!$A$5</f>
        <v>Frais</v>
      </c>
      <c r="BY197" s="75">
        <v>200</v>
      </c>
      <c r="BZ197" s="327">
        <f>IFERROR(BY197/VLOOKUP($A197,Base!$A$3:$D$17,4,FALSE)/24,"")</f>
        <v>3.6075036075036072E-2</v>
      </c>
      <c r="CA197" s="110">
        <f>HG$314</f>
        <v>0</v>
      </c>
      <c r="CB197" s="326">
        <f>IFERROR($CA197/VLOOKUP($A197,Base!$A$3:$D$17,4,FALSE)/24,"")</f>
        <v>0</v>
      </c>
      <c r="CC197" s="315">
        <f t="shared" si="207"/>
        <v>0</v>
      </c>
      <c r="CD197" s="422">
        <f>SUM(CC197:CC198)</f>
        <v>0</v>
      </c>
      <c r="CE197" s="68"/>
      <c r="CF197" s="429">
        <f t="shared" si="208"/>
        <v>52.579434549999178</v>
      </c>
      <c r="CG197" s="430"/>
      <c r="CH197" s="110">
        <f>$GO$351+CF197</f>
        <v>-356.48557525000081</v>
      </c>
      <c r="CI197" s="23"/>
      <c r="CJ197" s="434"/>
      <c r="CK197" s="435"/>
      <c r="CL197" s="435"/>
      <c r="CM197" s="435"/>
      <c r="CN197" s="435"/>
      <c r="CO197" s="436"/>
      <c r="CP197" s="97"/>
      <c r="CQ197" s="97"/>
      <c r="CR197" s="97"/>
      <c r="CS197" s="97"/>
      <c r="CT197" s="97"/>
      <c r="CU197" s="98"/>
      <c r="CV197" s="51"/>
      <c r="CW197" s="350" t="str">
        <f>Base!$A$5</f>
        <v>Frais</v>
      </c>
      <c r="CX197" s="75">
        <v>350</v>
      </c>
      <c r="CY197" s="327">
        <f>IFERROR(CX197/VLOOKUP($A197,Base!$A$3:$D$17,4,FALSE)/24,"")</f>
        <v>6.3131313131313135E-2</v>
      </c>
      <c r="CZ197" s="110">
        <f>$HG$318</f>
        <v>0</v>
      </c>
      <c r="DA197" s="326">
        <f>IFERROR(CZ197/VLOOKUP($A197,Base!$A$3:$D$17,4,FALSE)/24,"")</f>
        <v>0</v>
      </c>
      <c r="DB197" s="315">
        <f t="shared" si="209"/>
        <v>0</v>
      </c>
      <c r="DC197" s="422">
        <f>SUM(DB197:DB198)</f>
        <v>0</v>
      </c>
      <c r="DD197" s="68"/>
      <c r="DE197" s="429">
        <f t="shared" si="210"/>
        <v>-285.9468571000009</v>
      </c>
      <c r="DF197" s="430"/>
      <c r="DG197" s="110">
        <f>$GO$355+DE197</f>
        <v>-392.74561445000091</v>
      </c>
      <c r="DH197" s="23"/>
      <c r="DI197" s="434"/>
      <c r="DJ197" s="435"/>
      <c r="DK197" s="435"/>
      <c r="DL197" s="435"/>
      <c r="DM197" s="435"/>
      <c r="DN197" s="436"/>
      <c r="DO197" s="97"/>
      <c r="DP197" s="97"/>
      <c r="DQ197" s="97"/>
      <c r="DR197" s="97"/>
      <c r="DS197" s="97"/>
      <c r="DT197" s="98"/>
      <c r="DU197" s="51"/>
      <c r="DV197" s="350" t="str">
        <f>Base!$A$5</f>
        <v>Frais</v>
      </c>
      <c r="DW197" s="75">
        <v>0</v>
      </c>
      <c r="DX197" s="327">
        <f>IFERROR(DW197/VLOOKUP($A197,Base!$A$3:$D$17,4,FALSE)/24,"")</f>
        <v>0</v>
      </c>
      <c r="DY197" s="110">
        <f>$HG$322</f>
        <v>0</v>
      </c>
      <c r="DZ197" s="326">
        <f>IFERROR($DY197/VLOOKUP($A197,Base!$A$3:$D$17,4,FALSE)/24,"")</f>
        <v>0</v>
      </c>
      <c r="EA197" s="315">
        <f t="shared" si="215"/>
        <v>0</v>
      </c>
      <c r="EB197" s="422">
        <f>SUM(EA197:EA198)</f>
        <v>0</v>
      </c>
      <c r="EC197" s="68"/>
      <c r="ED197" s="429">
        <f t="shared" si="211"/>
        <v>589.13112763499907</v>
      </c>
      <c r="EE197" s="430"/>
      <c r="EF197" s="110">
        <f>$GO$359+ED197</f>
        <v>589.13112763499907</v>
      </c>
      <c r="EG197" s="23"/>
      <c r="EH197" s="434"/>
      <c r="EI197" s="435"/>
      <c r="EJ197" s="435"/>
      <c r="EK197" s="435"/>
      <c r="EL197" s="435"/>
      <c r="EM197" s="436"/>
      <c r="EN197" s="97"/>
      <c r="EO197" s="97"/>
      <c r="EP197" s="97"/>
      <c r="EQ197" s="97"/>
      <c r="ER197" s="97"/>
      <c r="ES197" s="98"/>
      <c r="ET197" s="51"/>
      <c r="EU197" s="350" t="str">
        <f>Base!$A$5</f>
        <v>Frais</v>
      </c>
      <c r="EV197" s="323">
        <v>400</v>
      </c>
      <c r="EW197" s="327">
        <f>IFERROR(EV197/VLOOKUP($A197,Base!$A$3:$D$17,4,FALSE)/24,"")</f>
        <v>7.2150072150072145E-2</v>
      </c>
      <c r="EX197" s="110">
        <f>$HG$326</f>
        <v>0</v>
      </c>
      <c r="EY197" s="326">
        <f>IFERROR($EX197/VLOOKUP($A197,Base!$A$3:$D$17,4,FALSE)/24,"")</f>
        <v>0</v>
      </c>
      <c r="EZ197" s="315">
        <f t="shared" si="216"/>
        <v>0</v>
      </c>
      <c r="FA197" s="422">
        <f>SUM(EZ197:EZ198)</f>
        <v>0</v>
      </c>
      <c r="FB197" s="68"/>
      <c r="FC197" s="429">
        <f t="shared" si="217"/>
        <v>589.13112763499907</v>
      </c>
      <c r="FD197" s="430"/>
      <c r="FE197" s="110">
        <f>$GO$363+FC197</f>
        <v>193.69910535999907</v>
      </c>
      <c r="FF197" s="23"/>
      <c r="FG197" s="434"/>
      <c r="FH197" s="435"/>
      <c r="FI197" s="435"/>
      <c r="FJ197" s="435"/>
      <c r="FK197" s="435"/>
      <c r="FL197" s="436"/>
      <c r="FM197" s="97"/>
      <c r="FN197" s="97"/>
      <c r="FO197" s="97"/>
      <c r="FP197" s="97"/>
      <c r="FQ197" s="97"/>
      <c r="FR197" s="98"/>
      <c r="FS197" s="51"/>
    </row>
    <row r="198" spans="1:175" s="25" customFormat="1" x14ac:dyDescent="0.2">
      <c r="A198" s="350" t="str">
        <f>Base!$A$6</f>
        <v>Frais L2D</v>
      </c>
      <c r="B198" s="323">
        <v>600</v>
      </c>
      <c r="C198" s="327">
        <f>IFERROR(B198/VLOOKUP($A198,Base!$A$3:$D$17,4,FALSE)/24,"")</f>
        <v>0.14430014430014429</v>
      </c>
      <c r="D198" s="110">
        <f>HH$302</f>
        <v>0</v>
      </c>
      <c r="E198" s="310">
        <f>IFERROR($D198/VLOOKUP($A198,Base!$A$3:$D$17,4,FALSE)/24,"")</f>
        <v>0</v>
      </c>
      <c r="F198" s="315">
        <f t="shared" si="212"/>
        <v>0</v>
      </c>
      <c r="G198" s="422"/>
      <c r="H198" s="68"/>
      <c r="I198" s="429">
        <f t="shared" si="204"/>
        <v>-426.55775951499999</v>
      </c>
      <c r="J198" s="430"/>
      <c r="K198" s="110">
        <f>$GP$339+I198</f>
        <v>-536.22856388000014</v>
      </c>
      <c r="L198" s="23"/>
      <c r="M198" s="434"/>
      <c r="N198" s="435"/>
      <c r="O198" s="435"/>
      <c r="P198" s="435"/>
      <c r="Q198" s="435"/>
      <c r="R198" s="436"/>
      <c r="S198" s="97"/>
      <c r="T198" s="97"/>
      <c r="U198" s="97"/>
      <c r="V198" s="97"/>
      <c r="W198" s="97"/>
      <c r="X198" s="98"/>
      <c r="Y198" s="51"/>
      <c r="Z198" s="350" t="str">
        <f>Base!$A$6</f>
        <v>Frais L2D</v>
      </c>
      <c r="AA198" s="323">
        <v>420</v>
      </c>
      <c r="AB198" s="327">
        <f>IFERROR(AA198/VLOOKUP($A198,Base!$A$3:$D$17,4,FALSE)/24,"")</f>
        <v>0.10101010101010101</v>
      </c>
      <c r="AC198" s="110">
        <f>HH$306</f>
        <v>0</v>
      </c>
      <c r="AD198" s="326">
        <f>IFERROR($AC198/VLOOKUP($A198,Base!$A$3:$D$17,4,FALSE)/24,"")</f>
        <v>0</v>
      </c>
      <c r="AE198" s="315">
        <f t="shared" si="213"/>
        <v>0</v>
      </c>
      <c r="AF198" s="422"/>
      <c r="AG198" s="68"/>
      <c r="AH198" s="429">
        <f t="shared" si="205"/>
        <v>-1236.4080436500005</v>
      </c>
      <c r="AI198" s="430"/>
      <c r="AJ198" s="110">
        <f>$GP$343+AH198</f>
        <v>-2050.7420489625006</v>
      </c>
      <c r="AK198" s="23"/>
      <c r="AL198" s="434"/>
      <c r="AM198" s="435"/>
      <c r="AN198" s="435"/>
      <c r="AO198" s="435"/>
      <c r="AP198" s="435"/>
      <c r="AQ198" s="436"/>
      <c r="AR198" s="97"/>
      <c r="AS198" s="97"/>
      <c r="AT198" s="97"/>
      <c r="AU198" s="97"/>
      <c r="AV198" s="97"/>
      <c r="AW198" s="98"/>
      <c r="AX198" s="51"/>
      <c r="AY198" s="350" t="str">
        <f>Base!$A$6</f>
        <v>Frais L2D</v>
      </c>
      <c r="AZ198" s="75">
        <v>375</v>
      </c>
      <c r="BA198" s="327">
        <f>IFERROR(AZ198/VLOOKUP($A198,Base!$A$3:$D$17,4,FALSE)/24,"")</f>
        <v>9.0187590187590191E-2</v>
      </c>
      <c r="BB198" s="110">
        <f>HH$310</f>
        <v>0</v>
      </c>
      <c r="BC198" s="326">
        <f>IFERROR(BB198/VLOOKUP($A198,Base!$A$3:$D$17,4,FALSE)/24,"")</f>
        <v>0</v>
      </c>
      <c r="BD198" s="315">
        <f>SUMIF($BG$163:$BG$191,AY198,$BH$163:$BH$191)+SUMIF($BI$163:$BI$191,AY198,$BJ$163:$BJ$191)+SUMIF($BK$163:$BK$191,AY198,$BL$163:$BL$191)+SUMIF($BM$163:$BM$191,AY198,$BN$163:$BN$191)+SUMIF($BO$163:$BO$191,AY198,$BP$163:$BP$191)</f>
        <v>0</v>
      </c>
      <c r="BE198" s="422"/>
      <c r="BF198" s="68"/>
      <c r="BG198" s="429">
        <f t="shared" si="206"/>
        <v>-2083.7440649000009</v>
      </c>
      <c r="BH198" s="430"/>
      <c r="BI198" s="110">
        <f>$GP$347+BG198</f>
        <v>-2803.413190037501</v>
      </c>
      <c r="BJ198" s="23"/>
      <c r="BK198" s="434"/>
      <c r="BL198" s="435"/>
      <c r="BM198" s="435"/>
      <c r="BN198" s="435"/>
      <c r="BO198" s="435"/>
      <c r="BP198" s="436"/>
      <c r="BQ198" s="97"/>
      <c r="BR198" s="97"/>
      <c r="BS198" s="97"/>
      <c r="BT198" s="97"/>
      <c r="BU198" s="97"/>
      <c r="BV198" s="98"/>
      <c r="BW198" s="51"/>
      <c r="BX198" s="350" t="str">
        <f>Base!$A$6</f>
        <v>Frais L2D</v>
      </c>
      <c r="BY198" s="75">
        <v>150</v>
      </c>
      <c r="BZ198" s="327">
        <f>IFERROR(BY198/VLOOKUP($A198,Base!$A$3:$D$17,4,FALSE)/24,"")</f>
        <v>3.6075036075036072E-2</v>
      </c>
      <c r="CA198" s="110">
        <f>HH$314</f>
        <v>0</v>
      </c>
      <c r="CB198" s="326">
        <f>IFERROR($CA198/VLOOKUP($A198,Base!$A$3:$D$17,4,FALSE)/24,"")</f>
        <v>0</v>
      </c>
      <c r="CC198" s="315">
        <f t="shared" si="207"/>
        <v>0</v>
      </c>
      <c r="CD198" s="422"/>
      <c r="CE198" s="68"/>
      <c r="CF198" s="429">
        <f t="shared" si="208"/>
        <v>-3437.420565450001</v>
      </c>
      <c r="CG198" s="430"/>
      <c r="CH198" s="110">
        <f>$GP$351+CF198</f>
        <v>-3896.4855752500011</v>
      </c>
      <c r="CI198" s="23"/>
      <c r="CJ198" s="434"/>
      <c r="CK198" s="435"/>
      <c r="CL198" s="435"/>
      <c r="CM198" s="435"/>
      <c r="CN198" s="435"/>
      <c r="CO198" s="436"/>
      <c r="CP198" s="97"/>
      <c r="CQ198" s="97"/>
      <c r="CR198" s="97"/>
      <c r="CS198" s="97"/>
      <c r="CT198" s="97"/>
      <c r="CU198" s="98"/>
      <c r="CV198" s="51"/>
      <c r="CW198" s="350" t="str">
        <f>Base!$A$6</f>
        <v>Frais L2D</v>
      </c>
      <c r="CX198" s="75">
        <v>270</v>
      </c>
      <c r="CY198" s="327">
        <f>IFERROR(CX198/VLOOKUP($A198,Base!$A$3:$D$17,4,FALSE)/24,"")</f>
        <v>6.4935064935064943E-2</v>
      </c>
      <c r="CZ198" s="110">
        <f>$HH$318</f>
        <v>0</v>
      </c>
      <c r="DA198" s="326">
        <f>IFERROR(CZ198/VLOOKUP($A198,Base!$A$3:$D$17,4,FALSE)/24,"")</f>
        <v>0</v>
      </c>
      <c r="DB198" s="315">
        <f t="shared" si="209"/>
        <v>0</v>
      </c>
      <c r="DC198" s="422"/>
      <c r="DD198" s="68"/>
      <c r="DE198" s="429">
        <f t="shared" si="210"/>
        <v>-4325.9468571000007</v>
      </c>
      <c r="DF198" s="430"/>
      <c r="DG198" s="110">
        <f>$GP$355+DE198</f>
        <v>-4512.7456144500011</v>
      </c>
      <c r="DH198" s="23"/>
      <c r="DI198" s="434"/>
      <c r="DJ198" s="435"/>
      <c r="DK198" s="435"/>
      <c r="DL198" s="435"/>
      <c r="DM198" s="435"/>
      <c r="DN198" s="436"/>
      <c r="DO198" s="97"/>
      <c r="DP198" s="97"/>
      <c r="DQ198" s="97"/>
      <c r="DR198" s="97"/>
      <c r="DS198" s="97"/>
      <c r="DT198" s="98"/>
      <c r="DU198" s="51"/>
      <c r="DV198" s="350" t="str">
        <f>Base!$A$6</f>
        <v>Frais L2D</v>
      </c>
      <c r="DW198" s="75">
        <v>0</v>
      </c>
      <c r="DX198" s="327">
        <f>IFERROR(DW198/VLOOKUP($A198,Base!$A$3:$D$17,4,FALSE)/24,"")</f>
        <v>0</v>
      </c>
      <c r="DY198" s="110">
        <f>$HH$322</f>
        <v>0</v>
      </c>
      <c r="DZ198" s="326">
        <f>IFERROR($DY198/VLOOKUP($A198,Base!$A$3:$D$17,4,FALSE)/24,"")</f>
        <v>0</v>
      </c>
      <c r="EA198" s="315">
        <f t="shared" si="215"/>
        <v>0</v>
      </c>
      <c r="EB198" s="422"/>
      <c r="EC198" s="68"/>
      <c r="ED198" s="429">
        <f t="shared" si="211"/>
        <v>-4180.8688723650012</v>
      </c>
      <c r="EE198" s="430"/>
      <c r="EF198" s="110">
        <f>$GP$359+ED198</f>
        <v>-4180.8688723650012</v>
      </c>
      <c r="EG198" s="23"/>
      <c r="EH198" s="434"/>
      <c r="EI198" s="435"/>
      <c r="EJ198" s="435"/>
      <c r="EK198" s="435"/>
      <c r="EL198" s="435"/>
      <c r="EM198" s="436"/>
      <c r="EN198" s="97"/>
      <c r="EO198" s="97"/>
      <c r="EP198" s="97"/>
      <c r="EQ198" s="97"/>
      <c r="ER198" s="97"/>
      <c r="ES198" s="98"/>
      <c r="ET198" s="51"/>
      <c r="EU198" s="350" t="str">
        <f>Base!$A$6</f>
        <v>Frais L2D</v>
      </c>
      <c r="EV198" s="323">
        <v>300</v>
      </c>
      <c r="EW198" s="327">
        <f>IFERROR(EV198/VLOOKUP($A198,Base!$A$3:$D$17,4,FALSE)/24,"")</f>
        <v>7.2150072150072145E-2</v>
      </c>
      <c r="EX198" s="110">
        <f>$HH$326</f>
        <v>0</v>
      </c>
      <c r="EY198" s="326">
        <f>IFERROR($EX198/VLOOKUP($A198,Base!$A$3:$D$17,4,FALSE)/24,"")</f>
        <v>0</v>
      </c>
      <c r="EZ198" s="315">
        <f t="shared" si="216"/>
        <v>0</v>
      </c>
      <c r="FA198" s="422"/>
      <c r="FB198" s="68"/>
      <c r="FC198" s="429">
        <f t="shared" si="217"/>
        <v>-4180.8688723650012</v>
      </c>
      <c r="FD198" s="430"/>
      <c r="FE198" s="110">
        <f>$GP$363+FC198</f>
        <v>-4676.3008946400014</v>
      </c>
      <c r="FF198" s="23"/>
      <c r="FG198" s="434"/>
      <c r="FH198" s="435"/>
      <c r="FI198" s="435"/>
      <c r="FJ198" s="435"/>
      <c r="FK198" s="435"/>
      <c r="FL198" s="436"/>
      <c r="FM198" s="97"/>
      <c r="FN198" s="97"/>
      <c r="FO198" s="97"/>
      <c r="FP198" s="97"/>
      <c r="FQ198" s="97"/>
      <c r="FR198" s="98"/>
      <c r="FS198" s="51"/>
    </row>
    <row r="199" spans="1:175" s="25" customFormat="1" x14ac:dyDescent="0.2">
      <c r="A199" s="350" t="str">
        <f>Base!$A$7</f>
        <v>Surgelé</v>
      </c>
      <c r="B199" s="323">
        <v>900</v>
      </c>
      <c r="C199" s="327">
        <f>IFERROR(B199/VLOOKUP($A199,Base!$A$3:$D$17,4,FALSE)/24,"")</f>
        <v>0.17123287671232879</v>
      </c>
      <c r="D199" s="110">
        <f>HI$302</f>
        <v>0</v>
      </c>
      <c r="E199" s="310">
        <f>IFERROR($D199/VLOOKUP($A199,Base!$A$3:$D$17,4,FALSE)/24,"")</f>
        <v>0</v>
      </c>
      <c r="F199" s="315">
        <f t="shared" si="212"/>
        <v>0</v>
      </c>
      <c r="G199" s="422">
        <f>SUM(F199:F200)</f>
        <v>0</v>
      </c>
      <c r="H199" s="68"/>
      <c r="I199" s="429">
        <f t="shared" si="204"/>
        <v>18.82165815499966</v>
      </c>
      <c r="J199" s="430"/>
      <c r="K199" s="110">
        <f>$GQ$339+I199</f>
        <v>33.244568964999736</v>
      </c>
      <c r="L199" s="23"/>
      <c r="M199" s="434"/>
      <c r="N199" s="435"/>
      <c r="O199" s="435"/>
      <c r="P199" s="435"/>
      <c r="Q199" s="435"/>
      <c r="R199" s="436"/>
      <c r="S199" s="97"/>
      <c r="T199" s="97"/>
      <c r="U199" s="97"/>
      <c r="V199" s="97"/>
      <c r="W199" s="97"/>
      <c r="X199" s="98"/>
      <c r="Y199" s="51"/>
      <c r="Z199" s="350" t="str">
        <f>Base!$A$7</f>
        <v>Surgelé</v>
      </c>
      <c r="AA199" s="323">
        <v>1220</v>
      </c>
      <c r="AB199" s="327">
        <f>IFERROR(AA199/VLOOKUP($A199,Base!$A$3:$D$17,4,FALSE)/24,"")</f>
        <v>0.23211567732115679</v>
      </c>
      <c r="AC199" s="110">
        <f>HI$306</f>
        <v>0</v>
      </c>
      <c r="AD199" s="326">
        <f>IFERROR($AC199/VLOOKUP($A199,Base!$A$3:$D$17,4,FALSE)/24,"")</f>
        <v>0</v>
      </c>
      <c r="AE199" s="315">
        <f t="shared" si="213"/>
        <v>0</v>
      </c>
      <c r="AF199" s="422">
        <f>SUM(AE199:AE200)</f>
        <v>0</v>
      </c>
      <c r="AG199" s="68"/>
      <c r="AH199" s="429">
        <f t="shared" si="205"/>
        <v>598.14766760999998</v>
      </c>
      <c r="AI199" s="430"/>
      <c r="AJ199" s="110">
        <f>$GQ$343+AH199</f>
        <v>386.24104104750006</v>
      </c>
      <c r="AK199" s="23"/>
      <c r="AL199" s="434"/>
      <c r="AM199" s="435"/>
      <c r="AN199" s="435"/>
      <c r="AO199" s="435"/>
      <c r="AP199" s="435"/>
      <c r="AQ199" s="436"/>
      <c r="AR199" s="97"/>
      <c r="AS199" s="97"/>
      <c r="AT199" s="97"/>
      <c r="AU199" s="97"/>
      <c r="AV199" s="97"/>
      <c r="AW199" s="98"/>
      <c r="AX199" s="51"/>
      <c r="AY199" s="350" t="str">
        <f>Base!$A$7</f>
        <v>Surgelé</v>
      </c>
      <c r="AZ199" s="75">
        <v>1200</v>
      </c>
      <c r="BA199" s="327">
        <f>IFERROR(AZ199/VLOOKUP($A199,Base!$A$3:$D$17,4,FALSE)/24,"")</f>
        <v>0.22831050228310501</v>
      </c>
      <c r="BB199" s="110">
        <f>HI$310</f>
        <v>0</v>
      </c>
      <c r="BC199" s="326">
        <f>IFERROR(BB199/VLOOKUP($A199,Base!$A$3:$D$17,4,FALSE)/24,"")</f>
        <v>0</v>
      </c>
      <c r="BD199" s="315">
        <f t="shared" si="214"/>
        <v>0</v>
      </c>
      <c r="BE199" s="422">
        <f>SUM(BD199:BD200)</f>
        <v>0</v>
      </c>
      <c r="BF199" s="68"/>
      <c r="BG199" s="429">
        <f t="shared" si="206"/>
        <v>890.52116136000029</v>
      </c>
      <c r="BH199" s="430"/>
      <c r="BI199" s="110">
        <f>$GQ$347+BG199</f>
        <v>759.64021252250029</v>
      </c>
      <c r="BJ199" s="23"/>
      <c r="BK199" s="434"/>
      <c r="BL199" s="435"/>
      <c r="BM199" s="435"/>
      <c r="BN199" s="435"/>
      <c r="BO199" s="435"/>
      <c r="BP199" s="436"/>
      <c r="BQ199" s="97"/>
      <c r="BR199" s="97"/>
      <c r="BS199" s="97"/>
      <c r="BT199" s="97"/>
      <c r="BU199" s="97"/>
      <c r="BV199" s="98"/>
      <c r="BW199" s="51"/>
      <c r="BX199" s="350" t="str">
        <f>Base!$A$7</f>
        <v>Surgelé</v>
      </c>
      <c r="BY199" s="75">
        <v>850</v>
      </c>
      <c r="BZ199" s="327">
        <f>IFERROR(BY199/VLOOKUP($A199,Base!$A$3:$D$17,4,FALSE)/24,"")</f>
        <v>0.1617199391171994</v>
      </c>
      <c r="CA199" s="110">
        <f>HI$314</f>
        <v>0</v>
      </c>
      <c r="CB199" s="326">
        <f>IFERROR($CA199/VLOOKUP($A199,Base!$A$3:$D$17,4,FALSE)/24,"")</f>
        <v>0</v>
      </c>
      <c r="CC199" s="315">
        <f t="shared" si="207"/>
        <v>0</v>
      </c>
      <c r="CD199" s="422">
        <f>SUM(CC199:CC200)</f>
        <v>0</v>
      </c>
      <c r="CE199" s="68"/>
      <c r="CF199" s="429">
        <f t="shared" si="208"/>
        <v>816.99736601000006</v>
      </c>
      <c r="CG199" s="430"/>
      <c r="CH199" s="110">
        <f>$GQ$351+CF199</f>
        <v>924.83840448000001</v>
      </c>
      <c r="CI199" s="23"/>
      <c r="CJ199" s="434"/>
      <c r="CK199" s="435"/>
      <c r="CL199" s="435"/>
      <c r="CM199" s="435"/>
      <c r="CN199" s="435"/>
      <c r="CO199" s="436"/>
      <c r="CP199" s="97"/>
      <c r="CQ199" s="97"/>
      <c r="CR199" s="97"/>
      <c r="CS199" s="97"/>
      <c r="CT199" s="97"/>
      <c r="CU199" s="98"/>
      <c r="CV199" s="51"/>
      <c r="CW199" s="350" t="str">
        <f>Base!$A$7</f>
        <v>Surgelé</v>
      </c>
      <c r="CX199" s="75">
        <v>900</v>
      </c>
      <c r="CY199" s="327">
        <f>IFERROR(CX199/VLOOKUP($A199,Base!$A$3:$D$17,4,FALSE)/24,"")</f>
        <v>0.17123287671232879</v>
      </c>
      <c r="CZ199" s="110">
        <f>$HI$318</f>
        <v>0</v>
      </c>
      <c r="DA199" s="326">
        <f>IFERROR(CZ199/VLOOKUP($A199,Base!$A$3:$D$17,4,FALSE)/24,"")</f>
        <v>0</v>
      </c>
      <c r="DB199" s="315">
        <f t="shared" si="209"/>
        <v>0</v>
      </c>
      <c r="DC199" s="422">
        <f>SUM(DB199:DB200)</f>
        <v>0</v>
      </c>
      <c r="DD199" s="68"/>
      <c r="DE199" s="429">
        <f t="shared" si="210"/>
        <v>2062.8217795075002</v>
      </c>
      <c r="DF199" s="430"/>
      <c r="DG199" s="110">
        <f>$GQ$355+DE199</f>
        <v>2406.2025583600002</v>
      </c>
      <c r="DH199" s="23"/>
      <c r="DI199" s="434"/>
      <c r="DJ199" s="435"/>
      <c r="DK199" s="435"/>
      <c r="DL199" s="435"/>
      <c r="DM199" s="435"/>
      <c r="DN199" s="436"/>
      <c r="DO199" s="97"/>
      <c r="DP199" s="97"/>
      <c r="DQ199" s="97"/>
      <c r="DR199" s="97"/>
      <c r="DS199" s="97"/>
      <c r="DT199" s="98"/>
      <c r="DU199" s="51"/>
      <c r="DV199" s="350" t="str">
        <f>Base!$A$7</f>
        <v>Surgelé</v>
      </c>
      <c r="DW199" s="75">
        <v>0</v>
      </c>
      <c r="DX199" s="327">
        <f>IFERROR(DW199/VLOOKUP($A199,Base!$A$3:$D$17,4,FALSE)/24,"")</f>
        <v>0</v>
      </c>
      <c r="DY199" s="110">
        <f>$HI$322</f>
        <v>0</v>
      </c>
      <c r="DZ199" s="326">
        <f>IFERROR($DY199/VLOOKUP($A199,Base!$A$3:$D$17,4,FALSE)/24,"")</f>
        <v>0</v>
      </c>
      <c r="EA199" s="315">
        <f t="shared" si="215"/>
        <v>0</v>
      </c>
      <c r="EB199" s="422">
        <f>SUM(EA199:EA200)</f>
        <v>0</v>
      </c>
      <c r="EC199" s="68"/>
      <c r="ED199" s="429">
        <f t="shared" si="211"/>
        <v>3606.6488839799999</v>
      </c>
      <c r="EE199" s="430"/>
      <c r="EF199" s="110">
        <f>$GQ$359+ED199</f>
        <v>3606.6488839799999</v>
      </c>
      <c r="EG199" s="23"/>
      <c r="EH199" s="434"/>
      <c r="EI199" s="435"/>
      <c r="EJ199" s="435"/>
      <c r="EK199" s="435"/>
      <c r="EL199" s="435"/>
      <c r="EM199" s="436"/>
      <c r="EN199" s="97"/>
      <c r="EO199" s="97"/>
      <c r="EP199" s="97"/>
      <c r="EQ199" s="97"/>
      <c r="ER199" s="97"/>
      <c r="ES199" s="98"/>
      <c r="ET199" s="51"/>
      <c r="EU199" s="350" t="str">
        <f>Base!$A$7</f>
        <v>Surgelé</v>
      </c>
      <c r="EV199" s="323">
        <v>900</v>
      </c>
      <c r="EW199" s="327">
        <f>IFERROR(EV199/VLOOKUP($A199,Base!$A$3:$D$17,4,FALSE)/24,"")</f>
        <v>0.17123287671232879</v>
      </c>
      <c r="EX199" s="110">
        <f>$HI$326</f>
        <v>0</v>
      </c>
      <c r="EY199" s="326">
        <f>IFERROR($EX199/VLOOKUP($A199,Base!$A$3:$D$17,4,FALSE)/24,"")</f>
        <v>0</v>
      </c>
      <c r="EZ199" s="315">
        <f t="shared" si="216"/>
        <v>0</v>
      </c>
      <c r="FA199" s="422">
        <f>SUM(EZ199:EZ200)</f>
        <v>0</v>
      </c>
      <c r="FB199" s="68"/>
      <c r="FC199" s="429">
        <f t="shared" si="217"/>
        <v>3606.6488839799999</v>
      </c>
      <c r="FD199" s="430"/>
      <c r="FE199" s="110">
        <f>$GQ$363+FC199</f>
        <v>3556.8205476799999</v>
      </c>
      <c r="FF199" s="23"/>
      <c r="FG199" s="434"/>
      <c r="FH199" s="435"/>
      <c r="FI199" s="435"/>
      <c r="FJ199" s="435"/>
      <c r="FK199" s="435"/>
      <c r="FL199" s="436"/>
      <c r="FM199" s="97"/>
      <c r="FN199" s="97"/>
      <c r="FO199" s="97"/>
      <c r="FP199" s="97"/>
      <c r="FQ199" s="97"/>
      <c r="FR199" s="98"/>
      <c r="FS199" s="51"/>
    </row>
    <row r="200" spans="1:175" s="25" customFormat="1" x14ac:dyDescent="0.2">
      <c r="A200" s="350" t="str">
        <f>Base!$A$8</f>
        <v>Surgelé L2D</v>
      </c>
      <c r="B200" s="323">
        <v>750</v>
      </c>
      <c r="C200" s="327">
        <f>IFERROR(B200/VLOOKUP($A200,Base!$A$3:$D$17,4,FALSE)/24,"")</f>
        <v>0.19025875190258754</v>
      </c>
      <c r="D200" s="110">
        <f>HJ$302</f>
        <v>0</v>
      </c>
      <c r="E200" s="310">
        <f>IFERROR($D200/VLOOKUP($A200,Base!$A$3:$D$17,4,FALSE)/24,"")</f>
        <v>0</v>
      </c>
      <c r="F200" s="315">
        <f t="shared" si="212"/>
        <v>0</v>
      </c>
      <c r="G200" s="422"/>
      <c r="H200" s="68"/>
      <c r="I200" s="429">
        <f t="shared" si="204"/>
        <v>-781.17834184500032</v>
      </c>
      <c r="J200" s="430"/>
      <c r="K200" s="110">
        <f>$GR$339+I200</f>
        <v>-915.90686225500042</v>
      </c>
      <c r="L200" s="23"/>
      <c r="M200" s="434"/>
      <c r="N200" s="435"/>
      <c r="O200" s="435"/>
      <c r="P200" s="435"/>
      <c r="Q200" s="435"/>
      <c r="R200" s="436"/>
      <c r="S200" s="97"/>
      <c r="T200" s="97"/>
      <c r="U200" s="97"/>
      <c r="V200" s="97"/>
      <c r="W200" s="97"/>
      <c r="X200" s="98"/>
      <c r="Y200" s="51"/>
      <c r="Z200" s="350" t="str">
        <f>Base!$A$8</f>
        <v>Surgelé L2D</v>
      </c>
      <c r="AA200" s="323">
        <v>960</v>
      </c>
      <c r="AB200" s="327">
        <f>IFERROR(AA200/VLOOKUP($A200,Base!$A$3:$D$17,4,FALSE)/24,"")</f>
        <v>0.24353120243531201</v>
      </c>
      <c r="AC200" s="110">
        <f>HJ$306</f>
        <v>0</v>
      </c>
      <c r="AD200" s="326">
        <f>IFERROR($AC200/VLOOKUP($A200,Base!$A$3:$D$17,4,FALSE)/24,"")</f>
        <v>0</v>
      </c>
      <c r="AE200" s="315">
        <f t="shared" si="213"/>
        <v>0</v>
      </c>
      <c r="AF200" s="422"/>
      <c r="AG200" s="68"/>
      <c r="AH200" s="429">
        <f t="shared" si="205"/>
        <v>-1351.0037636100003</v>
      </c>
      <c r="AI200" s="430"/>
      <c r="AJ200" s="110">
        <f>$GR$343+AH200</f>
        <v>-1822.9103901725002</v>
      </c>
      <c r="AK200" s="23"/>
      <c r="AL200" s="434"/>
      <c r="AM200" s="435"/>
      <c r="AN200" s="435"/>
      <c r="AO200" s="435"/>
      <c r="AP200" s="435"/>
      <c r="AQ200" s="436"/>
      <c r="AR200" s="97"/>
      <c r="AS200" s="97"/>
      <c r="AT200" s="97"/>
      <c r="AU200" s="97"/>
      <c r="AV200" s="97"/>
      <c r="AW200" s="98"/>
      <c r="AX200" s="51"/>
      <c r="AY200" s="350" t="str">
        <f>Base!$A$8</f>
        <v>Surgelé L2D</v>
      </c>
      <c r="AZ200" s="75">
        <v>925</v>
      </c>
      <c r="BA200" s="327">
        <f>IFERROR(AZ200/VLOOKUP($A200,Base!$A$3:$D$17,4,FALSE)/24,"")</f>
        <v>0.23465246067985793</v>
      </c>
      <c r="BB200" s="110">
        <f>HJ$310</f>
        <v>0</v>
      </c>
      <c r="BC200" s="326">
        <f>IFERROR(BB200/VLOOKUP($A200,Base!$A$3:$D$17,4,FALSE)/24,"")</f>
        <v>0</v>
      </c>
      <c r="BD200" s="315">
        <f t="shared" si="214"/>
        <v>0</v>
      </c>
      <c r="BE200" s="422"/>
      <c r="BF200" s="68"/>
      <c r="BG200" s="429">
        <f t="shared" si="206"/>
        <v>-2318.6302698600002</v>
      </c>
      <c r="BH200" s="430"/>
      <c r="BI200" s="110">
        <f>$GR$347+BG200</f>
        <v>-2724.5112186975002</v>
      </c>
      <c r="BJ200" s="23"/>
      <c r="BK200" s="434"/>
      <c r="BL200" s="435"/>
      <c r="BM200" s="435"/>
      <c r="BN200" s="435"/>
      <c r="BO200" s="435"/>
      <c r="BP200" s="436"/>
      <c r="BQ200" s="97"/>
      <c r="BR200" s="97"/>
      <c r="BS200" s="97"/>
      <c r="BT200" s="97"/>
      <c r="BU200" s="97"/>
      <c r="BV200" s="98"/>
      <c r="BW200" s="51"/>
      <c r="BX200" s="350" t="str">
        <f>Base!$A$8</f>
        <v>Surgelé L2D</v>
      </c>
      <c r="BY200" s="75">
        <v>650</v>
      </c>
      <c r="BZ200" s="327">
        <f>IFERROR(BY200/VLOOKUP($A200,Base!$A$3:$D$17,4,FALSE)/24,"")</f>
        <v>0.16489091831557584</v>
      </c>
      <c r="CA200" s="110">
        <f>HJ$314</f>
        <v>0</v>
      </c>
      <c r="CB200" s="326">
        <f>IFERROR($CA200/VLOOKUP($A200,Base!$A$3:$D$17,4,FALSE)/24,"")</f>
        <v>0</v>
      </c>
      <c r="CC200" s="315">
        <f t="shared" si="207"/>
        <v>0</v>
      </c>
      <c r="CD200" s="422"/>
      <c r="CE200" s="68"/>
      <c r="CF200" s="429">
        <f t="shared" si="208"/>
        <v>-3517.1540652100002</v>
      </c>
      <c r="CG200" s="430"/>
      <c r="CH200" s="110">
        <f>$GR$351+CF200</f>
        <v>-3609.3130267400002</v>
      </c>
      <c r="CI200" s="23"/>
      <c r="CJ200" s="434"/>
      <c r="CK200" s="435"/>
      <c r="CL200" s="435"/>
      <c r="CM200" s="435"/>
      <c r="CN200" s="435"/>
      <c r="CO200" s="436"/>
      <c r="CP200" s="97"/>
      <c r="CQ200" s="97"/>
      <c r="CR200" s="97"/>
      <c r="CS200" s="97"/>
      <c r="CT200" s="97"/>
      <c r="CU200" s="98"/>
      <c r="CV200" s="51"/>
      <c r="CW200" s="350" t="str">
        <f>Base!$A$8</f>
        <v>Surgelé L2D</v>
      </c>
      <c r="CX200" s="75">
        <v>700</v>
      </c>
      <c r="CY200" s="327">
        <f>IFERROR(CX200/VLOOKUP($A200,Base!$A$3:$D$17,4,FALSE)/24,"")</f>
        <v>0.17757483510908167</v>
      </c>
      <c r="CZ200" s="110">
        <f>$HJ$318</f>
        <v>0</v>
      </c>
      <c r="DA200" s="326">
        <f>IFERROR(CZ200/VLOOKUP($A200,Base!$A$3:$D$17,4,FALSE)/24,"")</f>
        <v>0</v>
      </c>
      <c r="DB200" s="315">
        <f t="shared" si="209"/>
        <v>0</v>
      </c>
      <c r="DC200" s="422"/>
      <c r="DD200" s="68"/>
      <c r="DE200" s="429">
        <f t="shared" si="210"/>
        <v>-3246.3296517125</v>
      </c>
      <c r="DF200" s="430"/>
      <c r="DG200" s="110">
        <f>$GR$355+DE200</f>
        <v>-3102.9488728599999</v>
      </c>
      <c r="DH200" s="23"/>
      <c r="DI200" s="434"/>
      <c r="DJ200" s="435"/>
      <c r="DK200" s="435"/>
      <c r="DL200" s="435"/>
      <c r="DM200" s="435"/>
      <c r="DN200" s="436"/>
      <c r="DO200" s="97"/>
      <c r="DP200" s="97"/>
      <c r="DQ200" s="97"/>
      <c r="DR200" s="97"/>
      <c r="DS200" s="97"/>
      <c r="DT200" s="98"/>
      <c r="DU200" s="51"/>
      <c r="DV200" s="350" t="str">
        <f>Base!$A$8</f>
        <v>Surgelé L2D</v>
      </c>
      <c r="DW200" s="75">
        <v>0</v>
      </c>
      <c r="DX200" s="327">
        <f>IFERROR(DW200/VLOOKUP($A200,Base!$A$3:$D$17,4,FALSE)/24,"")</f>
        <v>0</v>
      </c>
      <c r="DY200" s="110">
        <f>$HJ$322</f>
        <v>0</v>
      </c>
      <c r="DZ200" s="326">
        <f>IFERROR($DY200/VLOOKUP($A200,Base!$A$3:$D$17,4,FALSE)/24,"")</f>
        <v>0</v>
      </c>
      <c r="EA200" s="315">
        <f t="shared" si="215"/>
        <v>0</v>
      </c>
      <c r="EB200" s="422"/>
      <c r="EC200" s="68"/>
      <c r="ED200" s="429">
        <f t="shared" si="211"/>
        <v>-2692.5025472400002</v>
      </c>
      <c r="EE200" s="430"/>
      <c r="EF200" s="110">
        <f>$GR$359+ED200</f>
        <v>-2692.5025472400002</v>
      </c>
      <c r="EG200" s="23"/>
      <c r="EH200" s="434"/>
      <c r="EI200" s="435"/>
      <c r="EJ200" s="435"/>
      <c r="EK200" s="435"/>
      <c r="EL200" s="435"/>
      <c r="EM200" s="436"/>
      <c r="EN200" s="97"/>
      <c r="EO200" s="97"/>
      <c r="EP200" s="97"/>
      <c r="EQ200" s="97"/>
      <c r="ER200" s="97"/>
      <c r="ES200" s="98"/>
      <c r="ET200" s="51"/>
      <c r="EU200" s="350" t="str">
        <f>Base!$A$8</f>
        <v>Surgelé L2D</v>
      </c>
      <c r="EV200" s="323">
        <v>720</v>
      </c>
      <c r="EW200" s="327">
        <f>IFERROR(EV200/VLOOKUP($A200,Base!$A$3:$D$17,4,FALSE)/24,"")</f>
        <v>0.18264840182648401</v>
      </c>
      <c r="EX200" s="110">
        <f>$HJ$326</f>
        <v>0</v>
      </c>
      <c r="EY200" s="326">
        <f>IFERROR($EX200/VLOOKUP($A200,Base!$A$3:$D$17,4,FALSE)/24,"")</f>
        <v>0</v>
      </c>
      <c r="EZ200" s="315">
        <f t="shared" si="216"/>
        <v>0</v>
      </c>
      <c r="FA200" s="422"/>
      <c r="FB200" s="68"/>
      <c r="FC200" s="429">
        <f t="shared" si="217"/>
        <v>0</v>
      </c>
      <c r="FD200" s="430"/>
      <c r="FE200" s="110">
        <f>$GR$363+FC200</f>
        <v>-229.82833630000005</v>
      </c>
      <c r="FF200" s="23"/>
      <c r="FG200" s="434"/>
      <c r="FH200" s="435"/>
      <c r="FI200" s="435"/>
      <c r="FJ200" s="435"/>
      <c r="FK200" s="435"/>
      <c r="FL200" s="436"/>
      <c r="FM200" s="97"/>
      <c r="FN200" s="97"/>
      <c r="FO200" s="97"/>
      <c r="FP200" s="97"/>
      <c r="FQ200" s="97"/>
      <c r="FR200" s="98"/>
      <c r="FS200" s="51"/>
    </row>
    <row r="201" spans="1:175" s="25" customFormat="1" x14ac:dyDescent="0.2">
      <c r="A201" s="350" t="str">
        <f>Base!$A$9</f>
        <v>FPFrais</v>
      </c>
      <c r="B201" s="323">
        <v>0</v>
      </c>
      <c r="C201" s="327">
        <f>IFERROR(B201/VLOOKUP($A201,Base!$A$3:$D$17,4,FALSE)/24,"")</f>
        <v>0</v>
      </c>
      <c r="D201" s="110">
        <f>HK$302</f>
        <v>0</v>
      </c>
      <c r="E201" s="310">
        <f>IFERROR($D201/VLOOKUP($A201,Base!$A$3:$D$17,4,FALSE)/24,"")</f>
        <v>0</v>
      </c>
      <c r="F201" s="315">
        <f t="shared" si="212"/>
        <v>0</v>
      </c>
      <c r="G201" s="393"/>
      <c r="H201" s="68"/>
      <c r="I201" s="429">
        <f t="shared" si="204"/>
        <v>0.4</v>
      </c>
      <c r="J201" s="430"/>
      <c r="K201" s="110">
        <f>$GS$339+I201</f>
        <v>0.4</v>
      </c>
      <c r="L201" s="23"/>
      <c r="M201" s="434"/>
      <c r="N201" s="435"/>
      <c r="O201" s="435"/>
      <c r="P201" s="435"/>
      <c r="Q201" s="435"/>
      <c r="R201" s="436"/>
      <c r="S201" s="97"/>
      <c r="T201" s="97"/>
      <c r="U201" s="97"/>
      <c r="V201" s="97"/>
      <c r="W201" s="97"/>
      <c r="X201" s="98"/>
      <c r="Y201" s="51"/>
      <c r="Z201" s="350" t="str">
        <f>Base!$A$9</f>
        <v>FPFrais</v>
      </c>
      <c r="AA201" s="323">
        <v>0</v>
      </c>
      <c r="AB201" s="327">
        <f>IFERROR(AA201/VLOOKUP($A201,Base!$A$3:$D$17,4,FALSE)/24,"")</f>
        <v>0</v>
      </c>
      <c r="AC201" s="110">
        <f>HK$306</f>
        <v>0</v>
      </c>
      <c r="AD201" s="326">
        <f>IFERROR($AC201/VLOOKUP($A201,Base!$A$3:$D$17,4,FALSE)/24,"")</f>
        <v>0</v>
      </c>
      <c r="AE201" s="315">
        <f t="shared" si="213"/>
        <v>0</v>
      </c>
      <c r="AF201" s="393"/>
      <c r="AG201" s="68"/>
      <c r="AH201" s="429">
        <f t="shared" si="205"/>
        <v>-279.52793080000004</v>
      </c>
      <c r="AI201" s="430"/>
      <c r="AJ201" s="110">
        <f>$GS$343+AH201</f>
        <v>-279.52793080000004</v>
      </c>
      <c r="AK201" s="23"/>
      <c r="AL201" s="434"/>
      <c r="AM201" s="435"/>
      <c r="AN201" s="435"/>
      <c r="AO201" s="435"/>
      <c r="AP201" s="435"/>
      <c r="AQ201" s="436"/>
      <c r="AR201" s="97"/>
      <c r="AS201" s="97"/>
      <c r="AT201" s="97"/>
      <c r="AU201" s="97"/>
      <c r="AV201" s="97"/>
      <c r="AW201" s="98"/>
      <c r="AX201" s="51"/>
      <c r="AY201" s="350" t="str">
        <f>Base!$A$9</f>
        <v>FPFrais</v>
      </c>
      <c r="AZ201" s="75">
        <v>0</v>
      </c>
      <c r="BA201" s="327">
        <f>IFERROR(AZ201/VLOOKUP($A201,Base!$A$3:$D$17,4,FALSE)/24,"")</f>
        <v>0</v>
      </c>
      <c r="BB201" s="110">
        <f>HK$310</f>
        <v>0</v>
      </c>
      <c r="BC201" s="326">
        <f>IFERROR(BB201/VLOOKUP($A201,Base!$A$3:$D$17,4,FALSE)/24,"")</f>
        <v>0</v>
      </c>
      <c r="BD201" s="315">
        <f t="shared" si="214"/>
        <v>0</v>
      </c>
      <c r="BE201" s="393"/>
      <c r="BF201" s="68"/>
      <c r="BG201" s="429">
        <f t="shared" si="206"/>
        <v>-781.04777289999959</v>
      </c>
      <c r="BH201" s="430"/>
      <c r="BI201" s="110">
        <f>$GS$347+BG201</f>
        <v>-781.04777289999959</v>
      </c>
      <c r="BJ201" s="23"/>
      <c r="BK201" s="434"/>
      <c r="BL201" s="435"/>
      <c r="BM201" s="435"/>
      <c r="BN201" s="435"/>
      <c r="BO201" s="435"/>
      <c r="BP201" s="436"/>
      <c r="BQ201" s="97"/>
      <c r="BR201" s="97"/>
      <c r="BS201" s="97"/>
      <c r="BT201" s="97"/>
      <c r="BU201" s="97"/>
      <c r="BV201" s="98"/>
      <c r="BW201" s="51"/>
      <c r="BX201" s="350" t="str">
        <f>Base!$A$9</f>
        <v>FPFrais</v>
      </c>
      <c r="BY201" s="75">
        <v>0</v>
      </c>
      <c r="BZ201" s="327">
        <f>IFERROR(BY201/VLOOKUP($A201,Base!$A$3:$D$17,4,FALSE)/24,"")</f>
        <v>0</v>
      </c>
      <c r="CA201" s="110">
        <f>HK$314</f>
        <v>0</v>
      </c>
      <c r="CB201" s="326">
        <f>IFERROR($CA201/VLOOKUP($A201,Base!$A$3:$D$17,4,FALSE)/24,"")</f>
        <v>0</v>
      </c>
      <c r="CC201" s="315">
        <f t="shared" si="207"/>
        <v>0</v>
      </c>
      <c r="CD201" s="393"/>
      <c r="CE201" s="68"/>
      <c r="CF201" s="429">
        <f t="shared" si="208"/>
        <v>-1191.5700065999995</v>
      </c>
      <c r="CG201" s="430"/>
      <c r="CH201" s="110">
        <f>$GS$351+CF201</f>
        <v>-1191.5700065999995</v>
      </c>
      <c r="CI201" s="23"/>
      <c r="CJ201" s="434"/>
      <c r="CK201" s="435"/>
      <c r="CL201" s="435"/>
      <c r="CM201" s="435"/>
      <c r="CN201" s="435"/>
      <c r="CO201" s="436"/>
      <c r="CP201" s="97"/>
      <c r="CQ201" s="97"/>
      <c r="CR201" s="97"/>
      <c r="CS201" s="97"/>
      <c r="CT201" s="97"/>
      <c r="CU201" s="98"/>
      <c r="CV201" s="51"/>
      <c r="CW201" s="350" t="str">
        <f>Base!$A$9</f>
        <v>FPFrais</v>
      </c>
      <c r="CX201" s="75">
        <v>0</v>
      </c>
      <c r="CY201" s="327">
        <f>IFERROR(CX201/VLOOKUP($A201,Base!$A$3:$D$17,4,FALSE)/24,"")</f>
        <v>0</v>
      </c>
      <c r="CZ201" s="110">
        <f>$HK$318</f>
        <v>0</v>
      </c>
      <c r="DA201" s="326">
        <f>IFERROR(CZ201/VLOOKUP($A201,Base!$A$3:$D$17,4,FALSE)/24,"")</f>
        <v>0</v>
      </c>
      <c r="DB201" s="315">
        <f t="shared" si="209"/>
        <v>0</v>
      </c>
      <c r="DC201" s="393"/>
      <c r="DD201" s="68"/>
      <c r="DE201" s="429">
        <f t="shared" si="210"/>
        <v>-1374.3481104999996</v>
      </c>
      <c r="DF201" s="430"/>
      <c r="DG201" s="110">
        <f>$GS$355+DE201</f>
        <v>-1374.3481104999996</v>
      </c>
      <c r="DH201" s="23"/>
      <c r="DI201" s="434"/>
      <c r="DJ201" s="435"/>
      <c r="DK201" s="435"/>
      <c r="DL201" s="435"/>
      <c r="DM201" s="435"/>
      <c r="DN201" s="436"/>
      <c r="DO201" s="97"/>
      <c r="DP201" s="97"/>
      <c r="DQ201" s="97"/>
      <c r="DR201" s="97"/>
      <c r="DS201" s="97"/>
      <c r="DT201" s="98"/>
      <c r="DU201" s="51"/>
      <c r="DV201" s="350" t="str">
        <f>Base!$A$9</f>
        <v>FPFrais</v>
      </c>
      <c r="DW201" s="75">
        <v>0</v>
      </c>
      <c r="DX201" s="327">
        <f>IFERROR(DW201/VLOOKUP($A201,Base!$A$3:$D$17,4,FALSE)/24,"")</f>
        <v>0</v>
      </c>
      <c r="DY201" s="110">
        <f>$HK$322</f>
        <v>0</v>
      </c>
      <c r="DZ201" s="326">
        <f>IFERROR($DY201/VLOOKUP($A201,Base!$A$3:$D$17,4,FALSE)/24,"")</f>
        <v>0</v>
      </c>
      <c r="EA201" s="315">
        <f t="shared" si="215"/>
        <v>0</v>
      </c>
      <c r="EB201" s="393"/>
      <c r="EC201" s="68"/>
      <c r="ED201" s="429">
        <f t="shared" si="211"/>
        <v>1121.6518895000004</v>
      </c>
      <c r="EE201" s="430"/>
      <c r="EF201" s="110">
        <f>$GS$359+ED201</f>
        <v>1121.6518895000004</v>
      </c>
      <c r="EG201" s="23"/>
      <c r="EH201" s="434"/>
      <c r="EI201" s="435"/>
      <c r="EJ201" s="435"/>
      <c r="EK201" s="435"/>
      <c r="EL201" s="435"/>
      <c r="EM201" s="436"/>
      <c r="EN201" s="97"/>
      <c r="EO201" s="97"/>
      <c r="EP201" s="97"/>
      <c r="EQ201" s="97"/>
      <c r="ER201" s="97"/>
      <c r="ES201" s="98"/>
      <c r="ET201" s="51"/>
      <c r="EU201" s="350" t="str">
        <f>Base!$A$9</f>
        <v>FPFrais</v>
      </c>
      <c r="EV201" s="323"/>
      <c r="EW201" s="327">
        <f>IFERROR(EV201/VLOOKUP($A201,Base!$A$3:$D$17,4,FALSE)/24,"")</f>
        <v>0</v>
      </c>
      <c r="EX201" s="110">
        <f>$HK$326</f>
        <v>0</v>
      </c>
      <c r="EY201" s="326">
        <f>IFERROR($EX201/VLOOKUP($A201,Base!$A$3:$D$17,4,FALSE)/24,"")</f>
        <v>0</v>
      </c>
      <c r="EZ201" s="315">
        <f t="shared" si="216"/>
        <v>0</v>
      </c>
      <c r="FA201" s="393"/>
      <c r="FB201" s="68"/>
      <c r="FC201" s="429">
        <f t="shared" si="217"/>
        <v>1121.6518895000004</v>
      </c>
      <c r="FD201" s="430"/>
      <c r="FE201" s="110">
        <f>$GS$363+FC201</f>
        <v>1121.6518895000004</v>
      </c>
      <c r="FF201" s="23"/>
      <c r="FG201" s="434"/>
      <c r="FH201" s="435"/>
      <c r="FI201" s="435"/>
      <c r="FJ201" s="435"/>
      <c r="FK201" s="435"/>
      <c r="FL201" s="436"/>
      <c r="FM201" s="97"/>
      <c r="FN201" s="97"/>
      <c r="FO201" s="97"/>
      <c r="FP201" s="97"/>
      <c r="FQ201" s="97"/>
      <c r="FR201" s="98"/>
      <c r="FS201" s="51"/>
    </row>
    <row r="202" spans="1:175" s="25" customFormat="1" x14ac:dyDescent="0.2">
      <c r="A202" s="350" t="str">
        <f>Base!$A$10</f>
        <v>Buns</v>
      </c>
      <c r="B202" s="323">
        <v>2200</v>
      </c>
      <c r="C202" s="327">
        <f>IFERROR(B202/VLOOKUP($A202,Base!$A$3:$D$17,4,FALSE)/24,"")</f>
        <v>0.30353200883002207</v>
      </c>
      <c r="D202" s="110">
        <f>HL$302</f>
        <v>0</v>
      </c>
      <c r="E202" s="310">
        <f>IFERROR($D202/VLOOKUP($A202,Base!$A$3:$D$17,4,FALSE)/24,"")</f>
        <v>0</v>
      </c>
      <c r="F202" s="315">
        <f t="shared" si="212"/>
        <v>0</v>
      </c>
      <c r="G202" s="393"/>
      <c r="H202" s="68"/>
      <c r="I202" s="429">
        <f t="shared" si="204"/>
        <v>0.1</v>
      </c>
      <c r="J202" s="430"/>
      <c r="K202" s="110">
        <f>$GT$339+I202</f>
        <v>2200.1</v>
      </c>
      <c r="L202" s="23"/>
      <c r="M202" s="434"/>
      <c r="N202" s="435"/>
      <c r="O202" s="435"/>
      <c r="P202" s="435"/>
      <c r="Q202" s="435"/>
      <c r="R202" s="436"/>
      <c r="S202" s="97"/>
      <c r="T202" s="97"/>
      <c r="U202" s="97"/>
      <c r="V202" s="97"/>
      <c r="W202" s="97"/>
      <c r="X202" s="98"/>
      <c r="Y202" s="51"/>
      <c r="Z202" s="350" t="str">
        <f>Base!$A$10</f>
        <v>Buns</v>
      </c>
      <c r="AA202" s="323">
        <v>0</v>
      </c>
      <c r="AB202" s="327">
        <f>IFERROR(AA202/VLOOKUP($A202,Base!$A$3:$D$17,4,FALSE)/24,"")</f>
        <v>0</v>
      </c>
      <c r="AC202" s="110">
        <f>HL$306</f>
        <v>0</v>
      </c>
      <c r="AD202" s="326">
        <f>IFERROR($AC202/VLOOKUP($A202,Base!$A$3:$D$17,4,FALSE)/24,"")</f>
        <v>0</v>
      </c>
      <c r="AE202" s="315">
        <f t="shared" si="213"/>
        <v>0</v>
      </c>
      <c r="AF202" s="393"/>
      <c r="AG202" s="68"/>
      <c r="AH202" s="429">
        <f t="shared" si="205"/>
        <v>3100.1</v>
      </c>
      <c r="AI202" s="430"/>
      <c r="AJ202" s="110">
        <f>$GT$343+AH202</f>
        <v>3100.1</v>
      </c>
      <c r="AK202" s="23"/>
      <c r="AL202" s="434"/>
      <c r="AM202" s="435"/>
      <c r="AN202" s="435"/>
      <c r="AO202" s="435"/>
      <c r="AP202" s="435"/>
      <c r="AQ202" s="436"/>
      <c r="AR202" s="97"/>
      <c r="AS202" s="97"/>
      <c r="AT202" s="97"/>
      <c r="AU202" s="97"/>
      <c r="AV202" s="97"/>
      <c r="AW202" s="98"/>
      <c r="AX202" s="51"/>
      <c r="AY202" s="350" t="str">
        <f>Base!$A$10</f>
        <v>Buns</v>
      </c>
      <c r="AZ202" s="75">
        <v>1700</v>
      </c>
      <c r="BA202" s="327">
        <f>IFERROR(AZ202/VLOOKUP($A202,Base!$A$3:$D$17,4,FALSE)/24,"")</f>
        <v>0.23454746136865343</v>
      </c>
      <c r="BB202" s="110">
        <f>HL$310</f>
        <v>0</v>
      </c>
      <c r="BC202" s="326">
        <f>IFERROR(BB202/VLOOKUP($A202,Base!$A$3:$D$17,4,FALSE)/24,"")</f>
        <v>0</v>
      </c>
      <c r="BD202" s="315">
        <f t="shared" si="214"/>
        <v>0</v>
      </c>
      <c r="BE202" s="393"/>
      <c r="BF202" s="68"/>
      <c r="BG202" s="429">
        <f t="shared" si="206"/>
        <v>5950.1</v>
      </c>
      <c r="BH202" s="430"/>
      <c r="BI202" s="110">
        <f>$GT$347+BG202</f>
        <v>7650.1</v>
      </c>
      <c r="BJ202" s="23"/>
      <c r="BK202" s="434"/>
      <c r="BL202" s="435"/>
      <c r="BM202" s="435"/>
      <c r="BN202" s="435"/>
      <c r="BO202" s="435"/>
      <c r="BP202" s="436"/>
      <c r="BQ202" s="97"/>
      <c r="BR202" s="97"/>
      <c r="BS202" s="97"/>
      <c r="BT202" s="97"/>
      <c r="BU202" s="97"/>
      <c r="BV202" s="98"/>
      <c r="BW202" s="51"/>
      <c r="BX202" s="350" t="str">
        <f>Base!$A$10</f>
        <v>Buns</v>
      </c>
      <c r="BY202" s="75">
        <v>0</v>
      </c>
      <c r="BZ202" s="327">
        <f>IFERROR(BY202/VLOOKUP($A202,Base!$A$3:$D$17,4,FALSE)/24,"")</f>
        <v>0</v>
      </c>
      <c r="CA202" s="110">
        <f>HL$314</f>
        <v>0</v>
      </c>
      <c r="CB202" s="326">
        <f>IFERROR($CA202/VLOOKUP($A202,Base!$A$3:$D$17,4,FALSE)/24,"")</f>
        <v>0</v>
      </c>
      <c r="CC202" s="315">
        <f t="shared" si="207"/>
        <v>0</v>
      </c>
      <c r="CD202" s="393"/>
      <c r="CE202" s="68"/>
      <c r="CF202" s="429">
        <f t="shared" si="208"/>
        <v>10300.1</v>
      </c>
      <c r="CG202" s="430"/>
      <c r="CH202" s="110">
        <f>$GT$351+CF202</f>
        <v>10300.1</v>
      </c>
      <c r="CI202" s="23"/>
      <c r="CJ202" s="434"/>
      <c r="CK202" s="435"/>
      <c r="CL202" s="435"/>
      <c r="CM202" s="435"/>
      <c r="CN202" s="435"/>
      <c r="CO202" s="436"/>
      <c r="CP202" s="97"/>
      <c r="CQ202" s="97"/>
      <c r="CR202" s="97"/>
      <c r="CS202" s="97"/>
      <c r="CT202" s="97"/>
      <c r="CU202" s="98"/>
      <c r="CV202" s="51"/>
      <c r="CW202" s="350" t="str">
        <f>Base!$A$10</f>
        <v>Buns</v>
      </c>
      <c r="CX202" s="75">
        <v>0</v>
      </c>
      <c r="CY202" s="327">
        <f>IFERROR(CX202/VLOOKUP($A202,Base!$A$3:$D$17,4,FALSE)/24,"")</f>
        <v>0</v>
      </c>
      <c r="CZ202" s="110">
        <f>$HL$318</f>
        <v>0</v>
      </c>
      <c r="DA202" s="326">
        <f>IFERROR(CZ202/VLOOKUP($A202,Base!$A$3:$D$17,4,FALSE)/24,"")</f>
        <v>0</v>
      </c>
      <c r="DB202" s="315">
        <f t="shared" si="209"/>
        <v>0</v>
      </c>
      <c r="DC202" s="393"/>
      <c r="DD202" s="68"/>
      <c r="DE202" s="429">
        <f t="shared" si="210"/>
        <v>11500.1</v>
      </c>
      <c r="DF202" s="430"/>
      <c r="DG202" s="110">
        <f>$GT$355+DE202</f>
        <v>11500.1</v>
      </c>
      <c r="DH202" s="23"/>
      <c r="DI202" s="434"/>
      <c r="DJ202" s="435"/>
      <c r="DK202" s="435"/>
      <c r="DL202" s="435"/>
      <c r="DM202" s="435"/>
      <c r="DN202" s="436"/>
      <c r="DO202" s="97"/>
      <c r="DP202" s="97"/>
      <c r="DQ202" s="97"/>
      <c r="DR202" s="97"/>
      <c r="DS202" s="97"/>
      <c r="DT202" s="98"/>
      <c r="DU202" s="51"/>
      <c r="DV202" s="350" t="str">
        <f>Base!$A$10</f>
        <v>Buns</v>
      </c>
      <c r="DW202" s="75">
        <v>0</v>
      </c>
      <c r="DX202" s="327">
        <f>IFERROR(DW202/VLOOKUP($A202,Base!$A$3:$D$17,4,FALSE)/24,"")</f>
        <v>0</v>
      </c>
      <c r="DY202" s="110">
        <f>$HL$322</f>
        <v>0</v>
      </c>
      <c r="DZ202" s="326">
        <f>IFERROR($DY202/VLOOKUP($A202,Base!$A$3:$D$17,4,FALSE)/24,"")</f>
        <v>0</v>
      </c>
      <c r="EA202" s="315">
        <f t="shared" si="215"/>
        <v>0</v>
      </c>
      <c r="EB202" s="393"/>
      <c r="EC202" s="68"/>
      <c r="ED202" s="429">
        <f t="shared" si="211"/>
        <v>12100.1</v>
      </c>
      <c r="EE202" s="430"/>
      <c r="EF202" s="110">
        <f>$GT$359+ED202</f>
        <v>12100.1</v>
      </c>
      <c r="EG202" s="23"/>
      <c r="EH202" s="434"/>
      <c r="EI202" s="435"/>
      <c r="EJ202" s="435"/>
      <c r="EK202" s="435"/>
      <c r="EL202" s="435"/>
      <c r="EM202" s="436"/>
      <c r="EN202" s="97"/>
      <c r="EO202" s="97"/>
      <c r="EP202" s="97"/>
      <c r="EQ202" s="97"/>
      <c r="ER202" s="97"/>
      <c r="ES202" s="98"/>
      <c r="ET202" s="51"/>
      <c r="EU202" s="350" t="str">
        <f>Base!$A$10</f>
        <v>Buns</v>
      </c>
      <c r="EV202" s="323"/>
      <c r="EW202" s="327">
        <f>IFERROR(EV202/VLOOKUP($A202,Base!$A$3:$D$17,4,FALSE)/24,"")</f>
        <v>0</v>
      </c>
      <c r="EX202" s="110">
        <f>$HL$326</f>
        <v>0</v>
      </c>
      <c r="EY202" s="326">
        <f>IFERROR($EX202/VLOOKUP($A202,Base!$A$3:$D$17,4,FALSE)/24,"")</f>
        <v>0</v>
      </c>
      <c r="EZ202" s="315">
        <f t="shared" si="216"/>
        <v>0</v>
      </c>
      <c r="FA202" s="393"/>
      <c r="FB202" s="68"/>
      <c r="FC202" s="429">
        <f t="shared" si="217"/>
        <v>12100.1</v>
      </c>
      <c r="FD202" s="430"/>
      <c r="FE202" s="110">
        <f>$GT$363+FC202</f>
        <v>12100.1</v>
      </c>
      <c r="FF202" s="23"/>
      <c r="FG202" s="434"/>
      <c r="FH202" s="435"/>
      <c r="FI202" s="435"/>
      <c r="FJ202" s="435"/>
      <c r="FK202" s="435"/>
      <c r="FL202" s="436"/>
      <c r="FM202" s="97"/>
      <c r="FN202" s="97"/>
      <c r="FO202" s="97"/>
      <c r="FP202" s="97"/>
      <c r="FQ202" s="97"/>
      <c r="FR202" s="98"/>
      <c r="FS202" s="51"/>
    </row>
    <row r="203" spans="1:175" s="25" customFormat="1" x14ac:dyDescent="0.2">
      <c r="A203" s="350" t="str">
        <f>Base!$A$11</f>
        <v>Réception</v>
      </c>
      <c r="B203" s="323">
        <v>0</v>
      </c>
      <c r="C203" s="327">
        <f>IFERROR(B203/VLOOKUP($A203,Base!$A$3:$D$17,4,FALSE)/24,"")</f>
        <v>0</v>
      </c>
      <c r="D203" s="110">
        <f>HM$302</f>
        <v>0</v>
      </c>
      <c r="E203" s="310">
        <f>IFERROR($B203/VLOOKUP($A203,Base!$A$3:$D$17,4,FALSE)/24,"")</f>
        <v>0</v>
      </c>
      <c r="F203" s="315">
        <f t="shared" si="212"/>
        <v>0</v>
      </c>
      <c r="G203" s="393"/>
      <c r="H203" s="68"/>
      <c r="I203" s="429">
        <f t="shared" si="204"/>
        <v>0</v>
      </c>
      <c r="J203" s="430"/>
      <c r="K203" s="110">
        <f>$GU$343+I203</f>
        <v>0</v>
      </c>
      <c r="L203" s="23"/>
      <c r="M203" s="434"/>
      <c r="N203" s="435"/>
      <c r="O203" s="435"/>
      <c r="P203" s="435"/>
      <c r="Q203" s="435"/>
      <c r="R203" s="436"/>
      <c r="S203" s="97"/>
      <c r="T203" s="97"/>
      <c r="U203" s="97"/>
      <c r="V203" s="97"/>
      <c r="W203" s="97"/>
      <c r="X203" s="98"/>
      <c r="Y203" s="51"/>
      <c r="Z203" s="350" t="str">
        <f>Base!$A$11</f>
        <v>Réception</v>
      </c>
      <c r="AA203" s="323">
        <v>0</v>
      </c>
      <c r="AB203" s="327">
        <f>IFERROR(AA203/VLOOKUP($A203,Base!$A$3:$D$17,4,FALSE)/24,"")</f>
        <v>0</v>
      </c>
      <c r="AC203" s="110">
        <f>HM$306</f>
        <v>0</v>
      </c>
      <c r="AD203" s="326">
        <f>IFERROR($AA203/VLOOKUP($A203,Base!$A$3:$D$17,4,FALSE)/24,"")</f>
        <v>0</v>
      </c>
      <c r="AE203" s="315">
        <f t="shared" si="213"/>
        <v>0</v>
      </c>
      <c r="AF203" s="393"/>
      <c r="AG203" s="68"/>
      <c r="AH203" s="429">
        <f t="shared" si="205"/>
        <v>0</v>
      </c>
      <c r="AI203" s="430"/>
      <c r="AJ203" s="110">
        <f>$GU$348+AH203</f>
        <v>0</v>
      </c>
      <c r="AK203" s="23"/>
      <c r="AL203" s="434"/>
      <c r="AM203" s="435"/>
      <c r="AN203" s="435"/>
      <c r="AO203" s="435"/>
      <c r="AP203" s="435"/>
      <c r="AQ203" s="436"/>
      <c r="AR203" s="97"/>
      <c r="AS203" s="97"/>
      <c r="AT203" s="97"/>
      <c r="AU203" s="97"/>
      <c r="AV203" s="97"/>
      <c r="AW203" s="98"/>
      <c r="AX203" s="51"/>
      <c r="AY203" s="350" t="str">
        <f>Base!$A$11</f>
        <v>Réception</v>
      </c>
      <c r="AZ203" s="75"/>
      <c r="BA203" s="327">
        <f>IFERROR(AZ203/VLOOKUP($A203,Base!$A$3:$D$17,4,FALSE)/24,"")</f>
        <v>0</v>
      </c>
      <c r="BB203" s="110">
        <f>HM$310</f>
        <v>0</v>
      </c>
      <c r="BC203" s="326">
        <f>IFERROR(AZ203/VLOOKUP($A203,Base!$A$3:$D$17,4,FALSE)/24,"")</f>
        <v>0</v>
      </c>
      <c r="BD203" s="315">
        <f t="shared" si="214"/>
        <v>0</v>
      </c>
      <c r="BE203" s="393"/>
      <c r="BF203" s="68"/>
      <c r="BG203" s="429">
        <f t="shared" si="206"/>
        <v>0</v>
      </c>
      <c r="BH203" s="430"/>
      <c r="BI203" s="110">
        <f>$GU$347+BG203</f>
        <v>0</v>
      </c>
      <c r="BJ203" s="23"/>
      <c r="BK203" s="434"/>
      <c r="BL203" s="435"/>
      <c r="BM203" s="435"/>
      <c r="BN203" s="435"/>
      <c r="BO203" s="435"/>
      <c r="BP203" s="436"/>
      <c r="BQ203" s="97"/>
      <c r="BR203" s="97"/>
      <c r="BS203" s="97"/>
      <c r="BT203" s="97"/>
      <c r="BU203" s="97"/>
      <c r="BV203" s="98"/>
      <c r="BW203" s="51"/>
      <c r="BX203" s="350" t="str">
        <f>Base!$A$11</f>
        <v>Réception</v>
      </c>
      <c r="BY203" s="75">
        <v>0</v>
      </c>
      <c r="BZ203" s="327">
        <f>IFERROR(BY203/VLOOKUP($A203,Base!$A$3:$D$17,4,FALSE)/24,"")</f>
        <v>0</v>
      </c>
      <c r="CA203" s="110">
        <f>HM$314</f>
        <v>0</v>
      </c>
      <c r="CB203" s="326">
        <f>IFERROR($BY203/VLOOKUP($A203,Base!$A$3:$D$17,4,FALSE)/24,"")</f>
        <v>0</v>
      </c>
      <c r="CC203" s="315">
        <f t="shared" si="207"/>
        <v>0</v>
      </c>
      <c r="CD203" s="393"/>
      <c r="CE203" s="68"/>
      <c r="CF203" s="429">
        <f t="shared" si="208"/>
        <v>0</v>
      </c>
      <c r="CG203" s="430"/>
      <c r="CH203" s="110">
        <f>$GU$351+CF203</f>
        <v>0</v>
      </c>
      <c r="CI203" s="23"/>
      <c r="CJ203" s="434"/>
      <c r="CK203" s="435"/>
      <c r="CL203" s="435"/>
      <c r="CM203" s="435"/>
      <c r="CN203" s="435"/>
      <c r="CO203" s="436"/>
      <c r="CP203" s="97"/>
      <c r="CQ203" s="97"/>
      <c r="CR203" s="97"/>
      <c r="CS203" s="97"/>
      <c r="CT203" s="97"/>
      <c r="CU203" s="98"/>
      <c r="CV203" s="51"/>
      <c r="CW203" s="350" t="str">
        <f>Base!$A$11</f>
        <v>Réception</v>
      </c>
      <c r="CX203" s="75">
        <v>0</v>
      </c>
      <c r="CY203" s="327">
        <f>IFERROR(CX203/VLOOKUP($A203,Base!$A$3:$D$17,4,FALSE)/24,"")</f>
        <v>0</v>
      </c>
      <c r="CZ203" s="110">
        <f>$HM$318</f>
        <v>0</v>
      </c>
      <c r="DA203" s="326">
        <f>IFERROR(CX203/VLOOKUP($A203,Base!$A$3:$D$17,4,FALSE)/24,"")</f>
        <v>0</v>
      </c>
      <c r="DB203" s="315">
        <f t="shared" si="209"/>
        <v>0</v>
      </c>
      <c r="DC203" s="393"/>
      <c r="DD203" s="68"/>
      <c r="DE203" s="429">
        <f t="shared" si="210"/>
        <v>0</v>
      </c>
      <c r="DF203" s="430"/>
      <c r="DG203" s="110">
        <f>$GU$355+DE203</f>
        <v>0</v>
      </c>
      <c r="DH203" s="23"/>
      <c r="DI203" s="434"/>
      <c r="DJ203" s="435"/>
      <c r="DK203" s="435"/>
      <c r="DL203" s="435"/>
      <c r="DM203" s="435"/>
      <c r="DN203" s="436"/>
      <c r="DO203" s="97"/>
      <c r="DP203" s="97"/>
      <c r="DQ203" s="97"/>
      <c r="DR203" s="97"/>
      <c r="DS203" s="97"/>
      <c r="DT203" s="98"/>
      <c r="DU203" s="51"/>
      <c r="DV203" s="350" t="str">
        <f>Base!$A$11</f>
        <v>Réception</v>
      </c>
      <c r="DW203" s="75">
        <v>0</v>
      </c>
      <c r="DX203" s="327">
        <f>IFERROR(DW203/VLOOKUP($A203,Base!$A$3:$D$17,4,FALSE)/24,"")</f>
        <v>0</v>
      </c>
      <c r="DY203" s="110">
        <f>$HM$322</f>
        <v>0</v>
      </c>
      <c r="DZ203" s="326">
        <f>IFERROR($DW203/VLOOKUP($A203,Base!$A$3:$D$17,4,FALSE)/24,"")</f>
        <v>0</v>
      </c>
      <c r="EA203" s="315">
        <f t="shared" si="215"/>
        <v>0</v>
      </c>
      <c r="EB203" s="393"/>
      <c r="EC203" s="68"/>
      <c r="ED203" s="429">
        <f t="shared" si="211"/>
        <v>0</v>
      </c>
      <c r="EE203" s="430"/>
      <c r="EF203" s="110">
        <f>$GU$359+ED203</f>
        <v>0</v>
      </c>
      <c r="EG203" s="23"/>
      <c r="EH203" s="434"/>
      <c r="EI203" s="435"/>
      <c r="EJ203" s="435"/>
      <c r="EK203" s="435"/>
      <c r="EL203" s="435"/>
      <c r="EM203" s="436"/>
      <c r="EN203" s="97"/>
      <c r="EO203" s="97"/>
      <c r="EP203" s="97"/>
      <c r="EQ203" s="97"/>
      <c r="ER203" s="97"/>
      <c r="ES203" s="98"/>
      <c r="ET203" s="51"/>
      <c r="EU203" s="350" t="str">
        <f>Base!$A$11</f>
        <v>Réception</v>
      </c>
      <c r="EV203" s="323"/>
      <c r="EW203" s="327">
        <f>IFERROR(EV203/VLOOKUP($A203,Base!$A$3:$D$17,4,FALSE)/24,"")</f>
        <v>0</v>
      </c>
      <c r="EX203" s="110">
        <f>$HM$326</f>
        <v>0</v>
      </c>
      <c r="EY203" s="326">
        <f>IFERROR($EV203/VLOOKUP($A203,Base!$A$3:$D$17,4,FALSE)/24,"")</f>
        <v>0</v>
      </c>
      <c r="EZ203" s="315">
        <f t="shared" si="216"/>
        <v>0</v>
      </c>
      <c r="FA203" s="393"/>
      <c r="FB203" s="68"/>
      <c r="FC203" s="429">
        <f t="shared" si="217"/>
        <v>0</v>
      </c>
      <c r="FD203" s="430"/>
      <c r="FE203" s="110">
        <f>$GU$363+FC203</f>
        <v>0</v>
      </c>
      <c r="FF203" s="23"/>
      <c r="FG203" s="434"/>
      <c r="FH203" s="435"/>
      <c r="FI203" s="435"/>
      <c r="FJ203" s="435"/>
      <c r="FK203" s="435"/>
      <c r="FL203" s="436"/>
      <c r="FM203" s="97"/>
      <c r="FN203" s="97"/>
      <c r="FO203" s="97"/>
      <c r="FP203" s="97"/>
      <c r="FQ203" s="97"/>
      <c r="FR203" s="98"/>
      <c r="FS203" s="51"/>
    </row>
    <row r="204" spans="1:175" s="25" customFormat="1" x14ac:dyDescent="0.2">
      <c r="A204" s="350" t="str">
        <f>Base!$A$12</f>
        <v>Chargement</v>
      </c>
      <c r="B204" s="323">
        <v>850</v>
      </c>
      <c r="C204" s="327">
        <f>IFERROR(B204/VLOOKUP($A204,Base!$A$3:$D$17,4,FALSE)/24,"")</f>
        <v>1.4166666666666667</v>
      </c>
      <c r="D204" s="110">
        <f>HN$302</f>
        <v>0</v>
      </c>
      <c r="E204" s="310">
        <f>IFERROR($B204/VLOOKUP($A204,Base!$A$3:$D$17,4,FALSE)/24,"")</f>
        <v>1.4166666666666667</v>
      </c>
      <c r="F204" s="315">
        <f t="shared" si="212"/>
        <v>0</v>
      </c>
      <c r="G204" s="393"/>
      <c r="H204" s="68"/>
      <c r="I204" s="429">
        <f t="shared" si="204"/>
        <v>0</v>
      </c>
      <c r="J204" s="430"/>
      <c r="K204" s="110">
        <f>$GV$343</f>
        <v>0</v>
      </c>
      <c r="L204" s="23"/>
      <c r="M204" s="434"/>
      <c r="N204" s="435"/>
      <c r="O204" s="435"/>
      <c r="P204" s="435"/>
      <c r="Q204" s="435"/>
      <c r="R204" s="436"/>
      <c r="S204" s="97"/>
      <c r="T204" s="97"/>
      <c r="U204" s="97"/>
      <c r="V204" s="97"/>
      <c r="W204" s="97"/>
      <c r="X204" s="98"/>
      <c r="Y204" s="51"/>
      <c r="Z204" s="350" t="str">
        <f>Base!$A$12</f>
        <v>Chargement</v>
      </c>
      <c r="AA204" s="323">
        <v>850</v>
      </c>
      <c r="AB204" s="327">
        <f>IFERROR(AA204/VLOOKUP($A204,Base!$A$3:$D$17,4,FALSE)/24,"")</f>
        <v>1.4166666666666667</v>
      </c>
      <c r="AC204" s="110">
        <f>HN$306</f>
        <v>0</v>
      </c>
      <c r="AD204" s="326">
        <f>IFERROR($AA204/VLOOKUP($A204,Base!$A$3:$D$17,4,FALSE)/24,"")</f>
        <v>1.4166666666666667</v>
      </c>
      <c r="AE204" s="315">
        <f t="shared" si="213"/>
        <v>0</v>
      </c>
      <c r="AF204" s="393"/>
      <c r="AG204" s="68"/>
      <c r="AH204" s="429">
        <f t="shared" si="205"/>
        <v>0</v>
      </c>
      <c r="AI204" s="430"/>
      <c r="AJ204" s="110">
        <f>$GV$348+AH204</f>
        <v>0</v>
      </c>
      <c r="AK204" s="23"/>
      <c r="AL204" s="434"/>
      <c r="AM204" s="435"/>
      <c r="AN204" s="435"/>
      <c r="AO204" s="435"/>
      <c r="AP204" s="435"/>
      <c r="AQ204" s="436"/>
      <c r="AR204" s="97"/>
      <c r="AS204" s="97"/>
      <c r="AT204" s="97"/>
      <c r="AU204" s="97"/>
      <c r="AV204" s="97"/>
      <c r="AW204" s="98"/>
      <c r="AX204" s="51"/>
      <c r="AY204" s="350" t="str">
        <f>Base!$A$12</f>
        <v>Chargement</v>
      </c>
      <c r="AZ204" s="75">
        <v>850</v>
      </c>
      <c r="BA204" s="327">
        <f>IFERROR(AZ204/VLOOKUP($A204,Base!$A$3:$D$17,4,FALSE)/24,"")</f>
        <v>1.4166666666666667</v>
      </c>
      <c r="BB204" s="110">
        <f>HN$310</f>
        <v>0</v>
      </c>
      <c r="BC204" s="326">
        <f>IFERROR(AZ204/VLOOKUP($A204,Base!$A$3:$D$17,4,FALSE)/24,"")</f>
        <v>1.4166666666666667</v>
      </c>
      <c r="BD204" s="315">
        <f t="shared" si="214"/>
        <v>0</v>
      </c>
      <c r="BE204" s="393"/>
      <c r="BF204" s="68"/>
      <c r="BG204" s="429">
        <f t="shared" si="206"/>
        <v>0</v>
      </c>
      <c r="BH204" s="430"/>
      <c r="BI204" s="110">
        <f>$GV$347+BG204</f>
        <v>0</v>
      </c>
      <c r="BJ204" s="23"/>
      <c r="BK204" s="434"/>
      <c r="BL204" s="435"/>
      <c r="BM204" s="435"/>
      <c r="BN204" s="435"/>
      <c r="BO204" s="435"/>
      <c r="BP204" s="436"/>
      <c r="BQ204" s="97"/>
      <c r="BR204" s="97"/>
      <c r="BS204" s="97"/>
      <c r="BT204" s="97"/>
      <c r="BU204" s="97"/>
      <c r="BV204" s="98"/>
      <c r="BW204" s="51"/>
      <c r="BX204" s="350" t="str">
        <f>Base!$A$12</f>
        <v>Chargement</v>
      </c>
      <c r="BY204" s="75">
        <v>850</v>
      </c>
      <c r="BZ204" s="327">
        <f>IFERROR(BY204/VLOOKUP($A204,Base!$A$3:$D$17,4,FALSE)/24,"")</f>
        <v>1.4166666666666667</v>
      </c>
      <c r="CA204" s="110">
        <f>HN$314</f>
        <v>0</v>
      </c>
      <c r="CB204" s="326">
        <f>IFERROR($BY204/VLOOKUP($A204,Base!$A$3:$D$17,4,FALSE)/24,"")</f>
        <v>1.4166666666666667</v>
      </c>
      <c r="CC204" s="315">
        <f t="shared" si="207"/>
        <v>0</v>
      </c>
      <c r="CD204" s="393"/>
      <c r="CE204" s="68"/>
      <c r="CF204" s="429">
        <f t="shared" si="208"/>
        <v>0</v>
      </c>
      <c r="CG204" s="430"/>
      <c r="CH204" s="110">
        <f>$GV$351+CF204</f>
        <v>0</v>
      </c>
      <c r="CI204" s="23"/>
      <c r="CJ204" s="434"/>
      <c r="CK204" s="435"/>
      <c r="CL204" s="435"/>
      <c r="CM204" s="435"/>
      <c r="CN204" s="435"/>
      <c r="CO204" s="436"/>
      <c r="CP204" s="97"/>
      <c r="CQ204" s="97"/>
      <c r="CR204" s="97"/>
      <c r="CS204" s="97"/>
      <c r="CT204" s="97"/>
      <c r="CU204" s="98"/>
      <c r="CV204" s="51"/>
      <c r="CW204" s="350" t="str">
        <f>Base!$A$12</f>
        <v>Chargement</v>
      </c>
      <c r="CX204" s="75">
        <v>850</v>
      </c>
      <c r="CY204" s="327">
        <f>IFERROR(CX204/VLOOKUP($A204,Base!$A$3:$D$17,4,FALSE)/24,"")</f>
        <v>1.4166666666666667</v>
      </c>
      <c r="CZ204" s="110">
        <f>$HN$318</f>
        <v>0</v>
      </c>
      <c r="DA204" s="326">
        <f>IFERROR(CX204/VLOOKUP($A204,Base!$A$3:$D$17,4,FALSE)/24,"")</f>
        <v>1.4166666666666667</v>
      </c>
      <c r="DB204" s="315">
        <f t="shared" si="209"/>
        <v>0</v>
      </c>
      <c r="DC204" s="393"/>
      <c r="DD204" s="68"/>
      <c r="DE204" s="429">
        <f t="shared" si="210"/>
        <v>0</v>
      </c>
      <c r="DF204" s="430"/>
      <c r="DG204" s="110">
        <f>$GV$355+DE204</f>
        <v>0</v>
      </c>
      <c r="DH204" s="23"/>
      <c r="DI204" s="434"/>
      <c r="DJ204" s="435"/>
      <c r="DK204" s="435"/>
      <c r="DL204" s="435"/>
      <c r="DM204" s="435"/>
      <c r="DN204" s="436"/>
      <c r="DO204" s="97"/>
      <c r="DP204" s="97"/>
      <c r="DQ204" s="97"/>
      <c r="DR204" s="97"/>
      <c r="DS204" s="97"/>
      <c r="DT204" s="98"/>
      <c r="DU204" s="51"/>
      <c r="DV204" s="350" t="str">
        <f>Base!$A$12</f>
        <v>Chargement</v>
      </c>
      <c r="DW204" s="75">
        <v>0</v>
      </c>
      <c r="DX204" s="327">
        <f>IFERROR(DW204/VLOOKUP($A204,Base!$A$3:$D$17,4,FALSE)/24,"")</f>
        <v>0</v>
      </c>
      <c r="DY204" s="110">
        <f>$HN$322</f>
        <v>0</v>
      </c>
      <c r="DZ204" s="326">
        <f>IFERROR($DW204/VLOOKUP($A204,Base!$A$3:$D$17,4,FALSE)/24,"")</f>
        <v>0</v>
      </c>
      <c r="EA204" s="315">
        <f t="shared" si="215"/>
        <v>0</v>
      </c>
      <c r="EB204" s="393"/>
      <c r="EC204" s="68"/>
      <c r="ED204" s="429">
        <f t="shared" si="211"/>
        <v>0</v>
      </c>
      <c r="EE204" s="430"/>
      <c r="EF204" s="110">
        <f>$GV$359+ED204</f>
        <v>0</v>
      </c>
      <c r="EG204" s="23"/>
      <c r="EH204" s="434"/>
      <c r="EI204" s="435"/>
      <c r="EJ204" s="435"/>
      <c r="EK204" s="435"/>
      <c r="EL204" s="435"/>
      <c r="EM204" s="436"/>
      <c r="EN204" s="97"/>
      <c r="EO204" s="97"/>
      <c r="EP204" s="97"/>
      <c r="EQ204" s="97"/>
      <c r="ER204" s="97"/>
      <c r="ES204" s="98"/>
      <c r="ET204" s="51"/>
      <c r="EU204" s="350" t="str">
        <f>Base!$A$12</f>
        <v>Chargement</v>
      </c>
      <c r="EV204" s="323">
        <v>850</v>
      </c>
      <c r="EW204" s="327">
        <f>IFERROR(EV204/VLOOKUP($A204,Base!$A$3:$D$17,4,FALSE)/24,"")</f>
        <v>1.4166666666666667</v>
      </c>
      <c r="EX204" s="110">
        <f>$HN$326</f>
        <v>0</v>
      </c>
      <c r="EY204" s="326">
        <f>IFERROR($EV204/VLOOKUP($A204,Base!$A$3:$D$17,4,FALSE)/24,"")</f>
        <v>1.4166666666666667</v>
      </c>
      <c r="EZ204" s="315">
        <f t="shared" si="216"/>
        <v>0</v>
      </c>
      <c r="FA204" s="393"/>
      <c r="FB204" s="68"/>
      <c r="FC204" s="429">
        <f t="shared" si="217"/>
        <v>0</v>
      </c>
      <c r="FD204" s="430"/>
      <c r="FE204" s="110">
        <f>$GV$363+FC204</f>
        <v>0</v>
      </c>
      <c r="FF204" s="23"/>
      <c r="FG204" s="434"/>
      <c r="FH204" s="435"/>
      <c r="FI204" s="435"/>
      <c r="FJ204" s="435"/>
      <c r="FK204" s="435"/>
      <c r="FL204" s="436"/>
      <c r="FM204" s="97"/>
      <c r="FN204" s="97"/>
      <c r="FO204" s="97"/>
      <c r="FP204" s="97"/>
      <c r="FQ204" s="97"/>
      <c r="FR204" s="98"/>
      <c r="FS204" s="51"/>
    </row>
    <row r="205" spans="1:175" s="25" customFormat="1" x14ac:dyDescent="0.2">
      <c r="A205" s="350"/>
      <c r="B205" s="323"/>
      <c r="C205" s="327" t="str">
        <f>IFERROR(B205/VLOOKUP($A205,Base!$A$3:$D$17,4,FALSE)/24,"")</f>
        <v/>
      </c>
      <c r="D205" s="110">
        <f>HO$302</f>
        <v>0</v>
      </c>
      <c r="E205" s="310" t="str">
        <f>IFERROR($D205/VLOOKUP($A205,Base!$A$3:$D$17,4,FALSE)/24,"")</f>
        <v/>
      </c>
      <c r="F205" s="315">
        <f t="shared" si="212"/>
        <v>0</v>
      </c>
      <c r="G205" s="393"/>
      <c r="H205" s="68"/>
      <c r="I205" s="440"/>
      <c r="J205" s="441"/>
      <c r="K205" s="110"/>
      <c r="L205" s="23"/>
      <c r="M205" s="434"/>
      <c r="N205" s="435"/>
      <c r="O205" s="435"/>
      <c r="P205" s="435"/>
      <c r="Q205" s="435"/>
      <c r="R205" s="436"/>
      <c r="S205" s="97"/>
      <c r="T205" s="97"/>
      <c r="U205" s="97"/>
      <c r="V205" s="97"/>
      <c r="W205" s="97"/>
      <c r="X205" s="98"/>
      <c r="Y205" s="51"/>
      <c r="Z205" s="350"/>
      <c r="AA205" s="323"/>
      <c r="AB205" s="327" t="str">
        <f>IFERROR(AA205/VLOOKUP($A205,Base!$A$3:$D$17,4,FALSE)/24,"")</f>
        <v/>
      </c>
      <c r="AC205" s="110">
        <f>HO$306</f>
        <v>0</v>
      </c>
      <c r="AD205" s="326" t="str">
        <f>IFERROR($AC205/VLOOKUP($A205,Base!$A$3:$D$17,4,FALSE)/24,"")</f>
        <v/>
      </c>
      <c r="AE205" s="315"/>
      <c r="AF205" s="393"/>
      <c r="AG205" s="68"/>
      <c r="AH205" s="440"/>
      <c r="AI205" s="441"/>
      <c r="AJ205" s="110"/>
      <c r="AK205" s="23"/>
      <c r="AL205" s="434"/>
      <c r="AM205" s="435"/>
      <c r="AN205" s="435"/>
      <c r="AO205" s="435"/>
      <c r="AP205" s="435"/>
      <c r="AQ205" s="436"/>
      <c r="AR205" s="97"/>
      <c r="AS205" s="97"/>
      <c r="AT205" s="97"/>
      <c r="AU205" s="97"/>
      <c r="AV205" s="97"/>
      <c r="AW205" s="98"/>
      <c r="AX205" s="51"/>
      <c r="AY205" s="350"/>
      <c r="AZ205" s="75"/>
      <c r="BA205" s="327" t="str">
        <f>IFERROR(AZ205/VLOOKUP($A205,Base!$A$3:$D$17,4,FALSE)/24,"")</f>
        <v/>
      </c>
      <c r="BB205" s="110">
        <f>HO$310</f>
        <v>0</v>
      </c>
      <c r="BC205" s="326" t="str">
        <f>IFERROR(BB205/VLOOKUP($A205,Base!$A$3:$D$17,4,FALSE)/24,"")</f>
        <v/>
      </c>
      <c r="BD205" s="315"/>
      <c r="BE205" s="393"/>
      <c r="BF205" s="68"/>
      <c r="BG205" s="440"/>
      <c r="BH205" s="441"/>
      <c r="BI205" s="110"/>
      <c r="BJ205" s="23"/>
      <c r="BK205" s="434"/>
      <c r="BL205" s="435"/>
      <c r="BM205" s="435"/>
      <c r="BN205" s="435"/>
      <c r="BO205" s="435"/>
      <c r="BP205" s="436"/>
      <c r="BQ205" s="97"/>
      <c r="BR205" s="97"/>
      <c r="BS205" s="97"/>
      <c r="BT205" s="97"/>
      <c r="BU205" s="97"/>
      <c r="BV205" s="98"/>
      <c r="BW205" s="51"/>
      <c r="BX205" s="350"/>
      <c r="BY205" s="75"/>
      <c r="BZ205" s="327" t="str">
        <f>IFERROR(BY205/VLOOKUP($A205,Base!$A$3:$D$17,4,FALSE)/24,"")</f>
        <v/>
      </c>
      <c r="CA205" s="110">
        <f>HO$314</f>
        <v>0</v>
      </c>
      <c r="CB205" s="326" t="str">
        <f>IFERROR($CA205/VLOOKUP($A205,Base!$A$3:$D$17,4,FALSE)/24,"")</f>
        <v/>
      </c>
      <c r="CC205" s="315"/>
      <c r="CD205" s="393"/>
      <c r="CE205" s="68"/>
      <c r="CF205" s="440"/>
      <c r="CG205" s="441"/>
      <c r="CH205" s="110"/>
      <c r="CI205" s="23"/>
      <c r="CJ205" s="434"/>
      <c r="CK205" s="435"/>
      <c r="CL205" s="435"/>
      <c r="CM205" s="435"/>
      <c r="CN205" s="435"/>
      <c r="CO205" s="436"/>
      <c r="CP205" s="97"/>
      <c r="CQ205" s="97"/>
      <c r="CR205" s="97"/>
      <c r="CS205" s="97"/>
      <c r="CT205" s="97"/>
      <c r="CU205" s="98"/>
      <c r="CV205" s="51"/>
      <c r="CW205" s="350"/>
      <c r="CX205" s="75"/>
      <c r="CY205" s="327" t="str">
        <f>IFERROR(CX205/VLOOKUP($A205,Base!$A$3:$D$17,4,FALSE)/24,"")</f>
        <v/>
      </c>
      <c r="CZ205" s="110">
        <f>$HO$318</f>
        <v>0</v>
      </c>
      <c r="DA205" s="326" t="str">
        <f>IFERROR(CZ205/VLOOKUP($A205,Base!$A$3:$D$17,4,FALSE)/24,"")</f>
        <v/>
      </c>
      <c r="DB205" s="315"/>
      <c r="DC205" s="393"/>
      <c r="DD205" s="68"/>
      <c r="DE205" s="440"/>
      <c r="DF205" s="441"/>
      <c r="DG205" s="110"/>
      <c r="DH205" s="23"/>
      <c r="DI205" s="434"/>
      <c r="DJ205" s="435"/>
      <c r="DK205" s="435"/>
      <c r="DL205" s="435"/>
      <c r="DM205" s="435"/>
      <c r="DN205" s="436"/>
      <c r="DO205" s="97"/>
      <c r="DP205" s="97"/>
      <c r="DQ205" s="97"/>
      <c r="DR205" s="97"/>
      <c r="DS205" s="97"/>
      <c r="DT205" s="98"/>
      <c r="DU205" s="51"/>
      <c r="DV205" s="350"/>
      <c r="DW205" s="75"/>
      <c r="DX205" s="327" t="str">
        <f>IFERROR(DW205/VLOOKUP($A205,Base!$A$3:$D$17,4,FALSE)/24,"")</f>
        <v/>
      </c>
      <c r="DY205" s="110">
        <f>$HO$322</f>
        <v>0</v>
      </c>
      <c r="DZ205" s="326" t="str">
        <f>IFERROR($DY205/VLOOKUP($A205,Base!$A$3:$D$17,4,FALSE)/24,"")</f>
        <v/>
      </c>
      <c r="EA205" s="315"/>
      <c r="EB205" s="393"/>
      <c r="EC205" s="68"/>
      <c r="ED205" s="440"/>
      <c r="EE205" s="441"/>
      <c r="EF205" s="110"/>
      <c r="EG205" s="23"/>
      <c r="EH205" s="434"/>
      <c r="EI205" s="435"/>
      <c r="EJ205" s="435"/>
      <c r="EK205" s="435"/>
      <c r="EL205" s="435"/>
      <c r="EM205" s="436"/>
      <c r="EN205" s="97"/>
      <c r="EO205" s="97"/>
      <c r="EP205" s="97"/>
      <c r="EQ205" s="97"/>
      <c r="ER205" s="97"/>
      <c r="ES205" s="98"/>
      <c r="ET205" s="51"/>
      <c r="EU205" s="350"/>
      <c r="EV205" s="323"/>
      <c r="EW205" s="327" t="str">
        <f>IFERROR(EV205/VLOOKUP($A205,Base!$A$3:$D$17,4,FALSE)/24,"")</f>
        <v/>
      </c>
      <c r="EX205" s="110">
        <f>$HO$326</f>
        <v>0</v>
      </c>
      <c r="EY205" s="326" t="str">
        <f>IFERROR($EX205/VLOOKUP($A205,Base!$A$3:$D$17,4,FALSE)/24,"")</f>
        <v/>
      </c>
      <c r="EZ205" s="315"/>
      <c r="FA205" s="393"/>
      <c r="FB205" s="68"/>
      <c r="FC205" s="440"/>
      <c r="FD205" s="441"/>
      <c r="FE205" s="110"/>
      <c r="FF205" s="23"/>
      <c r="FG205" s="434"/>
      <c r="FH205" s="435"/>
      <c r="FI205" s="435"/>
      <c r="FJ205" s="435"/>
      <c r="FK205" s="435"/>
      <c r="FL205" s="436"/>
      <c r="FM205" s="97"/>
      <c r="FN205" s="97"/>
      <c r="FO205" s="97"/>
      <c r="FP205" s="97"/>
      <c r="FQ205" s="97"/>
      <c r="FR205" s="98"/>
      <c r="FS205" s="51"/>
    </row>
    <row r="206" spans="1:175" s="25" customFormat="1" x14ac:dyDescent="0.2">
      <c r="A206" s="350" t="str">
        <f>Base!$A$13</f>
        <v>Cariste M</v>
      </c>
      <c r="B206" s="324">
        <f>B203</f>
        <v>0</v>
      </c>
      <c r="C206" s="327">
        <f>IFERROR(B206/VLOOKUP($A206,Base!$A$3:$D$17,4,FALSE)/24,"")</f>
        <v>0</v>
      </c>
      <c r="D206" s="110"/>
      <c r="E206" s="310">
        <f>IFERROR($B206/VLOOKUP($A206,Base!$A$3:$D$17,4,FALSE)/24,"")</f>
        <v>0</v>
      </c>
      <c r="F206" s="315">
        <f>F203</f>
        <v>0</v>
      </c>
      <c r="G206" s="393" t="s">
        <v>10</v>
      </c>
      <c r="H206" s="84">
        <f>F206/VLOOKUP($A206,Base!$A$3:$D$17,4,FALSE)/24</f>
        <v>0</v>
      </c>
      <c r="I206" s="440"/>
      <c r="J206" s="441"/>
      <c r="K206" s="110" t="s">
        <v>10</v>
      </c>
      <c r="L206" s="23"/>
      <c r="M206" s="434"/>
      <c r="N206" s="435"/>
      <c r="O206" s="435"/>
      <c r="P206" s="435"/>
      <c r="Q206" s="435"/>
      <c r="R206" s="436"/>
      <c r="S206" s="97"/>
      <c r="T206" s="97"/>
      <c r="U206" s="97"/>
      <c r="V206" s="97"/>
      <c r="W206" s="97"/>
      <c r="X206" s="98"/>
      <c r="Y206" s="51"/>
      <c r="Z206" s="350" t="str">
        <f>Base!$A$13</f>
        <v>Cariste M</v>
      </c>
      <c r="AA206" s="324">
        <f>AA203</f>
        <v>0</v>
      </c>
      <c r="AB206" s="327">
        <f>IFERROR(AA206/VLOOKUP($A206,Base!$A$3:$D$17,4,FALSE)/24,"")</f>
        <v>0</v>
      </c>
      <c r="AC206" s="110"/>
      <c r="AD206" s="326">
        <f>IFERROR($AA206/VLOOKUP($A206,Base!$A$3:$D$17,4,FALSE)/24,"")</f>
        <v>0</v>
      </c>
      <c r="AE206" s="315">
        <f>AE203</f>
        <v>0</v>
      </c>
      <c r="AF206" s="393" t="s">
        <v>10</v>
      </c>
      <c r="AG206" s="84">
        <f>AE206/VLOOKUP($A206,Base!$A$3:$D$17,4,FALSE)/24</f>
        <v>0</v>
      </c>
      <c r="AH206" s="440"/>
      <c r="AI206" s="441"/>
      <c r="AJ206" s="110" t="s">
        <v>10</v>
      </c>
      <c r="AK206" s="23"/>
      <c r="AL206" s="434"/>
      <c r="AM206" s="435"/>
      <c r="AN206" s="435"/>
      <c r="AO206" s="435"/>
      <c r="AP206" s="435"/>
      <c r="AQ206" s="436"/>
      <c r="AR206" s="97"/>
      <c r="AS206" s="97"/>
      <c r="AT206" s="97"/>
      <c r="AU206" s="97"/>
      <c r="AV206" s="97"/>
      <c r="AW206" s="98"/>
      <c r="AX206" s="51"/>
      <c r="AY206" s="350" t="str">
        <f>Base!$A$13</f>
        <v>Cariste M</v>
      </c>
      <c r="AZ206" s="77">
        <f>AZ203</f>
        <v>0</v>
      </c>
      <c r="BA206" s="327">
        <f>IFERROR(AZ206/VLOOKUP($A206,Base!$A$3:$D$17,4,FALSE)/24,"")</f>
        <v>0</v>
      </c>
      <c r="BB206" s="110"/>
      <c r="BC206" s="326">
        <f>IFERROR(AZ206/VLOOKUP($A206,Base!$A$3:$D$17,4,FALSE)/24,"")</f>
        <v>0</v>
      </c>
      <c r="BD206" s="315">
        <f>BD203</f>
        <v>0</v>
      </c>
      <c r="BE206" s="393" t="s">
        <v>10</v>
      </c>
      <c r="BF206" s="84">
        <f>BD206/VLOOKUP($A206,Base!$A$3:$D$17,4,FALSE)/24</f>
        <v>0</v>
      </c>
      <c r="BG206" s="440"/>
      <c r="BH206" s="441"/>
      <c r="BI206" s="110" t="s">
        <v>10</v>
      </c>
      <c r="BJ206" s="23"/>
      <c r="BK206" s="434"/>
      <c r="BL206" s="435"/>
      <c r="BM206" s="435"/>
      <c r="BN206" s="435"/>
      <c r="BO206" s="435"/>
      <c r="BP206" s="436"/>
      <c r="BQ206" s="97"/>
      <c r="BR206" s="97"/>
      <c r="BS206" s="97"/>
      <c r="BT206" s="97"/>
      <c r="BU206" s="97"/>
      <c r="BV206" s="98"/>
      <c r="BW206" s="51"/>
      <c r="BX206" s="350" t="str">
        <f>Base!$A$13</f>
        <v>Cariste M</v>
      </c>
      <c r="BY206" s="77">
        <f>BY203</f>
        <v>0</v>
      </c>
      <c r="BZ206" s="327">
        <f>IFERROR(BY206/VLOOKUP($A206,Base!$A$3:$D$17,4,FALSE)/24,"")</f>
        <v>0</v>
      </c>
      <c r="CA206" s="110"/>
      <c r="CB206" s="326">
        <f>IFERROR($BY206/VLOOKUP($A206,Base!$A$3:$D$17,4,FALSE)/24,"")</f>
        <v>0</v>
      </c>
      <c r="CC206" s="315">
        <f>CC203</f>
        <v>0</v>
      </c>
      <c r="CD206" s="393" t="s">
        <v>10</v>
      </c>
      <c r="CE206" s="84">
        <f>CC206/VLOOKUP($A206,Base!$A$3:$D$17,4,FALSE)/24</f>
        <v>0</v>
      </c>
      <c r="CF206" s="440"/>
      <c r="CG206" s="441"/>
      <c r="CH206" s="110" t="s">
        <v>10</v>
      </c>
      <c r="CI206" s="23"/>
      <c r="CJ206" s="434"/>
      <c r="CK206" s="435"/>
      <c r="CL206" s="435"/>
      <c r="CM206" s="435"/>
      <c r="CN206" s="435"/>
      <c r="CO206" s="436"/>
      <c r="CP206" s="97"/>
      <c r="CQ206" s="97"/>
      <c r="CR206" s="97"/>
      <c r="CS206" s="97"/>
      <c r="CT206" s="97"/>
      <c r="CU206" s="98"/>
      <c r="CV206" s="51"/>
      <c r="CW206" s="350" t="str">
        <f>Base!$A$13</f>
        <v>Cariste M</v>
      </c>
      <c r="CX206" s="77">
        <f>CX203</f>
        <v>0</v>
      </c>
      <c r="CY206" s="327">
        <f>IFERROR(CX206/VLOOKUP($A206,Base!$A$3:$D$17,4,FALSE)/24,"")</f>
        <v>0</v>
      </c>
      <c r="CZ206" s="110"/>
      <c r="DA206" s="326">
        <f>IFERROR(CX206/VLOOKUP($A206,Base!$A$3:$D$17,4,FALSE)/24,"")</f>
        <v>0</v>
      </c>
      <c r="DB206" s="315">
        <f>DB203</f>
        <v>0</v>
      </c>
      <c r="DC206" s="393" t="s">
        <v>10</v>
      </c>
      <c r="DD206" s="84">
        <f>DB206/VLOOKUP($A206,Base!$A$3:$D$17,4,FALSE)/24</f>
        <v>0</v>
      </c>
      <c r="DE206" s="440"/>
      <c r="DF206" s="441"/>
      <c r="DG206" s="110" t="s">
        <v>10</v>
      </c>
      <c r="DH206" s="23"/>
      <c r="DI206" s="434"/>
      <c r="DJ206" s="435"/>
      <c r="DK206" s="435"/>
      <c r="DL206" s="435"/>
      <c r="DM206" s="435"/>
      <c r="DN206" s="436"/>
      <c r="DO206" s="97"/>
      <c r="DP206" s="97"/>
      <c r="DQ206" s="97"/>
      <c r="DR206" s="97"/>
      <c r="DS206" s="97"/>
      <c r="DT206" s="98"/>
      <c r="DU206" s="51"/>
      <c r="DV206" s="350" t="str">
        <f>Base!$A$13</f>
        <v>Cariste M</v>
      </c>
      <c r="DW206" s="77">
        <f>DW203</f>
        <v>0</v>
      </c>
      <c r="DX206" s="327">
        <f>IFERROR(DW206/VLOOKUP($A206,Base!$A$3:$D$17,4,FALSE)/24,"")</f>
        <v>0</v>
      </c>
      <c r="DY206" s="110"/>
      <c r="DZ206" s="326">
        <f>IFERROR($DW206/VLOOKUP($A206,Base!$A$3:$D$17,4,FALSE)/24,"")</f>
        <v>0</v>
      </c>
      <c r="EA206" s="315">
        <f>EA203</f>
        <v>0</v>
      </c>
      <c r="EB206" s="393" t="s">
        <v>10</v>
      </c>
      <c r="EC206" s="84">
        <f>EA206/VLOOKUP($A206,Base!$A$3:$D$17,4,FALSE)/24</f>
        <v>0</v>
      </c>
      <c r="ED206" s="440"/>
      <c r="EE206" s="441"/>
      <c r="EF206" s="110" t="s">
        <v>10</v>
      </c>
      <c r="EG206" s="23"/>
      <c r="EH206" s="434"/>
      <c r="EI206" s="435"/>
      <c r="EJ206" s="435"/>
      <c r="EK206" s="435"/>
      <c r="EL206" s="435"/>
      <c r="EM206" s="436"/>
      <c r="EN206" s="97"/>
      <c r="EO206" s="97"/>
      <c r="EP206" s="97"/>
      <c r="EQ206" s="97"/>
      <c r="ER206" s="97"/>
      <c r="ES206" s="98"/>
      <c r="ET206" s="51"/>
      <c r="EU206" s="350" t="str">
        <f>Base!$A$13</f>
        <v>Cariste M</v>
      </c>
      <c r="EV206" s="324">
        <f>EV203</f>
        <v>0</v>
      </c>
      <c r="EW206" s="327">
        <f>IFERROR(EV206/VLOOKUP($A206,Base!$A$3:$D$17,4,FALSE)/24,"")</f>
        <v>0</v>
      </c>
      <c r="EX206" s="110"/>
      <c r="EY206" s="326">
        <f>IFERROR($EV206/VLOOKUP($A206,Base!$A$3:$D$17,4,FALSE)/24,"")</f>
        <v>0</v>
      </c>
      <c r="EZ206" s="315">
        <f>EZ203</f>
        <v>0</v>
      </c>
      <c r="FA206" s="393" t="s">
        <v>10</v>
      </c>
      <c r="FB206" s="84">
        <f>EZ206/VLOOKUP($A206,Base!$A$3:$D$17,4,FALSE)/24</f>
        <v>0</v>
      </c>
      <c r="FC206" s="440"/>
      <c r="FD206" s="441"/>
      <c r="FE206" s="110" t="s">
        <v>10</v>
      </c>
      <c r="FF206" s="23"/>
      <c r="FG206" s="434"/>
      <c r="FH206" s="435"/>
      <c r="FI206" s="435"/>
      <c r="FJ206" s="435"/>
      <c r="FK206" s="435"/>
      <c r="FL206" s="436"/>
      <c r="FM206" s="97"/>
      <c r="FN206" s="97"/>
      <c r="FO206" s="97"/>
      <c r="FP206" s="97"/>
      <c r="FQ206" s="97"/>
      <c r="FR206" s="98"/>
      <c r="FS206" s="51"/>
    </row>
    <row r="207" spans="1:175" s="25" customFormat="1" x14ac:dyDescent="0.2">
      <c r="A207" s="350" t="str">
        <f>Base!$A$14</f>
        <v>Cariste D</v>
      </c>
      <c r="B207" s="324">
        <f>(B195+B196)/Base!$I$5+(B197+B198)/Base!$I$7+(B199+B200)/Base!$I$6</f>
        <v>138.75</v>
      </c>
      <c r="C207" s="327">
        <f>IFERROR(B207/VLOOKUP($A207,Base!$A$3:$D$17,4,FALSE)/24,"")</f>
        <v>0.23528343023255813</v>
      </c>
      <c r="D207" s="316">
        <f>(D195+D196)/Base!$I$5+(D197+D198)/Base!$I$7+(D199+D200)/Base!$I$6</f>
        <v>0</v>
      </c>
      <c r="E207" s="310">
        <f>IFERROR($D207/VLOOKUP($A207,Base!$A$3:$D$17,4,FALSE)/24,"")</f>
        <v>0</v>
      </c>
      <c r="F207" s="317">
        <f>G195/Base!$I$5+G197/Base!$I$7+G199/Base!$I$6</f>
        <v>0</v>
      </c>
      <c r="G207" s="393" t="s">
        <v>10</v>
      </c>
      <c r="H207" s="84">
        <f>F207/VLOOKUP($A207,Base!$A$3:$D$17,4,FALSE)/24</f>
        <v>0</v>
      </c>
      <c r="I207" s="440"/>
      <c r="J207" s="441"/>
      <c r="K207" s="110" t="s">
        <v>10</v>
      </c>
      <c r="L207" s="23"/>
      <c r="M207" s="434"/>
      <c r="N207" s="435"/>
      <c r="O207" s="435"/>
      <c r="P207" s="435"/>
      <c r="Q207" s="435"/>
      <c r="R207" s="436"/>
      <c r="S207" s="97"/>
      <c r="T207" s="97"/>
      <c r="U207" s="97"/>
      <c r="V207" s="97"/>
      <c r="W207" s="97"/>
      <c r="X207" s="98"/>
      <c r="Y207" s="51"/>
      <c r="Z207" s="350" t="str">
        <f>Base!$A$14</f>
        <v>Cariste D</v>
      </c>
      <c r="AA207" s="324">
        <f>(AA195+AA196)/Base!$I$5+(AA197+AA198)/Base!$I$7+(AA199+AA200)/Base!$I$6</f>
        <v>127.33333333333334</v>
      </c>
      <c r="AB207" s="327">
        <f>IFERROR(AA207/VLOOKUP($A207,Base!$A$3:$D$17,4,FALSE)/24,"")</f>
        <v>0.21592377260981913</v>
      </c>
      <c r="AC207" s="316">
        <f>(AC195+AC196)/Base!$I$5+(AC197+AC198)/Base!$I$7+(AC199+AC200)/Base!$I$6</f>
        <v>0</v>
      </c>
      <c r="AD207" s="326">
        <f>IFERROR($AC207/VLOOKUP($A207,Base!$A$3:$D$17,4,FALSE)/24,"")</f>
        <v>0</v>
      </c>
      <c r="AE207" s="317">
        <f>AF195/Base!$I$5+AF197/Base!$I$7+AF199/Base!$I$6</f>
        <v>0</v>
      </c>
      <c r="AF207" s="393" t="s">
        <v>10</v>
      </c>
      <c r="AG207" s="84">
        <f>AE207/VLOOKUP($A207,Base!$A$3:$D$17,4,FALSE)/24</f>
        <v>0</v>
      </c>
      <c r="AH207" s="440"/>
      <c r="AI207" s="441"/>
      <c r="AJ207" s="110" t="s">
        <v>10</v>
      </c>
      <c r="AK207" s="23"/>
      <c r="AL207" s="434"/>
      <c r="AM207" s="435"/>
      <c r="AN207" s="435"/>
      <c r="AO207" s="435"/>
      <c r="AP207" s="435"/>
      <c r="AQ207" s="436"/>
      <c r="AR207" s="97"/>
      <c r="AS207" s="97"/>
      <c r="AT207" s="97"/>
      <c r="AU207" s="97"/>
      <c r="AV207" s="97"/>
      <c r="AW207" s="98"/>
      <c r="AX207" s="51"/>
      <c r="AY207" s="350" t="str">
        <f>Base!$A$14</f>
        <v>Cariste D</v>
      </c>
      <c r="AZ207" s="77">
        <f>(AZ195+AZ196)/Base!$I$5+(AZ197+AZ198)/Base!$I$7+(AZ199+AZ200)/Base!$I$6</f>
        <v>119.375</v>
      </c>
      <c r="BA207" s="327">
        <f>IFERROR(AZ207/VLOOKUP($A207,Base!$A$3:$D$17,4,FALSE)/24,"")</f>
        <v>0.20242853682170539</v>
      </c>
      <c r="BB207" s="316">
        <f>(BB195+BB196)/Base!$I$5+(BB197+BB198)/Base!$I$7+(BB199+BB200)/Base!$I$6</f>
        <v>0</v>
      </c>
      <c r="BC207" s="326">
        <f>IFERROR(BB207/VLOOKUP($A207,Base!$A$3:$D$17,4,FALSE)/24,"")</f>
        <v>0</v>
      </c>
      <c r="BD207" s="317">
        <f>BE195/Base!$I$5+BE197/Base!$I$7+BE199/Base!$I$6</f>
        <v>0</v>
      </c>
      <c r="BE207" s="393" t="s">
        <v>10</v>
      </c>
      <c r="BF207" s="84">
        <f>BD207/VLOOKUP($A207,Base!$A$3:$D$17,4,FALSE)/24</f>
        <v>0</v>
      </c>
      <c r="BG207" s="440"/>
      <c r="BH207" s="441"/>
      <c r="BI207" s="110" t="s">
        <v>10</v>
      </c>
      <c r="BJ207" s="23"/>
      <c r="BK207" s="434"/>
      <c r="BL207" s="435"/>
      <c r="BM207" s="435"/>
      <c r="BN207" s="435"/>
      <c r="BO207" s="435"/>
      <c r="BP207" s="436"/>
      <c r="BQ207" s="97"/>
      <c r="BR207" s="97"/>
      <c r="BS207" s="97"/>
      <c r="BT207" s="97"/>
      <c r="BU207" s="97"/>
      <c r="BV207" s="98"/>
      <c r="BW207" s="51"/>
      <c r="BX207" s="350" t="str">
        <f>Base!$A$14</f>
        <v>Cariste D</v>
      </c>
      <c r="BY207" s="77">
        <f>(BY195+BY196)/Base!$I$5+(BY197+BY198)/Base!$I$7+(BY199+BY200)/Base!$I$6</f>
        <v>92.916666666666657</v>
      </c>
      <c r="BZ207" s="327">
        <f>IFERROR(BY207/VLOOKUP($A207,Base!$A$3:$D$17,4,FALSE)/24,"")</f>
        <v>0.15756217700258396</v>
      </c>
      <c r="CA207" s="316">
        <f>(CA195+CA196)/Base!$I$5+(CA197+CA198)/Base!$I$7+(CA199+CA200)/Base!$I$6</f>
        <v>0</v>
      </c>
      <c r="CB207" s="326">
        <f>IFERROR($CA207/VLOOKUP($A207,Base!$A$3:$D$17,4,FALSE)/24,"")</f>
        <v>0</v>
      </c>
      <c r="CC207" s="317">
        <f>CD195/Base!$I$5+CD197/Base!$I$7+CD199/Base!$I$6</f>
        <v>0</v>
      </c>
      <c r="CD207" s="393" t="s">
        <v>10</v>
      </c>
      <c r="CE207" s="84">
        <f>CC207/VLOOKUP($A207,Base!$A$3:$D$17,4,FALSE)/24</f>
        <v>0</v>
      </c>
      <c r="CF207" s="440"/>
      <c r="CG207" s="441"/>
      <c r="CH207" s="110" t="s">
        <v>10</v>
      </c>
      <c r="CI207" s="23"/>
      <c r="CJ207" s="434"/>
      <c r="CK207" s="435"/>
      <c r="CL207" s="435"/>
      <c r="CM207" s="435"/>
      <c r="CN207" s="435"/>
      <c r="CO207" s="436"/>
      <c r="CP207" s="97"/>
      <c r="CQ207" s="97"/>
      <c r="CR207" s="97"/>
      <c r="CS207" s="97"/>
      <c r="CT207" s="97"/>
      <c r="CU207" s="98"/>
      <c r="CV207" s="51"/>
      <c r="CW207" s="350" t="str">
        <f>Base!$A$14</f>
        <v>Cariste D</v>
      </c>
      <c r="CX207" s="77">
        <f>(CX195+CX196)/Base!$I$5+(CX197+CX198)/Base!$I$7+(CX199+CX200)/Base!$I$6</f>
        <v>110.5</v>
      </c>
      <c r="CY207" s="327">
        <f>IFERROR(CX207/VLOOKUP($A207,Base!$A$3:$D$17,4,FALSE)/24,"")</f>
        <v>0.18737887596899225</v>
      </c>
      <c r="CZ207" s="316">
        <f>(CZ195+CZ196)/Base!$I$5+(CZ197+CZ198)/Base!$I$7+(CZ199+CZ200)/Base!$I$6</f>
        <v>0</v>
      </c>
      <c r="DA207" s="326">
        <f>IFERROR(CZ207/VLOOKUP($A207,Base!$A$3:$D$17,4,FALSE)/24,"")</f>
        <v>0</v>
      </c>
      <c r="DB207" s="317">
        <f>DC195/Base!$I$5+DC197/Base!$I$7+DC199/Base!$I$6</f>
        <v>0</v>
      </c>
      <c r="DC207" s="393" t="s">
        <v>10</v>
      </c>
      <c r="DD207" s="84">
        <f>DB207/VLOOKUP($A207,Base!$A$3:$D$17,4,FALSE)/24</f>
        <v>0</v>
      </c>
      <c r="DE207" s="440"/>
      <c r="DF207" s="441"/>
      <c r="DG207" s="110" t="s">
        <v>10</v>
      </c>
      <c r="DH207" s="23"/>
      <c r="DI207" s="434"/>
      <c r="DJ207" s="435"/>
      <c r="DK207" s="435"/>
      <c r="DL207" s="435"/>
      <c r="DM207" s="435"/>
      <c r="DN207" s="436"/>
      <c r="DO207" s="97"/>
      <c r="DP207" s="97"/>
      <c r="DQ207" s="97"/>
      <c r="DR207" s="97"/>
      <c r="DS207" s="97"/>
      <c r="DT207" s="98"/>
      <c r="DU207" s="51"/>
      <c r="DV207" s="350" t="str">
        <f>Base!$A$14</f>
        <v>Cariste D</v>
      </c>
      <c r="DW207" s="77">
        <f>(DW195+DW196)/Base!$I$5+(DW197+DW198)/Base!$I$7+(DW199+DW200)/Base!$I$6</f>
        <v>0</v>
      </c>
      <c r="DX207" s="327">
        <f>IFERROR(DW207/VLOOKUP($A207,Base!$A$3:$D$17,4,FALSE)/24,"")</f>
        <v>0</v>
      </c>
      <c r="DY207" s="316">
        <f>(DY195+DY196)/Base!$I$5+(DY197+DY198)/Base!$I$7+(DY199+DY200)/Base!$I$6</f>
        <v>0</v>
      </c>
      <c r="DZ207" s="326">
        <f>IFERROR($DY207/VLOOKUP($A207,Base!$A$3:$D$17,4,FALSE)/24,"")</f>
        <v>0</v>
      </c>
      <c r="EA207" s="317">
        <f>EB195/Base!$I$5+EB197/Base!$I$7+EB199/Base!$I$6</f>
        <v>0</v>
      </c>
      <c r="EB207" s="393" t="s">
        <v>10</v>
      </c>
      <c r="EC207" s="84">
        <f>EA207/VLOOKUP($A207,Base!$A$3:$D$17,4,FALSE)/24</f>
        <v>0</v>
      </c>
      <c r="ED207" s="440"/>
      <c r="EE207" s="441"/>
      <c r="EF207" s="110" t="s">
        <v>10</v>
      </c>
      <c r="EG207" s="23"/>
      <c r="EH207" s="434"/>
      <c r="EI207" s="435"/>
      <c r="EJ207" s="435"/>
      <c r="EK207" s="435"/>
      <c r="EL207" s="435"/>
      <c r="EM207" s="436"/>
      <c r="EN207" s="97"/>
      <c r="EO207" s="97"/>
      <c r="EP207" s="97"/>
      <c r="EQ207" s="97"/>
      <c r="ER207" s="97"/>
      <c r="ES207" s="98"/>
      <c r="ET207" s="51"/>
      <c r="EU207" s="350" t="str">
        <f>Base!$A$14</f>
        <v>Cariste D</v>
      </c>
      <c r="EV207" s="324">
        <f>(EV195+EV196)/Base!$I$5+(EV197+EV198)/Base!$I$7+(EV199+EV200)/Base!$I$6</f>
        <v>97.166666666666671</v>
      </c>
      <c r="EW207" s="327">
        <f>IFERROR(EV207/VLOOKUP($A207,Base!$A$3:$D$17,4,FALSE)/24,"")</f>
        <v>0.16476905684754523</v>
      </c>
      <c r="EX207" s="316">
        <f>(EX195+EX196)/Base!$I$5+(EX197+EX198)/Base!$I$7+(EX199+EX200)/Base!$I$6</f>
        <v>0</v>
      </c>
      <c r="EY207" s="326">
        <f>IFERROR($EX207/VLOOKUP($A207,Base!$A$3:$D$17,4,FALSE)/24,"")</f>
        <v>0</v>
      </c>
      <c r="EZ207" s="317">
        <f>FA195/Base!$I$5+FA197/Base!$I$7+FA199/Base!$I$6</f>
        <v>0</v>
      </c>
      <c r="FA207" s="393" t="s">
        <v>10</v>
      </c>
      <c r="FB207" s="84">
        <f>EZ207/VLOOKUP($A207,Base!$A$3:$D$17,4,FALSE)/24</f>
        <v>0</v>
      </c>
      <c r="FC207" s="440"/>
      <c r="FD207" s="441"/>
      <c r="FE207" s="110" t="s">
        <v>10</v>
      </c>
      <c r="FF207" s="23"/>
      <c r="FG207" s="434"/>
      <c r="FH207" s="435"/>
      <c r="FI207" s="435"/>
      <c r="FJ207" s="435"/>
      <c r="FK207" s="435"/>
      <c r="FL207" s="436"/>
      <c r="FM207" s="97"/>
      <c r="FN207" s="97"/>
      <c r="FO207" s="97"/>
      <c r="FP207" s="97"/>
      <c r="FQ207" s="97"/>
      <c r="FR207" s="98"/>
      <c r="FS207" s="51"/>
    </row>
    <row r="208" spans="1:175" s="25" customFormat="1" x14ac:dyDescent="0.2">
      <c r="A208" s="350" t="str">
        <f>Base!$A$15</f>
        <v>Hors production</v>
      </c>
      <c r="B208" s="323">
        <v>7</v>
      </c>
      <c r="C208" s="327">
        <f>IFERROR(B208/VLOOKUP($A208,Base!$A$3:$D$17,4,FALSE)/24,"")</f>
        <v>0.29166666666666669</v>
      </c>
      <c r="D208" s="110"/>
      <c r="E208" s="310">
        <f>IFERROR($D208/VLOOKUP($A208,Base!$A$3:$D$17,4,FALSE)/24,"")</f>
        <v>0</v>
      </c>
      <c r="F208" s="315">
        <f>SUMIF($I$163:$I$191,A208,$J$163:$J$191)+SUMIF($K$163:$K$191,A208,$L$163:$L$191)+SUMIF($M$163:$M$191,A208,$N$163:$N$191)+SUMIF($O$163:$O$191,A208,$P$163:$P$191)+SUMIF($Q$163:$Q$191,A208,$R$163:$R$191)</f>
        <v>0</v>
      </c>
      <c r="G208" s="393"/>
      <c r="H208" s="84"/>
      <c r="I208" s="440"/>
      <c r="J208" s="441"/>
      <c r="K208" s="110"/>
      <c r="L208" s="23"/>
      <c r="M208" s="434"/>
      <c r="N208" s="435"/>
      <c r="O208" s="435"/>
      <c r="P208" s="435"/>
      <c r="Q208" s="435"/>
      <c r="R208" s="436"/>
      <c r="S208" s="97"/>
      <c r="T208" s="97"/>
      <c r="U208" s="97"/>
      <c r="V208" s="97"/>
      <c r="W208" s="97"/>
      <c r="X208" s="98"/>
      <c r="Y208" s="51"/>
      <c r="Z208" s="350" t="str">
        <f>Base!$A$15</f>
        <v>Hors production</v>
      </c>
      <c r="AA208" s="323">
        <v>7</v>
      </c>
      <c r="AB208" s="327">
        <f>IFERROR(AA208/VLOOKUP($A208,Base!$A$3:$D$17,4,FALSE)/24,"")</f>
        <v>0.29166666666666669</v>
      </c>
      <c r="AC208" s="110"/>
      <c r="AD208" s="326">
        <f>IFERROR($AC208/VLOOKUP($A208,Base!$A$3:$D$17,4,FALSE)/24,"")</f>
        <v>0</v>
      </c>
      <c r="AE208" s="315">
        <f>AA208</f>
        <v>7</v>
      </c>
      <c r="AF208" s="393"/>
      <c r="AG208" s="84"/>
      <c r="AH208" s="440"/>
      <c r="AI208" s="441"/>
      <c r="AJ208" s="110"/>
      <c r="AK208" s="23"/>
      <c r="AL208" s="434"/>
      <c r="AM208" s="435"/>
      <c r="AN208" s="435"/>
      <c r="AO208" s="435"/>
      <c r="AP208" s="435"/>
      <c r="AQ208" s="436"/>
      <c r="AR208" s="97"/>
      <c r="AS208" s="97"/>
      <c r="AT208" s="97"/>
      <c r="AU208" s="97"/>
      <c r="AV208" s="97"/>
      <c r="AW208" s="98"/>
      <c r="AX208" s="51"/>
      <c r="AY208" s="350" t="str">
        <f>Base!$A$15</f>
        <v>Hors production</v>
      </c>
      <c r="AZ208" s="75">
        <v>0</v>
      </c>
      <c r="BA208" s="327">
        <f>IFERROR(AZ208/VLOOKUP($A208,Base!$A$3:$D$17,4,FALSE)/24,"")</f>
        <v>0</v>
      </c>
      <c r="BB208" s="110"/>
      <c r="BC208" s="326">
        <f>IFERROR(BB208/VLOOKUP($A208,Base!$A$3:$D$17,4,FALSE)/24,"")</f>
        <v>0</v>
      </c>
      <c r="BD208" s="315">
        <f>AZ208</f>
        <v>0</v>
      </c>
      <c r="BE208" s="393"/>
      <c r="BF208" s="84"/>
      <c r="BG208" s="440"/>
      <c r="BH208" s="441"/>
      <c r="BI208" s="110"/>
      <c r="BJ208" s="23"/>
      <c r="BK208" s="434"/>
      <c r="BL208" s="435"/>
      <c r="BM208" s="435"/>
      <c r="BN208" s="435"/>
      <c r="BO208" s="435"/>
      <c r="BP208" s="436"/>
      <c r="BQ208" s="97"/>
      <c r="BR208" s="97"/>
      <c r="BS208" s="97"/>
      <c r="BT208" s="97"/>
      <c r="BU208" s="97"/>
      <c r="BV208" s="98"/>
      <c r="BW208" s="51"/>
      <c r="BX208" s="350" t="str">
        <f>Base!$A$15</f>
        <v>Hors production</v>
      </c>
      <c r="BY208" s="75">
        <v>7</v>
      </c>
      <c r="BZ208" s="327">
        <f>IFERROR(BY208/VLOOKUP($A208,Base!$A$3:$D$17,4,FALSE)/24,"")</f>
        <v>0.29166666666666669</v>
      </c>
      <c r="CA208" s="110"/>
      <c r="CB208" s="326">
        <f>IFERROR($CA208/VLOOKUP($A208,Base!$A$3:$D$17,4,FALSE)/24,"")</f>
        <v>0</v>
      </c>
      <c r="CC208" s="315">
        <f>BY208</f>
        <v>7</v>
      </c>
      <c r="CD208" s="393"/>
      <c r="CE208" s="84"/>
      <c r="CF208" s="440"/>
      <c r="CG208" s="441"/>
      <c r="CH208" s="110"/>
      <c r="CI208" s="23"/>
      <c r="CJ208" s="434"/>
      <c r="CK208" s="435"/>
      <c r="CL208" s="435"/>
      <c r="CM208" s="435"/>
      <c r="CN208" s="435"/>
      <c r="CO208" s="436"/>
      <c r="CP208" s="97"/>
      <c r="CQ208" s="97"/>
      <c r="CR208" s="97"/>
      <c r="CS208" s="97"/>
      <c r="CT208" s="97"/>
      <c r="CU208" s="98"/>
      <c r="CV208" s="51"/>
      <c r="CW208" s="350" t="str">
        <f>Base!$A$15</f>
        <v>Hors production</v>
      </c>
      <c r="CX208" s="75">
        <v>7</v>
      </c>
      <c r="CY208" s="327">
        <f>IFERROR(CX208/VLOOKUP($A208,Base!$A$3:$D$17,4,FALSE)/24,"")</f>
        <v>0.29166666666666669</v>
      </c>
      <c r="CZ208" s="110"/>
      <c r="DA208" s="326">
        <f>IFERROR(CZ208/VLOOKUP($A208,Base!$A$3:$D$17,4,FALSE)/24,"")</f>
        <v>0</v>
      </c>
      <c r="DB208" s="315">
        <f>CX208</f>
        <v>7</v>
      </c>
      <c r="DC208" s="393"/>
      <c r="DD208" s="84"/>
      <c r="DE208" s="440"/>
      <c r="DF208" s="441"/>
      <c r="DG208" s="110"/>
      <c r="DH208" s="23"/>
      <c r="DI208" s="434"/>
      <c r="DJ208" s="435"/>
      <c r="DK208" s="435"/>
      <c r="DL208" s="435"/>
      <c r="DM208" s="435"/>
      <c r="DN208" s="436"/>
      <c r="DO208" s="97"/>
      <c r="DP208" s="97"/>
      <c r="DQ208" s="97"/>
      <c r="DR208" s="97"/>
      <c r="DS208" s="97"/>
      <c r="DT208" s="98"/>
      <c r="DU208" s="51"/>
      <c r="DV208" s="350" t="str">
        <f>Base!$A$15</f>
        <v>Hors production</v>
      </c>
      <c r="DW208" s="75">
        <v>0</v>
      </c>
      <c r="DX208" s="327">
        <f>IFERROR(DW208/VLOOKUP($A208,Base!$A$3:$D$17,4,FALSE)/24,"")</f>
        <v>0</v>
      </c>
      <c r="DY208" s="110"/>
      <c r="DZ208" s="326">
        <f>IFERROR($DY208/VLOOKUP($A208,Base!$A$3:$D$17,4,FALSE)/24,"")</f>
        <v>0</v>
      </c>
      <c r="EA208" s="315">
        <f>DW208</f>
        <v>0</v>
      </c>
      <c r="EB208" s="393"/>
      <c r="EC208" s="84"/>
      <c r="ED208" s="440"/>
      <c r="EE208" s="441"/>
      <c r="EF208" s="110"/>
      <c r="EG208" s="23"/>
      <c r="EH208" s="434"/>
      <c r="EI208" s="435"/>
      <c r="EJ208" s="435"/>
      <c r="EK208" s="435"/>
      <c r="EL208" s="435"/>
      <c r="EM208" s="436"/>
      <c r="EN208" s="97"/>
      <c r="EO208" s="97"/>
      <c r="EP208" s="97"/>
      <c r="EQ208" s="97"/>
      <c r="ER208" s="97"/>
      <c r="ES208" s="98"/>
      <c r="ET208" s="51"/>
      <c r="EU208" s="350" t="str">
        <f>Base!$A$15</f>
        <v>Hors production</v>
      </c>
      <c r="EV208" s="323"/>
      <c r="EW208" s="327">
        <f>IFERROR(EV208/VLOOKUP($A208,Base!$A$3:$D$17,4,FALSE)/24,"")</f>
        <v>0</v>
      </c>
      <c r="EX208" s="110"/>
      <c r="EY208" s="326">
        <f>IFERROR($EX208/VLOOKUP($A208,Base!$A$3:$D$17,4,FALSE)/24,"")</f>
        <v>0</v>
      </c>
      <c r="EZ208" s="315">
        <f>EV208</f>
        <v>0</v>
      </c>
      <c r="FA208" s="393"/>
      <c r="FB208" s="84"/>
      <c r="FC208" s="440"/>
      <c r="FD208" s="441"/>
      <c r="FE208" s="110"/>
      <c r="FF208" s="23"/>
      <c r="FG208" s="434"/>
      <c r="FH208" s="435"/>
      <c r="FI208" s="435"/>
      <c r="FJ208" s="435"/>
      <c r="FK208" s="435"/>
      <c r="FL208" s="436"/>
      <c r="FM208" s="97"/>
      <c r="FN208" s="97"/>
      <c r="FO208" s="97"/>
      <c r="FP208" s="97"/>
      <c r="FQ208" s="97"/>
      <c r="FR208" s="98"/>
      <c r="FS208" s="51"/>
    </row>
    <row r="209" spans="1:175" s="25" customFormat="1" x14ac:dyDescent="0.2">
      <c r="A209" s="350" t="str">
        <f>Base!$A$16</f>
        <v>Encadrement</v>
      </c>
      <c r="B209" s="323">
        <v>7</v>
      </c>
      <c r="C209" s="327">
        <f>IFERROR(B209/VLOOKUP($A209,Base!$A$3:$D$17,4,FALSE)/24,"")</f>
        <v>0.29166666666666669</v>
      </c>
      <c r="D209" s="110"/>
      <c r="E209" s="310">
        <f>IFERROR($D209/VLOOKUP($A209,Base!$A$3:$D$17,4,FALSE)/24,"")</f>
        <v>0</v>
      </c>
      <c r="F209" s="315">
        <f>B209</f>
        <v>7</v>
      </c>
      <c r="G209" s="393"/>
      <c r="H209" s="84">
        <f>F209/VLOOKUP($A209,Base!$A$3:$D$17,4,FALSE)/24</f>
        <v>0.29166666666666669</v>
      </c>
      <c r="I209" s="440"/>
      <c r="J209" s="441"/>
      <c r="K209" s="110"/>
      <c r="L209" s="23"/>
      <c r="M209" s="434"/>
      <c r="N209" s="435"/>
      <c r="O209" s="435"/>
      <c r="P209" s="435"/>
      <c r="Q209" s="435"/>
      <c r="R209" s="436"/>
      <c r="S209" s="97"/>
      <c r="T209" s="97"/>
      <c r="U209" s="97"/>
      <c r="V209" s="97"/>
      <c r="W209" s="97"/>
      <c r="X209" s="98"/>
      <c r="Y209" s="51"/>
      <c r="Z209" s="350" t="str">
        <f>Base!$A$16</f>
        <v>Encadrement</v>
      </c>
      <c r="AA209" s="323">
        <v>7</v>
      </c>
      <c r="AB209" s="327">
        <f>IFERROR(AA209/VLOOKUP($A209,Base!$A$3:$D$17,4,FALSE)/24,"")</f>
        <v>0.29166666666666669</v>
      </c>
      <c r="AC209" s="110"/>
      <c r="AD209" s="326">
        <f>IFERROR($AC209/VLOOKUP($A209,Base!$A$3:$D$17,4,FALSE)/24,"")</f>
        <v>0</v>
      </c>
      <c r="AE209" s="315">
        <f>AA209</f>
        <v>7</v>
      </c>
      <c r="AF209" s="393"/>
      <c r="AG209" s="84">
        <f>AE209/VLOOKUP($A209,Base!$A$3:$D$17,4,FALSE)/24</f>
        <v>0.29166666666666669</v>
      </c>
      <c r="AH209" s="440"/>
      <c r="AI209" s="441"/>
      <c r="AJ209" s="110"/>
      <c r="AK209" s="23"/>
      <c r="AL209" s="434"/>
      <c r="AM209" s="435"/>
      <c r="AN209" s="435"/>
      <c r="AO209" s="435"/>
      <c r="AP209" s="435"/>
      <c r="AQ209" s="436"/>
      <c r="AR209" s="97"/>
      <c r="AS209" s="97"/>
      <c r="AT209" s="97"/>
      <c r="AU209" s="97"/>
      <c r="AV209" s="97"/>
      <c r="AW209" s="98"/>
      <c r="AX209" s="51"/>
      <c r="AY209" s="350" t="str">
        <f>Base!$A$16</f>
        <v>Encadrement</v>
      </c>
      <c r="AZ209" s="75">
        <v>7</v>
      </c>
      <c r="BA209" s="327">
        <f>IFERROR(AZ209/VLOOKUP($A209,Base!$A$3:$D$17,4,FALSE)/24,"")</f>
        <v>0.29166666666666669</v>
      </c>
      <c r="BB209" s="110"/>
      <c r="BC209" s="326">
        <f>IFERROR(BB209/VLOOKUP($A209,Base!$A$3:$D$17,4,FALSE)/24,"")</f>
        <v>0</v>
      </c>
      <c r="BD209" s="315">
        <f>AZ209</f>
        <v>7</v>
      </c>
      <c r="BE209" s="393"/>
      <c r="BF209" s="84">
        <f>BD209/VLOOKUP($A209,Base!$A$3:$D$17,4,FALSE)/24</f>
        <v>0.29166666666666669</v>
      </c>
      <c r="BG209" s="440"/>
      <c r="BH209" s="441"/>
      <c r="BI209" s="110"/>
      <c r="BJ209" s="23"/>
      <c r="BK209" s="434"/>
      <c r="BL209" s="435"/>
      <c r="BM209" s="435"/>
      <c r="BN209" s="435"/>
      <c r="BO209" s="435"/>
      <c r="BP209" s="436"/>
      <c r="BQ209" s="97"/>
      <c r="BR209" s="97"/>
      <c r="BS209" s="97"/>
      <c r="BT209" s="97"/>
      <c r="BU209" s="97"/>
      <c r="BV209" s="98"/>
      <c r="BW209" s="51"/>
      <c r="BX209" s="350" t="str">
        <f>Base!$A$16</f>
        <v>Encadrement</v>
      </c>
      <c r="BY209" s="75">
        <v>7</v>
      </c>
      <c r="BZ209" s="327">
        <f>IFERROR(BY209/VLOOKUP($A209,Base!$A$3:$D$17,4,FALSE)/24,"")</f>
        <v>0.29166666666666669</v>
      </c>
      <c r="CA209" s="110"/>
      <c r="CB209" s="326">
        <f>IFERROR($CA209/VLOOKUP($A209,Base!$A$3:$D$17,4,FALSE)/24,"")</f>
        <v>0</v>
      </c>
      <c r="CC209" s="315">
        <f>BY209</f>
        <v>7</v>
      </c>
      <c r="CD209" s="393"/>
      <c r="CE209" s="84">
        <f>CC209/VLOOKUP($A209,Base!$A$3:$D$17,4,FALSE)/24</f>
        <v>0.29166666666666669</v>
      </c>
      <c r="CF209" s="440"/>
      <c r="CG209" s="441"/>
      <c r="CH209" s="110"/>
      <c r="CI209" s="23"/>
      <c r="CJ209" s="434"/>
      <c r="CK209" s="435"/>
      <c r="CL209" s="435"/>
      <c r="CM209" s="435"/>
      <c r="CN209" s="435"/>
      <c r="CO209" s="436"/>
      <c r="CP209" s="97"/>
      <c r="CQ209" s="97"/>
      <c r="CR209" s="97"/>
      <c r="CS209" s="97"/>
      <c r="CT209" s="97"/>
      <c r="CU209" s="98"/>
      <c r="CV209" s="51"/>
      <c r="CW209" s="350" t="str">
        <f>Base!$A$16</f>
        <v>Encadrement</v>
      </c>
      <c r="CX209" s="75">
        <v>7</v>
      </c>
      <c r="CY209" s="327">
        <f>IFERROR(CX209/VLOOKUP($A209,Base!$A$3:$D$17,4,FALSE)/24,"")</f>
        <v>0.29166666666666669</v>
      </c>
      <c r="CZ209" s="110"/>
      <c r="DA209" s="326">
        <f>IFERROR(CZ209/VLOOKUP($A209,Base!$A$3:$D$17,4,FALSE)/24,"")</f>
        <v>0</v>
      </c>
      <c r="DB209" s="315">
        <f>CX209</f>
        <v>7</v>
      </c>
      <c r="DC209" s="393"/>
      <c r="DD209" s="84">
        <f>DB209/VLOOKUP($A209,Base!$A$3:$D$17,4,FALSE)/24</f>
        <v>0.29166666666666669</v>
      </c>
      <c r="DE209" s="440"/>
      <c r="DF209" s="441"/>
      <c r="DG209" s="110"/>
      <c r="DH209" s="23"/>
      <c r="DI209" s="434"/>
      <c r="DJ209" s="435"/>
      <c r="DK209" s="435"/>
      <c r="DL209" s="435"/>
      <c r="DM209" s="435"/>
      <c r="DN209" s="436"/>
      <c r="DO209" s="97"/>
      <c r="DP209" s="97"/>
      <c r="DQ209" s="97"/>
      <c r="DR209" s="97"/>
      <c r="DS209" s="97"/>
      <c r="DT209" s="98"/>
      <c r="DU209" s="51"/>
      <c r="DV209" s="350" t="str">
        <f>Base!$A$16</f>
        <v>Encadrement</v>
      </c>
      <c r="DW209" s="75">
        <v>0</v>
      </c>
      <c r="DX209" s="327">
        <f>IFERROR(DW209/VLOOKUP($A209,Base!$A$3:$D$17,4,FALSE)/24,"")</f>
        <v>0</v>
      </c>
      <c r="DY209" s="110"/>
      <c r="DZ209" s="326">
        <f>IFERROR($DY209/VLOOKUP($A209,Base!$A$3:$D$17,4,FALSE)/24,"")</f>
        <v>0</v>
      </c>
      <c r="EA209" s="315">
        <f>DW209</f>
        <v>0</v>
      </c>
      <c r="EB209" s="393"/>
      <c r="EC209" s="84">
        <f>EA209/VLOOKUP($A209,Base!$A$3:$D$17,4,FALSE)/24</f>
        <v>0</v>
      </c>
      <c r="ED209" s="440"/>
      <c r="EE209" s="441"/>
      <c r="EF209" s="110"/>
      <c r="EG209" s="23"/>
      <c r="EH209" s="434"/>
      <c r="EI209" s="435"/>
      <c r="EJ209" s="435"/>
      <c r="EK209" s="435"/>
      <c r="EL209" s="435"/>
      <c r="EM209" s="436"/>
      <c r="EN209" s="97"/>
      <c r="EO209" s="97"/>
      <c r="EP209" s="97"/>
      <c r="EQ209" s="97"/>
      <c r="ER209" s="97"/>
      <c r="ES209" s="98"/>
      <c r="ET209" s="51"/>
      <c r="EU209" s="350" t="str">
        <f>Base!$A$16</f>
        <v>Encadrement</v>
      </c>
      <c r="EV209" s="323">
        <v>7</v>
      </c>
      <c r="EW209" s="327">
        <f>IFERROR(EV209/VLOOKUP($A209,Base!$A$3:$D$17,4,FALSE)/24,"")</f>
        <v>0.29166666666666669</v>
      </c>
      <c r="EX209" s="110"/>
      <c r="EY209" s="326">
        <f>IFERROR($EX209/VLOOKUP($A209,Base!$A$3:$D$17,4,FALSE)/24,"")</f>
        <v>0</v>
      </c>
      <c r="EZ209" s="315">
        <f>EV209</f>
        <v>7</v>
      </c>
      <c r="FA209" s="393"/>
      <c r="FB209" s="84">
        <f>EZ209/VLOOKUP($A209,Base!$A$3:$D$17,4,FALSE)/24</f>
        <v>0.29166666666666669</v>
      </c>
      <c r="FC209" s="440"/>
      <c r="FD209" s="441"/>
      <c r="FE209" s="110"/>
      <c r="FF209" s="23"/>
      <c r="FG209" s="434"/>
      <c r="FH209" s="435"/>
      <c r="FI209" s="435"/>
      <c r="FJ209" s="435"/>
      <c r="FK209" s="435"/>
      <c r="FL209" s="436"/>
      <c r="FM209" s="97"/>
      <c r="FN209" s="97"/>
      <c r="FO209" s="97"/>
      <c r="FP209" s="97"/>
      <c r="FQ209" s="97"/>
      <c r="FR209" s="98"/>
      <c r="FS209" s="51"/>
    </row>
    <row r="210" spans="1:175" s="25" customFormat="1" ht="12.75" thickBot="1" x14ac:dyDescent="0.25">
      <c r="A210" s="350" t="str">
        <f>Base!$A$17</f>
        <v>Inventaire</v>
      </c>
      <c r="B210" s="323">
        <v>3</v>
      </c>
      <c r="C210" s="327">
        <f>IFERROR(B210/VLOOKUP($A210,Base!$A$3:$D$17,4,FALSE)/24,"")</f>
        <v>0.125</v>
      </c>
      <c r="D210" s="110"/>
      <c r="E210" s="310">
        <f>IFERROR($D210/VLOOKUP($A210,Base!$A$3:$D$17,4,FALSE)/24,"")</f>
        <v>0</v>
      </c>
      <c r="F210" s="315">
        <f>B210</f>
        <v>3</v>
      </c>
      <c r="G210" s="393"/>
      <c r="H210" s="84">
        <f>F210/VLOOKUP($A210,Base!$A$3:$D$17,4,FALSE)/24</f>
        <v>0.125</v>
      </c>
      <c r="I210" s="440"/>
      <c r="J210" s="441"/>
      <c r="K210" s="110"/>
      <c r="L210" s="23"/>
      <c r="M210" s="437"/>
      <c r="N210" s="438"/>
      <c r="O210" s="438"/>
      <c r="P210" s="438"/>
      <c r="Q210" s="438"/>
      <c r="R210" s="439"/>
      <c r="S210" s="99"/>
      <c r="T210" s="99"/>
      <c r="U210" s="99"/>
      <c r="V210" s="99"/>
      <c r="W210" s="99"/>
      <c r="X210" s="100"/>
      <c r="Y210" s="51"/>
      <c r="Z210" s="350" t="str">
        <f>Base!$A$17</f>
        <v>Inventaire</v>
      </c>
      <c r="AA210" s="323">
        <v>3</v>
      </c>
      <c r="AB210" s="327">
        <f>IFERROR(AA210/VLOOKUP($A210,Base!$A$3:$D$17,4,FALSE)/24,"")</f>
        <v>0.125</v>
      </c>
      <c r="AC210" s="110"/>
      <c r="AD210" s="326">
        <f>IFERROR($AC210/VLOOKUP($A210,Base!$A$3:$D$17,4,FALSE)/24,"")</f>
        <v>0</v>
      </c>
      <c r="AE210" s="315">
        <f>AA210</f>
        <v>3</v>
      </c>
      <c r="AF210" s="393"/>
      <c r="AG210" s="84">
        <f>AE210/VLOOKUP($A210,Base!$A$3:$D$17,4,FALSE)/24</f>
        <v>0.125</v>
      </c>
      <c r="AH210" s="440"/>
      <c r="AI210" s="441"/>
      <c r="AJ210" s="110"/>
      <c r="AK210" s="23"/>
      <c r="AL210" s="437"/>
      <c r="AM210" s="438"/>
      <c r="AN210" s="438"/>
      <c r="AO210" s="438"/>
      <c r="AP210" s="438"/>
      <c r="AQ210" s="439"/>
      <c r="AR210" s="99"/>
      <c r="AS210" s="99"/>
      <c r="AT210" s="99"/>
      <c r="AU210" s="99"/>
      <c r="AV210" s="99"/>
      <c r="AW210" s="100"/>
      <c r="AX210" s="51"/>
      <c r="AY210" s="350" t="str">
        <f>Base!$A$17</f>
        <v>Inventaire</v>
      </c>
      <c r="AZ210" s="75">
        <v>3</v>
      </c>
      <c r="BA210" s="327">
        <f>IFERROR(AZ210/VLOOKUP($A210,Base!$A$3:$D$17,4,FALSE)/24,"")</f>
        <v>0.125</v>
      </c>
      <c r="BB210" s="110"/>
      <c r="BC210" s="326">
        <f>IFERROR(BB210/VLOOKUP($A210,Base!$A$3:$D$17,4,FALSE)/24,"")</f>
        <v>0</v>
      </c>
      <c r="BD210" s="315">
        <f>AZ210</f>
        <v>3</v>
      </c>
      <c r="BE210" s="393"/>
      <c r="BF210" s="84">
        <f>BD210/VLOOKUP($A210,Base!$A$3:$D$17,4,FALSE)/24</f>
        <v>0.125</v>
      </c>
      <c r="BG210" s="440"/>
      <c r="BH210" s="441"/>
      <c r="BI210" s="110"/>
      <c r="BJ210" s="23"/>
      <c r="BK210" s="437"/>
      <c r="BL210" s="438"/>
      <c r="BM210" s="438"/>
      <c r="BN210" s="438"/>
      <c r="BO210" s="438"/>
      <c r="BP210" s="439"/>
      <c r="BQ210" s="99"/>
      <c r="BR210" s="99"/>
      <c r="BS210" s="99"/>
      <c r="BT210" s="99"/>
      <c r="BU210" s="99"/>
      <c r="BV210" s="100"/>
      <c r="BW210" s="51"/>
      <c r="BX210" s="350" t="str">
        <f>Base!$A$17</f>
        <v>Inventaire</v>
      </c>
      <c r="BY210" s="75">
        <v>3</v>
      </c>
      <c r="BZ210" s="327">
        <f>IFERROR(BY210/VLOOKUP($A210,Base!$A$3:$D$17,4,FALSE)/24,"")</f>
        <v>0.125</v>
      </c>
      <c r="CA210" s="110"/>
      <c r="CB210" s="326">
        <f>IFERROR($CA210/VLOOKUP($A210,Base!$A$3:$D$17,4,FALSE)/24,"")</f>
        <v>0</v>
      </c>
      <c r="CC210" s="315">
        <f>BY210</f>
        <v>3</v>
      </c>
      <c r="CD210" s="393"/>
      <c r="CE210" s="84">
        <f>CC210/VLOOKUP($A210,Base!$A$3:$D$17,4,FALSE)/24</f>
        <v>0.125</v>
      </c>
      <c r="CF210" s="440"/>
      <c r="CG210" s="441"/>
      <c r="CH210" s="110"/>
      <c r="CI210" s="23"/>
      <c r="CJ210" s="437"/>
      <c r="CK210" s="438"/>
      <c r="CL210" s="438"/>
      <c r="CM210" s="438"/>
      <c r="CN210" s="438"/>
      <c r="CO210" s="439"/>
      <c r="CP210" s="99"/>
      <c r="CQ210" s="99"/>
      <c r="CR210" s="99"/>
      <c r="CS210" s="99"/>
      <c r="CT210" s="99"/>
      <c r="CU210" s="100"/>
      <c r="CV210" s="51"/>
      <c r="CW210" s="350" t="str">
        <f>Base!$A$17</f>
        <v>Inventaire</v>
      </c>
      <c r="CX210" s="75">
        <v>3</v>
      </c>
      <c r="CY210" s="327">
        <f>IFERROR(CX210/VLOOKUP($A210,Base!$A$3:$D$17,4,FALSE)/24,"")</f>
        <v>0.125</v>
      </c>
      <c r="CZ210" s="110"/>
      <c r="DA210" s="326">
        <f>IFERROR(CZ210/VLOOKUP($A210,Base!$A$3:$D$17,4,FALSE)/24,"")</f>
        <v>0</v>
      </c>
      <c r="DB210" s="315">
        <f>CX210</f>
        <v>3</v>
      </c>
      <c r="DC210" s="393"/>
      <c r="DD210" s="84">
        <f>DB210/VLOOKUP($A210,Base!$A$3:$D$17,4,FALSE)/24</f>
        <v>0.125</v>
      </c>
      <c r="DE210" s="440"/>
      <c r="DF210" s="441"/>
      <c r="DG210" s="110"/>
      <c r="DH210" s="23"/>
      <c r="DI210" s="437"/>
      <c r="DJ210" s="438"/>
      <c r="DK210" s="438"/>
      <c r="DL210" s="438"/>
      <c r="DM210" s="438"/>
      <c r="DN210" s="439"/>
      <c r="DO210" s="99"/>
      <c r="DP210" s="99"/>
      <c r="DQ210" s="99"/>
      <c r="DR210" s="99"/>
      <c r="DS210" s="99"/>
      <c r="DT210" s="100"/>
      <c r="DU210" s="51"/>
      <c r="DV210" s="350" t="str">
        <f>Base!$A$17</f>
        <v>Inventaire</v>
      </c>
      <c r="DW210" s="75">
        <v>0</v>
      </c>
      <c r="DX210" s="327">
        <f>IFERROR(DW210/VLOOKUP($A210,Base!$A$3:$D$17,4,FALSE)/24,"")</f>
        <v>0</v>
      </c>
      <c r="DY210" s="110"/>
      <c r="DZ210" s="326">
        <f>IFERROR($DY210/VLOOKUP($A210,Base!$A$3:$D$17,4,FALSE)/24,"")</f>
        <v>0</v>
      </c>
      <c r="EA210" s="315">
        <f>DW210</f>
        <v>0</v>
      </c>
      <c r="EB210" s="393"/>
      <c r="EC210" s="84">
        <f>EA210/VLOOKUP($A210,Base!$A$3:$D$17,4,FALSE)/24</f>
        <v>0</v>
      </c>
      <c r="ED210" s="440"/>
      <c r="EE210" s="441"/>
      <c r="EF210" s="110"/>
      <c r="EG210" s="23"/>
      <c r="EH210" s="437"/>
      <c r="EI210" s="438"/>
      <c r="EJ210" s="438"/>
      <c r="EK210" s="438"/>
      <c r="EL210" s="438"/>
      <c r="EM210" s="439"/>
      <c r="EN210" s="99"/>
      <c r="EO210" s="99"/>
      <c r="EP210" s="99"/>
      <c r="EQ210" s="99"/>
      <c r="ER210" s="99"/>
      <c r="ES210" s="100"/>
      <c r="ET210" s="51"/>
      <c r="EU210" s="350" t="str">
        <f>Base!$A$17</f>
        <v>Inventaire</v>
      </c>
      <c r="EV210" s="323">
        <v>3</v>
      </c>
      <c r="EW210" s="327">
        <f>IFERROR(EV210/VLOOKUP($A210,Base!$A$3:$D$17,4,FALSE)/24,"")</f>
        <v>0.125</v>
      </c>
      <c r="EX210" s="110"/>
      <c r="EY210" s="326">
        <f>IFERROR($EX210/VLOOKUP($A210,Base!$A$3:$D$17,4,FALSE)/24,"")</f>
        <v>0</v>
      </c>
      <c r="EZ210" s="315">
        <f>EV210</f>
        <v>3</v>
      </c>
      <c r="FA210" s="393"/>
      <c r="FB210" s="84">
        <f>EZ210/VLOOKUP($A210,Base!$A$3:$D$17,2,FALSE)/24</f>
        <v>0.125</v>
      </c>
      <c r="FC210" s="440"/>
      <c r="FD210" s="441"/>
      <c r="FE210" s="110"/>
      <c r="FF210" s="23"/>
      <c r="FG210" s="437"/>
      <c r="FH210" s="438"/>
      <c r="FI210" s="438"/>
      <c r="FJ210" s="438"/>
      <c r="FK210" s="438"/>
      <c r="FL210" s="439"/>
      <c r="FM210" s="99"/>
      <c r="FN210" s="99"/>
      <c r="FO210" s="99"/>
      <c r="FP210" s="99"/>
      <c r="FQ210" s="99"/>
      <c r="FR210" s="100"/>
      <c r="FS210" s="51"/>
    </row>
    <row r="211" spans="1:175" s="25" customFormat="1" ht="12.75" thickBot="1" x14ac:dyDescent="0.25">
      <c r="A211" s="333" t="s">
        <v>103</v>
      </c>
      <c r="B211" s="334"/>
      <c r="C211" s="342">
        <f>SUM(C195:C210)</f>
        <v>3.7754660826391424</v>
      </c>
      <c r="D211" s="336"/>
      <c r="E211" s="345">
        <f>SUM(E195:E210,H208:H210)</f>
        <v>1.8333333333333335</v>
      </c>
      <c r="F211" s="338"/>
      <c r="G211" s="339"/>
      <c r="H211" s="402"/>
      <c r="I211" s="442"/>
      <c r="J211" s="443"/>
      <c r="K211" s="341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X211" s="24"/>
      <c r="Y211" s="51"/>
      <c r="Z211" s="333" t="s">
        <v>103</v>
      </c>
      <c r="AA211" s="334"/>
      <c r="AB211" s="342">
        <f>SUM(AB195:AB210)</f>
        <v>3.3037260408374656</v>
      </c>
      <c r="AC211" s="336"/>
      <c r="AD211" s="345">
        <f>SUM(AD195:AD210,AG208:AG210)</f>
        <v>1.8333333333333335</v>
      </c>
      <c r="AE211" s="338"/>
      <c r="AF211" s="339"/>
      <c r="AG211" s="402"/>
      <c r="AH211" s="442"/>
      <c r="AI211" s="443"/>
      <c r="AJ211" s="341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W211" s="24"/>
      <c r="AX211" s="51"/>
      <c r="AY211" s="333" t="s">
        <v>103</v>
      </c>
      <c r="AZ211" s="334"/>
      <c r="BA211" s="342">
        <f>SUM(BA195:BA210)</f>
        <v>3.1649267146279176</v>
      </c>
      <c r="BB211" s="336"/>
      <c r="BC211" s="345">
        <f>SUM(BC195:BC210,BF208:BF210)</f>
        <v>1.8333333333333335</v>
      </c>
      <c r="BD211" s="338"/>
      <c r="BE211" s="339"/>
      <c r="BF211" s="402"/>
      <c r="BG211" s="442"/>
      <c r="BH211" s="443"/>
      <c r="BI211" s="341"/>
      <c r="BJ211" s="23"/>
      <c r="BK211" s="23"/>
      <c r="BL211" s="23"/>
      <c r="BM211" s="23"/>
      <c r="BN211" s="23"/>
      <c r="BO211" s="23"/>
      <c r="BP211" s="23"/>
      <c r="BQ211" s="23"/>
      <c r="BR211" s="23"/>
      <c r="BS211" s="23"/>
      <c r="BT211" s="23"/>
      <c r="BV211" s="24"/>
      <c r="BW211" s="51"/>
      <c r="BX211" s="333" t="s">
        <v>103</v>
      </c>
      <c r="BY211" s="334"/>
      <c r="BZ211" s="342">
        <f>SUM(BZ195:BZ210)</f>
        <v>3.0034174048310454</v>
      </c>
      <c r="CA211" s="336"/>
      <c r="CB211" s="345">
        <f>SUM(CB195:CB210,CE208:CE210)</f>
        <v>1.8333333333333335</v>
      </c>
      <c r="CC211" s="338"/>
      <c r="CD211" s="339"/>
      <c r="CE211" s="402"/>
      <c r="CF211" s="442"/>
      <c r="CG211" s="443"/>
      <c r="CH211" s="341"/>
      <c r="CI211" s="23"/>
      <c r="CJ211" s="23"/>
      <c r="CK211" s="23"/>
      <c r="CL211" s="23"/>
      <c r="CM211" s="23"/>
      <c r="CN211" s="23"/>
      <c r="CO211" s="23"/>
      <c r="CP211" s="23"/>
      <c r="CQ211" s="23"/>
      <c r="CR211" s="23"/>
      <c r="CS211" s="23"/>
      <c r="CU211" s="24"/>
      <c r="CV211" s="51"/>
      <c r="CW211" s="333" t="s">
        <v>103</v>
      </c>
      <c r="CX211" s="334"/>
      <c r="CY211" s="342">
        <f>SUM(CY195:CY210)</f>
        <v>3.1821623225819269</v>
      </c>
      <c r="CZ211" s="336"/>
      <c r="DA211" s="345">
        <f>SUM(DA195:DA210,DD208:DD210)</f>
        <v>1.8333333333333335</v>
      </c>
      <c r="DB211" s="338"/>
      <c r="DC211" s="339"/>
      <c r="DD211" s="402"/>
      <c r="DE211" s="442"/>
      <c r="DF211" s="443"/>
      <c r="DG211" s="341"/>
      <c r="DH211" s="23"/>
      <c r="DI211" s="23"/>
      <c r="DJ211" s="23"/>
      <c r="DK211" s="23"/>
      <c r="DL211" s="23"/>
      <c r="DM211" s="23"/>
      <c r="DN211" s="23"/>
      <c r="DO211" s="23"/>
      <c r="DP211" s="23"/>
      <c r="DQ211" s="23"/>
      <c r="DR211" s="23"/>
      <c r="DT211" s="24"/>
      <c r="DU211" s="51"/>
      <c r="DV211" s="333" t="s">
        <v>103</v>
      </c>
      <c r="DW211" s="334"/>
      <c r="DX211" s="342">
        <f>SUM(DX195:DX210)</f>
        <v>0</v>
      </c>
      <c r="DY211" s="336"/>
      <c r="DZ211" s="337">
        <f>SUM(DZ195:DZ210,EC208:EC210)</f>
        <v>0</v>
      </c>
      <c r="EA211" s="338"/>
      <c r="EB211" s="339"/>
      <c r="EC211" s="340"/>
      <c r="ED211" s="442"/>
      <c r="EE211" s="443"/>
      <c r="EF211" s="341"/>
      <c r="EG211" s="23"/>
      <c r="EH211" s="23"/>
      <c r="EI211" s="23"/>
      <c r="EJ211" s="23"/>
      <c r="EK211" s="23"/>
      <c r="EL211" s="23"/>
      <c r="EM211" s="23"/>
      <c r="EN211" s="23"/>
      <c r="EO211" s="23"/>
      <c r="EP211" s="23"/>
      <c r="EQ211" s="23"/>
      <c r="ES211" s="24"/>
      <c r="ET211" s="51"/>
      <c r="EU211" s="333" t="s">
        <v>103</v>
      </c>
      <c r="EV211" s="334"/>
      <c r="EW211" s="342">
        <f>SUM(EW195:EW210)</f>
        <v>2.7393393685753908</v>
      </c>
      <c r="EX211" s="336"/>
      <c r="EY211" s="345">
        <f>SUM(EY195:EY210,FB208:FB210)</f>
        <v>1.8333333333333335</v>
      </c>
      <c r="EZ211" s="338"/>
      <c r="FA211" s="339"/>
      <c r="FB211" s="402"/>
      <c r="FC211" s="442"/>
      <c r="FD211" s="443"/>
      <c r="FE211" s="341"/>
      <c r="FF211" s="23"/>
      <c r="FG211" s="23"/>
      <c r="FH211" s="23"/>
      <c r="FI211" s="23"/>
      <c r="FJ211" s="23"/>
      <c r="FK211" s="23"/>
      <c r="FL211" s="23"/>
      <c r="FM211" s="23"/>
      <c r="FN211" s="23"/>
      <c r="FO211" s="23"/>
      <c r="FP211" s="23"/>
      <c r="FR211" s="24"/>
      <c r="FS211" s="51"/>
    </row>
    <row r="212" spans="1:175" s="25" customFormat="1" x14ac:dyDescent="0.2">
      <c r="C212" s="21"/>
      <c r="D212" s="21"/>
      <c r="E212" s="21"/>
      <c r="F212" s="21"/>
      <c r="G212" s="21"/>
      <c r="H212" s="21"/>
      <c r="X212" s="21"/>
      <c r="Y212" s="51"/>
      <c r="AB212" s="21"/>
      <c r="AC212" s="21"/>
      <c r="AD212" s="21"/>
      <c r="AE212" s="21"/>
      <c r="AF212" s="21"/>
      <c r="AG212" s="21"/>
      <c r="AW212" s="21"/>
      <c r="AX212" s="51"/>
      <c r="BA212" s="21"/>
      <c r="BB212" s="21"/>
      <c r="BC212" s="21"/>
      <c r="BD212" s="21"/>
      <c r="BE212" s="21"/>
      <c r="BF212" s="21"/>
      <c r="BV212" s="21"/>
      <c r="BW212" s="51"/>
      <c r="BZ212" s="21"/>
      <c r="CA212" s="21"/>
      <c r="CB212" s="21"/>
      <c r="CC212" s="21"/>
      <c r="CD212" s="21"/>
      <c r="CE212" s="21"/>
      <c r="CU212" s="21"/>
      <c r="CV212" s="51"/>
      <c r="CY212" s="21"/>
      <c r="CZ212" s="21"/>
      <c r="DA212" s="21"/>
      <c r="DB212" s="21"/>
      <c r="DC212" s="21"/>
      <c r="DD212" s="21"/>
      <c r="DT212" s="21"/>
      <c r="DU212" s="51"/>
      <c r="DX212" s="21"/>
      <c r="DY212" s="21"/>
      <c r="DZ212" s="21"/>
      <c r="EA212" s="21"/>
      <c r="EB212" s="21"/>
      <c r="EC212" s="21"/>
      <c r="ES212" s="21"/>
      <c r="ET212" s="51"/>
      <c r="EW212" s="21"/>
      <c r="EX212" s="21"/>
      <c r="EY212" s="21"/>
      <c r="EZ212" s="21"/>
      <c r="FA212" s="21"/>
      <c r="FB212" s="21"/>
      <c r="FR212" s="21"/>
      <c r="FS212" s="51"/>
    </row>
    <row r="213" spans="1:175" s="25" customFormat="1" x14ac:dyDescent="0.2">
      <c r="Y213" s="54"/>
      <c r="AX213" s="54"/>
      <c r="BW213" s="54"/>
      <c r="CV213" s="54"/>
      <c r="DU213" s="54"/>
      <c r="ET213" s="54"/>
      <c r="FS213" s="54"/>
    </row>
    <row r="214" spans="1:175" s="25" customFormat="1" x14ac:dyDescent="0.2">
      <c r="Y214" s="54"/>
      <c r="AX214" s="54"/>
      <c r="BW214" s="54"/>
      <c r="CV214" s="54"/>
      <c r="DU214" s="54"/>
      <c r="ET214" s="54"/>
      <c r="FS214" s="54"/>
    </row>
    <row r="215" spans="1:175" s="25" customFormat="1" x14ac:dyDescent="0.2">
      <c r="Y215" s="54"/>
      <c r="AX215" s="54"/>
      <c r="BW215" s="54"/>
      <c r="CV215" s="54"/>
      <c r="DU215" s="54"/>
      <c r="ET215" s="54"/>
      <c r="FS215" s="54"/>
    </row>
    <row r="216" spans="1:175" s="25" customFormat="1" x14ac:dyDescent="0.2">
      <c r="Y216" s="54"/>
      <c r="AX216" s="54"/>
      <c r="BW216" s="54"/>
      <c r="CV216" s="54"/>
      <c r="DU216" s="54"/>
      <c r="ET216" s="54"/>
      <c r="FS216" s="54"/>
    </row>
    <row r="217" spans="1:175" s="25" customFormat="1" x14ac:dyDescent="0.2">
      <c r="Y217" s="54"/>
      <c r="AX217" s="54"/>
      <c r="BW217" s="54"/>
      <c r="CV217" s="54"/>
      <c r="DU217" s="54"/>
      <c r="ET217" s="54"/>
      <c r="FS217" s="54"/>
    </row>
    <row r="218" spans="1:175" s="25" customFormat="1" x14ac:dyDescent="0.2">
      <c r="Y218" s="54"/>
      <c r="AX218" s="54"/>
      <c r="BW218" s="54"/>
      <c r="CV218" s="54"/>
      <c r="DU218" s="54"/>
      <c r="ET218" s="54"/>
      <c r="FS218" s="54"/>
    </row>
    <row r="219" spans="1:175" s="25" customFormat="1" x14ac:dyDescent="0.2">
      <c r="Y219" s="54"/>
      <c r="AX219" s="54"/>
      <c r="BW219" s="54"/>
      <c r="CV219" s="54"/>
      <c r="DU219" s="54"/>
      <c r="ET219" s="54"/>
      <c r="FS219" s="54"/>
    </row>
    <row r="220" spans="1:175" s="25" customFormat="1" x14ac:dyDescent="0.2">
      <c r="Y220" s="54"/>
      <c r="AX220" s="54"/>
      <c r="BW220" s="54"/>
      <c r="CV220" s="54"/>
      <c r="DU220" s="54"/>
      <c r="ET220" s="54"/>
      <c r="FS220" s="54"/>
    </row>
    <row r="296" spans="177:220" ht="12.75" thickBot="1" x14ac:dyDescent="0.25">
      <c r="FU296" s="62"/>
      <c r="FV296" s="62"/>
      <c r="FW296" s="62"/>
      <c r="FX296" s="62"/>
      <c r="FY296" s="62"/>
      <c r="FZ296" s="62"/>
      <c r="GA296" s="62"/>
      <c r="GB296" s="62"/>
      <c r="GC296" s="62"/>
      <c r="GD296" s="62"/>
      <c r="GE296" s="62"/>
      <c r="GF296" s="62"/>
      <c r="GG296" s="62"/>
      <c r="GH296" s="62"/>
      <c r="GI296" s="62"/>
      <c r="GJ296" s="62"/>
      <c r="GK296" s="62"/>
      <c r="GL296" s="62"/>
      <c r="GM296" s="62"/>
      <c r="GN296" s="62"/>
      <c r="GO296" s="62"/>
      <c r="GP296" s="62"/>
      <c r="GQ296" s="62"/>
      <c r="GR296" s="62"/>
      <c r="GS296" s="62"/>
      <c r="GT296" s="62"/>
      <c r="GU296" s="62"/>
      <c r="GV296" s="62"/>
      <c r="GW296" s="62"/>
      <c r="GX296" s="62"/>
      <c r="GY296" s="62"/>
      <c r="GZ296" s="62"/>
      <c r="HA296" s="62"/>
    </row>
    <row r="297" spans="177:220" ht="12.75" x14ac:dyDescent="0.2">
      <c r="FU297" s="62"/>
      <c r="FV297" s="62"/>
      <c r="FW297" s="62"/>
      <c r="FX297" s="62"/>
      <c r="FY297" s="372" t="s">
        <v>106</v>
      </c>
      <c r="FZ297" s="373"/>
      <c r="GA297" s="373"/>
      <c r="GB297" s="373"/>
      <c r="GC297" s="373"/>
      <c r="GD297" s="374"/>
      <c r="GE297" s="133"/>
      <c r="GF297" s="134" t="s">
        <v>137</v>
      </c>
      <c r="GG297" s="132" t="s">
        <v>138</v>
      </c>
      <c r="GH297" s="133"/>
      <c r="GI297" s="372" t="s">
        <v>155</v>
      </c>
      <c r="GJ297" s="373"/>
      <c r="GK297" s="373"/>
      <c r="GL297" s="373"/>
      <c r="GM297" s="373"/>
      <c r="GN297" s="374"/>
      <c r="GO297" s="372"/>
      <c r="GP297" s="133"/>
      <c r="GQ297" s="372"/>
      <c r="GR297" s="373" t="s">
        <v>107</v>
      </c>
      <c r="GS297" s="373"/>
      <c r="GT297" s="373"/>
      <c r="GU297" s="373"/>
      <c r="GV297" s="374"/>
      <c r="GW297" s="372"/>
      <c r="GX297" s="372"/>
      <c r="GY297" s="373"/>
      <c r="GZ297" s="373"/>
      <c r="HA297" s="373" t="s">
        <v>175</v>
      </c>
      <c r="HC297" s="372"/>
      <c r="HD297" s="373" t="s">
        <v>173</v>
      </c>
      <c r="HE297" s="373"/>
      <c r="HF297" s="373"/>
      <c r="HG297" s="373"/>
      <c r="HH297" s="374"/>
      <c r="HI297" s="372"/>
      <c r="HJ297" s="372"/>
      <c r="HK297" s="373"/>
      <c r="HL297" s="373"/>
    </row>
    <row r="298" spans="177:220" ht="13.5" thickBot="1" x14ac:dyDescent="0.25">
      <c r="FU298" s="27"/>
      <c r="FV298" s="27"/>
      <c r="FW298" s="27"/>
      <c r="FX298" s="27"/>
      <c r="FY298" s="375" t="s">
        <v>139</v>
      </c>
      <c r="FZ298" s="376" t="s">
        <v>66</v>
      </c>
      <c r="GA298" s="377" t="s">
        <v>68</v>
      </c>
      <c r="GB298" s="377" t="s">
        <v>70</v>
      </c>
      <c r="GC298" s="377" t="s">
        <v>76</v>
      </c>
      <c r="GD298" s="378" t="s">
        <v>78</v>
      </c>
      <c r="GE298" s="142"/>
      <c r="GF298" s="152" t="s">
        <v>186</v>
      </c>
      <c r="GG298" s="153">
        <v>0.5</v>
      </c>
      <c r="GH298" s="133"/>
      <c r="GI298" s="375" t="s">
        <v>125</v>
      </c>
      <c r="GJ298" s="376" t="s">
        <v>126</v>
      </c>
      <c r="GK298" s="377" t="s">
        <v>66</v>
      </c>
      <c r="GL298" s="377" t="s">
        <v>68</v>
      </c>
      <c r="GM298" s="377" t="s">
        <v>70</v>
      </c>
      <c r="GN298" s="378" t="s">
        <v>76</v>
      </c>
      <c r="GO298" s="375" t="s">
        <v>78</v>
      </c>
      <c r="GP298" s="147"/>
      <c r="GQ298" s="381" t="s">
        <v>125</v>
      </c>
      <c r="GR298" s="382" t="s">
        <v>126</v>
      </c>
      <c r="GS298" s="383" t="s">
        <v>66</v>
      </c>
      <c r="GT298" s="383" t="s">
        <v>67</v>
      </c>
      <c r="GU298" s="383" t="s">
        <v>68</v>
      </c>
      <c r="GV298" s="384" t="s">
        <v>69</v>
      </c>
      <c r="GW298" s="381" t="s">
        <v>70</v>
      </c>
      <c r="GX298" s="381" t="s">
        <v>71</v>
      </c>
      <c r="GY298" s="382" t="s">
        <v>78</v>
      </c>
      <c r="GZ298" s="383" t="s">
        <v>76</v>
      </c>
      <c r="HA298" s="377"/>
      <c r="HC298" s="375" t="s">
        <v>125</v>
      </c>
      <c r="HD298" s="376" t="s">
        <v>126</v>
      </c>
      <c r="HE298" s="377" t="s">
        <v>66</v>
      </c>
      <c r="HF298" s="377" t="s">
        <v>67</v>
      </c>
      <c r="HG298" s="377" t="s">
        <v>68</v>
      </c>
      <c r="HH298" s="378" t="s">
        <v>69</v>
      </c>
      <c r="HI298" s="375" t="s">
        <v>70</v>
      </c>
      <c r="HJ298" s="375" t="s">
        <v>71</v>
      </c>
      <c r="HK298" s="376" t="s">
        <v>78</v>
      </c>
      <c r="HL298" s="377" t="s">
        <v>76</v>
      </c>
    </row>
    <row r="299" spans="177:220" ht="12.75" x14ac:dyDescent="0.2">
      <c r="FY299" s="205" t="s">
        <v>9</v>
      </c>
      <c r="FZ299" s="214">
        <f>VLOOKUP($A$1,'Stock projeté à coller ici'!$C$13:$Z$102,6,FALSE)</f>
        <v>8970.4412293999994</v>
      </c>
      <c r="GA299" s="214">
        <f>VLOOKUP($A$1,'Stock projeté à coller ici'!$C$13:$Z$102,11,FALSE)</f>
        <v>6322.5569452</v>
      </c>
      <c r="GB299" s="214">
        <f>VLOOKUP($A$1,'Stock projeté à coller ici'!$C$13:$Z$102,18,FALSE)</f>
        <v>7767.1805102999997</v>
      </c>
      <c r="GC299" s="214">
        <f>VLOOKUP($A$1,'Stock projeté à coller ici'!$C$13:$Z$102,20,FALSE)</f>
        <v>0</v>
      </c>
      <c r="GD299" s="214">
        <f>VLOOKUP($A$1,'Stock projeté à coller ici'!$C$13:$Z$102,15,FALSE)</f>
        <v>2769.1254477000002</v>
      </c>
      <c r="GE299" s="142"/>
      <c r="GF299" s="379"/>
      <c r="GG299" s="380"/>
      <c r="GH299" s="133"/>
      <c r="GI299" s="154" t="s">
        <v>127</v>
      </c>
      <c r="GJ299" s="145" t="s">
        <v>130</v>
      </c>
      <c r="GK299" s="145">
        <v>0.45</v>
      </c>
      <c r="GL299" s="145">
        <v>0.45</v>
      </c>
      <c r="GM299" s="145">
        <v>0.45</v>
      </c>
      <c r="GN299" s="241">
        <v>0.3</v>
      </c>
      <c r="GO299" s="144">
        <v>0</v>
      </c>
      <c r="GP299" s="133"/>
      <c r="GQ299" s="134" t="s">
        <v>127</v>
      </c>
      <c r="GR299" s="131" t="s">
        <v>130</v>
      </c>
      <c r="GS299" s="385">
        <f>$FZ$300*GK299-GT299</f>
        <v>1702.3637797424999</v>
      </c>
      <c r="GT299" s="385">
        <f>$FZ$300*GK299*$GG$298</f>
        <v>1702.3637797424999</v>
      </c>
      <c r="GU299" s="385">
        <f>$GA$300*GL299-GV299</f>
        <v>1513.4288797575</v>
      </c>
      <c r="GV299" s="385">
        <f>$GA$300*GL299*$GG$298</f>
        <v>1513.4288797575</v>
      </c>
      <c r="GW299" s="385">
        <f>$GB$300*GM299-GX299</f>
        <v>1990.6391709225002</v>
      </c>
      <c r="GX299" s="385">
        <f>$GB$300*GM299*$GG$298</f>
        <v>1990.6391709225002</v>
      </c>
      <c r="GY299" s="385">
        <f>$GD$300*GO299</f>
        <v>0</v>
      </c>
      <c r="GZ299" s="386">
        <f>$GC$300*GN299</f>
        <v>0</v>
      </c>
      <c r="HA299" s="187">
        <f>GS299/Base!$D$3/24+GT299/Base!$D$4/24+GU299/Base!$D$5/24+GV299/Base!$D$6/24+GW299/Base!$D$7/24+GX299/Base!$D$8/24+GY299/Base!$D$9/24+GZ299/Base!$D$10/24</f>
        <v>2.609549294770583</v>
      </c>
      <c r="HC299" s="140" t="s">
        <v>127</v>
      </c>
      <c r="HD299" s="141" t="s">
        <v>130</v>
      </c>
      <c r="HE299" s="185">
        <f>($FZ$314+$FZ$315)*GK299-HF299</f>
        <v>0</v>
      </c>
      <c r="HF299" s="185">
        <f>($FZ$314+FZ315)*GK299*$GG$298</f>
        <v>0</v>
      </c>
      <c r="HG299" s="185">
        <f>($GA$314+GA315)*GL299-HH299</f>
        <v>0</v>
      </c>
      <c r="HH299" s="185">
        <f>($GA$314+GA315)*GL299*$GG$298</f>
        <v>0</v>
      </c>
      <c r="HI299" s="185">
        <f>($GB$314+GB315)*GM299-HJ299</f>
        <v>0</v>
      </c>
      <c r="HJ299" s="185">
        <f>($GB$314+GB315)*GM299*$GG$298</f>
        <v>0</v>
      </c>
      <c r="HK299" s="185">
        <f>($GD$314+GD315)*GO299</f>
        <v>0</v>
      </c>
      <c r="HL299" s="189">
        <f>($GC$314+GC315)*GN299</f>
        <v>0</v>
      </c>
    </row>
    <row r="300" spans="177:220" ht="12.75" x14ac:dyDescent="0.2">
      <c r="FY300" s="205" t="s">
        <v>3</v>
      </c>
      <c r="FZ300" s="214">
        <f>VLOOKUP($A$1+1,'Stock projeté à coller ici'!$C$13:$Z$102,6,FALSE)</f>
        <v>7566.0612432999997</v>
      </c>
      <c r="GA300" s="214">
        <f>VLOOKUP($A$1+1,'Stock projeté à coller ici'!$C$13:$Z$102,11,FALSE)</f>
        <v>6726.3505766999997</v>
      </c>
      <c r="GB300" s="214">
        <f>VLOOKUP($A$1+1,'Stock projeté à coller ici'!$C$13:$Z$102,18,FALSE)</f>
        <v>8847.2852041000006</v>
      </c>
      <c r="GC300" s="214">
        <f>VLOOKUP($A$1+1,'Stock projeté à coller ici'!$C$13:$Z$102,20,FALSE)</f>
        <v>0</v>
      </c>
      <c r="GD300" s="214">
        <f>VLOOKUP($A$1+1,'Stock projeté à coller ici'!$C$13:$Z$102,15,FALSE)</f>
        <v>2739.1299597000002</v>
      </c>
      <c r="GE300" s="142"/>
      <c r="GF300" s="379"/>
      <c r="GG300" s="380"/>
      <c r="GH300" s="133"/>
      <c r="GI300" s="157" t="s">
        <v>176</v>
      </c>
      <c r="GJ300" s="104"/>
      <c r="GK300" s="104">
        <v>0</v>
      </c>
      <c r="GL300" s="104">
        <v>0</v>
      </c>
      <c r="GM300" s="104">
        <v>0</v>
      </c>
      <c r="GN300" s="242">
        <v>1.0000000000000001E-5</v>
      </c>
      <c r="GO300" s="106">
        <v>0</v>
      </c>
      <c r="GP300" s="133"/>
      <c r="GQ300" s="158" t="s">
        <v>176</v>
      </c>
      <c r="GR300" s="141"/>
      <c r="GS300" s="185">
        <f>$FZ$300*GK300-GT300</f>
        <v>0</v>
      </c>
      <c r="GT300" s="185">
        <f>$FZ$300*GK300*$GG$298</f>
        <v>0</v>
      </c>
      <c r="GU300" s="185">
        <f>$GA$300*GL300-GV300</f>
        <v>0</v>
      </c>
      <c r="GV300" s="185">
        <f>$GA$300*GL300*$GG$298</f>
        <v>0</v>
      </c>
      <c r="GW300" s="185">
        <f>$GB$300*GM300-GX300</f>
        <v>0</v>
      </c>
      <c r="GX300" s="185">
        <f>$GB$300*GM300*$GG$298</f>
        <v>0</v>
      </c>
      <c r="GY300" s="185">
        <f>$GD$300*GO300</f>
        <v>0</v>
      </c>
      <c r="GZ300" s="189">
        <f>$GC$300*GN300</f>
        <v>0</v>
      </c>
      <c r="HA300" s="182"/>
      <c r="HC300" s="158" t="s">
        <v>176</v>
      </c>
      <c r="HD300" s="141"/>
      <c r="HE300" s="185">
        <f>($FZ$314+FZ315)*GK300-HF300</f>
        <v>0</v>
      </c>
      <c r="HF300" s="185">
        <f>($FZ$314+FZ315)*GK300*$GG$298</f>
        <v>0</v>
      </c>
      <c r="HG300" s="185">
        <f>($GA$314+GA315)*GL300-HH300</f>
        <v>0</v>
      </c>
      <c r="HH300" s="185">
        <f>($GA$314+GA315)*GL300*$GG$298</f>
        <v>0</v>
      </c>
      <c r="HI300" s="185">
        <f>($GB$314+GB315)*GM300-HJ300</f>
        <v>0</v>
      </c>
      <c r="HJ300" s="185">
        <f>($GB$314+GB315)*GM300*$GG$298</f>
        <v>0</v>
      </c>
      <c r="HK300" s="185">
        <f>($GD$314+GD315)*GO300</f>
        <v>0</v>
      </c>
      <c r="HL300" s="189">
        <f>($GC$314+GC315)*GN300</f>
        <v>0</v>
      </c>
    </row>
    <row r="301" spans="177:220" ht="12.75" x14ac:dyDescent="0.2">
      <c r="FY301" s="205" t="s">
        <v>4</v>
      </c>
      <c r="FZ301" s="214">
        <f>VLOOKUP($A$1+2,'Stock projeté à coller ici'!$C$13:$Z$102,6,FALSE)</f>
        <v>7617.5538396000002</v>
      </c>
      <c r="GA301" s="214">
        <f>VLOOKUP($A$1+2,'Stock projeté à coller ici'!$C$13:$Z$102,11,FALSE)</f>
        <v>7467.0655106000004</v>
      </c>
      <c r="GB301" s="214">
        <f>VLOOKUP($A$1+2,'Stock projeté à coller ici'!$C$13:$Z$102,18,FALSE)</f>
        <v>8855.7708918999997</v>
      </c>
      <c r="GC301" s="214">
        <f>VLOOKUP($A$1+2,'Stock projeté à coller ici'!$C$13:$Z$102,20,FALSE)</f>
        <v>0</v>
      </c>
      <c r="GD301" s="214">
        <f>VLOOKUP($A$1+2,'Stock projeté à coller ici'!$C$13:$Z$102,15,FALSE)</f>
        <v>3036.9279308</v>
      </c>
      <c r="GE301" s="142"/>
      <c r="GF301" s="142"/>
      <c r="GG301" s="142"/>
      <c r="GH301" s="133"/>
      <c r="GI301" s="154" t="s">
        <v>128</v>
      </c>
      <c r="GJ301" s="145"/>
      <c r="GK301" s="145">
        <v>0.45</v>
      </c>
      <c r="GL301" s="145">
        <v>0.45</v>
      </c>
      <c r="GM301" s="145">
        <v>0.45</v>
      </c>
      <c r="GN301" s="241">
        <v>1.0000000000000001E-5</v>
      </c>
      <c r="GO301" s="144">
        <v>1</v>
      </c>
      <c r="GP301" s="133"/>
      <c r="GQ301" s="140" t="s">
        <v>128</v>
      </c>
      <c r="GR301" s="141"/>
      <c r="GS301" s="185">
        <f>$FZ$300*GK301-GT301</f>
        <v>1702.3637797424999</v>
      </c>
      <c r="GT301" s="185">
        <f>$FZ$300*GK301*$GG$298</f>
        <v>1702.3637797424999</v>
      </c>
      <c r="GU301" s="185">
        <f>$GA$300*GL301-GV301</f>
        <v>1513.4288797575</v>
      </c>
      <c r="GV301" s="185">
        <f>$GA$300*GL301*$GG$298</f>
        <v>1513.4288797575</v>
      </c>
      <c r="GW301" s="185">
        <f>$GB$300*GM301-GX301</f>
        <v>1990.6391709225002</v>
      </c>
      <c r="GX301" s="185">
        <f>$GB$300*GM301*$GG$298</f>
        <v>1990.6391709225002</v>
      </c>
      <c r="GY301" s="185">
        <f>$GD$300*GO301</f>
        <v>2739.1299597000002</v>
      </c>
      <c r="GZ301" s="189">
        <f>$GC$300*GN301</f>
        <v>0</v>
      </c>
      <c r="HA301" s="187">
        <f>GS301/Base!$D$3/24+GT301/Base!$D$4/24+GU301/Base!$D$5/24+GV301/Base!$D$6/24+GW301/Base!$D$7/24+GX301/Base!$D$8/24+GY301/Base!$D$9/24+GZ301/Base!$D$10/24</f>
        <v>2.8576588925694959</v>
      </c>
      <c r="HC301" s="140" t="s">
        <v>128</v>
      </c>
      <c r="HD301" s="141"/>
      <c r="HE301" s="185">
        <f>($FZ$316+FZ317)*GK301-HF301</f>
        <v>0</v>
      </c>
      <c r="HF301" s="185">
        <f>($FZ$316+FZ317)*GK301*$GG$298</f>
        <v>0</v>
      </c>
      <c r="HG301" s="185">
        <f>($GA$316+GA317)*GL301-HH301</f>
        <v>0</v>
      </c>
      <c r="HH301" s="185">
        <f>($GA$316+GA317)*GL301*$GG$298</f>
        <v>0</v>
      </c>
      <c r="HI301" s="185">
        <f>($GB$316+GB317)*GM301-HJ301</f>
        <v>0</v>
      </c>
      <c r="HJ301" s="185">
        <f>($GB$316+GB317)*GM301*$GG$298</f>
        <v>0</v>
      </c>
      <c r="HK301" s="185">
        <f>($GD$314+GD315)*GO301</f>
        <v>0</v>
      </c>
      <c r="HL301" s="189">
        <f>($GC$314+GC315)*GN301</f>
        <v>0</v>
      </c>
    </row>
    <row r="302" spans="177:220" ht="12.75" x14ac:dyDescent="0.2">
      <c r="FY302" s="205" t="s">
        <v>5</v>
      </c>
      <c r="FZ302" s="214">
        <f>VLOOKUP($A$1+3,'Stock projeté à coller ici'!$C$13:$Z$102,6,FALSE)</f>
        <v>9698.4931942000003</v>
      </c>
      <c r="GA302" s="214">
        <f>VLOOKUP($A$1+3,'Stock projeté à coller ici'!$C$13:$Z$102,11,FALSE)</f>
        <v>9874.6720425000003</v>
      </c>
      <c r="GB302" s="214">
        <f>VLOOKUP($A$1+3,'Stock projeté à coller ici'!$C$13:$Z$102,18,FALSE)</f>
        <v>11455.253012499999</v>
      </c>
      <c r="GC302" s="214">
        <f>VLOOKUP($A$1+3,'Stock projeté à coller ici'!$C$13:$Z$102,20,FALSE)</f>
        <v>0</v>
      </c>
      <c r="GD302" s="214">
        <f>VLOOKUP($A$1+3,'Stock projeté à coller ici'!$C$13:$Z$102,15,FALSE)</f>
        <v>4305.5198420999996</v>
      </c>
      <c r="GE302" s="142"/>
      <c r="GF302" s="142"/>
      <c r="GG302" s="142"/>
      <c r="GH302" s="133"/>
      <c r="GI302" s="154" t="s">
        <v>129</v>
      </c>
      <c r="GJ302" s="145"/>
      <c r="GK302" s="146">
        <v>0.1</v>
      </c>
      <c r="GL302" s="145">
        <v>0.1</v>
      </c>
      <c r="GM302" s="145">
        <v>0.1</v>
      </c>
      <c r="GN302" s="241">
        <v>0.7</v>
      </c>
      <c r="GO302" s="144">
        <v>0</v>
      </c>
      <c r="GP302" s="133"/>
      <c r="GQ302" s="140" t="s">
        <v>129</v>
      </c>
      <c r="GR302" s="22"/>
      <c r="GS302" s="185">
        <f>($FZ$300*GK302)+(FZ301*GK302)-GT302</f>
        <v>759.18075414500004</v>
      </c>
      <c r="GT302" s="185">
        <f>($FZ$300*GK302*$GG$298)+(FZ301*GK302*GG298)</f>
        <v>759.18075414500004</v>
      </c>
      <c r="GU302" s="185">
        <f>($GA$300*GL302)+(GA301*GL302)-GV302</f>
        <v>709.67080436500009</v>
      </c>
      <c r="GV302" s="185">
        <f>$GA$300*GL302*$GG$298+GA301*GL302*GG298</f>
        <v>709.67080436500009</v>
      </c>
      <c r="GW302" s="185">
        <f>($GB$300*GM302)+(GB301*GM302)-GX302</f>
        <v>885.57708918999992</v>
      </c>
      <c r="GX302" s="185">
        <f>$GB$300*GM302*$GG$298+GB300*GM302*GG298</f>
        <v>884.7285204100001</v>
      </c>
      <c r="GY302" s="185">
        <f>$GD$300*GO302</f>
        <v>0</v>
      </c>
      <c r="GZ302" s="189">
        <f>$GC$300*GN302</f>
        <v>0</v>
      </c>
      <c r="HA302" s="187">
        <f>GS302/Base!$D$3/24+GT302/Base!$D$4/24+GU302/Base!$D$5/24+GV302/Base!$D$6/24+GW302/Base!$D$7/24+GX302/Base!$D$8/24+GY302/Base!$D$9/24+GZ302/Base!$D$10/24</f>
        <v>1.1771953541005273</v>
      </c>
      <c r="HC302" s="140" t="s">
        <v>129</v>
      </c>
      <c r="HE302" s="185">
        <f>($FZ$316+FZ317)*GK302-HF302</f>
        <v>0</v>
      </c>
      <c r="HF302" s="185">
        <f>($FZ$316+FZ317)*GK302*$GG$298</f>
        <v>0</v>
      </c>
      <c r="HG302" s="185">
        <f>($GA$316+GA317)*GL302-HH302</f>
        <v>0</v>
      </c>
      <c r="HH302" s="185">
        <f>($GA$316+GA317)*GL302*$GG$298</f>
        <v>0</v>
      </c>
      <c r="HI302" s="185">
        <f>($GB$316+GB317)*GM302-HJ302</f>
        <v>0</v>
      </c>
      <c r="HJ302" s="185">
        <f>($GB$316+GB317)*GM302*$GG$298</f>
        <v>0</v>
      </c>
      <c r="HK302" s="185">
        <f>($GD$314+GD315)*GO302</f>
        <v>0</v>
      </c>
      <c r="HL302" s="189">
        <f>($GC$314+GC315)*GN302</f>
        <v>0</v>
      </c>
    </row>
    <row r="303" spans="177:220" ht="13.5" thickBot="1" x14ac:dyDescent="0.25">
      <c r="FY303" s="205" t="s">
        <v>6</v>
      </c>
      <c r="FZ303" s="214">
        <f>VLOOKUP($A$1+4,'Stock projeté à coller ici'!$C$13:$Z$102,6,FALSE)</f>
        <v>8678.1893414000006</v>
      </c>
      <c r="GA303" s="214">
        <f>VLOOKUP($A$1+4,'Stock projeté à coller ici'!$C$13:$Z$102,11,FALSE)</f>
        <v>8757.3530011000003</v>
      </c>
      <c r="GB303" s="214">
        <f>VLOOKUP($A$1+4,'Stock projeté à coller ici'!$C$13:$Z$102,18,FALSE)</f>
        <v>10647.0475907</v>
      </c>
      <c r="GC303" s="214">
        <f>VLOOKUP($A$1+4,'Stock projeté à coller ici'!$C$13:$Z$102,20,FALSE)</f>
        <v>0</v>
      </c>
      <c r="GD303" s="214">
        <f>VLOOKUP($A$1+4,'Stock projeté à coller ici'!$C$13:$Z$102,15,FALSE)</f>
        <v>3830.5222337</v>
      </c>
      <c r="GE303" s="142"/>
      <c r="GF303" s="142"/>
      <c r="GG303" s="142"/>
      <c r="GH303" s="133"/>
      <c r="GI303" s="154" t="s">
        <v>127</v>
      </c>
      <c r="GJ303" s="145" t="s">
        <v>131</v>
      </c>
      <c r="GK303" s="145">
        <v>0.45</v>
      </c>
      <c r="GL303" s="145">
        <v>0.45</v>
      </c>
      <c r="GM303" s="145">
        <v>0.45</v>
      </c>
      <c r="GN303" s="241">
        <v>0.3</v>
      </c>
      <c r="GO303" s="144">
        <v>0</v>
      </c>
      <c r="GP303" s="133"/>
      <c r="GQ303" s="140" t="s">
        <v>127</v>
      </c>
      <c r="GR303" s="141" t="s">
        <v>131</v>
      </c>
      <c r="GS303" s="185">
        <f>$FZ$301*GK303-GT303</f>
        <v>1713.9496139100002</v>
      </c>
      <c r="GT303" s="185">
        <f>$FZ$301*GK303*$GG$298</f>
        <v>1713.9496139100002</v>
      </c>
      <c r="GU303" s="185">
        <f>$GA$301*GL303-GV303</f>
        <v>1680.0897398850002</v>
      </c>
      <c r="GV303" s="185">
        <f>$GA$301*GL303*$GG$298</f>
        <v>1680.0897398850002</v>
      </c>
      <c r="GW303" s="185">
        <f>$GB$301*GM303-GX303</f>
        <v>1992.5484506774999</v>
      </c>
      <c r="GX303" s="185">
        <f>$GB$301*GM303*$GG$298</f>
        <v>1992.5484506774999</v>
      </c>
      <c r="GY303" s="185">
        <f>$GD$301*GO303</f>
        <v>0</v>
      </c>
      <c r="GZ303" s="189">
        <f>$GC$301*GN303</f>
        <v>0</v>
      </c>
      <c r="HA303" s="187">
        <f>GS303/Base!$D$3/24+GT303/Base!$D$4/24+GU303/Base!$D$5/24+GV303/Base!$D$6/24+GW303/Base!$D$7/24+GX303/Base!$D$8/24+GY303/Base!$D$9/24+GZ303/Base!$D$10/24</f>
        <v>2.6879508844095303</v>
      </c>
      <c r="HC303" s="140" t="s">
        <v>127</v>
      </c>
      <c r="HD303" s="141" t="s">
        <v>131</v>
      </c>
      <c r="HE303" s="185">
        <f>($FZ$316+FZ317)*GK303-HF303</f>
        <v>0</v>
      </c>
      <c r="HF303" s="185">
        <f>($FZ$316+FZ317)*GK303*$GG$298</f>
        <v>0</v>
      </c>
      <c r="HG303" s="185">
        <f>($GA$316+GA317)*GL303-HH303</f>
        <v>0</v>
      </c>
      <c r="HH303" s="185">
        <f>($GA$316+GA317)*GL303*$GG$298</f>
        <v>0</v>
      </c>
      <c r="HI303" s="185">
        <f>($GB$316+GB317)*GM303-HJ303</f>
        <v>0</v>
      </c>
      <c r="HJ303" s="185">
        <f>($GB$316+GB317)*GM303*$GG$298</f>
        <v>0</v>
      </c>
      <c r="HK303" s="185">
        <f>($GD$316+GD317)*GO303</f>
        <v>0</v>
      </c>
      <c r="HL303" s="189">
        <f>($GC$316+GC317)*GN303</f>
        <v>0</v>
      </c>
    </row>
    <row r="304" spans="177:220" ht="12.75" x14ac:dyDescent="0.2">
      <c r="FY304" s="205" t="s">
        <v>7</v>
      </c>
      <c r="FZ304" s="214">
        <f>VLOOKUP($A$1+5,'Stock projeté à coller ici'!$C$13:$Z$102,6,FALSE)</f>
        <v>9057.4090369999994</v>
      </c>
      <c r="GA304" s="214">
        <f>VLOOKUP($A$1+5,'Stock projeté à coller ici'!$C$13:$Z$102,11,FALSE)+VLOOKUP($A$1+6,'Stock projeté à coller ici'!$C$13:$Z$102,11,FALSE)</f>
        <v>6090.6500980000001</v>
      </c>
      <c r="GB304" s="214">
        <f>VLOOKUP($A$1+5,'Stock projeté à coller ici'!$C$13:$Z$102,18,FALSE)+VLOOKUP($A$1+6,'Stock projeté à coller ici'!$C$13:$Z$102,18,FALSE)</f>
        <v>7421.5896153000003</v>
      </c>
      <c r="GC304" s="214">
        <f>VLOOKUP($A$1+5,'Stock projeté à coller ici'!$C$13:$Z$102,20,FALSE)+VLOOKUP($A$1+6,'Stock projeté à coller ici'!$C$13:$Z$102,20,FALSE)</f>
        <v>0</v>
      </c>
      <c r="GD304" s="214">
        <f>VLOOKUP($A$1+5,'Stock projeté à coller ici'!$C$13:$Z$102,15,FALSE)+VLOOKUP($A$1+6,'Stock projeté à coller ici'!$C$13:$Z$102,15,FALSE)</f>
        <v>2426.7781039000001</v>
      </c>
      <c r="GE304" s="142"/>
      <c r="GF304" s="478" t="s">
        <v>208</v>
      </c>
      <c r="GG304" s="479"/>
      <c r="GH304" s="133"/>
      <c r="GI304" s="157" t="s">
        <v>176</v>
      </c>
      <c r="GJ304" s="104"/>
      <c r="GK304" s="104">
        <v>0</v>
      </c>
      <c r="GL304" s="104">
        <v>0</v>
      </c>
      <c r="GM304" s="104">
        <v>0</v>
      </c>
      <c r="GN304" s="242">
        <v>1.0000000000000001E-5</v>
      </c>
      <c r="GO304" s="106">
        <v>0</v>
      </c>
      <c r="GP304" s="133"/>
      <c r="GQ304" s="158" t="s">
        <v>176</v>
      </c>
      <c r="GR304" s="141"/>
      <c r="GS304" s="185">
        <f>$FZ$301*GK304-GT304</f>
        <v>0</v>
      </c>
      <c r="GT304" s="185">
        <f>$FZ$301*GK304*$GG$298</f>
        <v>0</v>
      </c>
      <c r="GU304" s="185">
        <f>$GA$301*GL304-GV304</f>
        <v>0</v>
      </c>
      <c r="GV304" s="185">
        <f>$GA$301*GL304*$GG$298</f>
        <v>0</v>
      </c>
      <c r="GW304" s="185">
        <f>$GB$301*GM304-GX304</f>
        <v>0</v>
      </c>
      <c r="GX304" s="185">
        <f>$GB$301*GM304*$GG$298</f>
        <v>0</v>
      </c>
      <c r="GY304" s="185">
        <f>$GD$301*GO304</f>
        <v>0</v>
      </c>
      <c r="GZ304" s="189">
        <f>$GC$301*GN304</f>
        <v>0</v>
      </c>
      <c r="HA304" s="182"/>
      <c r="HC304" s="158" t="s">
        <v>176</v>
      </c>
      <c r="HD304" s="141"/>
      <c r="HE304" s="185">
        <f>($FZ$316+FZ317)*GK304-HF304</f>
        <v>0</v>
      </c>
      <c r="HF304" s="185">
        <f>($FZ$316+FZ317)*GK304*$GG$298</f>
        <v>0</v>
      </c>
      <c r="HG304" s="185">
        <f>($GA$316+GA317)*GL304-HH304</f>
        <v>0</v>
      </c>
      <c r="HH304" s="185">
        <f>($GA$316+GA317)*GL304*$GG$298</f>
        <v>0</v>
      </c>
      <c r="HI304" s="185">
        <f>($GB$316+GB317)*GM304-HJ304</f>
        <v>0</v>
      </c>
      <c r="HJ304" s="185">
        <f>($GB$316+GB317)*GM304*$GG$298</f>
        <v>0</v>
      </c>
      <c r="HK304" s="185">
        <f>($GD$316+GD317)*GO304</f>
        <v>0</v>
      </c>
      <c r="HL304" s="189">
        <f>($GC$316+GC317)*GN304</f>
        <v>0</v>
      </c>
    </row>
    <row r="305" spans="177:220" ht="13.5" thickBot="1" x14ac:dyDescent="0.25">
      <c r="FY305" s="215" t="s">
        <v>198</v>
      </c>
      <c r="FZ305" s="214">
        <f>VLOOKUP($A$1+7,'Stock projeté à coller ici'!$C$13:$Z$102,6,FALSE)</f>
        <v>9546.2590538999993</v>
      </c>
      <c r="GA305" s="214">
        <f>VLOOKUP($A$1+7,'Stock projeté à coller ici'!$C$13:$Z$102,11,FALSE)</f>
        <v>6363.4561782000001</v>
      </c>
      <c r="GB305" s="214">
        <f>VLOOKUP($A$1+7,'Stock projeté à coller ici'!$C$13:$Z$102,18,FALSE)</f>
        <v>7598.6266904000004</v>
      </c>
      <c r="GC305" s="214">
        <f>VLOOKUP($A$1+7,'Stock projeté à coller ici'!$C$13:$Z$102,20,FALSE)</f>
        <v>0</v>
      </c>
      <c r="GD305" s="214">
        <f>VLOOKUP($A$1+7,'Stock projeté à coller ici'!$C$13:$Z$102,15,FALSE)</f>
        <v>2737.2604692</v>
      </c>
      <c r="GE305" s="142"/>
      <c r="GF305" s="480"/>
      <c r="GG305" s="481"/>
      <c r="GH305" s="133"/>
      <c r="GI305" s="154" t="s">
        <v>128</v>
      </c>
      <c r="GJ305" s="145"/>
      <c r="GK305" s="145">
        <v>0.45</v>
      </c>
      <c r="GL305" s="145">
        <v>0.45</v>
      </c>
      <c r="GM305" s="145">
        <v>0.45</v>
      </c>
      <c r="GN305" s="241">
        <v>1.0000000000000001E-5</v>
      </c>
      <c r="GO305" s="144">
        <v>1</v>
      </c>
      <c r="GP305" s="133"/>
      <c r="GQ305" s="140" t="s">
        <v>128</v>
      </c>
      <c r="GR305" s="46"/>
      <c r="GS305" s="185">
        <f>$FZ$301*GK305-GT305</f>
        <v>1713.9496139100002</v>
      </c>
      <c r="GT305" s="185">
        <f>$FZ$301*GK305*$GG$298</f>
        <v>1713.9496139100002</v>
      </c>
      <c r="GU305" s="185">
        <f>$GA$301*GL305-GV305</f>
        <v>1680.0897398850002</v>
      </c>
      <c r="GV305" s="185">
        <f>$GA$301*GL305*$GG$298</f>
        <v>1680.0897398850002</v>
      </c>
      <c r="GW305" s="185">
        <f>$GB$301*GM305-GX305</f>
        <v>1992.5484506774999</v>
      </c>
      <c r="GX305" s="185">
        <f>$GB$301*GM305*$GG$298</f>
        <v>1992.5484506774999</v>
      </c>
      <c r="GY305" s="185">
        <f>$GD$301*GO305</f>
        <v>3036.9279308</v>
      </c>
      <c r="GZ305" s="189">
        <f>$GC$301*GN305</f>
        <v>0</v>
      </c>
      <c r="HA305" s="187">
        <f>GS305/Base!$D$3/24+GT305/Base!$D$4/24+GU305/Base!$D$5/24+GV305/Base!$D$6/24+GW305/Base!$D$7/24+GX305/Base!$D$8/24+GY305/Base!$D$9/24+GZ305/Base!$D$10/24</f>
        <v>2.9630349361124289</v>
      </c>
      <c r="HC305" s="140" t="s">
        <v>128</v>
      </c>
      <c r="HD305" s="46"/>
      <c r="HE305" s="185">
        <f>($FZ$318+FZ319)*GK305-HF305</f>
        <v>0</v>
      </c>
      <c r="HF305" s="185">
        <f>($FZ$318+FZ319)*GK305*$GG$298</f>
        <v>0</v>
      </c>
      <c r="HG305" s="185">
        <f>($GA$318+GA319)*GL305-HH305</f>
        <v>0</v>
      </c>
      <c r="HH305" s="185">
        <f>($GA$318+GA319)*GL305*$GG$298</f>
        <v>0</v>
      </c>
      <c r="HI305" s="185">
        <f>($GB$318+GB319)*GM305-HJ305</f>
        <v>0</v>
      </c>
      <c r="HJ305" s="185">
        <f>($GB$318+GB319)*GM305*$GG$298</f>
        <v>0</v>
      </c>
      <c r="HK305" s="185">
        <f>($GD$316+GD317)*GO305</f>
        <v>0</v>
      </c>
      <c r="HL305" s="189">
        <f>($GC$316+GC317)*GN305</f>
        <v>0</v>
      </c>
    </row>
    <row r="306" spans="177:220" ht="12.75" customHeight="1" x14ac:dyDescent="0.2">
      <c r="FY306" s="217" t="s">
        <v>201</v>
      </c>
      <c r="FZ306" s="214">
        <f>VLOOKUP($A$1+8,'Stock projeté à coller ici'!$C$13:$Z$102,6,FALSE)</f>
        <v>7334.1558359999999</v>
      </c>
      <c r="GA306" s="214">
        <f>VLOOKUP($A$1+8,'Stock projeté à coller ici'!$C$13:$Z$102,11,FALSE)</f>
        <v>6688.0136657000003</v>
      </c>
      <c r="GB306" s="214">
        <f>VLOOKUP($A$1+8,'Stock projeté à coller ici'!$C$13:$Z$102,18,FALSE)</f>
        <v>8372.6749065000004</v>
      </c>
      <c r="GC306" s="214">
        <f>VLOOKUP($A$1+8,'Stock projeté à coller ici'!$C$13:$Z$102,20,FALSE)</f>
        <v>0</v>
      </c>
      <c r="GD306" s="214">
        <f>VLOOKUP($A$1+8,'Stock projeté à coller ici'!$C$13:$Z$102,15,FALSE)</f>
        <v>2704.0297777000001</v>
      </c>
      <c r="GE306" s="142"/>
      <c r="GF306" s="482" t="s">
        <v>209</v>
      </c>
      <c r="GG306" s="483"/>
      <c r="GH306" s="133"/>
      <c r="GI306" s="154" t="s">
        <v>129</v>
      </c>
      <c r="GJ306" s="145"/>
      <c r="GK306" s="145">
        <v>0.25</v>
      </c>
      <c r="GL306" s="145">
        <v>0.25</v>
      </c>
      <c r="GM306" s="145">
        <v>0.25</v>
      </c>
      <c r="GN306" s="241">
        <v>0.7</v>
      </c>
      <c r="GO306" s="144">
        <v>0</v>
      </c>
      <c r="GP306" s="133"/>
      <c r="GQ306" s="140" t="s">
        <v>129</v>
      </c>
      <c r="GR306" s="22"/>
      <c r="GS306" s="185">
        <f>$FZ$302*GK306-GT306</f>
        <v>1212.311649275</v>
      </c>
      <c r="GT306" s="185">
        <f>$FZ$302*GK306*$GG$298</f>
        <v>1212.311649275</v>
      </c>
      <c r="GU306" s="185">
        <f>$GA$302*GL306-GV306</f>
        <v>1234.3340053125</v>
      </c>
      <c r="GV306" s="185">
        <f>$GA$302*GL306*$GG$298</f>
        <v>1234.3340053125</v>
      </c>
      <c r="GW306" s="185">
        <f>$GB$302*GM306-GX306</f>
        <v>1431.9066265624999</v>
      </c>
      <c r="GX306" s="185">
        <f>$GB$302*GM306*$GG$298</f>
        <v>1431.9066265624999</v>
      </c>
      <c r="GY306" s="185">
        <f>$GD$301*GO306</f>
        <v>0</v>
      </c>
      <c r="GZ306" s="189">
        <f>$GC$301*GN306</f>
        <v>0</v>
      </c>
      <c r="HA306" s="187">
        <f>GS306/Base!$D$3/24+GT306/Base!$D$4/24+GU306/Base!$D$5/24+GV306/Base!$D$6/24+GW306/Base!$D$7/24+GX306/Base!$D$8/24+GY306/Base!$D$9/24+GZ306/Base!$D$10/24</f>
        <v>1.9305959370637753</v>
      </c>
      <c r="HC306" s="140" t="s">
        <v>129</v>
      </c>
      <c r="HE306" s="185">
        <f>($FZ$318+FZ319)*GK306-HF306</f>
        <v>0</v>
      </c>
      <c r="HF306" s="185">
        <f>($FZ$318+FZ319)*GK306*$GG$298</f>
        <v>0</v>
      </c>
      <c r="HG306" s="185">
        <f>($GA$318+GA319)*GL306-HH306</f>
        <v>0</v>
      </c>
      <c r="HH306" s="185">
        <f>($GA$318+GA319)*GL306*$GG$298</f>
        <v>0</v>
      </c>
      <c r="HI306" s="185">
        <f>($GB$318+GB319)*GM306-HJ306</f>
        <v>0</v>
      </c>
      <c r="HJ306" s="185">
        <f>($GB$318+GB319)*GM306*$GG$298</f>
        <v>0</v>
      </c>
      <c r="HK306" s="185">
        <f>($GD$318+GD319)*GO306</f>
        <v>0</v>
      </c>
      <c r="HL306" s="189">
        <f>($GC$316+GC317)*GN306</f>
        <v>0</v>
      </c>
    </row>
    <row r="307" spans="177:220" ht="13.5" thickBot="1" x14ac:dyDescent="0.25">
      <c r="FY307" s="211" t="s">
        <v>87</v>
      </c>
      <c r="FZ307" s="212">
        <f>SUM(FZ299:FZ304)</f>
        <v>51588.147884899998</v>
      </c>
      <c r="GA307" s="212">
        <f>SUM(GA299:GA304)</f>
        <v>45238.648174100003</v>
      </c>
      <c r="GB307" s="212">
        <f>SUM(GB299:GB304)</f>
        <v>54994.126824799998</v>
      </c>
      <c r="GC307" s="212">
        <f>SUM(GC299:GC304)</f>
        <v>0</v>
      </c>
      <c r="GD307" s="213">
        <f>SUM(GD299:GD304)</f>
        <v>19108.003517900001</v>
      </c>
      <c r="GE307" s="142"/>
      <c r="GF307" s="482"/>
      <c r="GG307" s="483"/>
      <c r="GH307" s="133"/>
      <c r="GI307" s="154" t="s">
        <v>127</v>
      </c>
      <c r="GJ307" s="145" t="s">
        <v>132</v>
      </c>
      <c r="GK307" s="145">
        <v>0.4</v>
      </c>
      <c r="GL307" s="145">
        <v>0.4</v>
      </c>
      <c r="GM307" s="145">
        <v>0.4</v>
      </c>
      <c r="GN307" s="241">
        <v>0.3</v>
      </c>
      <c r="GO307" s="144">
        <v>0</v>
      </c>
      <c r="GP307" s="133"/>
      <c r="GQ307" s="140" t="s">
        <v>127</v>
      </c>
      <c r="GR307" s="141" t="s">
        <v>132</v>
      </c>
      <c r="GS307" s="185">
        <f>$FZ$302*GK307-GT307</f>
        <v>1939.6986388400001</v>
      </c>
      <c r="GT307" s="185">
        <f>$FZ$302*GK307*$GG$298</f>
        <v>1939.6986388400001</v>
      </c>
      <c r="GU307" s="185">
        <f>$GA$302*GL307-GV307</f>
        <v>1974.9344085000002</v>
      </c>
      <c r="GV307" s="185">
        <f>$GA$302*GL307*$GG$298</f>
        <v>1974.9344085000002</v>
      </c>
      <c r="GW307" s="185">
        <f>$GB$302*GM307-GX307</f>
        <v>2291.0506025</v>
      </c>
      <c r="GX307" s="185">
        <f>$GB$302*GM307*$GG$298</f>
        <v>2291.0506025</v>
      </c>
      <c r="GY307" s="185">
        <f>$GD$302*GO307</f>
        <v>0</v>
      </c>
      <c r="GZ307" s="189">
        <f>$GC$302*GN307</f>
        <v>0</v>
      </c>
      <c r="HA307" s="187">
        <f>GS307/Base!$D$3/24+GT307/Base!$D$4/24+GU307/Base!$D$5/24+GV307/Base!$D$6/24+GW307/Base!$D$7/24+GX307/Base!$D$8/24+GY307/Base!$D$9/24+GZ307/Base!$D$10/24</f>
        <v>3.0889534993020402</v>
      </c>
      <c r="HC307" s="140" t="s">
        <v>127</v>
      </c>
      <c r="HD307" s="141" t="s">
        <v>132</v>
      </c>
      <c r="HE307" s="185">
        <f>($FZ$318+FZ319)*GK307-HF307</f>
        <v>0</v>
      </c>
      <c r="HF307" s="185">
        <f>($FZ$318+FZ319)*GK307*$GG$298</f>
        <v>0</v>
      </c>
      <c r="HG307" s="185">
        <f>($GA$318+GA319)*GL307-HH307</f>
        <v>0</v>
      </c>
      <c r="HH307" s="185">
        <f>($GA$318+GA319)*GL307*$GG$298</f>
        <v>0</v>
      </c>
      <c r="HI307" s="185">
        <f>($GB$318+GB319)*GM307-HJ307</f>
        <v>0</v>
      </c>
      <c r="HJ307" s="185">
        <f>($GB$318+GB319)*GM307*$GG$298</f>
        <v>0</v>
      </c>
      <c r="HK307" s="185">
        <f>($GD$318+GD319)*GO307</f>
        <v>0</v>
      </c>
      <c r="HL307" s="189">
        <f>($GC$318+GC319)*GN307</f>
        <v>0</v>
      </c>
    </row>
    <row r="308" spans="177:220" ht="13.5" thickBot="1" x14ac:dyDescent="0.25">
      <c r="FY308" s="159"/>
      <c r="FZ308" s="232"/>
      <c r="GA308" s="232"/>
      <c r="GB308" s="232"/>
      <c r="GC308" s="232"/>
      <c r="GD308" s="232"/>
      <c r="GE308" s="142"/>
      <c r="GF308" s="480"/>
      <c r="GG308" s="481"/>
      <c r="GH308" s="133"/>
      <c r="GI308" s="157" t="s">
        <v>176</v>
      </c>
      <c r="GJ308" s="104"/>
      <c r="GK308" s="104">
        <v>0</v>
      </c>
      <c r="GL308" s="104">
        <v>0</v>
      </c>
      <c r="GM308" s="104">
        <v>0</v>
      </c>
      <c r="GN308" s="242">
        <v>1.0000000000000001E-5</v>
      </c>
      <c r="GO308" s="106">
        <v>0</v>
      </c>
      <c r="GP308" s="133"/>
      <c r="GQ308" s="158" t="s">
        <v>176</v>
      </c>
      <c r="GR308" s="46"/>
      <c r="GS308" s="185">
        <f>$FZ$302*GK308-GT308</f>
        <v>0</v>
      </c>
      <c r="GT308" s="185">
        <f>$FZ$302*GK308*$GG$298</f>
        <v>0</v>
      </c>
      <c r="GU308" s="185">
        <f>$GA$302*GL308-GV308</f>
        <v>0</v>
      </c>
      <c r="GV308" s="185">
        <f>$GA$302*GL308*$GG$298</f>
        <v>0</v>
      </c>
      <c r="GW308" s="185">
        <f>$GB$302*GM308-GX308</f>
        <v>0</v>
      </c>
      <c r="GX308" s="185">
        <f>$GB$302*GM308*$GG$298</f>
        <v>0</v>
      </c>
      <c r="GY308" s="185">
        <f>$GD$302*GO308</f>
        <v>0</v>
      </c>
      <c r="GZ308" s="189">
        <f>$GC$302*GN308</f>
        <v>0</v>
      </c>
      <c r="HA308" s="182"/>
      <c r="HC308" s="158" t="s">
        <v>176</v>
      </c>
      <c r="HD308" s="46"/>
      <c r="HE308" s="185">
        <f>($FZ$318+FZ319)*GK308-HF308</f>
        <v>0</v>
      </c>
      <c r="HF308" s="185">
        <f>($FZ$318+FZ319)*GK308*$GG$298</f>
        <v>0</v>
      </c>
      <c r="HG308" s="185">
        <f>($GA$318+GA319)*GL308-HH308</f>
        <v>0</v>
      </c>
      <c r="HH308" s="185">
        <f>($GA$318+GA319)*GL308*$GG$298</f>
        <v>0</v>
      </c>
      <c r="HI308" s="185">
        <f>($GB$318+GB319)*GM308-HJ308</f>
        <v>0</v>
      </c>
      <c r="HJ308" s="185">
        <f>($GB$318+GB319)*GM308*$GG$298</f>
        <v>0</v>
      </c>
      <c r="HK308" s="185">
        <f>($GD$318+GD319)*GO308</f>
        <v>0</v>
      </c>
      <c r="HL308" s="189">
        <f>($GC$318+GC319)*GN308</f>
        <v>0</v>
      </c>
    </row>
    <row r="309" spans="177:220" ht="13.5" thickBot="1" x14ac:dyDescent="0.25">
      <c r="FY309" s="159"/>
      <c r="FZ309" s="133"/>
      <c r="GA309" s="142"/>
      <c r="GB309" s="142"/>
      <c r="GC309" s="142"/>
      <c r="GD309" s="142"/>
      <c r="GE309" s="142"/>
      <c r="GF309" s="142"/>
      <c r="GG309" s="142"/>
      <c r="GH309" s="133"/>
      <c r="GI309" s="154" t="s">
        <v>128</v>
      </c>
      <c r="GJ309" s="145"/>
      <c r="GK309" s="145">
        <v>0.35</v>
      </c>
      <c r="GL309" s="145">
        <v>0.35</v>
      </c>
      <c r="GM309" s="145">
        <v>0.35</v>
      </c>
      <c r="GN309" s="241">
        <v>1.0000000000000001E-5</v>
      </c>
      <c r="GO309" s="144">
        <v>1</v>
      </c>
      <c r="GP309" s="133"/>
      <c r="GQ309" s="140" t="s">
        <v>128</v>
      </c>
      <c r="GR309" s="141"/>
      <c r="GS309" s="185">
        <f>$FZ$302*GK309-GT309</f>
        <v>1697.2363089850001</v>
      </c>
      <c r="GT309" s="185">
        <f>$FZ$302*GK309*$GG$298</f>
        <v>1697.2363089850001</v>
      </c>
      <c r="GU309" s="185">
        <f>$GA$302*GL309-GV309</f>
        <v>1728.0676074374999</v>
      </c>
      <c r="GV309" s="185">
        <f>$GA$302*GL309*$GG$298</f>
        <v>1728.0676074374999</v>
      </c>
      <c r="GW309" s="185">
        <f>$GB$302*GM309-GX309</f>
        <v>2004.6692771874998</v>
      </c>
      <c r="GX309" s="185">
        <f>$GB$302*GM309*$GG$298</f>
        <v>2004.6692771874998</v>
      </c>
      <c r="GY309" s="185">
        <f>$GD$302*GO309</f>
        <v>4305.5198420999996</v>
      </c>
      <c r="GZ309" s="189">
        <f>$GC$302*GN309</f>
        <v>0</v>
      </c>
      <c r="HA309" s="187">
        <f>GS309/Base!$D$3/24+GT309/Base!$D$4/24+GU309/Base!$D$5/24+GV309/Base!$D$6/24+GW309/Base!$D$7/24+GX309/Base!$D$8/24+GY309/Base!$D$9/24+GZ309/Base!$D$10/24</f>
        <v>3.0928270512099374</v>
      </c>
      <c r="HC309" s="140" t="s">
        <v>128</v>
      </c>
      <c r="HD309" s="141"/>
      <c r="HE309" s="185">
        <f>($FZ$320+FZ321)*GK309-HF309</f>
        <v>0</v>
      </c>
      <c r="HF309" s="185">
        <f>($FZ$320+FZ321)*GK309*$GG$298</f>
        <v>0</v>
      </c>
      <c r="HG309" s="185">
        <f>($GA$320+GA321)*GL309-HH309</f>
        <v>0</v>
      </c>
      <c r="HH309" s="185">
        <f>($GA$320+GA321)*GL309*$GG$298</f>
        <v>0</v>
      </c>
      <c r="HI309" s="185">
        <f>($GB$320+GB321)*GM309-HJ309</f>
        <v>0</v>
      </c>
      <c r="HJ309" s="185">
        <f>($GB$320+GB321)*GM309*$GG$298</f>
        <v>0</v>
      </c>
      <c r="HK309" s="185">
        <f>($GD$318+GD319)*GO309</f>
        <v>0</v>
      </c>
      <c r="HL309" s="189">
        <f>($GC$318+GC319)*GN309</f>
        <v>0</v>
      </c>
    </row>
    <row r="310" spans="177:220" ht="12.75" x14ac:dyDescent="0.2">
      <c r="FY310" s="372" t="s">
        <v>119</v>
      </c>
      <c r="FZ310" s="373"/>
      <c r="GA310" s="373"/>
      <c r="GB310" s="373"/>
      <c r="GC310" s="373"/>
      <c r="GD310" s="374"/>
      <c r="GE310" s="147"/>
      <c r="GF310" s="133"/>
      <c r="GG310" s="133"/>
      <c r="GH310" s="133"/>
      <c r="GI310" s="154" t="s">
        <v>129</v>
      </c>
      <c r="GJ310" s="145"/>
      <c r="GK310" s="145">
        <v>0.25</v>
      </c>
      <c r="GL310" s="145">
        <v>0.25</v>
      </c>
      <c r="GM310" s="145">
        <v>0.25</v>
      </c>
      <c r="GN310" s="241">
        <v>0.7</v>
      </c>
      <c r="GO310" s="144">
        <v>0</v>
      </c>
      <c r="GP310" s="133"/>
      <c r="GQ310" s="140" t="s">
        <v>129</v>
      </c>
      <c r="GR310" s="22"/>
      <c r="GS310" s="185">
        <f>$FZ$303*GK310-GT310</f>
        <v>1084.7736676750001</v>
      </c>
      <c r="GT310" s="185">
        <f>$FZ$303*GK310*$GG$298</f>
        <v>1084.7736676750001</v>
      </c>
      <c r="GU310" s="185">
        <f>$GA$303*GL310-GV310</f>
        <v>1094.6691251375</v>
      </c>
      <c r="GV310" s="185">
        <f>$GA$303*GL310*$GG$298</f>
        <v>1094.6691251375</v>
      </c>
      <c r="GW310" s="185">
        <f>$GB$303*GM310-GX310</f>
        <v>1330.8809488375</v>
      </c>
      <c r="GX310" s="185">
        <f>$GB$303*GM310*$GG$298</f>
        <v>1330.8809488375</v>
      </c>
      <c r="GY310" s="185">
        <f>$GD$302*GO310</f>
        <v>0</v>
      </c>
      <c r="GZ310" s="189">
        <f>$GC$302*GN310</f>
        <v>0</v>
      </c>
      <c r="HA310" s="187">
        <f>GS310/Base!$D$3/24+GT310/Base!$D$4/24+GU310/Base!$D$5/24+GV310/Base!$D$6/24+GW310/Base!$D$7/24+GX310/Base!$D$8/24+GY310/Base!$D$9/24+GZ310/Base!$D$10/24</f>
        <v>1.7453895478048376</v>
      </c>
      <c r="HC310" s="140" t="s">
        <v>129</v>
      </c>
      <c r="HE310" s="185">
        <f>($FZ$320+FZ321)*GK310-HF310</f>
        <v>0</v>
      </c>
      <c r="HF310" s="185">
        <f>($FZ$320+FZ321)*GK310*$GG$298</f>
        <v>0</v>
      </c>
      <c r="HG310" s="185">
        <f>($GA$320+GA321)*GL310-HH310</f>
        <v>0</v>
      </c>
      <c r="HH310" s="185">
        <f>($GA$320+GA321)*GL310*$GG$298</f>
        <v>0</v>
      </c>
      <c r="HI310" s="185">
        <f>($GB$320+GB321)*GM310-HJ310</f>
        <v>0</v>
      </c>
      <c r="HJ310" s="185">
        <f>($GB$320+GB321)*GM310*$GG$298</f>
        <v>0</v>
      </c>
      <c r="HK310" s="185">
        <f>($GD$320+GD321)*GO310</f>
        <v>0</v>
      </c>
      <c r="HL310" s="189">
        <f>($GC$318+GC319)*GN310</f>
        <v>0</v>
      </c>
    </row>
    <row r="311" spans="177:220" ht="12.75" x14ac:dyDescent="0.2">
      <c r="FY311" s="375" t="s">
        <v>139</v>
      </c>
      <c r="FZ311" s="376" t="s">
        <v>66</v>
      </c>
      <c r="GA311" s="377" t="s">
        <v>68</v>
      </c>
      <c r="GB311" s="377" t="s">
        <v>70</v>
      </c>
      <c r="GC311" s="377" t="s">
        <v>76</v>
      </c>
      <c r="GD311" s="378" t="s">
        <v>78</v>
      </c>
      <c r="GE311" s="133"/>
      <c r="GF311" s="133"/>
      <c r="GG311" s="133"/>
      <c r="GH311" s="133"/>
      <c r="GI311" s="154" t="s">
        <v>127</v>
      </c>
      <c r="GJ311" s="145" t="s">
        <v>133</v>
      </c>
      <c r="GK311" s="145">
        <v>0.4</v>
      </c>
      <c r="GL311" s="145">
        <v>0.4</v>
      </c>
      <c r="GM311" s="145">
        <v>0.4</v>
      </c>
      <c r="GN311" s="241">
        <v>0.3</v>
      </c>
      <c r="GO311" s="144">
        <v>0</v>
      </c>
      <c r="GP311" s="133"/>
      <c r="GQ311" s="140" t="s">
        <v>127</v>
      </c>
      <c r="GR311" s="141" t="s">
        <v>133</v>
      </c>
      <c r="GS311" s="185">
        <f>$FZ$303*GK311-GT311</f>
        <v>1735.6378682800002</v>
      </c>
      <c r="GT311" s="185">
        <f>$FZ$303*GK311*$GG$298</f>
        <v>1735.6378682800002</v>
      </c>
      <c r="GU311" s="185">
        <f>$GA$303*GL311-GV311</f>
        <v>1751.4706002200001</v>
      </c>
      <c r="GV311" s="185">
        <f>$GA$303*GL311*$GG$298</f>
        <v>1751.4706002200001</v>
      </c>
      <c r="GW311" s="185">
        <f>$GB$303*GM311-GX311</f>
        <v>2129.4095181400003</v>
      </c>
      <c r="GX311" s="185">
        <f>$GB$303*GM311*$GG$298</f>
        <v>2129.4095181400003</v>
      </c>
      <c r="GY311" s="185">
        <f>$GD$303*GO311</f>
        <v>0</v>
      </c>
      <c r="GZ311" s="189">
        <f>$GC$303*GN311</f>
        <v>0</v>
      </c>
      <c r="HA311" s="187">
        <f>GS311/Base!$D$3/24+GT311/Base!$D$4/24+GU311/Base!$D$5/24+GV311/Base!$D$6/24+GW311/Base!$D$7/24+GX311/Base!$D$8/24+GY311/Base!$D$9/24+GZ311/Base!$D$10/24</f>
        <v>2.7926232764877401</v>
      </c>
      <c r="HC311" s="140" t="s">
        <v>127</v>
      </c>
      <c r="HD311" s="141" t="s">
        <v>133</v>
      </c>
      <c r="HE311" s="185">
        <f>($FZ$320+FZ321)*GK311-HF311</f>
        <v>0</v>
      </c>
      <c r="HF311" s="185">
        <f>($FZ$320+FZ321)*GK311*$GG$298</f>
        <v>0</v>
      </c>
      <c r="HG311" s="185">
        <f>($GA$320+GA321)*GL311-HH311</f>
        <v>0</v>
      </c>
      <c r="HH311" s="185">
        <f>($GA$320+GA321)*GL311*$GG$298</f>
        <v>0</v>
      </c>
      <c r="HI311" s="185">
        <f>($GB$320+GB321)*GM311-HJ311</f>
        <v>0</v>
      </c>
      <c r="HJ311" s="185">
        <f>($GB$320+GB321)*GM311*$GG$298</f>
        <v>0</v>
      </c>
      <c r="HK311" s="185">
        <f>($GD$320+GD321)*GO311</f>
        <v>0</v>
      </c>
      <c r="HL311" s="189">
        <f>($GC$320+GC321)*GN311</f>
        <v>0</v>
      </c>
    </row>
    <row r="312" spans="177:220" ht="13.5" thickBot="1" x14ac:dyDescent="0.25">
      <c r="FY312" s="205" t="s">
        <v>9</v>
      </c>
      <c r="FZ312" s="209"/>
      <c r="GA312" s="209"/>
      <c r="GB312" s="209"/>
      <c r="GC312" s="209"/>
      <c r="GD312" s="210"/>
      <c r="GE312" s="133"/>
      <c r="GF312" s="133"/>
      <c r="GG312" s="133"/>
      <c r="GH312" s="133"/>
      <c r="GI312" s="157" t="s">
        <v>176</v>
      </c>
      <c r="GJ312" s="104"/>
      <c r="GK312" s="104">
        <v>0</v>
      </c>
      <c r="GL312" s="104">
        <v>0</v>
      </c>
      <c r="GM312" s="104">
        <v>0</v>
      </c>
      <c r="GN312" s="242">
        <v>1.0000000000000001E-5</v>
      </c>
      <c r="GO312" s="106">
        <v>0</v>
      </c>
      <c r="GP312" s="133"/>
      <c r="GQ312" s="158" t="s">
        <v>176</v>
      </c>
      <c r="GR312" s="141"/>
      <c r="GS312" s="185">
        <f>$FZ$303*GK312-GT312</f>
        <v>0</v>
      </c>
      <c r="GT312" s="185">
        <f>$FZ$303*GK312*$GG$298</f>
        <v>0</v>
      </c>
      <c r="GU312" s="185">
        <f>$GA$303*GL312-GV312</f>
        <v>0</v>
      </c>
      <c r="GV312" s="185">
        <f>$GA$303*GL312*$GG$298</f>
        <v>0</v>
      </c>
      <c r="GW312" s="185">
        <f>$GB$303*GM312-GX312</f>
        <v>0</v>
      </c>
      <c r="GX312" s="185">
        <f>$GB$303*GM312*$GG$298</f>
        <v>0</v>
      </c>
      <c r="GY312" s="185">
        <f>$GD$303*GO312</f>
        <v>0</v>
      </c>
      <c r="GZ312" s="189">
        <f>$GC$303*GN312</f>
        <v>0</v>
      </c>
      <c r="HA312" s="182"/>
      <c r="HC312" s="158" t="s">
        <v>176</v>
      </c>
      <c r="HD312" s="141"/>
      <c r="HE312" s="185">
        <f>($FZ$320+FZ321)*GK312-HF312</f>
        <v>0</v>
      </c>
      <c r="HF312" s="185">
        <f>($FZ$320+FZ321)*GK312*$GG$298</f>
        <v>0</v>
      </c>
      <c r="HG312" s="185">
        <f>($GA$320+GA321)*GL312-HH312</f>
        <v>0</v>
      </c>
      <c r="HH312" s="185">
        <f>($GA$320+GA321)*GL312*$GG$298</f>
        <v>0</v>
      </c>
      <c r="HI312" s="185">
        <f>($GB$320+GB321)*GM312-HJ312</f>
        <v>0</v>
      </c>
      <c r="HJ312" s="185">
        <f>($GB$320+GB321)*GM312*$GG$298</f>
        <v>0</v>
      </c>
      <c r="HK312" s="185">
        <f>($GD$320+GD321)*GO312</f>
        <v>0</v>
      </c>
      <c r="HL312" s="189">
        <f>($GC$320+GC321)*GN312</f>
        <v>0</v>
      </c>
    </row>
    <row r="313" spans="177:220" ht="12.75" x14ac:dyDescent="0.2">
      <c r="FV313" s="484" t="s">
        <v>210</v>
      </c>
      <c r="FY313" s="215" t="s">
        <v>182</v>
      </c>
      <c r="FZ313" s="204"/>
      <c r="GA313" s="204"/>
      <c r="GB313" s="204"/>
      <c r="GC313" s="204"/>
      <c r="GD313" s="216"/>
      <c r="GE313" s="133"/>
      <c r="GF313" s="133"/>
      <c r="GG313" s="133"/>
      <c r="GH313" s="133"/>
      <c r="GI313" s="154" t="s">
        <v>128</v>
      </c>
      <c r="GJ313" s="145"/>
      <c r="GK313" s="145">
        <v>0.35</v>
      </c>
      <c r="GL313" s="145">
        <v>0.35</v>
      </c>
      <c r="GM313" s="145">
        <v>0.35</v>
      </c>
      <c r="GN313" s="241">
        <v>1.0000000000000001E-5</v>
      </c>
      <c r="GO313" s="144">
        <v>1</v>
      </c>
      <c r="GP313" s="133"/>
      <c r="GQ313" s="140" t="s">
        <v>128</v>
      </c>
      <c r="GR313" s="46"/>
      <c r="GS313" s="185">
        <f>$FZ$303*GK313-GT313</f>
        <v>1518.683134745</v>
      </c>
      <c r="GT313" s="185">
        <f>$FZ$303*GK313*$GG$298</f>
        <v>1518.683134745</v>
      </c>
      <c r="GU313" s="185">
        <f>$GA$303*GL313-GV313</f>
        <v>1532.5367751925</v>
      </c>
      <c r="GV313" s="185">
        <f>$GA$303*GL313*$GG$298</f>
        <v>1532.5367751925</v>
      </c>
      <c r="GW313" s="185">
        <f>$GB$303*GM313-GX313</f>
        <v>1863.2333283725</v>
      </c>
      <c r="GX313" s="185">
        <f>$GB$303*GM313*$GG$298</f>
        <v>1863.2333283725</v>
      </c>
      <c r="GY313" s="185">
        <f>$GD$303*GO313</f>
        <v>3830.5222337</v>
      </c>
      <c r="GZ313" s="189">
        <f>$GC$303*GN313</f>
        <v>0</v>
      </c>
      <c r="HA313" s="187">
        <f>GS313/Base!$D$3/24+GT313/Base!$D$4/24+GU313/Base!$D$5/24+GV313/Base!$D$6/24+GW313/Base!$D$7/24+GX313/Base!$D$8/24+GY313/Base!$D$9/24+GZ313/Base!$D$10/24</f>
        <v>2.7905129605590187</v>
      </c>
      <c r="HC313" s="140" t="s">
        <v>128</v>
      </c>
      <c r="HD313" s="46"/>
      <c r="HE313" s="185">
        <f>($FZ$322+FZ323)*GK313-HF313</f>
        <v>0</v>
      </c>
      <c r="HF313" s="185">
        <f>($FZ$322+FZ323)*GK313*$GG$298</f>
        <v>0</v>
      </c>
      <c r="HG313" s="185">
        <f>($GA$322+GA323)*GL313-HH313</f>
        <v>0</v>
      </c>
      <c r="HH313" s="185">
        <f>($GA$322+GA323)*GL313*$GG$298</f>
        <v>0</v>
      </c>
      <c r="HI313" s="185">
        <f>($GB$322+GB323)*GM313-HJ313</f>
        <v>0</v>
      </c>
      <c r="HJ313" s="185">
        <f>($GB$322+GB323)*GM313*$GG$298</f>
        <v>0</v>
      </c>
      <c r="HK313" s="185">
        <f>($GD$320+GD321)*GO313</f>
        <v>0</v>
      </c>
      <c r="HL313" s="189">
        <f>($GC$320+GC321)*GN313</f>
        <v>0</v>
      </c>
    </row>
    <row r="314" spans="177:220" ht="12.75" x14ac:dyDescent="0.2">
      <c r="FV314" s="485"/>
      <c r="FY314" s="205" t="s">
        <v>3</v>
      </c>
      <c r="FZ314" s="209"/>
      <c r="GA314" s="209"/>
      <c r="GB314" s="209"/>
      <c r="GC314" s="209"/>
      <c r="GD314" s="210"/>
      <c r="GE314" s="133"/>
      <c r="GF314" s="133"/>
      <c r="GG314" s="133"/>
      <c r="GH314" s="133"/>
      <c r="GI314" s="154" t="s">
        <v>129</v>
      </c>
      <c r="GJ314" s="145"/>
      <c r="GK314" s="145">
        <v>0.2</v>
      </c>
      <c r="GL314" s="145">
        <v>0.2</v>
      </c>
      <c r="GM314" s="145">
        <v>0.2</v>
      </c>
      <c r="GN314" s="241">
        <v>0.7</v>
      </c>
      <c r="GO314" s="144">
        <v>0</v>
      </c>
      <c r="GP314" s="133"/>
      <c r="GQ314" s="140" t="s">
        <v>129</v>
      </c>
      <c r="GR314" s="22"/>
      <c r="GS314" s="185">
        <f>$FZ$304*GK314-GT314</f>
        <v>905.74090369999999</v>
      </c>
      <c r="GT314" s="185">
        <f>$FZ$304*GK314*$GG$298</f>
        <v>905.74090369999999</v>
      </c>
      <c r="GU314" s="185">
        <f>$GA$304*GL314-GV314</f>
        <v>609.06500979999998</v>
      </c>
      <c r="GV314" s="185">
        <f>$GA$304*GL314*$GG$298</f>
        <v>609.06500979999998</v>
      </c>
      <c r="GW314" s="185">
        <f>$GB$304*GM314-GX314</f>
        <v>742.15896153000006</v>
      </c>
      <c r="GX314" s="185">
        <f>$GB$304*GM314*$GG$298</f>
        <v>742.15896153000006</v>
      </c>
      <c r="GY314" s="185">
        <f>$GD$303*GO314</f>
        <v>0</v>
      </c>
      <c r="GZ314" s="189">
        <f>$GC$303*GN314</f>
        <v>0</v>
      </c>
      <c r="HA314" s="187">
        <f>GS314/Base!$D$3/24+GT314/Base!$D$4/24+GU314/Base!$D$5/24+GV314/Base!$D$6/24+GW314/Base!$D$7/24+GX314/Base!$D$8/24+GY314/Base!$D$9/24+GZ314/Base!$D$10/24</f>
        <v>1.1651422712760953</v>
      </c>
      <c r="HC314" s="140" t="s">
        <v>129</v>
      </c>
      <c r="HE314" s="185">
        <f>($FZ$322+FZ323)*GK314-HF314</f>
        <v>0</v>
      </c>
      <c r="HF314" s="185">
        <f>($FZ$322+FZ323)*GK314*$GG$298</f>
        <v>0</v>
      </c>
      <c r="HG314" s="185">
        <f>($GA$322+GA323)*GL314-HH314</f>
        <v>0</v>
      </c>
      <c r="HH314" s="185">
        <f>($GA$322+GA323)*GL314*$GG$298</f>
        <v>0</v>
      </c>
      <c r="HI314" s="185">
        <f>($GB$322+GB323)*GM314-HJ314</f>
        <v>0</v>
      </c>
      <c r="HJ314" s="185">
        <f>($GB$322+GB323)*GM314*$GG$298</f>
        <v>0</v>
      </c>
      <c r="HK314" s="185">
        <f>($GD$320+GD321)*GO314</f>
        <v>0</v>
      </c>
      <c r="HL314" s="189">
        <f>($GC$320+GC321)*GN314</f>
        <v>0</v>
      </c>
    </row>
    <row r="315" spans="177:220" ht="12.75" x14ac:dyDescent="0.2">
      <c r="FU315" s="25"/>
      <c r="FV315" s="485"/>
      <c r="FW315" s="25"/>
      <c r="FX315" s="25"/>
      <c r="FY315" s="215" t="s">
        <v>182</v>
      </c>
      <c r="FZ315" s="204"/>
      <c r="GA315" s="204"/>
      <c r="GB315" s="204"/>
      <c r="GC315" s="204"/>
      <c r="GD315" s="216"/>
      <c r="GE315" s="133"/>
      <c r="GF315" s="133"/>
      <c r="GG315" s="133"/>
      <c r="GH315" s="133"/>
      <c r="GI315" s="154" t="s">
        <v>127</v>
      </c>
      <c r="GJ315" s="145" t="s">
        <v>134</v>
      </c>
      <c r="GK315" s="145">
        <v>0.35</v>
      </c>
      <c r="GL315" s="145">
        <v>0.35</v>
      </c>
      <c r="GM315" s="145">
        <v>0.35</v>
      </c>
      <c r="GN315" s="241">
        <v>0.3</v>
      </c>
      <c r="GO315" s="144">
        <v>0</v>
      </c>
      <c r="GP315" s="133"/>
      <c r="GQ315" s="140" t="s">
        <v>127</v>
      </c>
      <c r="GR315" s="141" t="s">
        <v>134</v>
      </c>
      <c r="GS315" s="185">
        <f>$FZ$304*GK315-GT315</f>
        <v>1585.0465814749998</v>
      </c>
      <c r="GT315" s="185">
        <f>$FZ$304*GK315*$GG$298</f>
        <v>1585.0465814749998</v>
      </c>
      <c r="GU315" s="185">
        <f>$GA$304*GL315-GV315</f>
        <v>1065.8637671500001</v>
      </c>
      <c r="GV315" s="185">
        <f>$GA$304*GL315*$GG$298</f>
        <v>1065.8637671500001</v>
      </c>
      <c r="GW315" s="185">
        <f>$GB$304*GM315-GX315</f>
        <v>1298.7781826774999</v>
      </c>
      <c r="GX315" s="185">
        <f>$GB$304*GM315*$GG$298</f>
        <v>1298.7781826774999</v>
      </c>
      <c r="GY315" s="185">
        <f>$GD$304*GO315</f>
        <v>0</v>
      </c>
      <c r="GZ315" s="189">
        <f>$GC$304*GN315</f>
        <v>0</v>
      </c>
      <c r="HA315" s="187">
        <f>GS315/Base!$D$3/24+GT315/Base!$D$4/24+GU315/Base!$D$5/24+GV315/Base!$D$6/24+GW315/Base!$D$7/24+GX315/Base!$D$8/24+GY315/Base!$D$9/24+GZ315/Base!$D$10/24</f>
        <v>2.0389989747331669</v>
      </c>
      <c r="HC315" s="140" t="s">
        <v>127</v>
      </c>
      <c r="HD315" s="141" t="s">
        <v>134</v>
      </c>
      <c r="HE315" s="185">
        <f>($FZ$322+FZ323)*GK315-HF315</f>
        <v>0</v>
      </c>
      <c r="HF315" s="185">
        <f>($FZ$322+FZ323)*GK315*$GG$298</f>
        <v>0</v>
      </c>
      <c r="HG315" s="185">
        <f>($GA$322+GA323)*GL315-HH315</f>
        <v>0</v>
      </c>
      <c r="HH315" s="185">
        <f>($GA$322+GA323)*GL315*$GG$298</f>
        <v>0</v>
      </c>
      <c r="HI315" s="185">
        <f>($GB$322+GB323)*GM315-HJ315</f>
        <v>0</v>
      </c>
      <c r="HJ315" s="185">
        <f>($GB$322+GB323)*GM315*$GG$298</f>
        <v>0</v>
      </c>
      <c r="HK315" s="185">
        <f>($GD$322+GD323)*GO315</f>
        <v>0</v>
      </c>
      <c r="HL315" s="189">
        <f>($GC$322+GC323)*GN315</f>
        <v>0</v>
      </c>
    </row>
    <row r="316" spans="177:220" ht="13.5" thickBot="1" x14ac:dyDescent="0.25">
      <c r="FV316" s="486"/>
      <c r="FY316" s="205" t="s">
        <v>4</v>
      </c>
      <c r="FZ316" s="209"/>
      <c r="GA316" s="209"/>
      <c r="GB316" s="209"/>
      <c r="GC316" s="209"/>
      <c r="GD316" s="210"/>
      <c r="GE316" s="133"/>
      <c r="GF316" s="133"/>
      <c r="GG316" s="133"/>
      <c r="GH316" s="133"/>
      <c r="GI316" s="157" t="s">
        <v>176</v>
      </c>
      <c r="GJ316" s="104"/>
      <c r="GK316" s="104">
        <v>0</v>
      </c>
      <c r="GL316" s="104">
        <v>0</v>
      </c>
      <c r="GM316" s="104">
        <v>0</v>
      </c>
      <c r="GN316" s="242">
        <v>1.0000000000000001E-5</v>
      </c>
      <c r="GO316" s="106">
        <v>0</v>
      </c>
      <c r="GP316" s="133"/>
      <c r="GQ316" s="158" t="s">
        <v>176</v>
      </c>
      <c r="GR316" s="46"/>
      <c r="GS316" s="185">
        <f>$FZ$304*GK316-GT316</f>
        <v>0</v>
      </c>
      <c r="GT316" s="185">
        <f>$FZ$304*GK316*$GG$298</f>
        <v>0</v>
      </c>
      <c r="GU316" s="185">
        <f>$GA$304*GL316-GV316</f>
        <v>0</v>
      </c>
      <c r="GV316" s="185">
        <f>$GA$304*GL316*$GG$298</f>
        <v>0</v>
      </c>
      <c r="GW316" s="185">
        <f>$GB$304*GM316-GX316</f>
        <v>0</v>
      </c>
      <c r="GX316" s="185">
        <f>$GB$304*GM316*$GG$298</f>
        <v>0</v>
      </c>
      <c r="GY316" s="185">
        <f>$GD$304*GO316</f>
        <v>0</v>
      </c>
      <c r="GZ316" s="189">
        <f>$GC$304*GN316</f>
        <v>0</v>
      </c>
      <c r="HA316" s="182"/>
      <c r="HC316" s="158" t="s">
        <v>176</v>
      </c>
      <c r="HD316" s="46"/>
      <c r="HE316" s="185">
        <f>($FZ$322+FZ323)*GK316-HF316</f>
        <v>0</v>
      </c>
      <c r="HF316" s="185">
        <f>($FZ$322+FZ323)*GK316*$GG$298</f>
        <v>0</v>
      </c>
      <c r="HG316" s="185">
        <f>($GA$322+GA323)*GL316-HH316</f>
        <v>0</v>
      </c>
      <c r="HH316" s="185">
        <f>($GA$322+GA323)*GL316*$GG$298</f>
        <v>0</v>
      </c>
      <c r="HI316" s="185">
        <f>($GB$322+GB323)*GM316-HJ316</f>
        <v>0</v>
      </c>
      <c r="HJ316" s="185">
        <f>($GB$322+GB323)*GM316*$GG$298</f>
        <v>0</v>
      </c>
      <c r="HK316" s="185">
        <f>($GD$322+GD323)*GO316</f>
        <v>0</v>
      </c>
      <c r="HL316" s="189">
        <f>($GC$322+GC323)*GN316</f>
        <v>0</v>
      </c>
    </row>
    <row r="317" spans="177:220" ht="12.75" x14ac:dyDescent="0.2">
      <c r="FY317" s="215" t="s">
        <v>182</v>
      </c>
      <c r="FZ317" s="204"/>
      <c r="GA317" s="204"/>
      <c r="GB317" s="204"/>
      <c r="GC317" s="204"/>
      <c r="GD317" s="216"/>
      <c r="GE317" s="133"/>
      <c r="GF317" s="133"/>
      <c r="GG317" s="133"/>
      <c r="GH317" s="133"/>
      <c r="GI317" s="154" t="s">
        <v>128</v>
      </c>
      <c r="GJ317" s="145"/>
      <c r="GK317" s="145">
        <v>0.3</v>
      </c>
      <c r="GL317" s="145">
        <v>0.3</v>
      </c>
      <c r="GM317" s="145">
        <v>0.3</v>
      </c>
      <c r="GN317" s="241">
        <v>1.0000000000000001E-5</v>
      </c>
      <c r="GO317" s="144">
        <v>1</v>
      </c>
      <c r="GP317" s="133"/>
      <c r="GQ317" s="140" t="s">
        <v>128</v>
      </c>
      <c r="GR317" s="160"/>
      <c r="GS317" s="185">
        <f>$FZ$304*GK317-GT317</f>
        <v>1358.6113555499999</v>
      </c>
      <c r="GT317" s="185">
        <f>$FZ$304*GK317*$GG$298</f>
        <v>1358.6113555499999</v>
      </c>
      <c r="GU317" s="185">
        <f>$GA$304*GL317-GV317</f>
        <v>913.59751470000003</v>
      </c>
      <c r="GV317" s="185">
        <f>$GA$304*GL317*$GG$298</f>
        <v>913.59751470000003</v>
      </c>
      <c r="GW317" s="185">
        <f>$GB$304*GM317-GX317</f>
        <v>1113.2384422949999</v>
      </c>
      <c r="GX317" s="185">
        <f>$GB$304*GM317*$GG$298</f>
        <v>1113.2384422949999</v>
      </c>
      <c r="GY317" s="185">
        <f>$GD$304*GO317</f>
        <v>2426.7781039000001</v>
      </c>
      <c r="GZ317" s="189">
        <f>$GC$304*GN317</f>
        <v>0</v>
      </c>
      <c r="HA317" s="187">
        <f>GS317/Base!$D$3/24+GT317/Base!$D$4/24+GU317/Base!$D$5/24+GV317/Base!$D$6/24+GW317/Base!$D$7/24+GX317/Base!$D$8/24+GY317/Base!$D$9/24+GZ317/Base!$D$10/24</f>
        <v>1.9675302641514618</v>
      </c>
      <c r="HC317" s="140" t="s">
        <v>128</v>
      </c>
      <c r="HD317" s="160"/>
      <c r="HE317" s="185">
        <f>($FZ$324+FZ325)*GK317-HF317</f>
        <v>0</v>
      </c>
      <c r="HF317" s="185">
        <f>($FZ$324+FZ325)*GK317*$GG$298</f>
        <v>0</v>
      </c>
      <c r="HG317" s="185">
        <f>($GA$324+GA325)*GL317-HH317</f>
        <v>0</v>
      </c>
      <c r="HH317" s="185">
        <f>($GA$324+GA325)*GL317*$GG$298</f>
        <v>0</v>
      </c>
      <c r="HI317" s="185">
        <f>($GB$324+GB325)*GM317-HJ317</f>
        <v>0</v>
      </c>
      <c r="HJ317" s="185">
        <f>($GB$324+GB325)*GM317*$GG$298</f>
        <v>0</v>
      </c>
      <c r="HK317" s="185">
        <f>($GD$322+GD323)*GO317</f>
        <v>0</v>
      </c>
      <c r="HL317" s="189">
        <f>($GC$322+GC323)*GN317</f>
        <v>0</v>
      </c>
    </row>
    <row r="318" spans="177:220" ht="12.75" x14ac:dyDescent="0.2">
      <c r="FY318" s="205" t="s">
        <v>5</v>
      </c>
      <c r="FZ318" s="209"/>
      <c r="GA318" s="209"/>
      <c r="GB318" s="209"/>
      <c r="GC318" s="209"/>
      <c r="GD318" s="210"/>
      <c r="GE318" s="133"/>
      <c r="GF318" s="133"/>
      <c r="GG318" s="133"/>
      <c r="GH318" s="133"/>
      <c r="GI318" s="154" t="s">
        <v>129</v>
      </c>
      <c r="GJ318" s="145"/>
      <c r="GK318" s="145">
        <v>0.15</v>
      </c>
      <c r="GL318" s="145">
        <v>0.15</v>
      </c>
      <c r="GM318" s="145">
        <v>0.15</v>
      </c>
      <c r="GN318" s="241">
        <v>0.7</v>
      </c>
      <c r="GO318" s="144">
        <v>0</v>
      </c>
      <c r="GP318" s="133"/>
      <c r="GQ318" s="140" t="s">
        <v>129</v>
      </c>
      <c r="GR318" s="22"/>
      <c r="GS318" s="185">
        <f>$FZ$304*GK318-GT318</f>
        <v>679.30567777499994</v>
      </c>
      <c r="GT318" s="185">
        <f>$FZ$304*GK318*$GG$298</f>
        <v>679.30567777499994</v>
      </c>
      <c r="GU318" s="185">
        <f>$GA$304*GL318-GV318</f>
        <v>456.79875735000002</v>
      </c>
      <c r="GV318" s="185">
        <f>$GA$304*GL318*$GG$298</f>
        <v>456.79875735000002</v>
      </c>
      <c r="GW318" s="185">
        <f>$GB$304*GM318-GX318</f>
        <v>556.61922114749996</v>
      </c>
      <c r="GX318" s="185">
        <f>$GB$304*GM318*$GG$298</f>
        <v>556.61922114749996</v>
      </c>
      <c r="GY318" s="185">
        <f>$GD$304*GO318</f>
        <v>0</v>
      </c>
      <c r="GZ318" s="189">
        <f>$GC$304*GN318</f>
        <v>0</v>
      </c>
      <c r="HA318" s="187">
        <f>GS318/Base!$D$3/24+GT318/Base!$D$4/24+GU318/Base!$D$5/24+GV318/Base!$D$6/24+GW318/Base!$D$7/24+GX318/Base!$D$8/24+GY318/Base!$D$9/24+GZ318/Base!$D$10/24</f>
        <v>0.87385670345707145</v>
      </c>
      <c r="HC318" s="140" t="s">
        <v>129</v>
      </c>
      <c r="HE318" s="185">
        <f>($FZ$324+FZ325)*GK318-HF318</f>
        <v>0</v>
      </c>
      <c r="HF318" s="185">
        <f>($FZ$324+FZ325)*GK318*$GG$298</f>
        <v>0</v>
      </c>
      <c r="HG318" s="185">
        <f>($GA$324+GA325)*GL318-HH318</f>
        <v>0</v>
      </c>
      <c r="HH318" s="185">
        <f>($GA$324+GA325)*GL318*$GG$298</f>
        <v>0</v>
      </c>
      <c r="HI318" s="185">
        <f>($GB$324+GB325)*GM318-HJ318</f>
        <v>0</v>
      </c>
      <c r="HJ318" s="185">
        <f>($GB$324+GB325)*GM318*$GG$298</f>
        <v>0</v>
      </c>
      <c r="HK318" s="185">
        <f>($GD$322+GD323)*GO318</f>
        <v>0</v>
      </c>
      <c r="HL318" s="189">
        <f>($GC$322+GC323)*GN318</f>
        <v>0</v>
      </c>
    </row>
    <row r="319" spans="177:220" ht="12.75" x14ac:dyDescent="0.2">
      <c r="FY319" s="215" t="s">
        <v>182</v>
      </c>
      <c r="FZ319" s="204"/>
      <c r="GA319" s="204"/>
      <c r="GB319" s="204"/>
      <c r="GC319" s="204"/>
      <c r="GD319" s="216"/>
      <c r="GE319" s="133"/>
      <c r="GF319" s="133"/>
      <c r="GG319" s="133"/>
      <c r="GH319" s="133"/>
      <c r="GI319" s="154" t="s">
        <v>127</v>
      </c>
      <c r="GJ319" s="145" t="s">
        <v>135</v>
      </c>
      <c r="GK319" s="145">
        <v>0.4</v>
      </c>
      <c r="GL319" s="145">
        <v>0.4</v>
      </c>
      <c r="GM319" s="145">
        <v>0.4</v>
      </c>
      <c r="GN319" s="241">
        <v>0.2</v>
      </c>
      <c r="GO319" s="144">
        <v>0</v>
      </c>
      <c r="GP319" s="133"/>
      <c r="GQ319" s="140" t="s">
        <v>127</v>
      </c>
      <c r="GR319" s="141" t="s">
        <v>135</v>
      </c>
      <c r="GS319" s="185">
        <f>$FZ$305*GK319-GT319</f>
        <v>1909.2518107799999</v>
      </c>
      <c r="GT319" s="185">
        <f t="shared" ref="GT319:GT324" si="218">$FZ$305*GK319*$GG$298</f>
        <v>1909.2518107799999</v>
      </c>
      <c r="GU319" s="185">
        <f t="shared" ref="GU319:GU324" si="219">$GA$305*GL319-GV319</f>
        <v>1272.6912356400001</v>
      </c>
      <c r="GV319" s="185">
        <f t="shared" ref="GV319:GV324" si="220">$GA$305*GL319*$GG$298</f>
        <v>1272.6912356400001</v>
      </c>
      <c r="GW319" s="185">
        <f t="shared" ref="GW319:GW324" si="221">$GB$305*GM319-GX319</f>
        <v>1519.7253380800003</v>
      </c>
      <c r="GX319" s="185">
        <f t="shared" ref="GX319:GX324" si="222">$GB$305*GM319*$GG$298</f>
        <v>1519.7253380800003</v>
      </c>
      <c r="GY319" s="185">
        <f t="shared" ref="GY319:GY324" si="223">$GD$305*GO319</f>
        <v>0</v>
      </c>
      <c r="GZ319" s="189">
        <f>$GC$305*GN319</f>
        <v>0</v>
      </c>
      <c r="HA319" s="187">
        <f>GS319/Base!$D$3/24+GT319/Base!$D$4/24+GU319/Base!$D$5/24+GV319/Base!$D$6/24+GW319/Base!$D$7/24+GX319/Base!$D$8/24+GY319/Base!$D$9/24+GZ319/Base!$D$10/24</f>
        <v>2.431502320152866</v>
      </c>
      <c r="HC319" s="140" t="s">
        <v>127</v>
      </c>
      <c r="HD319" s="141" t="s">
        <v>135</v>
      </c>
      <c r="HE319" s="185">
        <f>($FZ$324+FZ325)*GK319-HF319</f>
        <v>0</v>
      </c>
      <c r="HF319" s="185">
        <f>($FZ$324+FZ325)*GK319*$GG$298</f>
        <v>0</v>
      </c>
      <c r="HG319" s="185">
        <f>($GA$324+GA325)*GL319-HH319</f>
        <v>0</v>
      </c>
      <c r="HH319" s="185">
        <f>($GA$324+GA325)*GK319*$GG$298</f>
        <v>0</v>
      </c>
      <c r="HI319" s="185">
        <f>($GB$324+GB325)*GM319-HJ319</f>
        <v>0</v>
      </c>
      <c r="HJ319" s="185">
        <f>($GB$324+GB325)*GM319*$GG$298</f>
        <v>0</v>
      </c>
      <c r="HK319" s="185">
        <f>($GD$324+GD325)*GO319</f>
        <v>0</v>
      </c>
      <c r="HL319" s="189">
        <f>($GC$324+GC325)*GN319</f>
        <v>0</v>
      </c>
    </row>
    <row r="320" spans="177:220" ht="12.75" x14ac:dyDescent="0.2">
      <c r="FY320" s="205" t="s">
        <v>6</v>
      </c>
      <c r="FZ320" s="209"/>
      <c r="GA320" s="209"/>
      <c r="GB320" s="209"/>
      <c r="GC320" s="209"/>
      <c r="GD320" s="210"/>
      <c r="GE320" s="133"/>
      <c r="GF320" s="133"/>
      <c r="GG320" s="133"/>
      <c r="GH320" s="133"/>
      <c r="GI320" s="157" t="s">
        <v>176</v>
      </c>
      <c r="GJ320" s="104"/>
      <c r="GK320" s="104">
        <v>0</v>
      </c>
      <c r="GL320" s="104">
        <v>0</v>
      </c>
      <c r="GM320" s="104">
        <v>0</v>
      </c>
      <c r="GN320" s="242">
        <v>1.0000000000000001E-5</v>
      </c>
      <c r="GO320" s="106">
        <v>0</v>
      </c>
      <c r="GP320" s="133"/>
      <c r="GQ320" s="158" t="s">
        <v>176</v>
      </c>
      <c r="GR320" s="141"/>
      <c r="GS320" s="185">
        <f t="shared" ref="GS320:GS324" si="224">$FZ$305*GK320-GT320</f>
        <v>0</v>
      </c>
      <c r="GT320" s="185">
        <f t="shared" si="218"/>
        <v>0</v>
      </c>
      <c r="GU320" s="185">
        <f t="shared" si="219"/>
        <v>0</v>
      </c>
      <c r="GV320" s="185">
        <f t="shared" si="220"/>
        <v>0</v>
      </c>
      <c r="GW320" s="185">
        <f t="shared" si="221"/>
        <v>0</v>
      </c>
      <c r="GX320" s="185">
        <f t="shared" si="222"/>
        <v>0</v>
      </c>
      <c r="GY320" s="185">
        <f t="shared" si="223"/>
        <v>0</v>
      </c>
      <c r="GZ320" s="189">
        <f>$GC$305*GN320</f>
        <v>0</v>
      </c>
      <c r="HA320" s="187">
        <f>GS320/Base!$D$3/24+GT320/Base!$D$4/24+GU320/Base!$D$5/24+GV320/Base!$D$6/24+GW320/Base!$D$7/24+GX320/Base!$D$8/24+GY320/Base!$D$9/24+GZ320/Base!$D$10/24</f>
        <v>0</v>
      </c>
      <c r="HC320" s="158" t="s">
        <v>176</v>
      </c>
      <c r="HD320" s="141"/>
      <c r="HE320" s="185">
        <f>($FZ$324+FZ325)*GK320-HF320</f>
        <v>0</v>
      </c>
      <c r="HF320" s="185">
        <f>($FZ$324+FZ325)*GK320*$GG$298</f>
        <v>0</v>
      </c>
      <c r="HG320" s="185">
        <f>($GA$324+GA325)*GL320-HH320</f>
        <v>0</v>
      </c>
      <c r="HH320" s="185">
        <f>($GA$324+GA325)*GK320*$GG$298</f>
        <v>0</v>
      </c>
      <c r="HI320" s="185">
        <f>($GB$324+GB325)*GM320-HJ320</f>
        <v>0</v>
      </c>
      <c r="HJ320" s="185">
        <f>($GB$324+GB325)*GM320*$GG$298</f>
        <v>0</v>
      </c>
      <c r="HK320" s="185">
        <f>($GD$324+GD325)*GO320</f>
        <v>0</v>
      </c>
      <c r="HL320" s="189">
        <f>($GC$324+GC325)*GN320</f>
        <v>0</v>
      </c>
    </row>
    <row r="321" spans="177:220" ht="12.75" x14ac:dyDescent="0.2">
      <c r="FY321" s="215" t="s">
        <v>182</v>
      </c>
      <c r="FZ321" s="204"/>
      <c r="GA321" s="204"/>
      <c r="GB321" s="204"/>
      <c r="GC321" s="204"/>
      <c r="GD321" s="216"/>
      <c r="GE321" s="133"/>
      <c r="GF321" s="133"/>
      <c r="GG321" s="133"/>
      <c r="GH321" s="133"/>
      <c r="GI321" s="154" t="s">
        <v>128</v>
      </c>
      <c r="GJ321" s="145"/>
      <c r="GK321" s="145">
        <v>0.35</v>
      </c>
      <c r="GL321" s="145">
        <v>0.35</v>
      </c>
      <c r="GM321" s="145">
        <v>0.35</v>
      </c>
      <c r="GN321" s="241">
        <v>0.2</v>
      </c>
      <c r="GO321" s="144">
        <v>1</v>
      </c>
      <c r="GP321" s="133"/>
      <c r="GQ321" s="140" t="s">
        <v>128</v>
      </c>
      <c r="GR321" s="141"/>
      <c r="GS321" s="185">
        <f t="shared" si="224"/>
        <v>1670.5953344324998</v>
      </c>
      <c r="GT321" s="185">
        <f t="shared" si="218"/>
        <v>1670.5953344324998</v>
      </c>
      <c r="GU321" s="185">
        <f t="shared" si="219"/>
        <v>1113.604831185</v>
      </c>
      <c r="GV321" s="185">
        <f t="shared" si="220"/>
        <v>1113.604831185</v>
      </c>
      <c r="GW321" s="185">
        <f t="shared" si="221"/>
        <v>1329.7596708199999</v>
      </c>
      <c r="GX321" s="185">
        <f t="shared" si="222"/>
        <v>1329.7596708199999</v>
      </c>
      <c r="GY321" s="185">
        <f t="shared" si="223"/>
        <v>2737.2604692</v>
      </c>
      <c r="GZ321" s="189">
        <f>$GC$306*GN321</f>
        <v>0</v>
      </c>
      <c r="HA321" s="187">
        <f>GS321/Base!$D$3/24+GT321/Base!$D$4/24+GU321/Base!$D$5/24+GV321/Base!$D$6/24+GW321/Base!$D$7/24+GX321/Base!$D$8/24+GY321/Base!$D$9/24+GZ321/Base!$D$10/24</f>
        <v>2.3755047900250621</v>
      </c>
      <c r="HC321" s="140" t="s">
        <v>128</v>
      </c>
      <c r="HD321" s="141"/>
      <c r="HE321" s="185">
        <f>($FZ$324+FZ325)*GK321-HF321</f>
        <v>0</v>
      </c>
      <c r="HF321" s="185">
        <f>($FZ$324+FZ325)*GK321*$GG$298</f>
        <v>0</v>
      </c>
      <c r="HG321" s="185">
        <f>($GA$324+GA325)*GL321-HH321</f>
        <v>0</v>
      </c>
      <c r="HH321" s="185">
        <f>($GA$324+GA325)*GK321*$GG$298</f>
        <v>0</v>
      </c>
      <c r="HI321" s="185">
        <f>($GB$324+GB325)*GM321-HJ321</f>
        <v>0</v>
      </c>
      <c r="HJ321" s="185">
        <f>($GB$324+GB325)*GM321*$GG$298</f>
        <v>0</v>
      </c>
      <c r="HK321" s="185">
        <f>($GD$324+GD325)*GO321</f>
        <v>0</v>
      </c>
      <c r="HL321" s="189">
        <f>($GC$324+GC325)*GN321</f>
        <v>0</v>
      </c>
    </row>
    <row r="322" spans="177:220" ht="12.75" x14ac:dyDescent="0.2">
      <c r="FY322" s="205" t="s">
        <v>7</v>
      </c>
      <c r="FZ322" s="209"/>
      <c r="GA322" s="209"/>
      <c r="GB322" s="209"/>
      <c r="GC322" s="209"/>
      <c r="GD322" s="210"/>
      <c r="GE322" s="133"/>
      <c r="GF322" s="133"/>
      <c r="GG322" s="133"/>
      <c r="GH322" s="133"/>
      <c r="GI322" s="154" t="s">
        <v>129</v>
      </c>
      <c r="GJ322" s="124"/>
      <c r="GK322" s="161">
        <v>0</v>
      </c>
      <c r="GL322" s="161">
        <v>0</v>
      </c>
      <c r="GM322" s="161">
        <v>0</v>
      </c>
      <c r="GN322" s="243">
        <v>0</v>
      </c>
      <c r="GO322" s="162">
        <v>0</v>
      </c>
      <c r="GP322" s="133"/>
      <c r="GQ322" s="140" t="s">
        <v>129</v>
      </c>
      <c r="GR322" s="141"/>
      <c r="GS322" s="185">
        <f t="shared" si="224"/>
        <v>0</v>
      </c>
      <c r="GT322" s="185">
        <f t="shared" si="218"/>
        <v>0</v>
      </c>
      <c r="GU322" s="185">
        <f t="shared" si="219"/>
        <v>0</v>
      </c>
      <c r="GV322" s="185">
        <f t="shared" si="220"/>
        <v>0</v>
      </c>
      <c r="GW322" s="185">
        <f t="shared" si="221"/>
        <v>0</v>
      </c>
      <c r="GX322" s="185">
        <f t="shared" si="222"/>
        <v>0</v>
      </c>
      <c r="GY322" s="185">
        <f t="shared" si="223"/>
        <v>0</v>
      </c>
      <c r="GZ322" s="189">
        <f>$GC$305*GN322</f>
        <v>0</v>
      </c>
      <c r="HA322" s="187">
        <f>GS322/Base!$D$3/24+GT322/Base!$D$4/24+GU322/Base!$D$5/24+GV322/Base!$D$6/24+GW322/Base!$D$7/24+GX322/Base!$D$8/24+GY322/Base!$D$9/24+GZ322/Base!$D$10/24</f>
        <v>0</v>
      </c>
      <c r="HC322" s="140" t="s">
        <v>129</v>
      </c>
      <c r="HD322" s="46"/>
      <c r="HE322" s="185">
        <f>($FZ$324+FZ325)*GK322-HF322</f>
        <v>0</v>
      </c>
      <c r="HF322" s="185">
        <f>($FZ$324+FZ325)*GK322*$GG$298</f>
        <v>0</v>
      </c>
      <c r="HG322" s="185">
        <f>($GA$324+GA325)*GL322-HH322</f>
        <v>0</v>
      </c>
      <c r="HH322" s="185">
        <f>($GA$324+GA325)*GK322*$GG$298</f>
        <v>0</v>
      </c>
      <c r="HI322" s="185">
        <f>($GB$324+GB325)*GM322-HJ322</f>
        <v>0</v>
      </c>
      <c r="HJ322" s="185">
        <f>($GB$324+GB325)*GM322*$GG$298</f>
        <v>0</v>
      </c>
      <c r="HK322" s="185">
        <f>($GD$324+GD325)*GO322</f>
        <v>0</v>
      </c>
      <c r="HL322" s="189">
        <f>($GC$324+GC325)*GN322</f>
        <v>0</v>
      </c>
    </row>
    <row r="323" spans="177:220" ht="12.75" x14ac:dyDescent="0.2">
      <c r="FY323" s="217" t="s">
        <v>182</v>
      </c>
      <c r="FZ323" s="209"/>
      <c r="GA323" s="209"/>
      <c r="GB323" s="209"/>
      <c r="GC323" s="209"/>
      <c r="GD323" s="210"/>
      <c r="GE323" s="133"/>
      <c r="GF323" s="133"/>
      <c r="GG323" s="133"/>
      <c r="GH323" s="133"/>
      <c r="GI323" s="154" t="s">
        <v>127</v>
      </c>
      <c r="GJ323" s="145" t="s">
        <v>136</v>
      </c>
      <c r="GK323" s="145">
        <v>0</v>
      </c>
      <c r="GL323" s="145">
        <v>0</v>
      </c>
      <c r="GM323" s="145">
        <v>0</v>
      </c>
      <c r="GN323" s="241">
        <v>0</v>
      </c>
      <c r="GO323" s="144">
        <v>0</v>
      </c>
      <c r="GP323" s="133"/>
      <c r="GQ323" s="140" t="s">
        <v>127</v>
      </c>
      <c r="GR323" s="141" t="s">
        <v>136</v>
      </c>
      <c r="GS323" s="185">
        <f t="shared" si="224"/>
        <v>0</v>
      </c>
      <c r="GT323" s="185">
        <f t="shared" si="218"/>
        <v>0</v>
      </c>
      <c r="GU323" s="185">
        <f t="shared" si="219"/>
        <v>0</v>
      </c>
      <c r="GV323" s="185">
        <f t="shared" si="220"/>
        <v>0</v>
      </c>
      <c r="GW323" s="185">
        <f t="shared" si="221"/>
        <v>0</v>
      </c>
      <c r="GX323" s="185">
        <f t="shared" si="222"/>
        <v>0</v>
      </c>
      <c r="GY323" s="185">
        <f t="shared" si="223"/>
        <v>0</v>
      </c>
      <c r="GZ323" s="189">
        <f>$GC$306*GN323</f>
        <v>0</v>
      </c>
      <c r="HA323" s="187">
        <f>GS323/Base!$D$3/24+GT323/Base!$D$4/24+GU323/Base!$D$5/24+GV323/Base!$D$6/24+GW323/Base!$D$7/24+GX323/Base!$D$8/24+GY323/Base!$D$9/24+GZ323/Base!$D$10/24</f>
        <v>0</v>
      </c>
      <c r="HC323" s="140" t="s">
        <v>127</v>
      </c>
      <c r="HD323" s="141" t="s">
        <v>136</v>
      </c>
      <c r="HE323" s="185">
        <f>($FZ$324+FZ325)*GK323-HF323</f>
        <v>0</v>
      </c>
      <c r="HF323" s="185">
        <f>($FZ$324+FZ325)*GK323*$GG$298</f>
        <v>0</v>
      </c>
      <c r="HG323" s="185">
        <f>($GA$324+GA325)*GL323-HH323</f>
        <v>0</v>
      </c>
      <c r="HH323" s="185">
        <f>($GA$324+GA325)*GK323*$GG$298</f>
        <v>0</v>
      </c>
      <c r="HI323" s="185">
        <f>($GB$324+GB325)*GM323-HJ323</f>
        <v>0</v>
      </c>
      <c r="HJ323" s="185">
        <f>($GB$324+GB325)*GM323*$GG$298</f>
        <v>0</v>
      </c>
      <c r="HK323" s="185">
        <f>($GD$324+GD325)*GO323</f>
        <v>0</v>
      </c>
      <c r="HL323" s="189">
        <f>($GC$324+GC325)*GN323</f>
        <v>0</v>
      </c>
    </row>
    <row r="324" spans="177:220" ht="12.75" x14ac:dyDescent="0.2">
      <c r="FY324" s="215" t="s">
        <v>198</v>
      </c>
      <c r="FZ324" s="204"/>
      <c r="GA324" s="204"/>
      <c r="GB324" s="204"/>
      <c r="GC324" s="204"/>
      <c r="GD324" s="216"/>
      <c r="GE324" s="133"/>
      <c r="GF324" s="133"/>
      <c r="GG324" s="133"/>
      <c r="GH324" s="133"/>
      <c r="GI324" s="157" t="s">
        <v>176</v>
      </c>
      <c r="GJ324" s="145"/>
      <c r="GK324" s="145">
        <v>0</v>
      </c>
      <c r="GL324" s="145">
        <v>0</v>
      </c>
      <c r="GM324" s="145">
        <v>0</v>
      </c>
      <c r="GN324" s="241">
        <v>0</v>
      </c>
      <c r="GO324" s="144">
        <v>0</v>
      </c>
      <c r="GP324" s="133"/>
      <c r="GQ324" s="158" t="s">
        <v>176</v>
      </c>
      <c r="GR324" s="141"/>
      <c r="GS324" s="185">
        <f t="shared" si="224"/>
        <v>0</v>
      </c>
      <c r="GT324" s="185">
        <f t="shared" si="218"/>
        <v>0</v>
      </c>
      <c r="GU324" s="185">
        <f t="shared" si="219"/>
        <v>0</v>
      </c>
      <c r="GV324" s="185">
        <f t="shared" si="220"/>
        <v>0</v>
      </c>
      <c r="GW324" s="185">
        <f t="shared" si="221"/>
        <v>0</v>
      </c>
      <c r="GX324" s="185">
        <f t="shared" si="222"/>
        <v>0</v>
      </c>
      <c r="GY324" s="185">
        <f t="shared" si="223"/>
        <v>0</v>
      </c>
      <c r="GZ324" s="189">
        <f>$GC$306*GN324</f>
        <v>0</v>
      </c>
      <c r="HA324" s="187">
        <f>GS324/Base!$D$3/24+GT324/Base!$D$4/24+GU324/Base!$D$5/24+GV324/Base!$D$6/24+GW324/Base!$D$7/24+GX324/Base!$D$8/24+GY324/Base!$D$9/24+GZ324/Base!$D$10/24</f>
        <v>0</v>
      </c>
      <c r="HC324" s="158" t="s">
        <v>176</v>
      </c>
      <c r="HD324" s="141"/>
      <c r="HE324" s="185">
        <f>($FZ$324+FZ325)*GK324-HF324</f>
        <v>0</v>
      </c>
      <c r="HF324" s="185">
        <f>($FZ$324+FZ325)*GK324*$GG$298</f>
        <v>0</v>
      </c>
      <c r="HG324" s="185">
        <f>($GA$324+GA325)*GL324-HH324</f>
        <v>0</v>
      </c>
      <c r="HH324" s="185">
        <f>($GA$324+GA325)*GK324*$GG$298</f>
        <v>0</v>
      </c>
      <c r="HI324" s="185">
        <f>($GB$324+GB325)*GM324-HJ324</f>
        <v>0</v>
      </c>
      <c r="HJ324" s="185">
        <f>($GB$324+GB325)*GM324*$GG$298</f>
        <v>0</v>
      </c>
      <c r="HK324" s="185">
        <f>($GD$324+GD325)*GO324</f>
        <v>0</v>
      </c>
      <c r="HL324" s="189">
        <f>($GC$324+GC325)*GN324</f>
        <v>0</v>
      </c>
    </row>
    <row r="325" spans="177:220" ht="12.75" x14ac:dyDescent="0.2">
      <c r="FU325" s="25"/>
      <c r="FV325" s="25"/>
      <c r="FW325" s="25"/>
      <c r="FX325" s="25"/>
      <c r="FY325" s="215" t="s">
        <v>182</v>
      </c>
      <c r="FZ325" s="206"/>
      <c r="GA325" s="206"/>
      <c r="GB325" s="206"/>
      <c r="GC325" s="206"/>
      <c r="GD325" s="218"/>
      <c r="GE325" s="133"/>
      <c r="GF325" s="133"/>
      <c r="GG325" s="133"/>
      <c r="GH325" s="133"/>
      <c r="GI325" s="154" t="s">
        <v>128</v>
      </c>
      <c r="GJ325" s="145"/>
      <c r="GK325" s="145">
        <v>0</v>
      </c>
      <c r="GL325" s="145">
        <v>0</v>
      </c>
      <c r="GM325" s="145">
        <v>0</v>
      </c>
      <c r="GN325" s="241">
        <v>0</v>
      </c>
      <c r="GO325" s="144">
        <v>0</v>
      </c>
      <c r="GP325" s="133"/>
      <c r="GQ325" s="140" t="s">
        <v>128</v>
      </c>
      <c r="GR325" s="22"/>
      <c r="GS325" s="185">
        <f>$FZ$305*GK325-GT325</f>
        <v>0</v>
      </c>
      <c r="GT325" s="185">
        <f>$FZ$305*GK325*$GG$298</f>
        <v>0</v>
      </c>
      <c r="GU325" s="185">
        <f>$GA$305*GL325-GV325</f>
        <v>0</v>
      </c>
      <c r="GV325" s="185">
        <f>$GA$305*GL325*$GG$298</f>
        <v>0</v>
      </c>
      <c r="GW325" s="185">
        <f>$GB$305*GM325-GX325</f>
        <v>0</v>
      </c>
      <c r="GX325" s="185">
        <f>$GB$305*GM325*$GG$298</f>
        <v>0</v>
      </c>
      <c r="GY325" s="185">
        <f>$GD$305*GO325</f>
        <v>0</v>
      </c>
      <c r="GZ325" s="189">
        <f>$GC$305*GN325</f>
        <v>0</v>
      </c>
      <c r="HA325" s="187">
        <f>GS325/Base!$D$3/24+GT325/Base!$D$4/24+GU325/Base!$D$5/24+GV325/Base!$D$6/24+GW325/Base!$D$7/24+GX325/Base!$D$8/24+GY325/Base!$D$9/24+GZ325/Base!$D$10/24</f>
        <v>0</v>
      </c>
      <c r="HC325" s="140" t="s">
        <v>128</v>
      </c>
      <c r="HD325" s="46"/>
      <c r="HE325" s="185">
        <f>($FZ$326+FZ327)*GK325-HF325</f>
        <v>0</v>
      </c>
      <c r="HF325" s="185">
        <f>($FZ$326+FZ327)*GK325*$GG$298</f>
        <v>0</v>
      </c>
      <c r="HG325" s="185">
        <f>($GA$326+GA327)*GL325-HH325</f>
        <v>0</v>
      </c>
      <c r="HH325" s="185">
        <f>($GA$326+GA327)*GK325*$GG$298</f>
        <v>0</v>
      </c>
      <c r="HI325" s="185">
        <f>($GB$326+GB327)*GM325-HJ325</f>
        <v>0</v>
      </c>
      <c r="HJ325" s="185">
        <f>($GB$326+GB327)*GM325*$GG$298</f>
        <v>0</v>
      </c>
      <c r="HK325" s="185">
        <f>($GD$326+GD327)*GO325</f>
        <v>0</v>
      </c>
      <c r="HL325" s="189">
        <f>($GC$324+GC325)*GN325</f>
        <v>0</v>
      </c>
    </row>
    <row r="326" spans="177:220" ht="13.5" thickBot="1" x14ac:dyDescent="0.25">
      <c r="FU326" s="25"/>
      <c r="FV326" s="25"/>
      <c r="FW326" s="25"/>
      <c r="FX326" s="25"/>
      <c r="FY326" s="217" t="s">
        <v>199</v>
      </c>
      <c r="FZ326" s="206"/>
      <c r="GA326" s="206"/>
      <c r="GB326" s="206"/>
      <c r="GC326" s="206"/>
      <c r="GD326" s="218"/>
      <c r="GE326" s="133"/>
      <c r="GF326" s="133"/>
      <c r="GG326" s="133"/>
      <c r="GH326" s="133"/>
      <c r="GI326" s="251" t="s">
        <v>129</v>
      </c>
      <c r="GJ326" s="163"/>
      <c r="GK326" s="163">
        <v>0.25</v>
      </c>
      <c r="GL326" s="163">
        <v>0.25</v>
      </c>
      <c r="GM326" s="163">
        <v>0.25</v>
      </c>
      <c r="GN326" s="244">
        <v>0.6</v>
      </c>
      <c r="GO326" s="153">
        <v>0</v>
      </c>
      <c r="GP326" s="133"/>
      <c r="GQ326" s="140" t="s">
        <v>129</v>
      </c>
      <c r="GR326" s="141"/>
      <c r="GS326" s="185">
        <f>$FZ$305*GK326-GT326</f>
        <v>1193.2823817374999</v>
      </c>
      <c r="GT326" s="185">
        <f>$FZ$305*GK326*$GG$298</f>
        <v>1193.2823817374999</v>
      </c>
      <c r="GU326" s="185">
        <f>$GA$305*GL326-GV326</f>
        <v>795.43202227500001</v>
      </c>
      <c r="GV326" s="185">
        <f>$GA$305*GL326*$GG$298</f>
        <v>795.43202227500001</v>
      </c>
      <c r="GW326" s="185">
        <f>$GB$305*GM326-GX326</f>
        <v>949.82833630000005</v>
      </c>
      <c r="GX326" s="185">
        <f>$GB$305*GM326*$GG$298</f>
        <v>949.82833630000005</v>
      </c>
      <c r="GY326" s="185">
        <f>$GD$305*GO326</f>
        <v>0</v>
      </c>
      <c r="GZ326" s="189">
        <f>$GC$305*GN326</f>
        <v>0</v>
      </c>
      <c r="HA326" s="187">
        <f>GS326/Base!$D$3/24+GT326/Base!$D$4/24+GU326/Base!$D$5/24+GV326/Base!$D$6/24+GW326/Base!$D$7/24+GX326/Base!$D$8/24+GY326/Base!$D$9/24+GZ326/Base!$D$10/24</f>
        <v>1.5196889500955415</v>
      </c>
      <c r="HC326" s="140" t="s">
        <v>129</v>
      </c>
      <c r="HD326" s="46"/>
      <c r="HE326" s="185">
        <f>($FZ$326+FZ327)*GK326-HF326</f>
        <v>0</v>
      </c>
      <c r="HF326" s="185">
        <f>($FZ$326+FZ327)*GK326*$GG$298</f>
        <v>0</v>
      </c>
      <c r="HG326" s="185">
        <f>($GA$326+GA327)*GL326-HH326</f>
        <v>0</v>
      </c>
      <c r="HH326" s="185">
        <f>($GA$326+GA327)*GL326*$GG$298</f>
        <v>0</v>
      </c>
      <c r="HI326" s="185">
        <f>($GB$326+GB327)*GM326-HJ326</f>
        <v>0</v>
      </c>
      <c r="HJ326" s="185">
        <f>(GC326+GC327)*GM326*$GG$298</f>
        <v>0</v>
      </c>
      <c r="HK326" s="185">
        <f>($GD$326+GD327)*GO326</f>
        <v>0</v>
      </c>
      <c r="HL326" s="189">
        <f>($GC$324+GC325)*GN326</f>
        <v>0</v>
      </c>
    </row>
    <row r="327" spans="177:220" ht="13.5" thickBot="1" x14ac:dyDescent="0.25">
      <c r="FU327" s="25"/>
      <c r="FV327" s="25"/>
      <c r="FW327" s="25"/>
      <c r="FX327" s="25"/>
      <c r="FY327" s="226" t="s">
        <v>182</v>
      </c>
      <c r="FZ327" s="227"/>
      <c r="GA327" s="227"/>
      <c r="GB327" s="227"/>
      <c r="GC327" s="227"/>
      <c r="GD327" s="228"/>
      <c r="GE327" s="133"/>
      <c r="GF327" s="133"/>
      <c r="GG327" s="133"/>
      <c r="GH327" s="133"/>
      <c r="GI327" s="133"/>
      <c r="GJ327" s="133"/>
      <c r="GK327" s="133"/>
      <c r="GL327" s="133"/>
      <c r="GM327" s="133"/>
      <c r="GN327" s="133"/>
      <c r="GO327" s="133"/>
      <c r="GP327" s="133"/>
      <c r="GQ327" s="164" t="s">
        <v>87</v>
      </c>
      <c r="GR327" s="165"/>
      <c r="GS327" s="387">
        <f t="shared" ref="GS327" si="225">$FZ$299*GK327-GT327</f>
        <v>0</v>
      </c>
      <c r="GT327" s="387">
        <f t="shared" ref="GT327" si="226">$FZ$299*GK327*$GG$298</f>
        <v>0</v>
      </c>
      <c r="GU327" s="387">
        <f t="shared" ref="GU327" si="227">$GA$299*GL327-GV327</f>
        <v>0</v>
      </c>
      <c r="GV327" s="387">
        <f t="shared" ref="GV327" si="228">$GA$299*GL327*$GG$298</f>
        <v>0</v>
      </c>
      <c r="GW327" s="387">
        <f t="shared" ref="GW327" si="229">$GB$299*GM327-GX327</f>
        <v>0</v>
      </c>
      <c r="GX327" s="387">
        <f t="shared" ref="GX327" si="230">$GB$299*GM327*$GG$298</f>
        <v>0</v>
      </c>
      <c r="GY327" s="387">
        <f t="shared" ref="GY327" si="231">$GD$299*GO327</f>
        <v>0</v>
      </c>
      <c r="GZ327" s="388">
        <f t="shared" ref="GZ327" si="232">$GC$299*GN327</f>
        <v>0</v>
      </c>
      <c r="HA327" s="188">
        <f>SUM(HA299:HA326)</f>
        <v>40.108515908281184</v>
      </c>
      <c r="HC327" s="164" t="s">
        <v>87</v>
      </c>
      <c r="HD327" s="107"/>
      <c r="HE327" s="190">
        <f>SUM(HE299:HF326)</f>
        <v>0</v>
      </c>
      <c r="HF327" s="190"/>
      <c r="HG327" s="190">
        <f>SUM(HG299:HH326)</f>
        <v>0</v>
      </c>
      <c r="HH327" s="190"/>
      <c r="HI327" s="190">
        <f>SUM(HI299:HJ326)</f>
        <v>0</v>
      </c>
      <c r="HJ327" s="190"/>
      <c r="HK327" s="191">
        <f>SUM(HK299:HK326)</f>
        <v>0</v>
      </c>
      <c r="HL327" s="192">
        <f>SUM(HL299:HL326)</f>
        <v>0</v>
      </c>
    </row>
    <row r="328" spans="177:220" ht="13.5" thickBot="1" x14ac:dyDescent="0.25">
      <c r="FU328" s="25"/>
      <c r="FV328" s="25"/>
      <c r="FW328" s="25"/>
      <c r="FX328" s="25"/>
      <c r="FY328" s="229" t="s">
        <v>200</v>
      </c>
      <c r="FZ328" s="230">
        <f>SUM(FZ313:FZ323)</f>
        <v>0</v>
      </c>
      <c r="GA328" s="230">
        <f>SUM(GA313:GA323)</f>
        <v>0</v>
      </c>
      <c r="GB328" s="230">
        <f>SUM(GB313:GB323)</f>
        <v>0</v>
      </c>
      <c r="GC328" s="230">
        <f>SUM(GC313:GC323)</f>
        <v>0</v>
      </c>
      <c r="GD328" s="231">
        <f>SUM(GD313:GD323)</f>
        <v>0</v>
      </c>
      <c r="GE328" s="133"/>
      <c r="GF328" s="133"/>
      <c r="GG328" s="133"/>
      <c r="GH328" s="133"/>
      <c r="GI328" s="133"/>
      <c r="GJ328" s="133"/>
      <c r="GK328" s="133"/>
      <c r="GL328" s="133"/>
      <c r="GM328" s="133"/>
      <c r="GN328" s="133"/>
      <c r="GO328" s="133"/>
      <c r="GP328" s="133"/>
      <c r="GQ328" s="166"/>
      <c r="GR328" s="167"/>
      <c r="GS328" s="168"/>
      <c r="GT328" s="168"/>
      <c r="GU328" s="168"/>
      <c r="GV328" s="168"/>
      <c r="GW328" s="168"/>
      <c r="GX328" s="168"/>
      <c r="GY328" s="169"/>
      <c r="GZ328" s="169"/>
      <c r="HA328" s="170"/>
      <c r="HC328" s="166"/>
      <c r="HD328" s="22"/>
      <c r="HE328" s="168"/>
      <c r="HF328" s="168"/>
      <c r="HG328" s="168"/>
      <c r="HH328" s="168"/>
      <c r="HI328" s="168"/>
      <c r="HJ328" s="168"/>
      <c r="HK328" s="169"/>
      <c r="HL328" s="169"/>
    </row>
    <row r="329" spans="177:220" ht="12.75" x14ac:dyDescent="0.2">
      <c r="FU329" s="25"/>
      <c r="FV329" s="25"/>
      <c r="FW329" s="25"/>
      <c r="FX329" s="25"/>
      <c r="FY329" s="133"/>
      <c r="FZ329" s="133"/>
      <c r="GA329" s="133"/>
      <c r="GB329" s="133"/>
      <c r="GC329" s="133"/>
      <c r="GD329" s="133"/>
      <c r="GE329" s="133"/>
      <c r="GF329" s="133"/>
      <c r="GG329" s="133"/>
      <c r="GH329" s="133"/>
      <c r="GI329" s="133"/>
      <c r="GJ329" s="133"/>
      <c r="GK329" s="133"/>
      <c r="GL329" s="133"/>
      <c r="GM329" s="133"/>
      <c r="GN329" s="133"/>
      <c r="GO329" s="133"/>
      <c r="GP329" s="133"/>
      <c r="GQ329" s="166"/>
      <c r="GR329" s="167"/>
      <c r="GS329" s="168"/>
      <c r="GT329" s="168"/>
      <c r="GU329" s="168"/>
      <c r="GV329" s="168"/>
      <c r="GW329" s="168"/>
      <c r="GX329" s="168"/>
      <c r="GY329" s="169"/>
      <c r="GZ329" s="169"/>
      <c r="HA329" s="170"/>
      <c r="HC329" s="166"/>
      <c r="HD329" s="22"/>
      <c r="HE329" s="168"/>
      <c r="HF329" s="168"/>
      <c r="HG329" s="168"/>
      <c r="HH329" s="168"/>
      <c r="HI329" s="168"/>
      <c r="HJ329" s="168"/>
      <c r="HK329" s="169"/>
      <c r="HL329" s="169"/>
    </row>
    <row r="330" spans="177:220" ht="12.75" x14ac:dyDescent="0.2">
      <c r="FU330" s="25"/>
      <c r="FV330" s="25"/>
      <c r="FW330" s="25"/>
      <c r="FX330" s="25"/>
      <c r="FY330" s="133"/>
      <c r="FZ330" s="133"/>
      <c r="GA330" s="133"/>
      <c r="GB330" s="133"/>
      <c r="GC330" s="133"/>
      <c r="GD330" s="133"/>
      <c r="GE330" s="133"/>
      <c r="GF330" s="133"/>
      <c r="GG330" s="133"/>
      <c r="GH330" s="133"/>
      <c r="GI330" s="133"/>
      <c r="GJ330" s="133"/>
      <c r="GK330" s="133"/>
      <c r="GL330" s="133"/>
      <c r="GM330" s="133"/>
      <c r="GN330" s="133"/>
      <c r="GO330" s="133"/>
      <c r="GP330" s="133"/>
      <c r="GQ330" s="166"/>
      <c r="GR330" s="167"/>
      <c r="GS330" s="168"/>
      <c r="GT330" s="168"/>
      <c r="GU330" s="168"/>
      <c r="GV330" s="168"/>
      <c r="GW330" s="168"/>
      <c r="GX330" s="168"/>
      <c r="GY330" s="169"/>
      <c r="GZ330" s="169"/>
      <c r="HA330" s="170"/>
      <c r="HC330" s="166"/>
      <c r="HD330" s="22"/>
      <c r="HE330" s="168"/>
      <c r="HF330" s="168"/>
      <c r="HG330" s="168"/>
      <c r="HH330" s="168"/>
      <c r="HI330" s="168"/>
      <c r="HJ330" s="168"/>
      <c r="HK330" s="169"/>
      <c r="HL330" s="169"/>
    </row>
    <row r="331" spans="177:220" ht="12.75" x14ac:dyDescent="0.2">
      <c r="FU331" s="25"/>
      <c r="FV331" s="25"/>
      <c r="FW331" s="25"/>
      <c r="FX331" s="25"/>
      <c r="FY331" s="133"/>
      <c r="FZ331" s="133"/>
      <c r="GA331" s="133"/>
      <c r="GB331" s="133"/>
      <c r="GC331" s="133"/>
      <c r="GD331" s="133"/>
      <c r="GE331" s="133"/>
      <c r="GF331" s="133"/>
      <c r="GG331" s="133"/>
      <c r="GH331" s="133"/>
      <c r="GI331" s="133"/>
      <c r="GJ331" s="133"/>
      <c r="GK331" s="133"/>
      <c r="GL331" s="133"/>
      <c r="GM331" s="133"/>
      <c r="GN331" s="133"/>
      <c r="GO331" s="133"/>
      <c r="GP331" s="133"/>
      <c r="GQ331" s="166"/>
      <c r="GR331" s="167"/>
      <c r="GS331" s="168"/>
      <c r="GT331" s="168"/>
      <c r="GU331" s="168"/>
      <c r="GV331" s="168"/>
      <c r="GW331" s="168"/>
      <c r="GX331" s="168"/>
      <c r="GY331" s="169"/>
      <c r="GZ331" s="169"/>
      <c r="HA331" s="170"/>
      <c r="HC331" s="166"/>
      <c r="HD331" s="22"/>
      <c r="HE331" s="168"/>
      <c r="HF331" s="168"/>
      <c r="HG331" s="168"/>
      <c r="HH331" s="168"/>
      <c r="HI331" s="168"/>
      <c r="HJ331" s="168"/>
      <c r="HK331" s="169"/>
      <c r="HL331" s="169"/>
    </row>
    <row r="332" spans="177:220" ht="12.75" x14ac:dyDescent="0.2">
      <c r="FU332" s="25"/>
      <c r="FV332" s="25"/>
      <c r="FW332" s="25"/>
      <c r="FX332" s="25"/>
      <c r="FY332" s="133"/>
      <c r="FZ332" s="133"/>
      <c r="GA332" s="133"/>
      <c r="GB332" s="133"/>
      <c r="GC332" s="133"/>
      <c r="GD332" s="133"/>
      <c r="GE332" s="133"/>
      <c r="GF332" s="133"/>
      <c r="GG332" s="133"/>
      <c r="GH332" s="133"/>
      <c r="GI332" s="133"/>
      <c r="GJ332" s="133"/>
      <c r="GK332" s="133"/>
      <c r="GL332" s="133"/>
      <c r="GM332" s="133"/>
      <c r="GN332" s="133"/>
      <c r="GO332" s="133"/>
      <c r="GP332" s="133"/>
      <c r="GQ332" s="166"/>
      <c r="GR332" s="167"/>
      <c r="GS332" s="168"/>
      <c r="GT332" s="168"/>
      <c r="GU332" s="168"/>
      <c r="GV332" s="168"/>
      <c r="GW332" s="168"/>
      <c r="GX332" s="168"/>
      <c r="GY332" s="169"/>
      <c r="GZ332" s="169"/>
      <c r="HA332" s="170"/>
      <c r="HC332" s="166"/>
      <c r="HD332" s="22"/>
      <c r="HE332" s="168"/>
      <c r="HF332" s="168"/>
      <c r="HG332" s="168"/>
      <c r="HH332" s="168"/>
      <c r="HI332" s="168"/>
      <c r="HJ332" s="168"/>
      <c r="HK332" s="169"/>
      <c r="HL332" s="169"/>
    </row>
    <row r="333" spans="177:220" ht="13.5" thickBot="1" x14ac:dyDescent="0.25">
      <c r="FU333" s="25"/>
      <c r="FV333" s="25"/>
      <c r="FW333" s="25"/>
      <c r="FX333" s="25"/>
      <c r="FY333" s="133"/>
      <c r="FZ333" s="133"/>
      <c r="GA333" s="133"/>
      <c r="GB333" s="133"/>
      <c r="GC333" s="133"/>
      <c r="GD333" s="133"/>
      <c r="GE333" s="133"/>
      <c r="GF333" s="133"/>
      <c r="GG333" s="133"/>
      <c r="GH333" s="133"/>
      <c r="GI333" s="133"/>
      <c r="GJ333" s="133"/>
      <c r="GK333" s="133"/>
      <c r="GL333" s="133"/>
      <c r="GM333" s="133"/>
      <c r="GN333" s="133"/>
      <c r="GO333" s="133"/>
      <c r="GP333" s="133"/>
      <c r="GQ333" s="166"/>
      <c r="GR333" s="167"/>
      <c r="GS333" s="168"/>
      <c r="GT333" s="168"/>
      <c r="GU333" s="168"/>
      <c r="GV333" s="168"/>
      <c r="GW333" s="168"/>
      <c r="GX333" s="168"/>
      <c r="GY333" s="169"/>
      <c r="GZ333" s="169"/>
      <c r="HA333" s="170"/>
      <c r="HC333" s="166"/>
      <c r="HD333" s="22"/>
      <c r="HE333" s="168"/>
      <c r="HF333" s="168"/>
      <c r="HG333" s="168"/>
      <c r="HH333" s="168"/>
      <c r="HI333" s="168"/>
      <c r="HJ333" s="168"/>
      <c r="HK333" s="169"/>
      <c r="HL333" s="169"/>
    </row>
    <row r="334" spans="177:220" ht="13.5" thickBot="1" x14ac:dyDescent="0.25">
      <c r="FU334" s="25"/>
      <c r="FV334" s="25"/>
      <c r="FW334" s="25"/>
      <c r="FX334" s="25"/>
      <c r="FY334" s="372" t="s">
        <v>108</v>
      </c>
      <c r="FZ334" s="373"/>
      <c r="GA334" s="373"/>
      <c r="GB334" s="373"/>
      <c r="GC334" s="373"/>
      <c r="GD334" s="374"/>
      <c r="GE334" s="372"/>
      <c r="GF334" s="373"/>
      <c r="GG334" s="373"/>
      <c r="GH334" s="373"/>
      <c r="GI334" s="133"/>
      <c r="GJ334" s="133"/>
      <c r="GK334" s="372"/>
      <c r="GL334" s="373" t="s">
        <v>110</v>
      </c>
      <c r="GM334" s="373"/>
      <c r="GN334" s="373"/>
      <c r="GO334" s="373"/>
      <c r="GP334" s="374"/>
      <c r="GQ334" s="372"/>
      <c r="GR334" s="373"/>
      <c r="GS334" s="373"/>
      <c r="GT334" s="373"/>
      <c r="GU334" s="133"/>
      <c r="GV334" s="133"/>
      <c r="GW334" s="133"/>
      <c r="GX334" s="133"/>
      <c r="GY334" s="133"/>
      <c r="GZ334" s="133"/>
      <c r="HA334" s="133"/>
    </row>
    <row r="335" spans="177:220" ht="12.75" x14ac:dyDescent="0.2">
      <c r="FU335" s="25"/>
      <c r="FV335" s="25"/>
      <c r="FW335" s="25"/>
      <c r="FX335" s="25"/>
      <c r="FY335" s="372" t="s">
        <v>125</v>
      </c>
      <c r="FZ335" s="373" t="s">
        <v>126</v>
      </c>
      <c r="GA335" s="373" t="s">
        <v>66</v>
      </c>
      <c r="GB335" s="373" t="s">
        <v>67</v>
      </c>
      <c r="GC335" s="373" t="s">
        <v>68</v>
      </c>
      <c r="GD335" s="374" t="s">
        <v>69</v>
      </c>
      <c r="GE335" s="372" t="s">
        <v>70</v>
      </c>
      <c r="GF335" s="373" t="s">
        <v>71</v>
      </c>
      <c r="GG335" s="373" t="s">
        <v>78</v>
      </c>
      <c r="GH335" s="373" t="s">
        <v>76</v>
      </c>
      <c r="GI335" s="133"/>
      <c r="GJ335" s="133"/>
      <c r="GK335" s="372" t="s">
        <v>125</v>
      </c>
      <c r="GL335" s="373" t="s">
        <v>126</v>
      </c>
      <c r="GM335" s="373" t="s">
        <v>66</v>
      </c>
      <c r="GN335" s="373" t="s">
        <v>67</v>
      </c>
      <c r="GO335" s="373" t="s">
        <v>68</v>
      </c>
      <c r="GP335" s="374" t="s">
        <v>69</v>
      </c>
      <c r="GQ335" s="372" t="s">
        <v>70</v>
      </c>
      <c r="GR335" s="373" t="s">
        <v>71</v>
      </c>
      <c r="GS335" s="373" t="s">
        <v>78</v>
      </c>
      <c r="GT335" s="373" t="s">
        <v>76</v>
      </c>
      <c r="GU335" s="133"/>
      <c r="GV335" s="133"/>
      <c r="GW335" s="133"/>
      <c r="GX335" s="133"/>
      <c r="GY335" s="133"/>
      <c r="GZ335" s="133"/>
      <c r="HA335" s="133"/>
    </row>
    <row r="336" spans="177:220" ht="12.75" x14ac:dyDescent="0.2">
      <c r="FU336" s="25"/>
      <c r="FV336" s="25"/>
      <c r="FW336" s="25"/>
      <c r="FX336" s="25"/>
      <c r="FY336" s="140" t="s">
        <v>127</v>
      </c>
      <c r="FZ336" s="141" t="s">
        <v>130</v>
      </c>
      <c r="GA336" s="198">
        <f>F36</f>
        <v>0</v>
      </c>
      <c r="GB336" s="198">
        <f>F37</f>
        <v>0</v>
      </c>
      <c r="GC336" s="198">
        <f>F38</f>
        <v>0</v>
      </c>
      <c r="GD336" s="198">
        <f>F39</f>
        <v>0</v>
      </c>
      <c r="GE336" s="198">
        <f>F40</f>
        <v>0</v>
      </c>
      <c r="GF336" s="198">
        <f>F41</f>
        <v>0</v>
      </c>
      <c r="GG336" s="198">
        <f>F42</f>
        <v>0.1</v>
      </c>
      <c r="GH336" s="198">
        <f>F43</f>
        <v>0.1</v>
      </c>
      <c r="GI336" s="133"/>
      <c r="GJ336" s="133"/>
      <c r="GK336" s="140" t="s">
        <v>127</v>
      </c>
      <c r="GL336" s="141" t="s">
        <v>130</v>
      </c>
      <c r="GM336" s="193">
        <f>IF(GA336=0,IF(HE299=0,$B36-GS299,$B36-$D36),GA336-HE299)</f>
        <v>197.6362202575001</v>
      </c>
      <c r="GN336" s="193">
        <f>IF(GB336=0,IF(HF299=0,$B37-GT299,$B37-$D37),GB336-HF299)</f>
        <v>-202.3637797424999</v>
      </c>
      <c r="GO336" s="193">
        <f>IF(GC336=0,IF(HG299=0,$B38-GU299,$B38-$D38),GC336-HG299)</f>
        <v>136.5711202425</v>
      </c>
      <c r="GP336" s="193">
        <f>IF(GD336=0,IF(HH299=0,$B39-GV299,$B39-$D39),GD336-HH299)</f>
        <v>-213.4288797575</v>
      </c>
      <c r="GQ336" s="193">
        <f>IF(GE336=0,IF(HI299=0,$B40-GW299,$B40-$D40),GE336-HI299)</f>
        <v>9.3608290774998295</v>
      </c>
      <c r="GR336" s="193">
        <f>IF(GF336=0,IF(HJ299=0,$B41-GX299,$B41-$D41),GF336-HJ299)</f>
        <v>-390.63917092250017</v>
      </c>
      <c r="GS336" s="193">
        <f>IF(GG336=0,IF(HK299=0,$B42-GY299,$B42-$D42),GG336-HK299)</f>
        <v>0.1</v>
      </c>
      <c r="GT336" s="193">
        <f>IF(GH336=0,IF(HL299=0,$B43-GZ299,$B43-$D43),GH336-HL299)</f>
        <v>0.1</v>
      </c>
      <c r="GU336" s="133"/>
      <c r="GV336" s="133"/>
      <c r="GW336" s="133"/>
      <c r="GX336" s="133"/>
      <c r="GY336" s="133"/>
      <c r="GZ336" s="133"/>
      <c r="HA336" s="133"/>
    </row>
    <row r="337" spans="177:209" ht="12.75" x14ac:dyDescent="0.2">
      <c r="FU337" s="25"/>
      <c r="FV337" s="25"/>
      <c r="FW337" s="25"/>
      <c r="FX337" s="25"/>
      <c r="FY337" s="158" t="s">
        <v>176</v>
      </c>
      <c r="FZ337" s="141"/>
      <c r="GA337" s="198">
        <f>$F89</f>
        <v>0</v>
      </c>
      <c r="GB337" s="198">
        <f>$F90</f>
        <v>0</v>
      </c>
      <c r="GC337" s="198">
        <f>$F91</f>
        <v>0</v>
      </c>
      <c r="GD337" s="198">
        <f>$F92</f>
        <v>0</v>
      </c>
      <c r="GE337" s="198">
        <f>$F93</f>
        <v>0</v>
      </c>
      <c r="GF337" s="198">
        <f>$F94</f>
        <v>0</v>
      </c>
      <c r="GG337" s="198">
        <f>$F95</f>
        <v>0</v>
      </c>
      <c r="GH337" s="198">
        <f>$F96</f>
        <v>0</v>
      </c>
      <c r="GI337" s="133"/>
      <c r="GJ337" s="133"/>
      <c r="GK337" s="158" t="s">
        <v>176</v>
      </c>
      <c r="GL337" s="141"/>
      <c r="GM337" s="193">
        <f>IF(GA337=0,IF(HE300=0,$B89-GS300,$B89-$D89),GA337-HE300)</f>
        <v>0</v>
      </c>
      <c r="GN337" s="193">
        <f>IF(GB337=0,IF(HF300=0,$B90-GT300,$B90-$D90),GB337-HF300)</f>
        <v>0</v>
      </c>
      <c r="GO337" s="193">
        <f>IF(GC337=0,IF(HG300=0,$B91-GU300,$B91-$D91),GC337-HG300)</f>
        <v>0</v>
      </c>
      <c r="GP337" s="193">
        <f>IF(GD337=0,IF(HH300=0,$B92-GV300,$B92-$D92),GD337-HH300)</f>
        <v>0</v>
      </c>
      <c r="GQ337" s="193">
        <f>IF(GE337=0,IF(HI300=0,$B93-GW300,$B93-$D93),GE337-HI300)</f>
        <v>0</v>
      </c>
      <c r="GR337" s="193">
        <f>IF(GF337=0,IF(HJ300=0,$B94-GX300,$B94-$D94),GF337-HJ300)</f>
        <v>0</v>
      </c>
      <c r="GS337" s="193">
        <f>IF(GG337=0,IF(HK300=0,$B95-GY300,$B95-$D95),GG337-HK300)</f>
        <v>0</v>
      </c>
      <c r="GT337" s="193">
        <f>IF(GH337=0,IF(HL300=0,$B96-GZ300,$B96-$D96),GH337-HL300)</f>
        <v>0</v>
      </c>
      <c r="GU337" s="133"/>
      <c r="GV337" s="133"/>
      <c r="GW337" s="133"/>
      <c r="GX337" s="133"/>
      <c r="GY337" s="133"/>
      <c r="GZ337" s="133"/>
      <c r="HA337" s="133"/>
    </row>
    <row r="338" spans="177:209" ht="12.75" x14ac:dyDescent="0.2">
      <c r="FU338" s="25"/>
      <c r="FV338" s="25"/>
      <c r="FW338" s="25"/>
      <c r="FX338" s="25"/>
      <c r="FY338" s="140" t="s">
        <v>128</v>
      </c>
      <c r="FZ338" s="141"/>
      <c r="GA338" s="198">
        <f>$F142</f>
        <v>0</v>
      </c>
      <c r="GB338" s="198">
        <f>$F143</f>
        <v>0</v>
      </c>
      <c r="GC338" s="198">
        <f>$F144</f>
        <v>0</v>
      </c>
      <c r="GD338" s="198">
        <f>$F145</f>
        <v>0</v>
      </c>
      <c r="GE338" s="198">
        <f>$F146</f>
        <v>0</v>
      </c>
      <c r="GF338" s="198">
        <f>$F147</f>
        <v>0</v>
      </c>
      <c r="GG338" s="198">
        <f>$F148</f>
        <v>0.1</v>
      </c>
      <c r="GH338" s="198">
        <f>$F149</f>
        <v>0</v>
      </c>
      <c r="GI338" s="133"/>
      <c r="GJ338" s="133"/>
      <c r="GK338" s="140" t="s">
        <v>128</v>
      </c>
      <c r="GL338" s="141"/>
      <c r="GM338" s="193">
        <f>IF(GA338=0,IF(HE301=0,$B142-GS301,$B142-$D142),GA338-HE301)</f>
        <v>197.6362202575001</v>
      </c>
      <c r="GN338" s="193">
        <f>IF(GB338=0,IF(HF301=0,$B143-GT301,$B143-$D143),GB338-HF301)</f>
        <v>-202.3637797424999</v>
      </c>
      <c r="GO338" s="193">
        <f>IF(GC338=0,IF(HG301=0,$B144-GU301,$B144-$D144),GC338-HG301)</f>
        <v>136.5711202425</v>
      </c>
      <c r="GP338" s="193">
        <f>IF(GD338=0,IF(HH301=0,$B145-GV301,$B145-$D145),GD338-HH301)</f>
        <v>-213.4288797575</v>
      </c>
      <c r="GQ338" s="193">
        <f>IF(GE338=0,IF(HI301=0,$B146-GW301,$B146-$D146),GE338-HI301)</f>
        <v>9.3608290774998295</v>
      </c>
      <c r="GR338" s="193">
        <f>IF(GF338=0,IF(HJ301=0,$B147-GX301,$B147-$D147),GF338-HJ301)</f>
        <v>-390.63917092250017</v>
      </c>
      <c r="GS338" s="193">
        <f>IF(GG338=0,IF(HK301=0,$B148-GY301,$B148-$D148),GG338-HK301)</f>
        <v>0.1</v>
      </c>
      <c r="GT338" s="193">
        <f>IF(GH338=0,IF(HL301=0,$B149-GZ301,$B149-$D149),GH338-HL301)</f>
        <v>0</v>
      </c>
      <c r="GU338" s="133"/>
      <c r="GV338" s="133"/>
      <c r="GW338" s="133"/>
      <c r="GX338" s="133"/>
      <c r="GY338" s="133"/>
      <c r="GZ338" s="133"/>
      <c r="HA338" s="133"/>
    </row>
    <row r="339" spans="177:209" ht="12.75" x14ac:dyDescent="0.2">
      <c r="FU339" s="25"/>
      <c r="FV339" s="25"/>
      <c r="FW339" s="25"/>
      <c r="FX339" s="25"/>
      <c r="FY339" s="140" t="s">
        <v>129</v>
      </c>
      <c r="FZ339" s="141"/>
      <c r="GA339" s="198">
        <f>$F195</f>
        <v>0</v>
      </c>
      <c r="GB339" s="198">
        <f>$F196</f>
        <v>0</v>
      </c>
      <c r="GC339" s="198">
        <f>$F197</f>
        <v>0</v>
      </c>
      <c r="GD339" s="198">
        <f>$F198</f>
        <v>0</v>
      </c>
      <c r="GE339" s="198">
        <f>$F199</f>
        <v>0</v>
      </c>
      <c r="GF339" s="198">
        <f>$F200</f>
        <v>0</v>
      </c>
      <c r="GG339" s="198">
        <f>$F201</f>
        <v>0</v>
      </c>
      <c r="GH339" s="198">
        <f>$F202</f>
        <v>0</v>
      </c>
      <c r="GI339" s="133"/>
      <c r="GJ339" s="133"/>
      <c r="GK339" s="140" t="s">
        <v>129</v>
      </c>
      <c r="GL339" s="141"/>
      <c r="GM339" s="193">
        <f>IF(GA339=0,IF(HE302=0,$B195-GS302,$B195-$D195),GA339-HE302)</f>
        <v>90.819245854999963</v>
      </c>
      <c r="GN339" s="193">
        <f>IF(GB339=0,IF(HF302=0,$B196-GT302,$B196-$D196),GB339-HF302)</f>
        <v>-109.18075414500004</v>
      </c>
      <c r="GO339" s="193">
        <f>IF(GC339=0,IF(HG302=0,$B197-GU302,$B197-$D197),GC339-HG302)</f>
        <v>40.329195634999905</v>
      </c>
      <c r="GP339" s="193">
        <f>IF(GD339=0,IF(HH302=0,$B198-GV302,$B198-$D198),GD339-HH302)</f>
        <v>-109.67080436500009</v>
      </c>
      <c r="GQ339" s="193">
        <f>IF(GE339=0,IF(HI302=0,$B199-GW302,$B199-$D199),GE339-HI302)</f>
        <v>14.422910810000076</v>
      </c>
      <c r="GR339" s="193">
        <f>IF(GF339=0,IF(HJ302=0,$B200-GX302,$B200-$D200),GF339-HJ302)</f>
        <v>-134.7285204100001</v>
      </c>
      <c r="GS339" s="193">
        <f>IF(GG339=0,IF(HK302=0,$B201-GY302,$B201-$D201),GG339-HK302)</f>
        <v>0</v>
      </c>
      <c r="GT339" s="193">
        <f>IF(GH339=0,IF(HL302=0,$B202-GZ302,$B202-$D202),GH339-HL302)</f>
        <v>2200</v>
      </c>
      <c r="GU339" s="133"/>
      <c r="GV339" s="133"/>
      <c r="GW339" s="133"/>
      <c r="GX339" s="133"/>
      <c r="GY339" s="133"/>
      <c r="GZ339" s="133"/>
      <c r="HA339" s="133"/>
    </row>
    <row r="340" spans="177:209" ht="12.75" x14ac:dyDescent="0.2">
      <c r="FU340" s="25"/>
      <c r="FV340" s="25"/>
      <c r="FW340" s="25"/>
      <c r="FX340" s="25"/>
      <c r="FY340" s="140" t="s">
        <v>127</v>
      </c>
      <c r="FZ340" s="141" t="s">
        <v>131</v>
      </c>
      <c r="GA340" s="198">
        <f xml:space="preserve"> $AE36</f>
        <v>0</v>
      </c>
      <c r="GB340" s="198">
        <f xml:space="preserve"> $AE37</f>
        <v>0</v>
      </c>
      <c r="GC340" s="198">
        <f xml:space="preserve"> $AE38</f>
        <v>0</v>
      </c>
      <c r="GD340" s="198">
        <f xml:space="preserve"> $AE39</f>
        <v>0</v>
      </c>
      <c r="GE340" s="198">
        <f xml:space="preserve"> $AE40</f>
        <v>0</v>
      </c>
      <c r="GF340" s="198">
        <f xml:space="preserve"> $AE41</f>
        <v>0</v>
      </c>
      <c r="GG340" s="198">
        <f xml:space="preserve"> $AE42</f>
        <v>0</v>
      </c>
      <c r="GH340" s="198">
        <f xml:space="preserve"> $AE43</f>
        <v>0</v>
      </c>
      <c r="GI340" s="133"/>
      <c r="GJ340" s="133"/>
      <c r="GK340" s="140" t="s">
        <v>127</v>
      </c>
      <c r="GL340" s="141" t="s">
        <v>131</v>
      </c>
      <c r="GM340" s="193">
        <f>IF(GA340=0,IF(HE303=0,$AA36-GS303,$AA36-$AC36),GA340-HE303)</f>
        <v>136.05038608999985</v>
      </c>
      <c r="GN340" s="193">
        <f>IF(GB340=0,IF(HF303=0,$AA37-GT303,$AA37-$AC37),GB340-HF303)</f>
        <v>-263.94961391000015</v>
      </c>
      <c r="GO340" s="193">
        <f>IF(GC340=0,IF(HG303=0,$AA38-GU303,$AA38-$AC38),GC340-HG303)</f>
        <v>119.9102601149998</v>
      </c>
      <c r="GP340" s="193">
        <f>IF(GD340=0,IF(HH303=0,$AA39-GV303,$AA39-$AC39),GD340-HH303)</f>
        <v>-280.0897398850002</v>
      </c>
      <c r="GQ340" s="193">
        <f>IF(GE340=0,IF(HI303=0,$AA40-GW303,$AA40-$AC40),GE340-HI303)</f>
        <v>107.45154932250011</v>
      </c>
      <c r="GR340" s="193">
        <f>IF(GF340=0,IF(HJ303=0,$AA41-GX303,$AA41-$AC41),GF340-HJ303)</f>
        <v>-342.54845067749989</v>
      </c>
      <c r="GS340" s="193">
        <f>IF(GG340=0,IF(HK303=0,$AA42-GY303,$AA42-$AC42),GG340-HK303)</f>
        <v>0</v>
      </c>
      <c r="GT340" s="193">
        <f>IF(GH340=0,IF(HL303=0,$AA43-GZ303,$AA43-$AC43),GH340-HL303)</f>
        <v>900</v>
      </c>
      <c r="GU340" s="133"/>
      <c r="GV340" s="133"/>
      <c r="GW340" s="133"/>
      <c r="GX340" s="133"/>
      <c r="GY340" s="133"/>
      <c r="GZ340" s="133"/>
      <c r="HA340" s="133"/>
    </row>
    <row r="341" spans="177:209" ht="12.75" x14ac:dyDescent="0.2">
      <c r="FU341" s="25"/>
      <c r="FV341" s="25"/>
      <c r="FW341" s="25"/>
      <c r="FX341" s="25"/>
      <c r="FY341" s="158" t="s">
        <v>176</v>
      </c>
      <c r="FZ341" s="141"/>
      <c r="GA341" s="198">
        <f xml:space="preserve"> $AE89</f>
        <v>0</v>
      </c>
      <c r="GB341" s="198">
        <f xml:space="preserve"> $AE90</f>
        <v>0</v>
      </c>
      <c r="GC341" s="198">
        <f xml:space="preserve"> $AE91</f>
        <v>0</v>
      </c>
      <c r="GD341" s="198">
        <f xml:space="preserve"> $AE92</f>
        <v>0</v>
      </c>
      <c r="GE341" s="198">
        <f xml:space="preserve"> $AE93</f>
        <v>0</v>
      </c>
      <c r="GF341" s="198">
        <f xml:space="preserve"> $AE94</f>
        <v>0</v>
      </c>
      <c r="GG341" s="198">
        <f xml:space="preserve"> $AE95</f>
        <v>0</v>
      </c>
      <c r="GH341" s="198">
        <f xml:space="preserve"> $AE96</f>
        <v>0</v>
      </c>
      <c r="GI341" s="133"/>
      <c r="GJ341" s="133"/>
      <c r="GK341" s="158" t="s">
        <v>176</v>
      </c>
      <c r="GL341" s="141"/>
      <c r="GM341" s="193">
        <f>IF(GA341=0,IF(HE304=0,$AA89-GS304,$AA89-$AC89),GA341-HE304)</f>
        <v>0</v>
      </c>
      <c r="GN341" s="193">
        <f>IF(GB341=0,IF(HF304=0,$AA90-GT304,$AA90-$AC90),GB341-HF304)</f>
        <v>0</v>
      </c>
      <c r="GO341" s="193">
        <f>IF(GC398=0,IF(HG304=0,$AA91-GU304,$AA91-$AC91),GC398-HG304)</f>
        <v>0</v>
      </c>
      <c r="GP341" s="193">
        <f>IF(GD341=0,IF(HH304=0,$AA92-GV304,$AA92-$AC92),GD341-HH304)</f>
        <v>0</v>
      </c>
      <c r="GQ341" s="193">
        <f>IF(GE341=0,IF(HI304=0,$AA93-GW304,$AA93-$AC93),GE341-HI304)</f>
        <v>0</v>
      </c>
      <c r="GR341" s="193">
        <f>IF(GF341=0,IF(HJ304=0,$AA94-GX304,$AA94-$AC94),GF341-HJ304)</f>
        <v>0</v>
      </c>
      <c r="GS341" s="193">
        <f>IF(GG341=0,IF(HK304=0,$AA95-GY304,$AA95-$AC95),GG341-HK304)</f>
        <v>0</v>
      </c>
      <c r="GT341" s="193">
        <f>IF(GH341=0,IF(HL304=0,$AA96-GZ304,$AA96-$AC96),GH341-HL304)</f>
        <v>0</v>
      </c>
      <c r="GU341" s="133"/>
      <c r="GV341" s="133"/>
      <c r="GW341" s="133"/>
      <c r="GX341" s="133"/>
      <c r="GY341" s="133"/>
      <c r="GZ341" s="133"/>
      <c r="HA341" s="133"/>
    </row>
    <row r="342" spans="177:209" ht="12.75" x14ac:dyDescent="0.2">
      <c r="FU342" s="25"/>
      <c r="FV342" s="25"/>
      <c r="FW342" s="25"/>
      <c r="FX342" s="25"/>
      <c r="FY342" s="140" t="s">
        <v>128</v>
      </c>
      <c r="FZ342" s="141"/>
      <c r="GA342" s="198">
        <f xml:space="preserve"> $AE142</f>
        <v>0</v>
      </c>
      <c r="GB342" s="198">
        <f xml:space="preserve"> $AE143</f>
        <v>0</v>
      </c>
      <c r="GC342" s="198">
        <f xml:space="preserve"> $AE144</f>
        <v>0</v>
      </c>
      <c r="GD342" s="198">
        <f xml:space="preserve"> $AE145</f>
        <v>0</v>
      </c>
      <c r="GE342" s="198">
        <f xml:space="preserve"> $AE146</f>
        <v>0</v>
      </c>
      <c r="GF342" s="198">
        <f xml:space="preserve"> $AE147</f>
        <v>0</v>
      </c>
      <c r="GG342" s="198">
        <f xml:space="preserve"> $AE148</f>
        <v>0</v>
      </c>
      <c r="GH342" s="198">
        <f xml:space="preserve"> $AE149</f>
        <v>0</v>
      </c>
      <c r="GI342" s="133"/>
      <c r="GJ342" s="133"/>
      <c r="GK342" s="140" t="s">
        <v>128</v>
      </c>
      <c r="GL342" s="141"/>
      <c r="GM342" s="193">
        <f>IF(GA342=0,IF(HE305=0,$AA142-GS305,$AA142-$AC142),GA342-HE305)</f>
        <v>-153.94961391000015</v>
      </c>
      <c r="GN342" s="193">
        <f>IF(GB342=0,IF(HF305=0,$AA143-GT305,$AA143-$AC143),GB342-HF305)</f>
        <v>-463.94961391000015</v>
      </c>
      <c r="GO342" s="193">
        <f>IF(GC3152=0,IF(HG305=0,$AA144-GU305,$AA144-$AC144),GC3152-HG305)</f>
        <v>-80.089739885000199</v>
      </c>
      <c r="GP342" s="193">
        <f>IF(GD342=0,IF(HH305=0,$AA145-GV305,$AA145-$AC145),GD342-HH305)</f>
        <v>-420.0897398850002</v>
      </c>
      <c r="GQ342" s="193">
        <f>IF(GE342=0,IF(HI305=0,$AA146-GW305,$AA146-$AC146),GE342-HI305)</f>
        <v>457.45154932250011</v>
      </c>
      <c r="GR342" s="193">
        <f>IF(GF342=0,IF(HJ305=0,$AA147-GX305,$AA147-$AC147),GF342-HJ305)</f>
        <v>-92.548450677499886</v>
      </c>
      <c r="GS342" s="193">
        <f>IF(GG342=0,IF(HK305=0,$AA148-GY305,$AA148-$AC148),GG342-HK305)</f>
        <v>-279.92793080000001</v>
      </c>
      <c r="GT342" s="193">
        <f>IF(GH342=0,IF(HL305=0,$AA149-GZ305,$AA149-$AC149),GH342-HL305)</f>
        <v>0</v>
      </c>
      <c r="GU342" s="133"/>
      <c r="GV342" s="133"/>
      <c r="GW342" s="133"/>
      <c r="GX342" s="133"/>
      <c r="GY342" s="133"/>
      <c r="GZ342" s="133"/>
      <c r="HA342" s="133"/>
    </row>
    <row r="343" spans="177:209" ht="12.75" x14ac:dyDescent="0.2">
      <c r="FU343" s="27"/>
      <c r="FV343" s="27"/>
      <c r="FW343" s="27"/>
      <c r="FX343" s="27"/>
      <c r="FY343" s="140" t="s">
        <v>129</v>
      </c>
      <c r="FZ343" s="141"/>
      <c r="GA343" s="198">
        <f xml:space="preserve"> $AE195</f>
        <v>0</v>
      </c>
      <c r="GB343" s="198">
        <f xml:space="preserve"> $AE196</f>
        <v>0</v>
      </c>
      <c r="GC343" s="198">
        <f xml:space="preserve"> $AE197</f>
        <v>0</v>
      </c>
      <c r="GD343" s="198">
        <f xml:space="preserve"> $AE198</f>
        <v>0</v>
      </c>
      <c r="GE343" s="198">
        <f xml:space="preserve"> $AE199</f>
        <v>0</v>
      </c>
      <c r="GF343" s="198">
        <f xml:space="preserve"> $AE200</f>
        <v>0</v>
      </c>
      <c r="GG343" s="198">
        <f xml:space="preserve"> $AE201</f>
        <v>0</v>
      </c>
      <c r="GH343" s="198">
        <f xml:space="preserve"> $AE202</f>
        <v>0</v>
      </c>
      <c r="GI343" s="133"/>
      <c r="GJ343" s="133"/>
      <c r="GK343" s="140" t="s">
        <v>129</v>
      </c>
      <c r="GL343" s="141"/>
      <c r="GM343" s="193">
        <f>IF(GA343=0,IF(HE306=0,$AA195-GS306,$AA195-$AC195),GA343-HE306)</f>
        <v>-692.31164927500004</v>
      </c>
      <c r="GN343" s="193">
        <f>IF(GB343=0,IF(GBE306=0,$AA196-GT306,$AA196-$AC196),GB343-GBE306)</f>
        <v>-812.31164927500004</v>
      </c>
      <c r="GO343" s="193">
        <f>IF(GC3206=0,IF(HG306=0,$AA197-GU306,$AA197-$AC197),GC3206-HG306)</f>
        <v>-694.33400531250004</v>
      </c>
      <c r="GP343" s="193">
        <f>IF(GD343=0,IF(HH306=0,$AA198-GV306,$AA198-$AC198),GD343-HH306)</f>
        <v>-814.33400531250004</v>
      </c>
      <c r="GQ343" s="193">
        <f>IF(GE343=0,IF(HI306=0,$AA199-GW306,$AA199-$AC199),GE343-HI306)</f>
        <v>-211.90662656249992</v>
      </c>
      <c r="GR343" s="193">
        <f>IF(GF343=0,IF(HJ306=0,$AA200-GX306,$AA200-$AC200),GF343-HJ306)</f>
        <v>-471.90662656249992</v>
      </c>
      <c r="GS343" s="193">
        <f>IF(GG343=0,IF(HK306=0,$AA201-GY306,$AA201-$AC201),GG343-HK306)</f>
        <v>0</v>
      </c>
      <c r="GT343" s="193">
        <f>IF(GH343=0,IF(HL306=0,$AA202-GZ306,$AA202-$AC202),GH343-HL306)</f>
        <v>0</v>
      </c>
      <c r="GU343" s="133"/>
      <c r="GV343" s="133"/>
      <c r="GW343" s="133"/>
      <c r="GX343" s="133"/>
      <c r="GY343" s="133"/>
      <c r="GZ343" s="133"/>
      <c r="HA343" s="133"/>
    </row>
    <row r="344" spans="177:209" ht="12.75" x14ac:dyDescent="0.2">
      <c r="FU344" s="25"/>
      <c r="FV344" s="25"/>
      <c r="FW344" s="25"/>
      <c r="FX344" s="25"/>
      <c r="FY344" s="140" t="s">
        <v>127</v>
      </c>
      <c r="FZ344" s="141" t="s">
        <v>132</v>
      </c>
      <c r="GA344" s="198">
        <f xml:space="preserve"> $BD36</f>
        <v>0</v>
      </c>
      <c r="GB344" s="198">
        <f xml:space="preserve"> $BD37</f>
        <v>0</v>
      </c>
      <c r="GC344" s="198">
        <f xml:space="preserve"> $BD38</f>
        <v>0</v>
      </c>
      <c r="GD344" s="198">
        <f xml:space="preserve"> $BD39</f>
        <v>0</v>
      </c>
      <c r="GE344" s="198">
        <f xml:space="preserve"> $BD40</f>
        <v>0</v>
      </c>
      <c r="GF344" s="198">
        <f xml:space="preserve"> $BD41</f>
        <v>0</v>
      </c>
      <c r="GG344" s="198">
        <f xml:space="preserve"> $BD42</f>
        <v>0</v>
      </c>
      <c r="GH344" s="198">
        <f xml:space="preserve"> $BD43</f>
        <v>0</v>
      </c>
      <c r="GI344" s="133"/>
      <c r="GJ344" s="133"/>
      <c r="GK344" s="140" t="s">
        <v>127</v>
      </c>
      <c r="GL344" s="141" t="s">
        <v>132</v>
      </c>
      <c r="GM344" s="193">
        <f>IF(GA344=0,IF(HE307=0,$AZ36-GS307,$AZ36-$BB36),GA344-HE307)</f>
        <v>1210.3013611599999</v>
      </c>
      <c r="GN344" s="193">
        <f>IF(GB344=0,IF(HF307=0,$AZ37-GT307,$AZ37-$BB37),GB344-HF307)</f>
        <v>510.30136115999994</v>
      </c>
      <c r="GO344" s="193">
        <f>IF(GC344=0,IF(HG307=0,$AZ38-GU307,$AZ38-$BB38),GC344-HG307)</f>
        <v>1225.0655914999998</v>
      </c>
      <c r="GP344" s="193">
        <f>IF(GD344=0,IF(HH307=0,$AZ39-GV307,$AZ39-$BB39),GD344-HH307)</f>
        <v>545.06559149999975</v>
      </c>
      <c r="GQ344" s="193">
        <f>IF(GE344=0,IF(HI307=0,$AZ40-GW307,$AZ40-$BB40),GE344-HI307)</f>
        <v>158.94939750000003</v>
      </c>
      <c r="GR344" s="193">
        <f>IF(GF344=0,IF(HJ307=0,$AZ41-GX307,$AZ41-$BB41),GF344-HJ307)</f>
        <v>-341.05060249999997</v>
      </c>
      <c r="GS344" s="193">
        <f>IF(GG344=0,IF(HK307=0,$AZ42-GY307,$AZ42-$BB42),GG344-HK307)</f>
        <v>0</v>
      </c>
      <c r="GT344" s="193">
        <f>IF(GH344=0,IF(HL307=0,$AZ43-GZ307,$AZ43-$BB43),GH344-HL307)</f>
        <v>2850</v>
      </c>
      <c r="GU344" s="133"/>
      <c r="GV344" s="133"/>
      <c r="GW344" s="133"/>
      <c r="GX344" s="133"/>
      <c r="GY344" s="133"/>
      <c r="GZ344" s="133"/>
      <c r="HA344" s="133"/>
    </row>
    <row r="345" spans="177:209" ht="12.75" x14ac:dyDescent="0.2">
      <c r="FU345" s="25"/>
      <c r="FV345" s="25"/>
      <c r="FW345" s="25"/>
      <c r="FX345" s="25"/>
      <c r="FY345" s="158" t="s">
        <v>176</v>
      </c>
      <c r="FZ345" s="141"/>
      <c r="GA345" s="198">
        <f xml:space="preserve"> $BD89</f>
        <v>0</v>
      </c>
      <c r="GB345" s="198">
        <f xml:space="preserve"> $BD90</f>
        <v>0</v>
      </c>
      <c r="GC345" s="198">
        <f xml:space="preserve"> $BD91</f>
        <v>0</v>
      </c>
      <c r="GD345" s="198">
        <f xml:space="preserve"> $BD92</f>
        <v>0</v>
      </c>
      <c r="GE345" s="198">
        <f xml:space="preserve"> $BD93</f>
        <v>0</v>
      </c>
      <c r="GF345" s="198">
        <f xml:space="preserve"> $BD94</f>
        <v>0</v>
      </c>
      <c r="GG345" s="198">
        <f xml:space="preserve"> $BD95</f>
        <v>0</v>
      </c>
      <c r="GH345" s="198">
        <f xml:space="preserve"> $BD96</f>
        <v>0</v>
      </c>
      <c r="GI345" s="133"/>
      <c r="GJ345" s="133"/>
      <c r="GK345" s="158" t="s">
        <v>176</v>
      </c>
      <c r="GL345" s="141"/>
      <c r="GM345" s="193">
        <f>IF(GA345=0,IF(HE308=0,$AZ89-GS308,$AZ89-$BB89),GA345-HE308)</f>
        <v>0</v>
      </c>
      <c r="GN345" s="193">
        <f>IF(GB345=0,IF(HF308=0,$AZ90-GT308,$AZ90-$BB90),GB345-HF308)</f>
        <v>0</v>
      </c>
      <c r="GO345" s="193">
        <f>IF(GC345=0,IF(HG308=0,$AZ91-GU308,$AZ91-$BB91),GC345-HG308)</f>
        <v>0</v>
      </c>
      <c r="GP345" s="193">
        <f>IF(GD345=0,IF(HH308=0,$AZ92-GV308,$AZ92-$BB92),GD345-HH308)</f>
        <v>0</v>
      </c>
      <c r="GQ345" s="193">
        <f>IF(GE345=0,IF(HI308=0,$AZ93-GW308,$AZ93-$BB93),GE345-HI308)</f>
        <v>0</v>
      </c>
      <c r="GR345" s="193">
        <f>IF(GF345=0,IF(HJ308=0,$AZ94-GX308,$AZ94-$BB94),GF345-HJ308)</f>
        <v>0</v>
      </c>
      <c r="GS345" s="193">
        <f>IF(GG345=0,IF(HK308=0,$AZ95-GY308,$AZ95-$BB95),GG345-HK308)</f>
        <v>0</v>
      </c>
      <c r="GT345" s="193">
        <f>IF(GH345=0,IF(HL308=0,$AZ96-GZ308,$AZ96-$BB96),GH345-HL308)</f>
        <v>0</v>
      </c>
      <c r="GU345" s="133"/>
      <c r="GV345" s="133"/>
      <c r="GW345" s="133"/>
      <c r="GX345" s="133"/>
      <c r="GY345" s="133"/>
      <c r="GZ345" s="133"/>
      <c r="HA345" s="133"/>
    </row>
    <row r="346" spans="177:209" ht="12.75" x14ac:dyDescent="0.2">
      <c r="FY346" s="140" t="s">
        <v>128</v>
      </c>
      <c r="FZ346" s="141"/>
      <c r="GA346" s="198">
        <f xml:space="preserve"> $BD142</f>
        <v>0</v>
      </c>
      <c r="GB346" s="198">
        <f xml:space="preserve"> $BD143</f>
        <v>0</v>
      </c>
      <c r="GC346" s="198">
        <f xml:space="preserve"> $BD144</f>
        <v>0</v>
      </c>
      <c r="GD346" s="198">
        <f xml:space="preserve"> $BD145</f>
        <v>0</v>
      </c>
      <c r="GE346" s="198">
        <f xml:space="preserve"> $BD146</f>
        <v>0</v>
      </c>
      <c r="GF346" s="198">
        <f xml:space="preserve"> $BD147</f>
        <v>0</v>
      </c>
      <c r="GG346" s="198">
        <f xml:space="preserve"> $BD148</f>
        <v>0</v>
      </c>
      <c r="GH346" s="198">
        <f xml:space="preserve"> $BD149</f>
        <v>0</v>
      </c>
      <c r="GI346" s="133"/>
      <c r="GJ346" s="133"/>
      <c r="GK346" s="140" t="s">
        <v>128</v>
      </c>
      <c r="GL346" s="141"/>
      <c r="GM346" s="193">
        <f>IF(GA346=0,IF(HE309=0,$AZ142-GS309,$AZ142-$BB142),GA346-HE309)</f>
        <v>-297.23630898500005</v>
      </c>
      <c r="GN346" s="193">
        <f>IF(GB346=0,IF(HF309=0,$AZ143-GT309,$AZ143-$BB143),GB346-HF309)</f>
        <v>-597.23630898500005</v>
      </c>
      <c r="GO346" s="193">
        <f>IF(GC346=0,IF(HG309=0,$AZ144-GU309,$AZ144-$BB144),GC346-HG309)</f>
        <v>-303.06760743749987</v>
      </c>
      <c r="GP346" s="193">
        <f>IF(GD346=0,IF(HH309=0,$AZ145-GV309,$AZ145-$BB145),GD346-HH309)</f>
        <v>-578.06760743749987</v>
      </c>
      <c r="GQ346" s="193">
        <f>IF(GE346=0,IF(HI309=0,$AZ146-GW309,$AZ146-$BB146),GE346-HI309)</f>
        <v>345.3307228125002</v>
      </c>
      <c r="GR346" s="193">
        <f>IF(GF346=0,IF(HJ309=0,$AZ147-GX309,$AZ147-$BB147),GF346-HJ309)</f>
        <v>-154.6692771874998</v>
      </c>
      <c r="GS346" s="193">
        <f>IF(GG346=0,IF(HK309=0,$AZ148-GY309,$AZ148-$BB148),GG346-HK309)</f>
        <v>-501.51984209999955</v>
      </c>
      <c r="GT346" s="193">
        <f>IF(GH346=0,IF(HL309=0,$AZ149-GZ309,$AZ149-$BB149),GH346-HL309)</f>
        <v>0</v>
      </c>
      <c r="GU346" s="133"/>
      <c r="GV346" s="133"/>
      <c r="GW346" s="133"/>
      <c r="GX346" s="133"/>
      <c r="GY346" s="133"/>
      <c r="GZ346" s="133"/>
      <c r="HA346" s="133"/>
    </row>
    <row r="347" spans="177:209" ht="12.75" x14ac:dyDescent="0.2">
      <c r="FY347" s="140" t="s">
        <v>129</v>
      </c>
      <c r="FZ347" s="141"/>
      <c r="GA347" s="198">
        <f xml:space="preserve"> $BD195</f>
        <v>0</v>
      </c>
      <c r="GB347" s="198">
        <f xml:space="preserve"> $BD196</f>
        <v>0</v>
      </c>
      <c r="GC347" s="198">
        <f xml:space="preserve"> $BD197</f>
        <v>0</v>
      </c>
      <c r="GD347" s="198">
        <f xml:space="preserve"> $BD198</f>
        <v>0</v>
      </c>
      <c r="GE347" s="198">
        <f xml:space="preserve"> $BD199</f>
        <v>0</v>
      </c>
      <c r="GF347" s="198">
        <f xml:space="preserve"> $BD200</f>
        <v>0</v>
      </c>
      <c r="GG347" s="198">
        <f xml:space="preserve"> $BD201</f>
        <v>0</v>
      </c>
      <c r="GH347" s="198">
        <f xml:space="preserve"> $BD202</f>
        <v>0</v>
      </c>
      <c r="GI347" s="133"/>
      <c r="GJ347" s="133"/>
      <c r="GK347" s="140" t="s">
        <v>129</v>
      </c>
      <c r="GL347" s="141"/>
      <c r="GM347" s="193">
        <f>IF(GA347=0,IF(HE310=0,$AZ195-GS310,$AZ195-$BB195),GA347-HE310)</f>
        <v>-634.77366767500007</v>
      </c>
      <c r="GN347" s="193">
        <f>IF(GB347=0,IF(HF310=0,$AZ196-GT310,$AZ196-$BB196),GB347-HF310)</f>
        <v>-734.77366767500007</v>
      </c>
      <c r="GO347" s="193">
        <f>IF(GC347=0,IF(HG310=0,$AZ197-GU310,$AZ197-$BB197),GC347-HG310)</f>
        <v>-594.66912513750003</v>
      </c>
      <c r="GP347" s="193">
        <f>IF(GD347=0,IF(HH310=0,$AZ198-GV310,$AZ198-$BB198),GD347-HH310)</f>
        <v>-719.66912513750003</v>
      </c>
      <c r="GQ347" s="193">
        <f>IF(GE347=0,IF(HI310=0,$AZ199-GW310,$AZ199-$BB199),GE347-HI310)</f>
        <v>-130.8809488375</v>
      </c>
      <c r="GR347" s="193">
        <f>IF(GF347=0,IF(HJ310=0,$AZ200-GX310,$AZ200-$BB200),GF347-HJ310)</f>
        <v>-405.8809488375</v>
      </c>
      <c r="GS347" s="193">
        <f>IF(GG347=0,IF(HK310=0,$AZ201-GY310,$AZ201-$BB201),GG347-HK310)</f>
        <v>0</v>
      </c>
      <c r="GT347" s="193">
        <f>IF(GH347=0,IF(HL310=0,$AZ202-GZ310,$AZ202-$BB202),GH347-HL310)</f>
        <v>1700</v>
      </c>
      <c r="GU347" s="133"/>
      <c r="GV347" s="133"/>
      <c r="GW347" s="133"/>
      <c r="GX347" s="133"/>
      <c r="GY347" s="133"/>
      <c r="GZ347" s="133"/>
      <c r="HA347" s="133"/>
    </row>
    <row r="348" spans="177:209" ht="12.75" x14ac:dyDescent="0.2">
      <c r="FY348" s="140" t="s">
        <v>127</v>
      </c>
      <c r="FZ348" s="141" t="s">
        <v>133</v>
      </c>
      <c r="GA348" s="198">
        <f xml:space="preserve"> $CC36</f>
        <v>0</v>
      </c>
      <c r="GB348" s="198">
        <f xml:space="preserve"> $CC37</f>
        <v>0</v>
      </c>
      <c r="GC348" s="198">
        <f xml:space="preserve"> $CC38</f>
        <v>0</v>
      </c>
      <c r="GD348" s="198">
        <f xml:space="preserve"> $CC39</f>
        <v>0</v>
      </c>
      <c r="GE348" s="198">
        <f xml:space="preserve"> $CC40</f>
        <v>0</v>
      </c>
      <c r="GF348" s="198">
        <f xml:space="preserve"> $CC41</f>
        <v>0</v>
      </c>
      <c r="GG348" s="198">
        <f xml:space="preserve"> $CC42</f>
        <v>0</v>
      </c>
      <c r="GH348" s="198">
        <f xml:space="preserve"> $CC43</f>
        <v>0</v>
      </c>
      <c r="GI348" s="133"/>
      <c r="GJ348" s="133"/>
      <c r="GK348" s="140" t="s">
        <v>127</v>
      </c>
      <c r="GL348" s="141" t="s">
        <v>133</v>
      </c>
      <c r="GM348" s="193">
        <f>IF(GA348=0,IF(HE311=0,$BY36-GS311,$BY36-$CA36),GA348-HE311)</f>
        <v>1014.3621317199998</v>
      </c>
      <c r="GN348" s="193">
        <f>IF(GB348=0,IF(HF311=0,$BY37-GT311,$BY37-$CA37),GB348-HF311)</f>
        <v>464.36213171999975</v>
      </c>
      <c r="GO348" s="193">
        <f>IF(GC348=0,IF(HG311=0,$BY38-GU311,$BY38-$CA38),GC348-HG311)</f>
        <v>1098.5293997799999</v>
      </c>
      <c r="GP348" s="193">
        <f>IF(GD348=0,IF(HH311=0,$BY39-GV311,$BY39-$CA39),GD348-HH311)</f>
        <v>498.52939977999995</v>
      </c>
      <c r="GQ348" s="193">
        <f>IF(GE348=0,IF(HI311=0,$BY40-GW311,$BY40-$CA40),GE348-HI311)</f>
        <v>220.59048185999973</v>
      </c>
      <c r="GR348" s="193">
        <f>IF(GF348=0,IF(HJ311=0,$BY41-GX311,$BY41-$CA41),GF348-HJ311)</f>
        <v>-279.40951814000027</v>
      </c>
      <c r="GS348" s="193">
        <f>IF(GG348=0,IF(HK311=0,$BY42-GY311,$BY42-$CA42),GG348-HK311)</f>
        <v>0</v>
      </c>
      <c r="GT348" s="193">
        <f>IF(GH348=0,IF(HL311=0,$BY43-GZ311,$BY43-$CA43),GH348-HL311)</f>
        <v>2650</v>
      </c>
      <c r="GU348" s="133"/>
      <c r="GV348" s="133"/>
      <c r="GW348" s="133"/>
      <c r="GX348" s="133"/>
      <c r="GY348" s="133"/>
      <c r="GZ348" s="133"/>
      <c r="HA348" s="133"/>
    </row>
    <row r="349" spans="177:209" ht="12.75" x14ac:dyDescent="0.2">
      <c r="FY349" s="158" t="s">
        <v>176</v>
      </c>
      <c r="FZ349" s="141"/>
      <c r="GA349" s="198">
        <f xml:space="preserve"> $CC89</f>
        <v>0</v>
      </c>
      <c r="GB349" s="198">
        <f xml:space="preserve"> $CC90</f>
        <v>0</v>
      </c>
      <c r="GC349" s="198">
        <f xml:space="preserve"> $CC91</f>
        <v>0</v>
      </c>
      <c r="GD349" s="198">
        <f xml:space="preserve"> $CC92</f>
        <v>0</v>
      </c>
      <c r="GE349" s="198">
        <f xml:space="preserve"> $CC93</f>
        <v>0</v>
      </c>
      <c r="GF349" s="198">
        <f xml:space="preserve"> $CC94</f>
        <v>0</v>
      </c>
      <c r="GG349" s="198">
        <f xml:space="preserve"> $CC95</f>
        <v>0</v>
      </c>
      <c r="GH349" s="198">
        <f xml:space="preserve"> $CC96</f>
        <v>0</v>
      </c>
      <c r="GI349" s="133"/>
      <c r="GJ349" s="133"/>
      <c r="GK349" s="158" t="s">
        <v>176</v>
      </c>
      <c r="GL349" s="141"/>
      <c r="GM349" s="193">
        <f>IF(GA349=0,IF(HE312=0,$BY89-GS312,$BY89-$CA89),GA349-HE312)</f>
        <v>0</v>
      </c>
      <c r="GN349" s="193">
        <f>IF(GB349=0,IF(HF312=0,$BY90-GT312,$BY90-$CA90),GB349-HF312)</f>
        <v>0</v>
      </c>
      <c r="GO349" s="193">
        <f>IF(GC349=0,IF(HG312=0,$BY91-GU312,$BY91-$CA91),GC349-HG312)</f>
        <v>0</v>
      </c>
      <c r="GP349" s="193">
        <f>IF(GD349=0,IF(HH312=0,$BY92-GV312,$BY92-$CA92),GD349-HH312)</f>
        <v>0</v>
      </c>
      <c r="GQ349" s="193">
        <f>IF(GE349=0,IF(HI312=0,$BY93-GW312,$BY93-$CA93),GE349-HI312)</f>
        <v>0</v>
      </c>
      <c r="GR349" s="193">
        <f>IF(GF349=0,IF(HJ312=0,$BY94-GX312,$BY94-$CA94),GF349-HJ312)</f>
        <v>0</v>
      </c>
      <c r="GS349" s="193">
        <f>IF(GG349=0,IF(HK312=0,$BY95-GY312,$BY95-$CA95),GG349-HK312)</f>
        <v>0</v>
      </c>
      <c r="GT349" s="193">
        <f>IF(GH349=0,IF(HL312=0,$BY96-GZ312,$BY96-$CA96),GH349-HL312)</f>
        <v>0</v>
      </c>
      <c r="GU349" s="133"/>
      <c r="GV349" s="133"/>
      <c r="GW349" s="133"/>
      <c r="GX349" s="133"/>
      <c r="GY349" s="133"/>
      <c r="GZ349" s="133"/>
      <c r="HA349" s="133"/>
    </row>
    <row r="350" spans="177:209" ht="12.75" x14ac:dyDescent="0.2">
      <c r="FY350" s="140" t="s">
        <v>128</v>
      </c>
      <c r="FZ350" s="141"/>
      <c r="GA350" s="198">
        <f xml:space="preserve"> $CC142</f>
        <v>0</v>
      </c>
      <c r="GB350" s="198">
        <f xml:space="preserve"> $CC143</f>
        <v>0</v>
      </c>
      <c r="GC350" s="198">
        <f xml:space="preserve"> $CC144</f>
        <v>0</v>
      </c>
      <c r="GD350" s="198">
        <f xml:space="preserve"> $CC145</f>
        <v>0</v>
      </c>
      <c r="GE350" s="198">
        <f xml:space="preserve"> $CC146</f>
        <v>0</v>
      </c>
      <c r="GF350" s="198">
        <f xml:space="preserve"> $CC147</f>
        <v>0</v>
      </c>
      <c r="GG350" s="198">
        <f xml:space="preserve"> $CC148</f>
        <v>0</v>
      </c>
      <c r="GH350" s="198">
        <f xml:space="preserve"> $CC149</f>
        <v>0</v>
      </c>
      <c r="GI350" s="133"/>
      <c r="GJ350" s="133"/>
      <c r="GK350" s="140" t="s">
        <v>128</v>
      </c>
      <c r="GL350" s="141"/>
      <c r="GM350" s="193">
        <f>IF(GA350=0,IF(HE313=0,$BY142-GS313,$BY142-$CA142),GA350-HE313)</f>
        <v>181.31686525500004</v>
      </c>
      <c r="GN350" s="193">
        <f>IF(GB350=0,IF(HF313=0,$BY143-GT313,$BY143-$CA143),GB350-HF313)</f>
        <v>-168.68313474499996</v>
      </c>
      <c r="GO350" s="193">
        <f>IF(GC350=0,IF(HG313=0,$BY144-GU313,$BY144-$CA144),GC350-HG313)</f>
        <v>-1032.5367751925</v>
      </c>
      <c r="GP350" s="193">
        <f>IF(GD350=0,IF(HH313=0,$BY145-GV313,$BY145-$CA145),GD350-HH313)</f>
        <v>-1132.5367751925</v>
      </c>
      <c r="GQ350" s="193">
        <f>IF(GE350=0,IF(HI313=0,$BY146-GW313,$BY146-$CA146),GE350-HI313)</f>
        <v>-163.23332837249995</v>
      </c>
      <c r="GR350" s="193">
        <f>IF(GF350=0,IF(HJ313=0,$BY147-GX313,$BY147-$CA147),GF350-HJ313)</f>
        <v>-513.23332837249995</v>
      </c>
      <c r="GS350" s="193">
        <f>IF(GG350=0,IF(HK313=0,$BY148-GY313,$BY148-$CA148),GG350-HK313)</f>
        <v>-410.52223370000002</v>
      </c>
      <c r="GT350" s="193">
        <f>IF(GH350=0,IF(HL313=0,$BY149-GZ313,$BY149-$CA149),GH350-HL313)</f>
        <v>0</v>
      </c>
      <c r="GU350" s="133"/>
      <c r="GV350" s="133"/>
      <c r="GW350" s="133"/>
      <c r="GX350" s="133"/>
      <c r="GY350" s="133"/>
      <c r="GZ350" s="133"/>
      <c r="HA350" s="133"/>
    </row>
    <row r="351" spans="177:209" ht="12.75" x14ac:dyDescent="0.2">
      <c r="FY351" s="140" t="s">
        <v>129</v>
      </c>
      <c r="FZ351" s="141"/>
      <c r="GA351" s="198">
        <f xml:space="preserve"> $CC195</f>
        <v>0</v>
      </c>
      <c r="GB351" s="198">
        <f xml:space="preserve"> $CC196</f>
        <v>0</v>
      </c>
      <c r="GC351" s="198">
        <f xml:space="preserve"> $CC197</f>
        <v>0</v>
      </c>
      <c r="GD351" s="198">
        <f xml:space="preserve"> $CC198</f>
        <v>0</v>
      </c>
      <c r="GE351" s="198">
        <f xml:space="preserve"> $CC199</f>
        <v>0</v>
      </c>
      <c r="GF351" s="198">
        <f xml:space="preserve"> $CC200</f>
        <v>0</v>
      </c>
      <c r="GG351" s="198">
        <f xml:space="preserve"> $CC201</f>
        <v>0</v>
      </c>
      <c r="GH351" s="198">
        <f xml:space="preserve"> $CC202</f>
        <v>0</v>
      </c>
      <c r="GI351" s="133"/>
      <c r="GJ351" s="133"/>
      <c r="GK351" s="140" t="s">
        <v>129</v>
      </c>
      <c r="GL351" s="141"/>
      <c r="GM351" s="193">
        <f>IF(GA351=0,IF(HE314=0,$BY195-GS314,$BY195-$CA195),GA351-HE314)</f>
        <v>-330.74090369999999</v>
      </c>
      <c r="GN351" s="193">
        <f>IF(GB351=0,IF(HF314=0,$BY196-GT314,$BY196-$CA196),GB351-HF314)</f>
        <v>-455.74090369999999</v>
      </c>
      <c r="GO351" s="193">
        <f>IF(GC351=0,IF(HG314=0,$BY197-GU314,$BY197-$CA197),GC351-HG314)</f>
        <v>-409.06500979999998</v>
      </c>
      <c r="GP351" s="193">
        <f>IF(GD351=0,IF(HH314=0,$BY198-GV314,$BY198-$CA198),GD351-HH314)</f>
        <v>-459.06500979999998</v>
      </c>
      <c r="GQ351" s="193">
        <f>IF(GE351=0,IF(HI314=0,$BY199-GW314,$BY199-$CA199),GE351-HI314)</f>
        <v>107.84103846999994</v>
      </c>
      <c r="GR351" s="193">
        <f>IF(GF351=0,IF(HJ314=0,$BY200-GX314,$BY200-$CA200),GF351-HJ314)</f>
        <v>-92.158961530000056</v>
      </c>
      <c r="GS351" s="193">
        <f>IF(GG351=0,IF(HK314=0,$BY201-GY314,$BY201-$CA201),GG351-HK314)</f>
        <v>0</v>
      </c>
      <c r="GT351" s="193">
        <f>IF(GH351=0,IF(HL314=0,$BY202-GZ314,$BY202-$CA202),GH351-HL314)</f>
        <v>0</v>
      </c>
      <c r="GU351" s="133"/>
      <c r="GV351" s="133"/>
      <c r="GW351" s="133"/>
      <c r="GX351" s="133"/>
      <c r="GY351" s="133"/>
      <c r="GZ351" s="133"/>
      <c r="HA351" s="133"/>
    </row>
    <row r="352" spans="177:209" ht="12.75" x14ac:dyDescent="0.2">
      <c r="FY352" s="140" t="s">
        <v>127</v>
      </c>
      <c r="FZ352" s="141" t="s">
        <v>134</v>
      </c>
      <c r="GA352" s="198">
        <f xml:space="preserve"> $DB36</f>
        <v>0</v>
      </c>
      <c r="GB352" s="198">
        <f xml:space="preserve"> $DB37</f>
        <v>0</v>
      </c>
      <c r="GC352" s="198">
        <f xml:space="preserve"> $DB38</f>
        <v>0</v>
      </c>
      <c r="GD352" s="198">
        <f xml:space="preserve"> $DB39</f>
        <v>0</v>
      </c>
      <c r="GE352" s="198">
        <f xml:space="preserve"> $DB40</f>
        <v>0</v>
      </c>
      <c r="GF352" s="198">
        <f xml:space="preserve"> $DB41</f>
        <v>0</v>
      </c>
      <c r="GG352" s="198">
        <f xml:space="preserve"> $DB42</f>
        <v>0</v>
      </c>
      <c r="GH352" s="198">
        <f xml:space="preserve"> $DB43</f>
        <v>0</v>
      </c>
      <c r="GI352" s="133"/>
      <c r="GJ352" s="133"/>
      <c r="GK352" s="140" t="s">
        <v>127</v>
      </c>
      <c r="GL352" s="141" t="s">
        <v>134</v>
      </c>
      <c r="GM352" s="193">
        <f>IF(GA352=0,IF(HE315=0,$CX36-GS315,$CX36-$CZ36),GA352-HE315)</f>
        <v>1814.9534185250002</v>
      </c>
      <c r="GN352" s="193">
        <f>IF(GB352=0,IF(HF315=0,$CX37-GT315,$CX37-$CZ37),GB352-HF315)</f>
        <v>1089.9534185250002</v>
      </c>
      <c r="GO352" s="193">
        <f>IF(GC352=0,IF(HG315=0,$CX38-GU315,$CX38-$CZ38),GC352-HG315)</f>
        <v>-65.863767150000058</v>
      </c>
      <c r="GP352" s="193">
        <f>IF(GD352=0,IF(HH315=0,$CX39-GV315,$CX39-$CZ39),GD352-HH315)</f>
        <v>-315.86376715000006</v>
      </c>
      <c r="GQ352" s="193">
        <f>IF(GE352=0,IF(HI315=0,$CX40-GW315,$CX40-$CZ40),GE352-HI315)</f>
        <v>401.2218173225001</v>
      </c>
      <c r="GR352" s="193">
        <f>IF(GF352=0,IF(HJ315=0,$CX41-GX315,$CX41-$CZ41),GF352-HJ315)</f>
        <v>26.221817322500101</v>
      </c>
      <c r="GS352" s="193">
        <f>IF(GG352=0,IF(HK315=0,$CX42-GY315,$CX42-$CZ42),GG352-HK315)</f>
        <v>0</v>
      </c>
      <c r="GT352" s="193">
        <f>IF(GH352=0,IF(HL315=0,$CX43-GZ315,$CX43-$CZ43),GH352-HL315)</f>
        <v>1200</v>
      </c>
      <c r="GU352" s="133"/>
      <c r="GV352" s="133"/>
      <c r="GW352" s="133"/>
      <c r="GX352" s="133"/>
      <c r="GY352" s="133"/>
      <c r="GZ352" s="133"/>
      <c r="HA352" s="133"/>
    </row>
    <row r="353" spans="181:209" ht="12.75" x14ac:dyDescent="0.2">
      <c r="FY353" s="158" t="s">
        <v>176</v>
      </c>
      <c r="FZ353" s="141"/>
      <c r="GA353" s="198">
        <f xml:space="preserve"> $DB89</f>
        <v>0</v>
      </c>
      <c r="GB353" s="198">
        <f xml:space="preserve"> $DB90</f>
        <v>0</v>
      </c>
      <c r="GC353" s="198">
        <f xml:space="preserve"> $DB91</f>
        <v>0</v>
      </c>
      <c r="GD353" s="198">
        <f xml:space="preserve"> $DB92</f>
        <v>0</v>
      </c>
      <c r="GE353" s="198">
        <f xml:space="preserve"> $DB93</f>
        <v>0</v>
      </c>
      <c r="GF353" s="198">
        <f xml:space="preserve"> $DB94</f>
        <v>0</v>
      </c>
      <c r="GG353" s="198">
        <f xml:space="preserve"> $DB95</f>
        <v>0</v>
      </c>
      <c r="GH353" s="198">
        <f xml:space="preserve"> $DB96</f>
        <v>0</v>
      </c>
      <c r="GI353" s="133"/>
      <c r="GJ353" s="133"/>
      <c r="GK353" s="158" t="s">
        <v>176</v>
      </c>
      <c r="GL353" s="141"/>
      <c r="GM353" s="193">
        <f>IF(GA353=0,IF(HE316=0,$CX89-GS316,$CX89-$CZ89),GA353-HE316)</f>
        <v>0</v>
      </c>
      <c r="GN353" s="193">
        <f>IF(GB353=0,IF(HF316=0,$CX90-GT316,$CX90-$CZ90),GB353-HF316)</f>
        <v>0</v>
      </c>
      <c r="GO353" s="193">
        <f>IF(GC353=0,IF(HG316=0,$CX91-GU316,$CX91-$CZ91),GC353-HG316)</f>
        <v>0</v>
      </c>
      <c r="GP353" s="193">
        <f>IF(GD353=0,IF(HH316=0,$CX92-GV316,$CX92-$CZ92),GD353-HH316)</f>
        <v>0</v>
      </c>
      <c r="GQ353" s="193">
        <f>IF(GE353=0,IF(HI316=0,$CX93-GW316,$CX93-$CZ93),GE353-HI316)</f>
        <v>0</v>
      </c>
      <c r="GR353" s="193">
        <f>IF(GF353=0,IF(HJ316=0,$CX94-GX316,$CX94-$CZ94),GF353-HJ316)</f>
        <v>0</v>
      </c>
      <c r="GS353" s="193">
        <f>IF(GG353=0,IF(HK316=0,$CX95-GY316,$CX95-$CZ95),GG353-HK316)</f>
        <v>0</v>
      </c>
      <c r="GT353" s="193">
        <f>IF(GH353=0,IF(HL316=0,$CX96-GZ316,$CX96-$CZ96),GH353-HL316)</f>
        <v>0</v>
      </c>
      <c r="GU353" s="133"/>
      <c r="GV353" s="133"/>
      <c r="GW353" s="133"/>
      <c r="GX353" s="133"/>
      <c r="GY353" s="133"/>
      <c r="GZ353" s="133"/>
      <c r="HA353" s="133"/>
    </row>
    <row r="354" spans="181:209" ht="12.75" x14ac:dyDescent="0.2">
      <c r="FY354" s="140" t="s">
        <v>128</v>
      </c>
      <c r="FZ354" s="141"/>
      <c r="GA354" s="198">
        <f xml:space="preserve"> $DB142</f>
        <v>0</v>
      </c>
      <c r="GB354" s="198">
        <f xml:space="preserve"> $DB143</f>
        <v>0</v>
      </c>
      <c r="GC354" s="198">
        <f xml:space="preserve"> $DB144</f>
        <v>0</v>
      </c>
      <c r="GD354" s="198">
        <f xml:space="preserve"> $DB145</f>
        <v>0</v>
      </c>
      <c r="GE354" s="198">
        <f xml:space="preserve"> $DB146</f>
        <v>0</v>
      </c>
      <c r="GF354" s="198">
        <f xml:space="preserve"> $DB147</f>
        <v>0</v>
      </c>
      <c r="GG354" s="198">
        <f xml:space="preserve"> $DB148</f>
        <v>0</v>
      </c>
      <c r="GH354" s="198">
        <f xml:space="preserve"> $DB149</f>
        <v>0</v>
      </c>
      <c r="GI354" s="133"/>
      <c r="GJ354" s="133"/>
      <c r="GK354" s="140" t="s">
        <v>128</v>
      </c>
      <c r="GL354" s="141"/>
      <c r="GM354" s="193">
        <f>IF(GA354=0,IF(HE317=0,$CX142-GS317,$CX142-$CZ142),GA354-HE317)</f>
        <v>741.38864445000013</v>
      </c>
      <c r="GN354" s="193">
        <f>IF(GB354=0,IF(HF317=0,$CX143-GT317,$CX143-$CZ143),GB354-HF317)</f>
        <v>291.38864445000013</v>
      </c>
      <c r="GO354" s="193">
        <f>IF(GC354=0,IF(HG317=0,$CX144-GU317,$CX144-$CZ144),GC354-HG317)</f>
        <v>136.40248529999997</v>
      </c>
      <c r="GP354" s="193">
        <f>IF(GD354=0,IF(HH317=0,$CX145-GV317,$CX145-$CZ145),GD354-HH317)</f>
        <v>-113.59751470000003</v>
      </c>
      <c r="GQ354" s="193">
        <f>IF(GE354=0,IF(HI317=0,$CX146-GW317,$CX146-$CZ146),GE354-HI317)</f>
        <v>736.76155770500009</v>
      </c>
      <c r="GR354" s="193">
        <f>IF(GF354=0,IF(HJ317=0,$CX147-GX317,$CX147-$CZ147),GF354-HJ317)</f>
        <v>336.76155770500009</v>
      </c>
      <c r="GS354" s="193">
        <f>IF(GG354=0,IF(HK317=0,$CX148-GY317,$CX148-$CZ148),GG354-HK317)</f>
        <v>-182.77810390000013</v>
      </c>
      <c r="GT354" s="193">
        <f>IF(GH354=0,IF(HL317=0,$CX149-GZ317,$CX149-$CZ149),GH354-HL317)</f>
        <v>0</v>
      </c>
      <c r="GU354" s="133"/>
      <c r="GV354" s="133"/>
      <c r="GW354" s="133"/>
      <c r="GX354" s="133"/>
      <c r="GY354" s="133"/>
      <c r="GZ354" s="133"/>
      <c r="HA354" s="133"/>
    </row>
    <row r="355" spans="181:209" ht="12.75" x14ac:dyDescent="0.2">
      <c r="FY355" s="140" t="s">
        <v>129</v>
      </c>
      <c r="FZ355" s="141"/>
      <c r="GA355" s="198">
        <f xml:space="preserve"> $DB195</f>
        <v>0</v>
      </c>
      <c r="GB355" s="198">
        <f xml:space="preserve"> $DB196</f>
        <v>0</v>
      </c>
      <c r="GC355" s="198">
        <f xml:space="preserve"> $DB197</f>
        <v>0</v>
      </c>
      <c r="GD355" s="198">
        <f xml:space="preserve"> $DB198</f>
        <v>0</v>
      </c>
      <c r="GE355" s="198">
        <f xml:space="preserve"> $DB199</f>
        <v>0</v>
      </c>
      <c r="GF355" s="198">
        <f xml:space="preserve"> $DB200</f>
        <v>0</v>
      </c>
      <c r="GG355" s="198">
        <f xml:space="preserve"> $DB201</f>
        <v>0</v>
      </c>
      <c r="GH355" s="198">
        <f xml:space="preserve"> $DB202</f>
        <v>0</v>
      </c>
      <c r="GI355" s="133"/>
      <c r="GJ355" s="133"/>
      <c r="GK355" s="140" t="s">
        <v>129</v>
      </c>
      <c r="GL355" s="141"/>
      <c r="GM355" s="193">
        <f>IF(GA355=0,IF(HE318=0,$CX195-GS318,$CX195-$CZ195),GA355-HE318)</f>
        <v>20.694322225000064</v>
      </c>
      <c r="GN355" s="193">
        <f>IF(GB355=0,IF(HF318=0,$CX196-GT318,$CX196-$CZ196),GB355-HF318)</f>
        <v>-129.30567777499994</v>
      </c>
      <c r="GO355" s="193">
        <f>IF(GC355=0,IF(HG318=0,$CX197-GU318,$CX197-$CZ197),GC355-HG318)</f>
        <v>-106.79875735000002</v>
      </c>
      <c r="GP355" s="193">
        <f>IF(GD355=0,IF(HH318=0,$CX198-GV318,$CX198-$CZ198),GD355-HH318)</f>
        <v>-186.79875735000002</v>
      </c>
      <c r="GQ355" s="193">
        <f>IF(GE355=0,IF(HI318=0,$CX199-GW318,$CX199-$CZ199),GE355-HI318)</f>
        <v>343.38077885250004</v>
      </c>
      <c r="GR355" s="193">
        <f>IF(GF355=0,IF(HJ318=0,$CX200-GX318,$CX200-$CZ200),GF355-HJ318)</f>
        <v>143.38077885250004</v>
      </c>
      <c r="GS355" s="193">
        <f>IF(GG355=0,IF(HK318=0,$CX201-GY318,$CX201-$CZ201),GG355-HK318)</f>
        <v>0</v>
      </c>
      <c r="GT355" s="193">
        <f>IF(GH355=0,IF(HL318=0,$CX202-GZ318,$CX202-$CZ202),GH355-HL318)</f>
        <v>0</v>
      </c>
      <c r="GU355" s="133"/>
      <c r="GV355" s="133"/>
      <c r="GW355" s="133"/>
      <c r="GX355" s="133"/>
      <c r="GY355" s="133"/>
      <c r="GZ355" s="133"/>
      <c r="HA355" s="133"/>
    </row>
    <row r="356" spans="181:209" ht="12.75" x14ac:dyDescent="0.2">
      <c r="FY356" s="140" t="s">
        <v>127</v>
      </c>
      <c r="FZ356" s="141" t="s">
        <v>135</v>
      </c>
      <c r="GA356" s="198">
        <f xml:space="preserve"> $EA36</f>
        <v>0</v>
      </c>
      <c r="GB356" s="198">
        <f xml:space="preserve"> $EA37</f>
        <v>0</v>
      </c>
      <c r="GC356" s="198">
        <f xml:space="preserve"> $EA38</f>
        <v>0</v>
      </c>
      <c r="GD356" s="198">
        <f xml:space="preserve"> $EA39</f>
        <v>0</v>
      </c>
      <c r="GE356" s="198">
        <f xml:space="preserve"> $EA40</f>
        <v>0</v>
      </c>
      <c r="GF356" s="198">
        <f xml:space="preserve"> $EA41</f>
        <v>0</v>
      </c>
      <c r="GG356" s="198">
        <f xml:space="preserve"> $EA42</f>
        <v>0</v>
      </c>
      <c r="GH356" s="198">
        <f xml:space="preserve"> $EA43</f>
        <v>0</v>
      </c>
      <c r="GI356" s="133"/>
      <c r="GJ356" s="133"/>
      <c r="GK356" s="140" t="s">
        <v>127</v>
      </c>
      <c r="GL356" s="141" t="s">
        <v>135</v>
      </c>
      <c r="GM356" s="193">
        <f>IF(GA356=0,IF(HE319=0,$DW36-GS319,$DW36-$DY36),GA356-HE319)</f>
        <v>-709.25181077999991</v>
      </c>
      <c r="GN356" s="193">
        <f>IF(GB356=0,IF(HF319=0,$DW37-GT319,$DW37-$DY37),GB356-HF319)</f>
        <v>-9.2518107799999143</v>
      </c>
      <c r="GO356" s="193">
        <f>IF(GC356=0,IF(HG319=0,$DW38-GU319,$DW38-$DY38),GC356-HG319)</f>
        <v>777.30876435999994</v>
      </c>
      <c r="GP356" s="193">
        <f>IF(GD356=0,IF(HH319=0,$DW39-GV319,$DW39-$DY39),GD356-HH319)</f>
        <v>327.30876435999994</v>
      </c>
      <c r="GQ356" s="193">
        <f>IF(GE356=0,IF(HI319=0,$DW40-GW319,$DW40-$DY40),GE356-HI319)</f>
        <v>300.27466191999974</v>
      </c>
      <c r="GR356" s="193">
        <f>IF(GF356=0,IF(HJ319=0,$DW41-GX319,$DW41-$DY41),GF356-HJ319)</f>
        <v>-69.725338080000256</v>
      </c>
      <c r="GS356" s="193">
        <f>IF(GG356=0,IF(HK319=0,$DW42-GY319,$DW42-$DY42),GG356-HK319)</f>
        <v>0</v>
      </c>
      <c r="GT356" s="193">
        <f>IF(GH356=0,IF(HL319=0,$DW43-GZ319,$DW43-$DY43),GH356-HL319)</f>
        <v>600</v>
      </c>
      <c r="GU356" s="133"/>
      <c r="GV356" s="133"/>
      <c r="GW356" s="133"/>
      <c r="GX356" s="133"/>
      <c r="GY356" s="133"/>
      <c r="GZ356" s="133"/>
      <c r="HA356" s="133"/>
    </row>
    <row r="357" spans="181:209" ht="12.75" x14ac:dyDescent="0.2">
      <c r="FY357" s="158" t="s">
        <v>176</v>
      </c>
      <c r="FZ357" s="141"/>
      <c r="GA357" s="198">
        <f xml:space="preserve"> $EA89</f>
        <v>0</v>
      </c>
      <c r="GB357" s="198">
        <f xml:space="preserve"> $EA90</f>
        <v>0</v>
      </c>
      <c r="GC357" s="198">
        <f xml:space="preserve"> $EA91</f>
        <v>0</v>
      </c>
      <c r="GD357" s="198">
        <f xml:space="preserve"> $EA92</f>
        <v>0</v>
      </c>
      <c r="GE357" s="198">
        <f xml:space="preserve"> $EA93</f>
        <v>0</v>
      </c>
      <c r="GF357" s="198">
        <f xml:space="preserve"> $EA94</f>
        <v>0</v>
      </c>
      <c r="GG357" s="198">
        <f xml:space="preserve"> $EA95</f>
        <v>0</v>
      </c>
      <c r="GH357" s="198">
        <f xml:space="preserve"> $EA96</f>
        <v>0</v>
      </c>
      <c r="GI357" s="133"/>
      <c r="GJ357" s="133"/>
      <c r="GK357" s="158" t="s">
        <v>176</v>
      </c>
      <c r="GL357" s="141"/>
      <c r="GM357" s="193">
        <f>IF(GA357=0,IF(HE325=0,$DW89-GS325,$DW89-$DY89),GA357-HE325)</f>
        <v>0</v>
      </c>
      <c r="GN357" s="193">
        <f>IF(GB357=0,IF(HF325=0,$DW90-GT325,$DW90-$DY90),GB357-HF325)</f>
        <v>0</v>
      </c>
      <c r="GO357" s="193">
        <f>IF(GC357=0,IF(HG325=0,$DW91-GU325,$DW91-$DY91),GC357-HG325)</f>
        <v>0</v>
      </c>
      <c r="GP357" s="193">
        <f>IF(GD357=0,IF(HH325=0,$DW92-GV325,$DW92-$DY92),GD357-HH325)</f>
        <v>0</v>
      </c>
      <c r="GQ357" s="193">
        <f>IF(GE357=0,IF(HI325=0,$DW93-GW325,$DW93-$DY93),GE357-HI325)</f>
        <v>0</v>
      </c>
      <c r="GR357" s="193">
        <f>IF(GF357=0,IF(HJ325=0,$DW94-GX325,$DW94-$DY94),GF357-HJ325)</f>
        <v>0</v>
      </c>
      <c r="GS357" s="193">
        <f>IF(GG357=0,IF(HK325=0,$DW95-GY325,$DW95-$DY95),GG357-HK325)</f>
        <v>0</v>
      </c>
      <c r="GT357" s="193">
        <f>IF(GH357=0,IF(HL325=0,$DW96-GZ325,$DW96-$DY96),GH357-HL325)</f>
        <v>0</v>
      </c>
      <c r="GU357" s="133"/>
      <c r="GV357" s="133"/>
      <c r="GW357" s="133"/>
      <c r="GX357" s="133"/>
      <c r="GY357" s="133"/>
      <c r="GZ357" s="133"/>
      <c r="HA357" s="133"/>
    </row>
    <row r="358" spans="181:209" ht="12.75" x14ac:dyDescent="0.2">
      <c r="FY358" s="140" t="s">
        <v>128</v>
      </c>
      <c r="FZ358" s="141"/>
      <c r="GA358" s="198">
        <f xml:space="preserve"> $EA142</f>
        <v>0</v>
      </c>
      <c r="GB358" s="198">
        <f xml:space="preserve"> $EA143</f>
        <v>0</v>
      </c>
      <c r="GC358" s="198">
        <f xml:space="preserve"> $EA144</f>
        <v>0</v>
      </c>
      <c r="GD358" s="198">
        <f xml:space="preserve"> $EA145</f>
        <v>0</v>
      </c>
      <c r="GE358" s="198">
        <f xml:space="preserve"> $EA146</f>
        <v>0</v>
      </c>
      <c r="GF358" s="198">
        <f xml:space="preserve"> $EA147</f>
        <v>0</v>
      </c>
      <c r="GG358" s="198">
        <f xml:space="preserve"> $EA148</f>
        <v>0</v>
      </c>
      <c r="GH358" s="198">
        <f xml:space="preserve"> $EA149</f>
        <v>0</v>
      </c>
      <c r="GI358" s="133"/>
      <c r="GJ358" s="133"/>
      <c r="GK358" s="140" t="s">
        <v>128</v>
      </c>
      <c r="GL358" s="141"/>
      <c r="GM358" s="193">
        <f>IF(GA358=0,IF(HE326=0,$DW142-GS326,$DW142-$DY142),GA358-HE326)</f>
        <v>906.71761826250008</v>
      </c>
      <c r="GN358" s="193">
        <f>IF(GB358=0,IF(HF326=0,$DW143-GT326,$DW143-$DY143),GB358-HF326)</f>
        <v>456.71761826250008</v>
      </c>
      <c r="GO358" s="193">
        <f>IF(GC358=0,IF(HG326=0,$DW144-GU326,$DW144-$DY144),GC358-HG326)</f>
        <v>204.56797772499999</v>
      </c>
      <c r="GP358" s="193">
        <f>IF(GD358=0,IF(HH326=0,$DW145-GV326,$DW145-$DY145),GD358-HH326)</f>
        <v>4.5679777249999916</v>
      </c>
      <c r="GQ358" s="193">
        <f>IF(GE358=0,IF(HI326=0,$DW146-GW326,$DW146-$DY146),GE358-HI326)</f>
        <v>900.17166369999995</v>
      </c>
      <c r="GR358" s="193">
        <f>IF(GF358=0,IF(HJ326=0,$DW147-GX326,$DW147-$DY147),GF358-HJ326)</f>
        <v>480.17166369999995</v>
      </c>
      <c r="GS358" s="193">
        <f>IF(GG358=0,IF(HK326=0,$DW148-GY326,$DW148-$DY148),GG358-HK326)</f>
        <v>2496</v>
      </c>
      <c r="GT358" s="193">
        <f>IF(GH358=0,IF(HL326=0,$DW149-GZ326,$DW149-$DY149),GH358-HL326)</f>
        <v>0</v>
      </c>
      <c r="GU358" s="133"/>
      <c r="GV358" s="133"/>
      <c r="GW358" s="133"/>
      <c r="GX358" s="133"/>
      <c r="GY358" s="133"/>
      <c r="GZ358" s="133"/>
      <c r="HA358" s="133"/>
    </row>
    <row r="359" spans="181:209" ht="12.75" x14ac:dyDescent="0.2">
      <c r="FY359" s="140" t="s">
        <v>129</v>
      </c>
      <c r="FZ359" s="141"/>
      <c r="GA359" s="198">
        <f xml:space="preserve"> $EA195</f>
        <v>0</v>
      </c>
      <c r="GB359" s="198">
        <f xml:space="preserve"> $EA196</f>
        <v>0</v>
      </c>
      <c r="GC359" s="198">
        <f xml:space="preserve"> $EA197</f>
        <v>0</v>
      </c>
      <c r="GD359" s="198">
        <f xml:space="preserve"> $EA198</f>
        <v>0</v>
      </c>
      <c r="GE359" s="198">
        <f xml:space="preserve"> $EA199</f>
        <v>0</v>
      </c>
      <c r="GF359" s="198">
        <f xml:space="preserve"> $EA200</f>
        <v>0</v>
      </c>
      <c r="GG359" s="198">
        <f xml:space="preserve"> $EA201</f>
        <v>0</v>
      </c>
      <c r="GH359" s="198">
        <f xml:space="preserve"> $EA202</f>
        <v>0</v>
      </c>
      <c r="GI359" s="133"/>
      <c r="GJ359" s="133"/>
      <c r="GK359" s="140" t="s">
        <v>129</v>
      </c>
      <c r="GM359" s="193">
        <f>IF(GA360=0,IF(HE327=0,$DW195-GS327,$DW195-$DY195),GA360-HE327)</f>
        <v>0</v>
      </c>
      <c r="GN359" s="193">
        <f>IF(GB360=0,IF(HF327=0,$DW196-GT327,$DW196-$DY196),GB360-HF327)</f>
        <v>0</v>
      </c>
      <c r="GO359" s="193">
        <f>IF(GC360=0,IF(HG327=0,$DW197-GU327,$DW197-$DY197),GC360-HG327)</f>
        <v>0</v>
      </c>
      <c r="GP359" s="193">
        <f>IF(GD360=0,IF(HH327=0,$DW198-GV327,$DW198-$DY198),GD360-HH327)</f>
        <v>0</v>
      </c>
      <c r="GQ359" s="193">
        <f>IF(GE360=0,IF(HI327=0,$DW199-GW327,$DW199-$DY199),GE360-HI327)</f>
        <v>0</v>
      </c>
      <c r="GR359" s="193">
        <f>IF(GF360=0,IF(HJ327=0,$DW200-GX327,$DW200-$DY200),GF360-HJ327)</f>
        <v>0</v>
      </c>
      <c r="GS359" s="193">
        <f>IF(GG360=0,IF(HK327=0,$DW201-GY327,$DW201-$DY201),GG360-HK327)</f>
        <v>0</v>
      </c>
      <c r="GT359" s="193">
        <f>IF(GH360=0,IF(HL327=0,$DW202-GZ327,$DW202-$DY202),GH360-HL327)</f>
        <v>0</v>
      </c>
      <c r="GU359" s="133"/>
      <c r="GV359" s="133"/>
      <c r="GW359" s="133"/>
      <c r="GX359" s="133"/>
      <c r="GY359" s="133"/>
      <c r="GZ359" s="133"/>
      <c r="HA359" s="133"/>
    </row>
    <row r="360" spans="181:209" ht="12.75" x14ac:dyDescent="0.2">
      <c r="FY360" s="140" t="s">
        <v>127</v>
      </c>
      <c r="FZ360" s="141" t="s">
        <v>136</v>
      </c>
      <c r="GA360" s="198">
        <f xml:space="preserve"> $EZ36</f>
        <v>0</v>
      </c>
      <c r="GB360" s="198">
        <f xml:space="preserve"> $EZ37</f>
        <v>0</v>
      </c>
      <c r="GC360" s="198">
        <f xml:space="preserve"> $EZ38</f>
        <v>0</v>
      </c>
      <c r="GD360" s="198">
        <f xml:space="preserve"> $EZ39</f>
        <v>0</v>
      </c>
      <c r="GE360" s="198">
        <f xml:space="preserve"> $EZ40</f>
        <v>0</v>
      </c>
      <c r="GF360" s="198">
        <f xml:space="preserve"> $EZ41</f>
        <v>0</v>
      </c>
      <c r="GG360" s="198">
        <f xml:space="preserve"> $EZ42</f>
        <v>0</v>
      </c>
      <c r="GH360" s="198">
        <f xml:space="preserve"> $EZ43</f>
        <v>0</v>
      </c>
      <c r="GI360" s="133"/>
      <c r="GJ360" s="133"/>
      <c r="GK360" s="140" t="s">
        <v>127</v>
      </c>
      <c r="GL360" s="141" t="s">
        <v>136</v>
      </c>
      <c r="GM360" s="193">
        <f>IF(GA360=0,IF(HE323=0,$EV36-GS323,$EV36-$EX36),GA360-HE323)</f>
        <v>0</v>
      </c>
      <c r="GN360" s="193">
        <f>IF(GB360=0,IF(HF323=0,$EV37-GT323,$EV37-$EX37),GB360-HF323)</f>
        <v>0</v>
      </c>
      <c r="GO360" s="193">
        <f>IF(GC360=0,IF(HG323=0,$EV38-GU323,$EV38-$EX38),GC360-HG323)</f>
        <v>0</v>
      </c>
      <c r="GP360" s="193">
        <f>IF(GD360=0,IF(HH323=0,$EV39-GV323,$EV39-$EX39),GD360-HH323)</f>
        <v>0</v>
      </c>
      <c r="GQ360" s="193">
        <f>IF(GE360=0,IF(HI323=0,$EV40-GW323,$EV40-$EX40),GE360-HI323)</f>
        <v>0</v>
      </c>
      <c r="GR360" s="193">
        <f>IF(GF360=0,IF(HJ323=0,$EV41-GX323,$EV41-$EX41),GF360-HJ323)</f>
        <v>0</v>
      </c>
      <c r="GS360" s="193">
        <f>IF(GG360=0,IF(HK323=0,$EV42-GY323,$EV42-$EX42),GG360-HK323)</f>
        <v>0</v>
      </c>
      <c r="GT360" s="193">
        <f>IF(GH360=0,IF(HL323=0,$EV43-GZ323,$EV43-$EX43),GH360-HL323)</f>
        <v>0</v>
      </c>
      <c r="GU360" s="133"/>
      <c r="GV360" s="133"/>
      <c r="GW360" s="133"/>
      <c r="GX360" s="133"/>
      <c r="GY360" s="133"/>
      <c r="GZ360" s="133"/>
      <c r="HA360" s="133"/>
    </row>
    <row r="361" spans="181:209" ht="12.75" x14ac:dyDescent="0.2">
      <c r="FY361" s="158" t="s">
        <v>176</v>
      </c>
      <c r="FZ361" s="173"/>
      <c r="GA361" s="198">
        <f xml:space="preserve"> $EZ89</f>
        <v>0</v>
      </c>
      <c r="GB361" s="198">
        <f xml:space="preserve"> $EZ90</f>
        <v>0</v>
      </c>
      <c r="GC361" s="198">
        <f xml:space="preserve"> $EZ91</f>
        <v>0</v>
      </c>
      <c r="GD361" s="198">
        <f xml:space="preserve"> $EZ92</f>
        <v>0</v>
      </c>
      <c r="GE361" s="198">
        <f xml:space="preserve"> $EZ93</f>
        <v>0</v>
      </c>
      <c r="GF361" s="198">
        <f xml:space="preserve"> $EZ94</f>
        <v>0</v>
      </c>
      <c r="GG361" s="198">
        <f xml:space="preserve"> $EZ95</f>
        <v>0</v>
      </c>
      <c r="GH361" s="198">
        <f xml:space="preserve"> $EZ96</f>
        <v>0</v>
      </c>
      <c r="GI361" s="133"/>
      <c r="GJ361" s="133"/>
      <c r="GK361" s="158" t="s">
        <v>176</v>
      </c>
      <c r="GL361" s="174"/>
      <c r="GM361" s="193">
        <f>IF(GA361=0,IF(HE324=0,$EV89-GS324,$EV89-$EX89),GA361-HE324)</f>
        <v>0</v>
      </c>
      <c r="GN361" s="193">
        <f>IF(GB361=0,IF(HF324=0,$EV90-GT324,$EV90-$EX90),GB361-HF324)</f>
        <v>0</v>
      </c>
      <c r="GO361" s="193">
        <f>IF(GC361=0,IF(HG324=0,$EV91-GU324,$EV91-$EX91),GC361-HG324)</f>
        <v>0</v>
      </c>
      <c r="GP361" s="193">
        <f>IF(GD361=0,IF(HH324=0,$EV92-GV324,$EV92-$EX92),GD361-HH324)</f>
        <v>0</v>
      </c>
      <c r="GQ361" s="193">
        <f>IF(GE361=0,IF(HI324=0,$EV93-GW324,$EV93-$EX93),GE361-HI324)</f>
        <v>0</v>
      </c>
      <c r="GR361" s="193">
        <f>IF(GF361=0,IF(HJ324=0,$EV94-GX324,$EV94-$EX94),GF361-HJ324)</f>
        <v>0</v>
      </c>
      <c r="GS361" s="193">
        <f>IF(GG361=0,IF(HK324=0,$EV95-GY324,$EV95-$EX95),GG361-HK324)</f>
        <v>0</v>
      </c>
      <c r="GT361" s="193">
        <f>IF(GH361=0,IF(HL324=0,$EV96-GZ324,$EV96-$EX96),GH361-HL324)</f>
        <v>0</v>
      </c>
      <c r="GU361" s="133"/>
      <c r="GV361" s="133"/>
      <c r="GW361" s="133"/>
      <c r="GX361" s="133"/>
      <c r="GY361" s="133"/>
      <c r="GZ361" s="133"/>
      <c r="HA361" s="133"/>
    </row>
    <row r="362" spans="181:209" ht="12.75" x14ac:dyDescent="0.2">
      <c r="FY362" s="140" t="s">
        <v>128</v>
      </c>
      <c r="FZ362" s="173"/>
      <c r="GA362" s="198">
        <f xml:space="preserve"> $EZ142</f>
        <v>0</v>
      </c>
      <c r="GB362" s="198">
        <f xml:space="preserve"> $EZ143</f>
        <v>0</v>
      </c>
      <c r="GC362" s="198">
        <f xml:space="preserve"> $EZ144</f>
        <v>0</v>
      </c>
      <c r="GD362" s="198">
        <f xml:space="preserve"> $EZ145</f>
        <v>0</v>
      </c>
      <c r="GE362" s="198">
        <f xml:space="preserve"> $EZ146</f>
        <v>0</v>
      </c>
      <c r="GF362" s="198">
        <f xml:space="preserve"> $EZ147</f>
        <v>0</v>
      </c>
      <c r="GG362" s="198">
        <f xml:space="preserve"> $EZ148</f>
        <v>0</v>
      </c>
      <c r="GH362" s="198">
        <f xml:space="preserve"> $EZ149</f>
        <v>0</v>
      </c>
      <c r="GI362" s="133"/>
      <c r="GJ362" s="133"/>
      <c r="GK362" s="140" t="s">
        <v>128</v>
      </c>
      <c r="GL362" s="174"/>
      <c r="GM362" s="193">
        <f>IF(GA362=0,IF(HE325=0,$EV142-GS325,$EV142-$EX142),GA362-HE325)</f>
        <v>0</v>
      </c>
      <c r="GN362" s="193">
        <f>IF(GB362=0,IF(HF325=0,$EV143-GT325,$EV143-$EX143),GB362-HF325)</f>
        <v>0</v>
      </c>
      <c r="GO362" s="193">
        <f>IF(GC362=0,IF(HG325=0,$EV144-GU325,$EV144-$EX144),GC362-HG325)</f>
        <v>0</v>
      </c>
      <c r="GP362" s="193">
        <f>IF(GD362=0,IF(HH325=0,$EV145-GV325,$EV145-$EX145),GD362-HH325)</f>
        <v>0</v>
      </c>
      <c r="GQ362" s="193">
        <f>IF(GE362=0,IF(HI325=0,$EV146-GW325,$EV146-$EX146),GE362-HI325)</f>
        <v>0</v>
      </c>
      <c r="GR362" s="193">
        <f>IF(GF362=0,IF(HJ325=0,$EV147-GX325,$EV147-$EX147),GF362-HJ325)</f>
        <v>0</v>
      </c>
      <c r="GS362" s="193">
        <f>IF(GG362=0,IF(HK325=0,$EV148-GY325,$EV148-$EX148),GG362-HK325)</f>
        <v>0</v>
      </c>
      <c r="GT362" s="193">
        <f>IF(GH362=0,IF(HL325=0,$EV149-GZ325,$EV149-$EX149),GH362-HL325)</f>
        <v>0</v>
      </c>
      <c r="GU362" s="133"/>
      <c r="GV362" s="133"/>
      <c r="GW362" s="133"/>
      <c r="GX362" s="133"/>
      <c r="GY362" s="133"/>
      <c r="GZ362" s="133"/>
      <c r="HA362" s="133"/>
    </row>
    <row r="363" spans="181:209" ht="13.5" thickBot="1" x14ac:dyDescent="0.25">
      <c r="FY363" s="389" t="s">
        <v>129</v>
      </c>
      <c r="FZ363" s="173"/>
      <c r="GA363" s="390">
        <f xml:space="preserve"> $EZ195</f>
        <v>0</v>
      </c>
      <c r="GB363" s="390">
        <f xml:space="preserve"> $EZ196</f>
        <v>0</v>
      </c>
      <c r="GC363" s="390">
        <f xml:space="preserve"> $EZ197</f>
        <v>0</v>
      </c>
      <c r="GD363" s="390">
        <f xml:space="preserve"> $EZ198</f>
        <v>0</v>
      </c>
      <c r="GE363" s="390">
        <f xml:space="preserve"> $EZ199</f>
        <v>0</v>
      </c>
      <c r="GF363" s="390">
        <f xml:space="preserve"> $EZ200</f>
        <v>0</v>
      </c>
      <c r="GG363" s="390">
        <f xml:space="preserve"> $EZ201</f>
        <v>0</v>
      </c>
      <c r="GH363" s="390">
        <f xml:space="preserve"> $EZ202</f>
        <v>0</v>
      </c>
      <c r="GI363" s="133"/>
      <c r="GJ363" s="133"/>
      <c r="GK363" s="140" t="s">
        <v>129</v>
      </c>
      <c r="GL363" s="174"/>
      <c r="GM363" s="193">
        <f>IF(GA363=0,IF(HE326=0,$EV195-GS326,$EV195-$EX195),GA363-HE326)</f>
        <v>-773.28238173749992</v>
      </c>
      <c r="GN363" s="193">
        <f>IF(GB363=0,IF(HF326=0,$EV196-GT326,$EV196-$EX196),GB363-HF326)</f>
        <v>-843.28238173749992</v>
      </c>
      <c r="GO363" s="193">
        <f>IF(GC363=0,IF(HG326=0,$EV197-GU326,$EV197-$EX197),GC363-HG326)</f>
        <v>-395.43202227500001</v>
      </c>
      <c r="GP363" s="193">
        <f>IF(GD363=0,IF(HH326=0,$EV198-GV326,$EV198-$EX198),GD363-HH326)</f>
        <v>-495.43202227500001</v>
      </c>
      <c r="GQ363" s="193">
        <f>IF(GE363=0,IF(HI326=0,$EV199-GW326,$EV199-$EX199),GE363-HI326)</f>
        <v>-49.828336300000046</v>
      </c>
      <c r="GR363" s="193">
        <f>IF(GF363=0,IF(HJ326=0,$EV200-GX326,$EV200-$EX200),GF363-HJ326)</f>
        <v>-229.82833630000005</v>
      </c>
      <c r="GS363" s="193">
        <f>IF(GG363=0,IF(HK326=0,$EV202-GY326,$EV202-$EX202),GG363-HK326)</f>
        <v>0</v>
      </c>
      <c r="GT363" s="193">
        <f>IF(GH363=0,IF(HL326=0,$EV203-GZ326,$EV203-$EX203),GH363-HL326)</f>
        <v>0</v>
      </c>
      <c r="GU363" s="133"/>
      <c r="GV363" s="133"/>
      <c r="GW363" s="133"/>
      <c r="GX363" s="133"/>
      <c r="GY363" s="133"/>
      <c r="GZ363" s="133"/>
      <c r="HA363" s="133"/>
    </row>
    <row r="364" spans="181:209" ht="13.5" thickBot="1" x14ac:dyDescent="0.25">
      <c r="FY364" s="475" t="s">
        <v>87</v>
      </c>
      <c r="FZ364" s="476"/>
      <c r="GA364" s="477"/>
      <c r="GB364" s="477"/>
      <c r="GC364" s="477"/>
      <c r="GD364" s="477"/>
      <c r="GE364" s="477"/>
      <c r="GF364" s="477"/>
      <c r="GG364" s="391"/>
      <c r="GH364" s="392"/>
      <c r="GK364" s="175" t="s">
        <v>87</v>
      </c>
      <c r="GL364" s="176"/>
      <c r="GM364" s="194"/>
      <c r="GN364" s="195"/>
      <c r="GO364" s="194"/>
      <c r="GP364" s="195"/>
      <c r="GQ364" s="194"/>
      <c r="GR364" s="195"/>
      <c r="GS364" s="196"/>
      <c r="GT364" s="197"/>
      <c r="GU364" s="133"/>
      <c r="GV364" s="133"/>
      <c r="GW364" s="133"/>
      <c r="GX364" s="133"/>
      <c r="GY364" s="133"/>
      <c r="GZ364" s="133"/>
      <c r="HA364" s="133"/>
    </row>
    <row r="365" spans="181:209" ht="12.75" x14ac:dyDescent="0.2">
      <c r="GU365" s="133"/>
      <c r="GV365" s="133"/>
      <c r="GW365" s="133"/>
      <c r="GX365" s="133"/>
      <c r="GY365" s="133"/>
      <c r="GZ365" s="133"/>
      <c r="HA365" s="133"/>
    </row>
    <row r="366" spans="181:209" ht="12.75" x14ac:dyDescent="0.2">
      <c r="GU366" s="133"/>
      <c r="GV366" s="133"/>
      <c r="GW366" s="133"/>
      <c r="GX366" s="133"/>
      <c r="GY366" s="133"/>
      <c r="GZ366" s="133"/>
      <c r="HA366" s="133"/>
    </row>
    <row r="367" spans="181:209" ht="12.75" x14ac:dyDescent="0.2">
      <c r="GU367" s="133"/>
      <c r="GV367" s="133"/>
      <c r="GW367" s="133"/>
      <c r="GX367" s="133"/>
      <c r="GY367" s="133"/>
      <c r="GZ367" s="133"/>
      <c r="HA367" s="133"/>
    </row>
    <row r="368" spans="181:209" ht="12.75" x14ac:dyDescent="0.2">
      <c r="GU368" s="133"/>
      <c r="GV368" s="133"/>
      <c r="GW368" s="133"/>
      <c r="GX368" s="133"/>
      <c r="GY368" s="133"/>
      <c r="GZ368" s="133"/>
      <c r="HA368" s="133"/>
    </row>
  </sheetData>
  <sheetProtection password="CBAB" sheet="1" objects="1" scenarios="1"/>
  <mergeCells count="1299">
    <mergeCell ref="FC211:FD211"/>
    <mergeCell ref="GF304:GG305"/>
    <mergeCell ref="GF306:GG308"/>
    <mergeCell ref="FV313:FV316"/>
    <mergeCell ref="FY364:FZ364"/>
    <mergeCell ref="GA364:GB364"/>
    <mergeCell ref="GC364:GD364"/>
    <mergeCell ref="GE364:GF364"/>
    <mergeCell ref="I211:J211"/>
    <mergeCell ref="AH211:AI211"/>
    <mergeCell ref="BG211:BH211"/>
    <mergeCell ref="CF211:CG211"/>
    <mergeCell ref="DE211:DF211"/>
    <mergeCell ref="ED211:EE211"/>
    <mergeCell ref="FC209:FD209"/>
    <mergeCell ref="I210:J210"/>
    <mergeCell ref="AH210:AI210"/>
    <mergeCell ref="BG210:BH210"/>
    <mergeCell ref="CF210:CG210"/>
    <mergeCell ref="DE210:DF210"/>
    <mergeCell ref="ED210:EE210"/>
    <mergeCell ref="FC210:FD210"/>
    <mergeCell ref="I209:J209"/>
    <mergeCell ref="AH209:AI209"/>
    <mergeCell ref="BG209:BH209"/>
    <mergeCell ref="CF209:CG209"/>
    <mergeCell ref="DE209:DF209"/>
    <mergeCell ref="ED209:EE209"/>
    <mergeCell ref="FC207:FD207"/>
    <mergeCell ref="I208:J208"/>
    <mergeCell ref="AH208:AI208"/>
    <mergeCell ref="BG208:BH208"/>
    <mergeCell ref="CF208:CG208"/>
    <mergeCell ref="DE208:DF208"/>
    <mergeCell ref="ED208:EE208"/>
    <mergeCell ref="FC208:FD208"/>
    <mergeCell ref="I207:J207"/>
    <mergeCell ref="AH207:AI207"/>
    <mergeCell ref="BG207:BH207"/>
    <mergeCell ref="CF207:CG207"/>
    <mergeCell ref="DE207:DF207"/>
    <mergeCell ref="ED207:EE207"/>
    <mergeCell ref="FC205:FD205"/>
    <mergeCell ref="I206:J206"/>
    <mergeCell ref="AH206:AI206"/>
    <mergeCell ref="BG206:BH206"/>
    <mergeCell ref="CF206:CG206"/>
    <mergeCell ref="DE206:DF206"/>
    <mergeCell ref="ED206:EE206"/>
    <mergeCell ref="FC206:FD206"/>
    <mergeCell ref="I205:J205"/>
    <mergeCell ref="AH205:AI205"/>
    <mergeCell ref="BG205:BH205"/>
    <mergeCell ref="CF205:CG205"/>
    <mergeCell ref="DE205:DF205"/>
    <mergeCell ref="ED205:EE205"/>
    <mergeCell ref="FC203:FD203"/>
    <mergeCell ref="I204:J204"/>
    <mergeCell ref="AH204:AI204"/>
    <mergeCell ref="BG204:BH204"/>
    <mergeCell ref="CF204:CG204"/>
    <mergeCell ref="DE204:DF204"/>
    <mergeCell ref="ED204:EE204"/>
    <mergeCell ref="FC204:FD204"/>
    <mergeCell ref="I203:J203"/>
    <mergeCell ref="AH203:AI203"/>
    <mergeCell ref="BG203:BH203"/>
    <mergeCell ref="CF203:CG203"/>
    <mergeCell ref="DE203:DF203"/>
    <mergeCell ref="ED203:EE203"/>
    <mergeCell ref="FC201:FD201"/>
    <mergeCell ref="I202:J202"/>
    <mergeCell ref="AH202:AI202"/>
    <mergeCell ref="BG202:BH202"/>
    <mergeCell ref="CF202:CG202"/>
    <mergeCell ref="DE202:DF202"/>
    <mergeCell ref="ED202:EE202"/>
    <mergeCell ref="FC202:FD202"/>
    <mergeCell ref="I201:J201"/>
    <mergeCell ref="AH201:AI201"/>
    <mergeCell ref="BG201:BH201"/>
    <mergeCell ref="CF201:CG201"/>
    <mergeCell ref="DE201:DF201"/>
    <mergeCell ref="ED201:EE201"/>
    <mergeCell ref="FA199:FA200"/>
    <mergeCell ref="FC199:FD199"/>
    <mergeCell ref="I200:J200"/>
    <mergeCell ref="AH200:AI200"/>
    <mergeCell ref="BG200:BH200"/>
    <mergeCell ref="CF200:CG200"/>
    <mergeCell ref="DE200:DF200"/>
    <mergeCell ref="ED200:EE200"/>
    <mergeCell ref="FC200:FD200"/>
    <mergeCell ref="CD199:CD200"/>
    <mergeCell ref="CF199:CG199"/>
    <mergeCell ref="DC199:DC200"/>
    <mergeCell ref="DE199:DF199"/>
    <mergeCell ref="EB199:EB200"/>
    <mergeCell ref="ED199:EE199"/>
    <mergeCell ref="G199:G200"/>
    <mergeCell ref="I199:J199"/>
    <mergeCell ref="AF199:AF200"/>
    <mergeCell ref="AH199:AI199"/>
    <mergeCell ref="BE199:BE200"/>
    <mergeCell ref="BG199:BH199"/>
    <mergeCell ref="I198:J198"/>
    <mergeCell ref="AH198:AI198"/>
    <mergeCell ref="BG198:BH198"/>
    <mergeCell ref="CF198:CG198"/>
    <mergeCell ref="DE198:DF198"/>
    <mergeCell ref="ED198:EE198"/>
    <mergeCell ref="DC197:DC198"/>
    <mergeCell ref="DE197:DF197"/>
    <mergeCell ref="EB197:EB198"/>
    <mergeCell ref="ED197:EE197"/>
    <mergeCell ref="FA197:FA198"/>
    <mergeCell ref="FC197:FD197"/>
    <mergeCell ref="FC198:FD198"/>
    <mergeCell ref="FC196:FD196"/>
    <mergeCell ref="FG196:FL210"/>
    <mergeCell ref="G197:G198"/>
    <mergeCell ref="I197:J197"/>
    <mergeCell ref="AF197:AF198"/>
    <mergeCell ref="AH197:AI197"/>
    <mergeCell ref="BE197:BE198"/>
    <mergeCell ref="BG197:BH197"/>
    <mergeCell ref="CD197:CD198"/>
    <mergeCell ref="CF197:CG197"/>
    <mergeCell ref="FC195:FD195"/>
    <mergeCell ref="FG195:FL195"/>
    <mergeCell ref="I196:J196"/>
    <mergeCell ref="M196:R210"/>
    <mergeCell ref="AH196:AI196"/>
    <mergeCell ref="AL196:AQ210"/>
    <mergeCell ref="BG196:BH196"/>
    <mergeCell ref="BK196:BP210"/>
    <mergeCell ref="CF196:CG196"/>
    <mergeCell ref="CJ196:CO210"/>
    <mergeCell ref="DE195:DF195"/>
    <mergeCell ref="DI195:DN195"/>
    <mergeCell ref="EB195:EB196"/>
    <mergeCell ref="ED195:EE195"/>
    <mergeCell ref="EH195:EM195"/>
    <mergeCell ref="FA195:FA196"/>
    <mergeCell ref="DE196:DF196"/>
    <mergeCell ref="DI196:DN210"/>
    <mergeCell ref="ED196:EE196"/>
    <mergeCell ref="EH196:EM210"/>
    <mergeCell ref="BG195:BH195"/>
    <mergeCell ref="BK195:BP195"/>
    <mergeCell ref="CD195:CD196"/>
    <mergeCell ref="CF195:CG195"/>
    <mergeCell ref="CJ195:CO195"/>
    <mergeCell ref="DC195:DC196"/>
    <mergeCell ref="EZ194:FA194"/>
    <mergeCell ref="FC194:FD194"/>
    <mergeCell ref="FK194:FL194"/>
    <mergeCell ref="G195:G196"/>
    <mergeCell ref="I195:J195"/>
    <mergeCell ref="M195:R195"/>
    <mergeCell ref="AF195:AF196"/>
    <mergeCell ref="AH195:AI195"/>
    <mergeCell ref="AL195:AQ195"/>
    <mergeCell ref="BE195:BE196"/>
    <mergeCell ref="CC194:CD194"/>
    <mergeCell ref="CF194:CG194"/>
    <mergeCell ref="CN194:CO194"/>
    <mergeCell ref="DB194:DC194"/>
    <mergeCell ref="DE194:DF194"/>
    <mergeCell ref="DM194:DN194"/>
    <mergeCell ref="FI193:FJ194"/>
    <mergeCell ref="FK193:FL193"/>
    <mergeCell ref="F194:G194"/>
    <mergeCell ref="I194:J194"/>
    <mergeCell ref="Q194:R194"/>
    <mergeCell ref="AE194:AF194"/>
    <mergeCell ref="AH194:AI194"/>
    <mergeCell ref="AP194:AQ194"/>
    <mergeCell ref="BD194:BE194"/>
    <mergeCell ref="BG194:BH194"/>
    <mergeCell ref="CL193:CM194"/>
    <mergeCell ref="CN193:CO193"/>
    <mergeCell ref="DK193:DL194"/>
    <mergeCell ref="DM193:DN193"/>
    <mergeCell ref="EJ193:EK194"/>
    <mergeCell ref="EL193:EM193"/>
    <mergeCell ref="EA194:EB194"/>
    <mergeCell ref="ED194:EE194"/>
    <mergeCell ref="EL194:EM194"/>
    <mergeCell ref="O193:P194"/>
    <mergeCell ref="Q193:R193"/>
    <mergeCell ref="AN193:AO194"/>
    <mergeCell ref="AP193:AQ193"/>
    <mergeCell ref="BM193:BN194"/>
    <mergeCell ref="BO193:BP193"/>
    <mergeCell ref="BO194:BP194"/>
    <mergeCell ref="FO161:FO162"/>
    <mergeCell ref="FP161:FP162"/>
    <mergeCell ref="FQ161:FQ162"/>
    <mergeCell ref="F192:G192"/>
    <mergeCell ref="AE192:AF192"/>
    <mergeCell ref="BD192:BE192"/>
    <mergeCell ref="CC192:CD192"/>
    <mergeCell ref="DB192:DC192"/>
    <mergeCell ref="EA192:EB192"/>
    <mergeCell ref="EZ192:FA192"/>
    <mergeCell ref="FI161:FI162"/>
    <mergeCell ref="FJ161:FJ162"/>
    <mergeCell ref="FK161:FK162"/>
    <mergeCell ref="FL161:FL162"/>
    <mergeCell ref="FM161:FM162"/>
    <mergeCell ref="FN161:FN162"/>
    <mergeCell ref="FC161:FC162"/>
    <mergeCell ref="FD161:FD162"/>
    <mergeCell ref="FE161:FE162"/>
    <mergeCell ref="FF161:FF162"/>
    <mergeCell ref="FG161:FG162"/>
    <mergeCell ref="FH161:FH162"/>
    <mergeCell ref="EP161:EP162"/>
    <mergeCell ref="EQ161:EQ162"/>
    <mergeCell ref="ER161:ER162"/>
    <mergeCell ref="EU161:EU162"/>
    <mergeCell ref="EV161:EV162"/>
    <mergeCell ref="EZ161:FA161"/>
    <mergeCell ref="EJ161:EJ162"/>
    <mergeCell ref="EK161:EK162"/>
    <mergeCell ref="EL161:EL162"/>
    <mergeCell ref="EM161:EM162"/>
    <mergeCell ref="EN161:EN162"/>
    <mergeCell ref="EO161:EO162"/>
    <mergeCell ref="ED161:ED162"/>
    <mergeCell ref="EE161:EE162"/>
    <mergeCell ref="EF161:EF162"/>
    <mergeCell ref="EG161:EG162"/>
    <mergeCell ref="EH161:EH162"/>
    <mergeCell ref="EI161:EI162"/>
    <mergeCell ref="DQ161:DQ162"/>
    <mergeCell ref="DR161:DR162"/>
    <mergeCell ref="DS161:DS162"/>
    <mergeCell ref="DV161:DV162"/>
    <mergeCell ref="DW161:DW162"/>
    <mergeCell ref="EA161:EB161"/>
    <mergeCell ref="DK161:DK162"/>
    <mergeCell ref="DL161:DL162"/>
    <mergeCell ref="DM161:DM162"/>
    <mergeCell ref="DN161:DN162"/>
    <mergeCell ref="DO161:DO162"/>
    <mergeCell ref="DP161:DP162"/>
    <mergeCell ref="DE161:DE162"/>
    <mergeCell ref="DF161:DF162"/>
    <mergeCell ref="DG161:DG162"/>
    <mergeCell ref="DH161:DH162"/>
    <mergeCell ref="DI161:DI162"/>
    <mergeCell ref="DJ161:DJ162"/>
    <mergeCell ref="CR161:CR162"/>
    <mergeCell ref="CS161:CS162"/>
    <mergeCell ref="CT161:CT162"/>
    <mergeCell ref="CW161:CW162"/>
    <mergeCell ref="CX161:CX162"/>
    <mergeCell ref="DB161:DC161"/>
    <mergeCell ref="CL161:CL162"/>
    <mergeCell ref="CM161:CM162"/>
    <mergeCell ref="CN161:CN162"/>
    <mergeCell ref="CO161:CO162"/>
    <mergeCell ref="CP161:CP162"/>
    <mergeCell ref="CQ161:CQ162"/>
    <mergeCell ref="CF161:CF162"/>
    <mergeCell ref="CG161:CG162"/>
    <mergeCell ref="CH161:CH162"/>
    <mergeCell ref="CI161:CI162"/>
    <mergeCell ref="CJ161:CJ162"/>
    <mergeCell ref="CK161:CK162"/>
    <mergeCell ref="BS161:BS162"/>
    <mergeCell ref="BT161:BT162"/>
    <mergeCell ref="BU161:BU162"/>
    <mergeCell ref="BX161:BX162"/>
    <mergeCell ref="BY161:BY162"/>
    <mergeCell ref="CC161:CD161"/>
    <mergeCell ref="BM161:BM162"/>
    <mergeCell ref="BN161:BN162"/>
    <mergeCell ref="BO161:BO162"/>
    <mergeCell ref="BP161:BP162"/>
    <mergeCell ref="BQ161:BQ162"/>
    <mergeCell ref="BR161:BR162"/>
    <mergeCell ref="BG161:BG162"/>
    <mergeCell ref="BH161:BH162"/>
    <mergeCell ref="BI161:BI162"/>
    <mergeCell ref="BJ161:BJ162"/>
    <mergeCell ref="BK161:BK162"/>
    <mergeCell ref="BL161:BL162"/>
    <mergeCell ref="AT161:AT162"/>
    <mergeCell ref="AU161:AU162"/>
    <mergeCell ref="AV161:AV162"/>
    <mergeCell ref="AY161:AY162"/>
    <mergeCell ref="AZ161:AZ162"/>
    <mergeCell ref="BD161:BE161"/>
    <mergeCell ref="AN161:AN162"/>
    <mergeCell ref="AO161:AO162"/>
    <mergeCell ref="AP161:AP162"/>
    <mergeCell ref="AQ161:AQ162"/>
    <mergeCell ref="AR161:AR162"/>
    <mergeCell ref="AS161:AS162"/>
    <mergeCell ref="AH161:AH162"/>
    <mergeCell ref="AI161:AI162"/>
    <mergeCell ref="AJ161:AJ162"/>
    <mergeCell ref="AK161:AK162"/>
    <mergeCell ref="AL161:AL162"/>
    <mergeCell ref="AM161:AM162"/>
    <mergeCell ref="U161:U162"/>
    <mergeCell ref="V161:V162"/>
    <mergeCell ref="W161:W162"/>
    <mergeCell ref="Z161:Z162"/>
    <mergeCell ref="AA161:AA162"/>
    <mergeCell ref="AE161:AF161"/>
    <mergeCell ref="O161:O162"/>
    <mergeCell ref="P161:P162"/>
    <mergeCell ref="Q161:Q162"/>
    <mergeCell ref="R161:R162"/>
    <mergeCell ref="S161:S162"/>
    <mergeCell ref="T161:T162"/>
    <mergeCell ref="FC158:FD158"/>
    <mergeCell ref="A161:A162"/>
    <mergeCell ref="B161:B162"/>
    <mergeCell ref="F161:G161"/>
    <mergeCell ref="I161:I162"/>
    <mergeCell ref="J161:J162"/>
    <mergeCell ref="K161:K162"/>
    <mergeCell ref="L161:L162"/>
    <mergeCell ref="M161:M162"/>
    <mergeCell ref="N161:N162"/>
    <mergeCell ref="I158:J158"/>
    <mergeCell ref="AH158:AI158"/>
    <mergeCell ref="BG158:BH158"/>
    <mergeCell ref="CF158:CG158"/>
    <mergeCell ref="DE158:DF158"/>
    <mergeCell ref="ED158:EE158"/>
    <mergeCell ref="FC156:FD156"/>
    <mergeCell ref="I157:J157"/>
    <mergeCell ref="AH157:AI157"/>
    <mergeCell ref="BG157:BH157"/>
    <mergeCell ref="CF157:CG157"/>
    <mergeCell ref="DE157:DF157"/>
    <mergeCell ref="ED157:EE157"/>
    <mergeCell ref="FC157:FD157"/>
    <mergeCell ref="I156:J156"/>
    <mergeCell ref="AH156:AI156"/>
    <mergeCell ref="BG156:BH156"/>
    <mergeCell ref="CF156:CG156"/>
    <mergeCell ref="DE156:DF156"/>
    <mergeCell ref="ED156:EE156"/>
    <mergeCell ref="FC154:FD154"/>
    <mergeCell ref="I155:J155"/>
    <mergeCell ref="AH155:AI155"/>
    <mergeCell ref="BG155:BH155"/>
    <mergeCell ref="CF155:CG155"/>
    <mergeCell ref="DE155:DF155"/>
    <mergeCell ref="ED155:EE155"/>
    <mergeCell ref="FC155:FD155"/>
    <mergeCell ref="I154:J154"/>
    <mergeCell ref="AH154:AI154"/>
    <mergeCell ref="BG154:BH154"/>
    <mergeCell ref="CF154:CG154"/>
    <mergeCell ref="DE154:DF154"/>
    <mergeCell ref="ED154:EE154"/>
    <mergeCell ref="FC152:FD152"/>
    <mergeCell ref="I153:J153"/>
    <mergeCell ref="AH153:AI153"/>
    <mergeCell ref="BG153:BH153"/>
    <mergeCell ref="CF153:CG153"/>
    <mergeCell ref="DE153:DF153"/>
    <mergeCell ref="ED153:EE153"/>
    <mergeCell ref="FC153:FD153"/>
    <mergeCell ref="I152:J152"/>
    <mergeCell ref="AH152:AI152"/>
    <mergeCell ref="BG152:BH152"/>
    <mergeCell ref="CF152:CG152"/>
    <mergeCell ref="DE152:DF152"/>
    <mergeCell ref="ED152:EE152"/>
    <mergeCell ref="FC150:FD150"/>
    <mergeCell ref="I151:J151"/>
    <mergeCell ref="AH151:AI151"/>
    <mergeCell ref="BG151:BH151"/>
    <mergeCell ref="CF151:CG151"/>
    <mergeCell ref="DE151:DF151"/>
    <mergeCell ref="ED151:EE151"/>
    <mergeCell ref="FC151:FD151"/>
    <mergeCell ref="I150:J150"/>
    <mergeCell ref="AH150:AI150"/>
    <mergeCell ref="BG150:BH150"/>
    <mergeCell ref="CF150:CG150"/>
    <mergeCell ref="DE150:DF150"/>
    <mergeCell ref="ED150:EE150"/>
    <mergeCell ref="FC148:FD148"/>
    <mergeCell ref="I149:J149"/>
    <mergeCell ref="AH149:AI149"/>
    <mergeCell ref="BG149:BH149"/>
    <mergeCell ref="CF149:CG149"/>
    <mergeCell ref="DE149:DF149"/>
    <mergeCell ref="ED149:EE149"/>
    <mergeCell ref="FC149:FD149"/>
    <mergeCell ref="I148:J148"/>
    <mergeCell ref="AH148:AI148"/>
    <mergeCell ref="BG148:BH148"/>
    <mergeCell ref="CF148:CG148"/>
    <mergeCell ref="DE148:DF148"/>
    <mergeCell ref="ED148:EE148"/>
    <mergeCell ref="FA146:FA147"/>
    <mergeCell ref="FC146:FD146"/>
    <mergeCell ref="I147:J147"/>
    <mergeCell ref="AH147:AI147"/>
    <mergeCell ref="BG147:BH147"/>
    <mergeCell ref="CF147:CG147"/>
    <mergeCell ref="DE147:DF147"/>
    <mergeCell ref="ED147:EE147"/>
    <mergeCell ref="FC147:FD147"/>
    <mergeCell ref="CD146:CD147"/>
    <mergeCell ref="CF146:CG146"/>
    <mergeCell ref="DC146:DC147"/>
    <mergeCell ref="DE146:DF146"/>
    <mergeCell ref="EB146:EB147"/>
    <mergeCell ref="ED146:EE146"/>
    <mergeCell ref="G146:G147"/>
    <mergeCell ref="I146:J146"/>
    <mergeCell ref="AF146:AF147"/>
    <mergeCell ref="AH146:AI146"/>
    <mergeCell ref="BE146:BE147"/>
    <mergeCell ref="BG146:BH146"/>
    <mergeCell ref="I145:J145"/>
    <mergeCell ref="AH145:AI145"/>
    <mergeCell ref="BG145:BH145"/>
    <mergeCell ref="CF145:CG145"/>
    <mergeCell ref="DE145:DF145"/>
    <mergeCell ref="ED145:EE145"/>
    <mergeCell ref="DC144:DC145"/>
    <mergeCell ref="DE144:DF144"/>
    <mergeCell ref="EB144:EB145"/>
    <mergeCell ref="ED144:EE144"/>
    <mergeCell ref="FA144:FA145"/>
    <mergeCell ref="FC144:FD144"/>
    <mergeCell ref="FC145:FD145"/>
    <mergeCell ref="FC143:FD143"/>
    <mergeCell ref="FG143:FL157"/>
    <mergeCell ref="G144:G145"/>
    <mergeCell ref="I144:J144"/>
    <mergeCell ref="AF144:AF145"/>
    <mergeCell ref="AH144:AI144"/>
    <mergeCell ref="BE144:BE145"/>
    <mergeCell ref="BG144:BH144"/>
    <mergeCell ref="CD144:CD145"/>
    <mergeCell ref="CF144:CG144"/>
    <mergeCell ref="FC142:FD142"/>
    <mergeCell ref="FG142:FL142"/>
    <mergeCell ref="I143:J143"/>
    <mergeCell ref="M143:R157"/>
    <mergeCell ref="AH143:AI143"/>
    <mergeCell ref="AL143:AQ157"/>
    <mergeCell ref="BG143:BH143"/>
    <mergeCell ref="BK143:BP157"/>
    <mergeCell ref="CF143:CG143"/>
    <mergeCell ref="CJ143:CO157"/>
    <mergeCell ref="DE142:DF142"/>
    <mergeCell ref="DI142:DN142"/>
    <mergeCell ref="EB142:EB143"/>
    <mergeCell ref="ED142:EE142"/>
    <mergeCell ref="EH142:EM142"/>
    <mergeCell ref="FA142:FA143"/>
    <mergeCell ref="DE143:DF143"/>
    <mergeCell ref="DI143:DN157"/>
    <mergeCell ref="ED143:EE143"/>
    <mergeCell ref="EH143:EM157"/>
    <mergeCell ref="BG142:BH142"/>
    <mergeCell ref="BK142:BP142"/>
    <mergeCell ref="CD142:CD143"/>
    <mergeCell ref="CF142:CG142"/>
    <mergeCell ref="CJ142:CO142"/>
    <mergeCell ref="DC142:DC143"/>
    <mergeCell ref="EZ141:FA141"/>
    <mergeCell ref="FC141:FD141"/>
    <mergeCell ref="FK141:FL141"/>
    <mergeCell ref="G142:G143"/>
    <mergeCell ref="I142:J142"/>
    <mergeCell ref="M142:R142"/>
    <mergeCell ref="AF142:AF143"/>
    <mergeCell ref="AH142:AI142"/>
    <mergeCell ref="AL142:AQ142"/>
    <mergeCell ref="BE142:BE143"/>
    <mergeCell ref="CC141:CD141"/>
    <mergeCell ref="CF141:CG141"/>
    <mergeCell ref="CN141:CO141"/>
    <mergeCell ref="DB141:DC141"/>
    <mergeCell ref="DE141:DF141"/>
    <mergeCell ref="DM141:DN141"/>
    <mergeCell ref="FI140:FJ141"/>
    <mergeCell ref="FK140:FL140"/>
    <mergeCell ref="F141:G141"/>
    <mergeCell ref="I141:J141"/>
    <mergeCell ref="Q141:R141"/>
    <mergeCell ref="AE141:AF141"/>
    <mergeCell ref="AH141:AI141"/>
    <mergeCell ref="AP141:AQ141"/>
    <mergeCell ref="BD141:BE141"/>
    <mergeCell ref="BG141:BH141"/>
    <mergeCell ref="CL140:CM141"/>
    <mergeCell ref="CN140:CO140"/>
    <mergeCell ref="DK140:DL141"/>
    <mergeCell ref="DM140:DN140"/>
    <mergeCell ref="EJ140:EK141"/>
    <mergeCell ref="EL140:EM140"/>
    <mergeCell ref="EA141:EB141"/>
    <mergeCell ref="ED141:EE141"/>
    <mergeCell ref="EL141:EM141"/>
    <mergeCell ref="O140:P141"/>
    <mergeCell ref="Q140:R140"/>
    <mergeCell ref="AN140:AO141"/>
    <mergeCell ref="AP140:AQ140"/>
    <mergeCell ref="BM140:BN141"/>
    <mergeCell ref="BO140:BP140"/>
    <mergeCell ref="BO141:BP141"/>
    <mergeCell ref="FO108:FO109"/>
    <mergeCell ref="FP108:FP109"/>
    <mergeCell ref="FQ108:FQ109"/>
    <mergeCell ref="F139:G139"/>
    <mergeCell ref="AE139:AF139"/>
    <mergeCell ref="BD139:BE139"/>
    <mergeCell ref="CC139:CD139"/>
    <mergeCell ref="DB139:DC139"/>
    <mergeCell ref="EA139:EB139"/>
    <mergeCell ref="EZ139:FA139"/>
    <mergeCell ref="FI108:FI109"/>
    <mergeCell ref="FJ108:FJ109"/>
    <mergeCell ref="FK108:FK109"/>
    <mergeCell ref="FL108:FL109"/>
    <mergeCell ref="FM108:FM109"/>
    <mergeCell ref="FN108:FN109"/>
    <mergeCell ref="FC108:FC109"/>
    <mergeCell ref="FD108:FD109"/>
    <mergeCell ref="FE108:FE109"/>
    <mergeCell ref="FF108:FF109"/>
    <mergeCell ref="FG108:FG109"/>
    <mergeCell ref="FH108:FH109"/>
    <mergeCell ref="EP108:EP109"/>
    <mergeCell ref="EQ108:EQ109"/>
    <mergeCell ref="ER108:ER109"/>
    <mergeCell ref="EU108:EU109"/>
    <mergeCell ref="EV108:EV109"/>
    <mergeCell ref="EZ108:FA108"/>
    <mergeCell ref="EJ108:EJ109"/>
    <mergeCell ref="EK108:EK109"/>
    <mergeCell ref="EL108:EL109"/>
    <mergeCell ref="EM108:EM109"/>
    <mergeCell ref="EN108:EN109"/>
    <mergeCell ref="EO108:EO109"/>
    <mergeCell ref="ED108:ED109"/>
    <mergeCell ref="EE108:EE109"/>
    <mergeCell ref="EF108:EF109"/>
    <mergeCell ref="EG108:EG109"/>
    <mergeCell ref="EH108:EH109"/>
    <mergeCell ref="EI108:EI109"/>
    <mergeCell ref="DQ108:DQ109"/>
    <mergeCell ref="DR108:DR109"/>
    <mergeCell ref="DS108:DS109"/>
    <mergeCell ref="DV108:DV109"/>
    <mergeCell ref="DW108:DW109"/>
    <mergeCell ref="EA108:EB108"/>
    <mergeCell ref="DK108:DK109"/>
    <mergeCell ref="DL108:DL109"/>
    <mergeCell ref="DM108:DM109"/>
    <mergeCell ref="DN108:DN109"/>
    <mergeCell ref="DO108:DO109"/>
    <mergeCell ref="DP108:DP109"/>
    <mergeCell ref="DE108:DE109"/>
    <mergeCell ref="DF108:DF109"/>
    <mergeCell ref="DG108:DG109"/>
    <mergeCell ref="DH108:DH109"/>
    <mergeCell ref="DI108:DI109"/>
    <mergeCell ref="DJ108:DJ109"/>
    <mergeCell ref="CR108:CR109"/>
    <mergeCell ref="CS108:CS109"/>
    <mergeCell ref="CT108:CT109"/>
    <mergeCell ref="CW108:CW109"/>
    <mergeCell ref="CX108:CX109"/>
    <mergeCell ref="DB108:DC108"/>
    <mergeCell ref="CL108:CL109"/>
    <mergeCell ref="CM108:CM109"/>
    <mergeCell ref="CN108:CN109"/>
    <mergeCell ref="CO108:CO109"/>
    <mergeCell ref="CP108:CP109"/>
    <mergeCell ref="CQ108:CQ109"/>
    <mergeCell ref="CF108:CF109"/>
    <mergeCell ref="CG108:CG109"/>
    <mergeCell ref="CH108:CH109"/>
    <mergeCell ref="CI108:CI109"/>
    <mergeCell ref="CJ108:CJ109"/>
    <mergeCell ref="CK108:CK109"/>
    <mergeCell ref="BS108:BS109"/>
    <mergeCell ref="BT108:BT109"/>
    <mergeCell ref="BU108:BU109"/>
    <mergeCell ref="BX108:BX109"/>
    <mergeCell ref="BY108:BY109"/>
    <mergeCell ref="CC108:CD108"/>
    <mergeCell ref="BM108:BM109"/>
    <mergeCell ref="BN108:BN109"/>
    <mergeCell ref="BO108:BO109"/>
    <mergeCell ref="BP108:BP109"/>
    <mergeCell ref="BQ108:BQ109"/>
    <mergeCell ref="BR108:BR109"/>
    <mergeCell ref="BG108:BG109"/>
    <mergeCell ref="BH108:BH109"/>
    <mergeCell ref="BI108:BI109"/>
    <mergeCell ref="BJ108:BJ109"/>
    <mergeCell ref="BK108:BK109"/>
    <mergeCell ref="BL108:BL109"/>
    <mergeCell ref="AT108:AT109"/>
    <mergeCell ref="AU108:AU109"/>
    <mergeCell ref="AV108:AV109"/>
    <mergeCell ref="AY108:AY109"/>
    <mergeCell ref="AZ108:AZ109"/>
    <mergeCell ref="BD108:BE108"/>
    <mergeCell ref="AN108:AN109"/>
    <mergeCell ref="AO108:AO109"/>
    <mergeCell ref="AP108:AP109"/>
    <mergeCell ref="AQ108:AQ109"/>
    <mergeCell ref="AR108:AR109"/>
    <mergeCell ref="AS108:AS109"/>
    <mergeCell ref="AH108:AH109"/>
    <mergeCell ref="AI108:AI109"/>
    <mergeCell ref="AJ108:AJ109"/>
    <mergeCell ref="AK108:AK109"/>
    <mergeCell ref="AL108:AL109"/>
    <mergeCell ref="AM108:AM109"/>
    <mergeCell ref="U108:U109"/>
    <mergeCell ref="V108:V109"/>
    <mergeCell ref="W108:W109"/>
    <mergeCell ref="Z108:Z109"/>
    <mergeCell ref="AA108:AA109"/>
    <mergeCell ref="AE108:AF108"/>
    <mergeCell ref="O108:O109"/>
    <mergeCell ref="P108:P109"/>
    <mergeCell ref="Q108:Q109"/>
    <mergeCell ref="R108:R109"/>
    <mergeCell ref="S108:S109"/>
    <mergeCell ref="T108:T109"/>
    <mergeCell ref="FC105:FD105"/>
    <mergeCell ref="A108:A109"/>
    <mergeCell ref="B108:B109"/>
    <mergeCell ref="F108:G108"/>
    <mergeCell ref="I108:I109"/>
    <mergeCell ref="J108:J109"/>
    <mergeCell ref="K108:K109"/>
    <mergeCell ref="L108:L109"/>
    <mergeCell ref="M108:M109"/>
    <mergeCell ref="N108:N109"/>
    <mergeCell ref="I105:J105"/>
    <mergeCell ref="AH105:AI105"/>
    <mergeCell ref="BG105:BH105"/>
    <mergeCell ref="CF105:CG105"/>
    <mergeCell ref="DE105:DF105"/>
    <mergeCell ref="ED105:EE105"/>
    <mergeCell ref="FC103:FD103"/>
    <mergeCell ref="I104:J104"/>
    <mergeCell ref="AH104:AI104"/>
    <mergeCell ref="BG104:BH104"/>
    <mergeCell ref="CF104:CG104"/>
    <mergeCell ref="DE104:DF104"/>
    <mergeCell ref="ED104:EE104"/>
    <mergeCell ref="FC104:FD104"/>
    <mergeCell ref="I103:J103"/>
    <mergeCell ref="AH103:AI103"/>
    <mergeCell ref="BG103:BH103"/>
    <mergeCell ref="CF103:CG103"/>
    <mergeCell ref="DE103:DF103"/>
    <mergeCell ref="ED103:EE103"/>
    <mergeCell ref="FC101:FD101"/>
    <mergeCell ref="I102:J102"/>
    <mergeCell ref="AH102:AI102"/>
    <mergeCell ref="BG102:BH102"/>
    <mergeCell ref="CF102:CG102"/>
    <mergeCell ref="DE102:DF102"/>
    <mergeCell ref="ED102:EE102"/>
    <mergeCell ref="FC102:FD102"/>
    <mergeCell ref="I101:J101"/>
    <mergeCell ref="AH101:AI101"/>
    <mergeCell ref="BG101:BH101"/>
    <mergeCell ref="CF101:CG101"/>
    <mergeCell ref="DE101:DF101"/>
    <mergeCell ref="ED101:EE101"/>
    <mergeCell ref="FC99:FD99"/>
    <mergeCell ref="I100:J100"/>
    <mergeCell ref="AH100:AI100"/>
    <mergeCell ref="BG100:BH100"/>
    <mergeCell ref="CF100:CG100"/>
    <mergeCell ref="DE100:DF100"/>
    <mergeCell ref="ED100:EE100"/>
    <mergeCell ref="FC100:FD100"/>
    <mergeCell ref="I99:J99"/>
    <mergeCell ref="AH99:AI99"/>
    <mergeCell ref="BG99:BH99"/>
    <mergeCell ref="CF99:CG99"/>
    <mergeCell ref="DE99:DF99"/>
    <mergeCell ref="ED99:EE99"/>
    <mergeCell ref="FC97:FD97"/>
    <mergeCell ref="I98:J98"/>
    <mergeCell ref="AH98:AI98"/>
    <mergeCell ref="BG98:BH98"/>
    <mergeCell ref="CF98:CG98"/>
    <mergeCell ref="DE98:DF98"/>
    <mergeCell ref="ED98:EE98"/>
    <mergeCell ref="FC98:FD98"/>
    <mergeCell ref="I97:J97"/>
    <mergeCell ref="AH97:AI97"/>
    <mergeCell ref="BG97:BH97"/>
    <mergeCell ref="CF97:CG97"/>
    <mergeCell ref="DE97:DF97"/>
    <mergeCell ref="ED97:EE97"/>
    <mergeCell ref="FC95:FD95"/>
    <mergeCell ref="I96:J96"/>
    <mergeCell ref="AH96:AI96"/>
    <mergeCell ref="BG96:BH96"/>
    <mergeCell ref="CF96:CG96"/>
    <mergeCell ref="DE96:DF96"/>
    <mergeCell ref="ED96:EE96"/>
    <mergeCell ref="FC96:FD96"/>
    <mergeCell ref="I95:J95"/>
    <mergeCell ref="AH95:AI95"/>
    <mergeCell ref="BG95:BH95"/>
    <mergeCell ref="CF95:CG95"/>
    <mergeCell ref="DE95:DF95"/>
    <mergeCell ref="ED95:EE95"/>
    <mergeCell ref="FA93:FA94"/>
    <mergeCell ref="FC93:FD93"/>
    <mergeCell ref="I94:J94"/>
    <mergeCell ref="AH94:AI94"/>
    <mergeCell ref="BG94:BH94"/>
    <mergeCell ref="CF94:CG94"/>
    <mergeCell ref="DE94:DF94"/>
    <mergeCell ref="ED94:EE94"/>
    <mergeCell ref="FC94:FD94"/>
    <mergeCell ref="CD93:CD94"/>
    <mergeCell ref="CF93:CG93"/>
    <mergeCell ref="DC93:DC94"/>
    <mergeCell ref="DE93:DF93"/>
    <mergeCell ref="EB93:EB94"/>
    <mergeCell ref="ED93:EE93"/>
    <mergeCell ref="G93:G94"/>
    <mergeCell ref="I93:J93"/>
    <mergeCell ref="AF93:AF94"/>
    <mergeCell ref="AH93:AI93"/>
    <mergeCell ref="BE93:BE94"/>
    <mergeCell ref="BG93:BH93"/>
    <mergeCell ref="I92:J92"/>
    <mergeCell ref="AH92:AI92"/>
    <mergeCell ref="BG92:BH92"/>
    <mergeCell ref="CF92:CG92"/>
    <mergeCell ref="DE92:DF92"/>
    <mergeCell ref="ED92:EE92"/>
    <mergeCell ref="DC91:DC92"/>
    <mergeCell ref="DE91:DF91"/>
    <mergeCell ref="EB91:EB92"/>
    <mergeCell ref="ED91:EE91"/>
    <mergeCell ref="FA91:FA92"/>
    <mergeCell ref="FC91:FD91"/>
    <mergeCell ref="FC92:FD92"/>
    <mergeCell ref="FC90:FD90"/>
    <mergeCell ref="FG90:FL104"/>
    <mergeCell ref="G91:G92"/>
    <mergeCell ref="I91:J91"/>
    <mergeCell ref="AF91:AF92"/>
    <mergeCell ref="AH91:AI91"/>
    <mergeCell ref="BE91:BE92"/>
    <mergeCell ref="BG91:BH91"/>
    <mergeCell ref="CD91:CD92"/>
    <mergeCell ref="CF91:CG91"/>
    <mergeCell ref="FC89:FD89"/>
    <mergeCell ref="FG89:FL89"/>
    <mergeCell ref="I90:J90"/>
    <mergeCell ref="M90:R104"/>
    <mergeCell ref="AH90:AI90"/>
    <mergeCell ref="AL90:AQ104"/>
    <mergeCell ref="BG90:BH90"/>
    <mergeCell ref="BK90:BP104"/>
    <mergeCell ref="CF90:CG90"/>
    <mergeCell ref="CJ90:CO104"/>
    <mergeCell ref="DE89:DF89"/>
    <mergeCell ref="DI89:DN89"/>
    <mergeCell ref="EB89:EB90"/>
    <mergeCell ref="ED89:EE89"/>
    <mergeCell ref="EH89:EM89"/>
    <mergeCell ref="FA89:FA90"/>
    <mergeCell ref="DE90:DF90"/>
    <mergeCell ref="DI90:DN104"/>
    <mergeCell ref="ED90:EE90"/>
    <mergeCell ref="EH90:EM104"/>
    <mergeCell ref="BG89:BH89"/>
    <mergeCell ref="BK89:BP89"/>
    <mergeCell ref="CD89:CD90"/>
    <mergeCell ref="CF89:CG89"/>
    <mergeCell ref="CJ89:CO89"/>
    <mergeCell ref="DC89:DC90"/>
    <mergeCell ref="EZ88:FA88"/>
    <mergeCell ref="FC88:FD88"/>
    <mergeCell ref="FK88:FL88"/>
    <mergeCell ref="G89:G90"/>
    <mergeCell ref="I89:J89"/>
    <mergeCell ref="M89:R89"/>
    <mergeCell ref="AF89:AF90"/>
    <mergeCell ref="AH89:AI89"/>
    <mergeCell ref="AL89:AQ89"/>
    <mergeCell ref="BE89:BE90"/>
    <mergeCell ref="CC88:CD88"/>
    <mergeCell ref="CF88:CG88"/>
    <mergeCell ref="CN88:CO88"/>
    <mergeCell ref="DB88:DC88"/>
    <mergeCell ref="DE88:DF88"/>
    <mergeCell ref="DM88:DN88"/>
    <mergeCell ref="FI87:FJ88"/>
    <mergeCell ref="FK87:FL87"/>
    <mergeCell ref="F88:G88"/>
    <mergeCell ref="I88:J88"/>
    <mergeCell ref="Q88:R88"/>
    <mergeCell ref="AE88:AF88"/>
    <mergeCell ref="AH88:AI88"/>
    <mergeCell ref="AP88:AQ88"/>
    <mergeCell ref="BD88:BE88"/>
    <mergeCell ref="BG88:BH88"/>
    <mergeCell ref="CL87:CM88"/>
    <mergeCell ref="CN87:CO87"/>
    <mergeCell ref="DK87:DL88"/>
    <mergeCell ref="DM87:DN87"/>
    <mergeCell ref="EJ87:EK88"/>
    <mergeCell ref="EL87:EM87"/>
    <mergeCell ref="EA88:EB88"/>
    <mergeCell ref="ED88:EE88"/>
    <mergeCell ref="EL88:EM88"/>
    <mergeCell ref="O87:P88"/>
    <mergeCell ref="Q87:R87"/>
    <mergeCell ref="AN87:AO88"/>
    <mergeCell ref="AP87:AQ87"/>
    <mergeCell ref="BM87:BN88"/>
    <mergeCell ref="BO87:BP87"/>
    <mergeCell ref="BO88:BP88"/>
    <mergeCell ref="FO55:FO56"/>
    <mergeCell ref="FP55:FP56"/>
    <mergeCell ref="FQ55:FQ56"/>
    <mergeCell ref="F86:G86"/>
    <mergeCell ref="AE86:AF86"/>
    <mergeCell ref="BD86:BE86"/>
    <mergeCell ref="CC86:CD86"/>
    <mergeCell ref="DB86:DC86"/>
    <mergeCell ref="EA86:EB86"/>
    <mergeCell ref="EZ86:FA86"/>
    <mergeCell ref="FI55:FI56"/>
    <mergeCell ref="FJ55:FJ56"/>
    <mergeCell ref="FK55:FK56"/>
    <mergeCell ref="FL55:FL56"/>
    <mergeCell ref="FM55:FM56"/>
    <mergeCell ref="FN55:FN56"/>
    <mergeCell ref="FC55:FC56"/>
    <mergeCell ref="FD55:FD56"/>
    <mergeCell ref="FE55:FE56"/>
    <mergeCell ref="FF55:FF56"/>
    <mergeCell ref="FG55:FG56"/>
    <mergeCell ref="FH55:FH56"/>
    <mergeCell ref="EP55:EP56"/>
    <mergeCell ref="EQ55:EQ56"/>
    <mergeCell ref="ER55:ER56"/>
    <mergeCell ref="EU55:EU56"/>
    <mergeCell ref="EV55:EV56"/>
    <mergeCell ref="EZ55:FA55"/>
    <mergeCell ref="EJ55:EJ56"/>
    <mergeCell ref="EK55:EK56"/>
    <mergeCell ref="EL55:EL56"/>
    <mergeCell ref="EM55:EM56"/>
    <mergeCell ref="EN55:EN56"/>
    <mergeCell ref="EO55:EO56"/>
    <mergeCell ref="ED55:ED56"/>
    <mergeCell ref="EE55:EE56"/>
    <mergeCell ref="EF55:EF56"/>
    <mergeCell ref="EG55:EG56"/>
    <mergeCell ref="EH55:EH56"/>
    <mergeCell ref="EI55:EI56"/>
    <mergeCell ref="DQ55:DQ56"/>
    <mergeCell ref="DR55:DR56"/>
    <mergeCell ref="DS55:DS56"/>
    <mergeCell ref="DV55:DV56"/>
    <mergeCell ref="DW55:DW56"/>
    <mergeCell ref="EA55:EB55"/>
    <mergeCell ref="DK55:DK56"/>
    <mergeCell ref="DL55:DL56"/>
    <mergeCell ref="DM55:DM56"/>
    <mergeCell ref="DN55:DN56"/>
    <mergeCell ref="DO55:DO56"/>
    <mergeCell ref="DP55:DP56"/>
    <mergeCell ref="DE55:DE56"/>
    <mergeCell ref="DF55:DF56"/>
    <mergeCell ref="DG55:DG56"/>
    <mergeCell ref="DH55:DH56"/>
    <mergeCell ref="DI55:DI56"/>
    <mergeCell ref="DJ55:DJ56"/>
    <mergeCell ref="CR55:CR56"/>
    <mergeCell ref="CS55:CS56"/>
    <mergeCell ref="CT55:CT56"/>
    <mergeCell ref="CW55:CW56"/>
    <mergeCell ref="CX55:CX56"/>
    <mergeCell ref="DB55:DC55"/>
    <mergeCell ref="CL55:CL56"/>
    <mergeCell ref="CM55:CM56"/>
    <mergeCell ref="CN55:CN56"/>
    <mergeCell ref="CO55:CO56"/>
    <mergeCell ref="CP55:CP56"/>
    <mergeCell ref="CQ55:CQ56"/>
    <mergeCell ref="CF55:CF56"/>
    <mergeCell ref="CG55:CG56"/>
    <mergeCell ref="CH55:CH56"/>
    <mergeCell ref="CI55:CI56"/>
    <mergeCell ref="CJ55:CJ56"/>
    <mergeCell ref="CK55:CK56"/>
    <mergeCell ref="BS55:BS56"/>
    <mergeCell ref="BT55:BT56"/>
    <mergeCell ref="BU55:BU56"/>
    <mergeCell ref="BX55:BX56"/>
    <mergeCell ref="BY55:BY56"/>
    <mergeCell ref="CC55:CD55"/>
    <mergeCell ref="BM55:BM56"/>
    <mergeCell ref="BN55:BN56"/>
    <mergeCell ref="BO55:BO56"/>
    <mergeCell ref="BP55:BP56"/>
    <mergeCell ref="BQ55:BQ56"/>
    <mergeCell ref="BR55:BR56"/>
    <mergeCell ref="BG55:BG56"/>
    <mergeCell ref="BH55:BH56"/>
    <mergeCell ref="BI55:BI56"/>
    <mergeCell ref="BJ55:BJ56"/>
    <mergeCell ref="BK55:BK56"/>
    <mergeCell ref="BL55:BL56"/>
    <mergeCell ref="AT55:AT56"/>
    <mergeCell ref="AU55:AU56"/>
    <mergeCell ref="AV55:AV56"/>
    <mergeCell ref="AY55:AY56"/>
    <mergeCell ref="AZ55:AZ56"/>
    <mergeCell ref="BD55:BE55"/>
    <mergeCell ref="AN55:AN56"/>
    <mergeCell ref="AO55:AO56"/>
    <mergeCell ref="AP55:AP56"/>
    <mergeCell ref="AQ55:AQ56"/>
    <mergeCell ref="AR55:AR56"/>
    <mergeCell ref="AS55:AS56"/>
    <mergeCell ref="AH55:AH56"/>
    <mergeCell ref="AI55:AI56"/>
    <mergeCell ref="AJ55:AJ56"/>
    <mergeCell ref="AK55:AK56"/>
    <mergeCell ref="AL55:AL56"/>
    <mergeCell ref="AM55:AM56"/>
    <mergeCell ref="U55:U56"/>
    <mergeCell ref="V55:V56"/>
    <mergeCell ref="W55:W56"/>
    <mergeCell ref="Z55:Z56"/>
    <mergeCell ref="AA55:AA56"/>
    <mergeCell ref="AE55:AF55"/>
    <mergeCell ref="O55:O56"/>
    <mergeCell ref="P55:P56"/>
    <mergeCell ref="Q55:Q56"/>
    <mergeCell ref="R55:R56"/>
    <mergeCell ref="S55:S56"/>
    <mergeCell ref="T55:T56"/>
    <mergeCell ref="FC52:FD52"/>
    <mergeCell ref="A55:A56"/>
    <mergeCell ref="B55:B56"/>
    <mergeCell ref="F55:G55"/>
    <mergeCell ref="I55:I56"/>
    <mergeCell ref="J55:J56"/>
    <mergeCell ref="K55:K56"/>
    <mergeCell ref="L55:L56"/>
    <mergeCell ref="M55:M56"/>
    <mergeCell ref="N55:N56"/>
    <mergeCell ref="I52:J52"/>
    <mergeCell ref="AH52:AI52"/>
    <mergeCell ref="BG52:BH52"/>
    <mergeCell ref="CF52:CG52"/>
    <mergeCell ref="DE52:DF52"/>
    <mergeCell ref="ED52:EE52"/>
    <mergeCell ref="FC50:FD50"/>
    <mergeCell ref="I51:J51"/>
    <mergeCell ref="AH51:AI51"/>
    <mergeCell ref="BG51:BH51"/>
    <mergeCell ref="CF51:CG51"/>
    <mergeCell ref="DE51:DF51"/>
    <mergeCell ref="ED51:EE51"/>
    <mergeCell ref="FC51:FD51"/>
    <mergeCell ref="I50:J50"/>
    <mergeCell ref="AH50:AI50"/>
    <mergeCell ref="BG50:BH50"/>
    <mergeCell ref="CF50:CG50"/>
    <mergeCell ref="DE50:DF50"/>
    <mergeCell ref="ED50:EE50"/>
    <mergeCell ref="FC48:FD48"/>
    <mergeCell ref="I49:J49"/>
    <mergeCell ref="AH49:AI49"/>
    <mergeCell ref="BG49:BH49"/>
    <mergeCell ref="CF49:CG49"/>
    <mergeCell ref="DE49:DF49"/>
    <mergeCell ref="ED49:EE49"/>
    <mergeCell ref="FC49:FD49"/>
    <mergeCell ref="I48:J48"/>
    <mergeCell ref="AH48:AI48"/>
    <mergeCell ref="BG48:BH48"/>
    <mergeCell ref="CF48:CG48"/>
    <mergeCell ref="DE48:DF48"/>
    <mergeCell ref="ED48:EE48"/>
    <mergeCell ref="FC46:FD46"/>
    <mergeCell ref="I47:J47"/>
    <mergeCell ref="AH47:AI47"/>
    <mergeCell ref="BG47:BH47"/>
    <mergeCell ref="CF47:CG47"/>
    <mergeCell ref="DE47:DF47"/>
    <mergeCell ref="ED47:EE47"/>
    <mergeCell ref="FC47:FD47"/>
    <mergeCell ref="I46:J46"/>
    <mergeCell ref="AH46:AI46"/>
    <mergeCell ref="BG46:BH46"/>
    <mergeCell ref="CF46:CG46"/>
    <mergeCell ref="DE46:DF46"/>
    <mergeCell ref="ED46:EE46"/>
    <mergeCell ref="FC44:FD44"/>
    <mergeCell ref="I45:J45"/>
    <mergeCell ref="AH45:AI45"/>
    <mergeCell ref="BG45:BH45"/>
    <mergeCell ref="CF45:CG45"/>
    <mergeCell ref="DE45:DF45"/>
    <mergeCell ref="ED45:EE45"/>
    <mergeCell ref="FC45:FD45"/>
    <mergeCell ref="I44:J44"/>
    <mergeCell ref="AH44:AI44"/>
    <mergeCell ref="BG44:BH44"/>
    <mergeCell ref="CF44:CG44"/>
    <mergeCell ref="DE44:DF44"/>
    <mergeCell ref="ED44:EE44"/>
    <mergeCell ref="FC42:FD42"/>
    <mergeCell ref="I43:J43"/>
    <mergeCell ref="AH43:AI43"/>
    <mergeCell ref="BG43:BH43"/>
    <mergeCell ref="CF43:CG43"/>
    <mergeCell ref="DE43:DF43"/>
    <mergeCell ref="ED43:EE43"/>
    <mergeCell ref="FC43:FD43"/>
    <mergeCell ref="I42:J42"/>
    <mergeCell ref="AH42:AI42"/>
    <mergeCell ref="BG42:BH42"/>
    <mergeCell ref="CF42:CG42"/>
    <mergeCell ref="DE42:DF42"/>
    <mergeCell ref="ED42:EE42"/>
    <mergeCell ref="DC40:DC41"/>
    <mergeCell ref="DE40:DF40"/>
    <mergeCell ref="EB40:EB41"/>
    <mergeCell ref="ED40:EE40"/>
    <mergeCell ref="FA40:FA41"/>
    <mergeCell ref="FC40:FD40"/>
    <mergeCell ref="DE41:DF41"/>
    <mergeCell ref="ED41:EE41"/>
    <mergeCell ref="FC41:FD41"/>
    <mergeCell ref="G40:G41"/>
    <mergeCell ref="I40:J40"/>
    <mergeCell ref="AF40:AF41"/>
    <mergeCell ref="AH40:AI40"/>
    <mergeCell ref="BE40:BE41"/>
    <mergeCell ref="BG40:BH40"/>
    <mergeCell ref="I41:J41"/>
    <mergeCell ref="AH41:AI41"/>
    <mergeCell ref="BG41:BH41"/>
    <mergeCell ref="I39:J39"/>
    <mergeCell ref="AH39:AI39"/>
    <mergeCell ref="BG39:BH39"/>
    <mergeCell ref="CF39:CG39"/>
    <mergeCell ref="DE39:DF39"/>
    <mergeCell ref="ED39:EE39"/>
    <mergeCell ref="DC38:DC39"/>
    <mergeCell ref="DE38:DF38"/>
    <mergeCell ref="EB38:EB39"/>
    <mergeCell ref="ED38:EE38"/>
    <mergeCell ref="FA38:FA39"/>
    <mergeCell ref="FC38:FD38"/>
    <mergeCell ref="FC39:FD39"/>
    <mergeCell ref="FC37:FD37"/>
    <mergeCell ref="FG37:FL51"/>
    <mergeCell ref="G38:G39"/>
    <mergeCell ref="I38:J38"/>
    <mergeCell ref="AF38:AF39"/>
    <mergeCell ref="AH38:AI38"/>
    <mergeCell ref="BE38:BE39"/>
    <mergeCell ref="BG38:BH38"/>
    <mergeCell ref="CD38:CD39"/>
    <mergeCell ref="CF38:CG38"/>
    <mergeCell ref="FA36:FA37"/>
    <mergeCell ref="FC36:FD36"/>
    <mergeCell ref="FG36:FL36"/>
    <mergeCell ref="I37:J37"/>
    <mergeCell ref="M37:R51"/>
    <mergeCell ref="AH37:AI37"/>
    <mergeCell ref="AL37:AQ51"/>
    <mergeCell ref="BG37:BH37"/>
    <mergeCell ref="BK37:BP51"/>
    <mergeCell ref="CF37:CG37"/>
    <mergeCell ref="DC36:DC37"/>
    <mergeCell ref="DE36:DF36"/>
    <mergeCell ref="DI36:DN36"/>
    <mergeCell ref="EB36:EB37"/>
    <mergeCell ref="ED36:EE36"/>
    <mergeCell ref="EH36:EM36"/>
    <mergeCell ref="DE37:DF37"/>
    <mergeCell ref="DI37:DN51"/>
    <mergeCell ref="ED37:EE37"/>
    <mergeCell ref="EH37:EM51"/>
    <mergeCell ref="BE36:BE37"/>
    <mergeCell ref="BG36:BH36"/>
    <mergeCell ref="BK36:BP36"/>
    <mergeCell ref="CD36:CD37"/>
    <mergeCell ref="CF36:CG36"/>
    <mergeCell ref="CJ36:CO36"/>
    <mergeCell ref="CJ37:CO51"/>
    <mergeCell ref="CD40:CD41"/>
    <mergeCell ref="CF40:CG40"/>
    <mergeCell ref="CF41:CG41"/>
    <mergeCell ref="EL35:EM35"/>
    <mergeCell ref="EZ35:FA35"/>
    <mergeCell ref="FC35:FD35"/>
    <mergeCell ref="FK35:FL35"/>
    <mergeCell ref="G36:G37"/>
    <mergeCell ref="I36:J36"/>
    <mergeCell ref="M36:R36"/>
    <mergeCell ref="AF36:AF37"/>
    <mergeCell ref="AH36:AI36"/>
    <mergeCell ref="AL36:AQ36"/>
    <mergeCell ref="CN35:CO35"/>
    <mergeCell ref="DB35:DC35"/>
    <mergeCell ref="DE35:DF35"/>
    <mergeCell ref="DM35:DN35"/>
    <mergeCell ref="EA35:EB35"/>
    <mergeCell ref="ED35:EE35"/>
    <mergeCell ref="AP35:AQ35"/>
    <mergeCell ref="BD35:BE35"/>
    <mergeCell ref="BG35:BH35"/>
    <mergeCell ref="BO35:BP35"/>
    <mergeCell ref="CC35:CD35"/>
    <mergeCell ref="CF35:CG35"/>
    <mergeCell ref="DM34:DN34"/>
    <mergeCell ref="EJ34:EK35"/>
    <mergeCell ref="EL34:EM34"/>
    <mergeCell ref="FI34:FJ35"/>
    <mergeCell ref="FK34:FL34"/>
    <mergeCell ref="F35:G35"/>
    <mergeCell ref="I35:J35"/>
    <mergeCell ref="Q35:R35"/>
    <mergeCell ref="AE35:AF35"/>
    <mergeCell ref="AH35:AI35"/>
    <mergeCell ref="EZ33:FA33"/>
    <mergeCell ref="O34:P35"/>
    <mergeCell ref="Q34:R34"/>
    <mergeCell ref="AN34:AO35"/>
    <mergeCell ref="AP34:AQ34"/>
    <mergeCell ref="BM34:BN35"/>
    <mergeCell ref="BO34:BP34"/>
    <mergeCell ref="CL34:CM35"/>
    <mergeCell ref="CN34:CO34"/>
    <mergeCell ref="DK34:DL35"/>
    <mergeCell ref="FY4:FZ4"/>
    <mergeCell ref="FY5:FZ5"/>
    <mergeCell ref="FY6:FZ6"/>
    <mergeCell ref="FY7:FZ7"/>
    <mergeCell ref="F33:G33"/>
    <mergeCell ref="AE33:AF33"/>
    <mergeCell ref="BD33:BE33"/>
    <mergeCell ref="CC33:CD33"/>
    <mergeCell ref="DB33:DC33"/>
    <mergeCell ref="EA33:EB33"/>
    <mergeCell ref="FL2:FL3"/>
    <mergeCell ref="FM2:FM3"/>
    <mergeCell ref="FN2:FN3"/>
    <mergeCell ref="FO2:FO3"/>
    <mergeCell ref="FP2:FP3"/>
    <mergeCell ref="FQ2:FQ3"/>
    <mergeCell ref="FF2:FF3"/>
    <mergeCell ref="FG2:FG3"/>
    <mergeCell ref="FH2:FH3"/>
    <mergeCell ref="FI2:FI3"/>
    <mergeCell ref="FJ2:FJ3"/>
    <mergeCell ref="FK2:FK3"/>
    <mergeCell ref="EU2:EU3"/>
    <mergeCell ref="EV2:EV3"/>
    <mergeCell ref="EZ2:FA2"/>
    <mergeCell ref="FC2:FC3"/>
    <mergeCell ref="FD2:FD3"/>
    <mergeCell ref="FE2:FE3"/>
    <mergeCell ref="EM2:EM3"/>
    <mergeCell ref="EN2:EN3"/>
    <mergeCell ref="EO2:EO3"/>
    <mergeCell ref="EP2:EP3"/>
    <mergeCell ref="EQ2:EQ3"/>
    <mergeCell ref="ER2:ER3"/>
    <mergeCell ref="EG2:EG3"/>
    <mergeCell ref="EH2:EH3"/>
    <mergeCell ref="EI2:EI3"/>
    <mergeCell ref="EJ2:EJ3"/>
    <mergeCell ref="EK2:EK3"/>
    <mergeCell ref="EL2:EL3"/>
    <mergeCell ref="DV2:DV3"/>
    <mergeCell ref="DW2:DW3"/>
    <mergeCell ref="EA2:EB2"/>
    <mergeCell ref="ED2:ED3"/>
    <mergeCell ref="EE2:EE3"/>
    <mergeCell ref="EF2:EF3"/>
    <mergeCell ref="DN2:DN3"/>
    <mergeCell ref="DO2:DO3"/>
    <mergeCell ref="DP2:DP3"/>
    <mergeCell ref="DQ2:DQ3"/>
    <mergeCell ref="DR2:DR3"/>
    <mergeCell ref="DS2:DS3"/>
    <mergeCell ref="DH2:DH3"/>
    <mergeCell ref="DI2:DI3"/>
    <mergeCell ref="DJ2:DJ3"/>
    <mergeCell ref="DK2:DK3"/>
    <mergeCell ref="DL2:DL3"/>
    <mergeCell ref="DM2:DM3"/>
    <mergeCell ref="CW2:CW3"/>
    <mergeCell ref="CX2:CX3"/>
    <mergeCell ref="DB2:DC2"/>
    <mergeCell ref="DE2:DE3"/>
    <mergeCell ref="DF2:DF3"/>
    <mergeCell ref="DG2:DG3"/>
    <mergeCell ref="CO2:CO3"/>
    <mergeCell ref="CP2:CP3"/>
    <mergeCell ref="CQ2:CQ3"/>
    <mergeCell ref="CR2:CR3"/>
    <mergeCell ref="CS2:CS3"/>
    <mergeCell ref="CT2:CT3"/>
    <mergeCell ref="CI2:CI3"/>
    <mergeCell ref="CJ2:CJ3"/>
    <mergeCell ref="CK2:CK3"/>
    <mergeCell ref="CL2:CL3"/>
    <mergeCell ref="CM2:CM3"/>
    <mergeCell ref="CN2:CN3"/>
    <mergeCell ref="BX2:BX3"/>
    <mergeCell ref="BY2:BY3"/>
    <mergeCell ref="CC2:CD2"/>
    <mergeCell ref="CF2:CF3"/>
    <mergeCell ref="CG2:CG3"/>
    <mergeCell ref="CH2:CH3"/>
    <mergeCell ref="BP2:BP3"/>
    <mergeCell ref="BQ2:BQ3"/>
    <mergeCell ref="BR2:BR3"/>
    <mergeCell ref="BS2:BS3"/>
    <mergeCell ref="BT2:BT3"/>
    <mergeCell ref="BU2:BU3"/>
    <mergeCell ref="BJ2:BJ3"/>
    <mergeCell ref="BK2:BK3"/>
    <mergeCell ref="BL2:BL3"/>
    <mergeCell ref="BM2:BM3"/>
    <mergeCell ref="BN2:BN3"/>
    <mergeCell ref="BO2:BO3"/>
    <mergeCell ref="AY2:AY3"/>
    <mergeCell ref="AZ2:AZ3"/>
    <mergeCell ref="BD2:BE2"/>
    <mergeCell ref="BG2:BG3"/>
    <mergeCell ref="BH2:BH3"/>
    <mergeCell ref="BI2:BI3"/>
    <mergeCell ref="AQ2:AQ3"/>
    <mergeCell ref="AR2:AR3"/>
    <mergeCell ref="AS2:AS3"/>
    <mergeCell ref="AT2:AT3"/>
    <mergeCell ref="AU2:AU3"/>
    <mergeCell ref="AV2:AV3"/>
    <mergeCell ref="AK2:AK3"/>
    <mergeCell ref="AL2:AL3"/>
    <mergeCell ref="AM2:AM3"/>
    <mergeCell ref="AN2:AN3"/>
    <mergeCell ref="AO2:AO3"/>
    <mergeCell ref="AP2:AP3"/>
    <mergeCell ref="Z2:Z3"/>
    <mergeCell ref="AA2:AA3"/>
    <mergeCell ref="AE2:AF2"/>
    <mergeCell ref="AH2:AH3"/>
    <mergeCell ref="AI2:AI3"/>
    <mergeCell ref="AJ2:AJ3"/>
    <mergeCell ref="R2:R3"/>
    <mergeCell ref="S2:S3"/>
    <mergeCell ref="T2:T3"/>
    <mergeCell ref="U2:U3"/>
    <mergeCell ref="V2:V3"/>
    <mergeCell ref="W2:W3"/>
    <mergeCell ref="L2:L3"/>
    <mergeCell ref="M2:M3"/>
    <mergeCell ref="N2:N3"/>
    <mergeCell ref="O2:O3"/>
    <mergeCell ref="P2:P3"/>
    <mergeCell ref="Q2:Q3"/>
    <mergeCell ref="A2:A3"/>
    <mergeCell ref="B2:B3"/>
    <mergeCell ref="F2:G2"/>
    <mergeCell ref="I2:I3"/>
    <mergeCell ref="J2:J3"/>
    <mergeCell ref="K2:K3"/>
  </mergeCells>
  <conditionalFormatting sqref="C4:C32 G4:G32 C57:C85 G57:G85 C110:C138 G110:G138 C163:C191 G163:G191">
    <cfRule type="expression" dxfId="11" priority="12" stopIfTrue="1">
      <formula>$B4&lt;&gt;"Présent"</formula>
    </cfRule>
  </conditionalFormatting>
  <conditionalFormatting sqref="AB4:AB32 AE4:AF32 AB57:AB85 AE57:AF85 AB110:AB138 AE110:AF138 AB163:AB191 AF163:AF191">
    <cfRule type="expression" dxfId="10" priority="11">
      <formula>$AA4&lt;&gt;"Présent"</formula>
    </cfRule>
  </conditionalFormatting>
  <conditionalFormatting sqref="BA57:BA85 BD57:BE85 BA110:BA138 BD110:BE138 BA163:BA191 BD163:BE191">
    <cfRule type="expression" dxfId="9" priority="10">
      <formula>$AZ57&lt;&gt;"Présent"</formula>
    </cfRule>
  </conditionalFormatting>
  <conditionalFormatting sqref="BZ4:BZ32 CC4:CD32 BZ57:BZ85 CC57:CD85 BZ110:BZ138 CC110:CD138 BZ163:BZ191 CC163:CD191">
    <cfRule type="expression" dxfId="8" priority="9">
      <formula>$BY4&lt;&gt;"Présent"</formula>
    </cfRule>
  </conditionalFormatting>
  <conditionalFormatting sqref="CY4:CY32 DB4:DC32 CY57:CY85 DB57:DC85 CY110:CY138 DB110:DC138 CY163:CY191 DB163:DC191">
    <cfRule type="expression" dxfId="7" priority="8">
      <formula>$CX4&lt;&gt;"Présent"</formula>
    </cfRule>
  </conditionalFormatting>
  <conditionalFormatting sqref="DX163:DX191 EA163:EB191 DX110:DX138 EA110:EB138 DX57:DX85 EA57:EB85 DX4:DX32 EA4:EB32">
    <cfRule type="expression" dxfId="6" priority="7">
      <formula>$DW4&lt;&gt;"Présent"</formula>
    </cfRule>
  </conditionalFormatting>
  <conditionalFormatting sqref="EW4:EW32 EZ4:FA32 EW57:EW85 EZ57:FA85 EW110:EW138 EZ110:FA138 EW163:EW191 EZ163:FA191">
    <cfRule type="expression" dxfId="5" priority="6">
      <formula>$EV4&lt;&gt;"Présent"</formula>
    </cfRule>
  </conditionalFormatting>
  <conditionalFormatting sqref="B4:B32 B57:B85 B110:B138 B163:B191 AA163:AA191 AA110:AA138 AA57:AA85 AA4:AA32 AZ4:AZ32 BY4:BY32 AZ57:AZ85 BY57:BY85 AZ110:AZ138 BY110:BY138 AZ163:AZ191 BY163:BY191 CX163:CX191 DW163:DW191 CX110:CX138 DW110:DW138 CX57:CX85 DW57:DW85 CX4:CX32 DW4:DW32 EV4:EV32 EV57:EV85 EV110:EV138 EV163:EV191">
    <cfRule type="expression" dxfId="2" priority="1">
      <formula>B4="Repos"</formula>
    </cfRule>
    <cfRule type="expression" dxfId="1" priority="2">
      <formula>B4="Présent"</formula>
    </cfRule>
    <cfRule type="expression" dxfId="0" priority="3">
      <formula>OR(B4&lt;&gt;"Présent",B4&lt;&gt;"Repos")</formula>
    </cfRule>
  </conditionalFormatting>
  <dataValidations count="2">
    <dataValidation type="list" allowBlank="1" showInputMessage="1" showErrorMessage="1" sqref="I107 K47:K48 Q4:Q33 H44:H45 M4:M34 EF57:EF87 CF163:CF193 K100:K101 Q57:Q86 H97:H98 FG57:FG87 M57:M87 K57:K87 K153:K154 Q110:Q139 H150:H151 O57:O86 AJ57:AJ87 H203:H204 I163:I193 I110:I140 M163:M193 K163:K193 O163:O192 O4:O33 K206:K207 AJ153:AJ154 I159:I160 Q163:Q192 BG163:BG193 DE163:DE193 M110:M140 K110:K140 Q52:Q53 AP110:AP139 Q211 AG150:AG151 AN57:AN86 AG203:AG204 DE110:DE140 AH163:AH193 AH110:AH140 AL163:AL193 AJ163:AJ193 AN163:AN192 AN4:AN33 CF110:CF140 BG110:BG140 O110:O139 AJ206:AJ207 AH159:AH160 AP163:AP192 AL110:AL140 Q105:Q107 AJ110:AJ140 AP52:AP53 BK163:BK193 BI163:BI193 BM163:BM192 BM4:BM33 BI206:BI207 BG159:BG160 BO163:BO192 AP211 BK110:BK140 BI110:BI140 BO52:BO53 BO211 BM110:BM139 BO105:BO107 BO158 BG107 BI47:BI48 BO4:BO33 BF44:BF45 BG4:BG34 BK4:BK34 BI4:BI34 CJ163:CJ193 CH163:CH193 CL163:CL192 CL4:CL33 CH206:CH207 CF159:CF160 CN163:CN192 CJ110:CJ140 CH110:CH140 CN52:CN53 CN211 CL110:CL139 CN105:CN107 CN158 CF107 CH47:CH48 CN4:CN33 CE44:CE45 CF4:CF34 CJ4:CJ34 DI163:DI193 DG163:DG193 DK163:DK192 DK4:DK33 DG206:DG207 DE159:DE160 DM163:DM192 CH4:CH34 DI110:DI140 DG110:DG140 DM52:DM53 DM211 DK110:DK139 DM105:DM107 DM158 DE107 DG47:DG48 DM4:DM33 DD44:DD45 DE4:DE34 DI4:DI34 DG4:DG34 Q158 DG100:DG101 DM57:DM86 DD97:DD98 DE57:DE87 DI57:DI87 CH100:CH101 CN57:CN86 CE97:CE98 CF57:CF87 BI100:BI101 CJ57:CJ87 BO57:BO86 BF97:BF98 BG57:BG87 BK57:BK87 AN110:AN139 AP105:AP107 AP158 AH107 AJ47:AJ48 AP4:AP33 AG44:AG45 AH4:AH34 AL4:AL34 AJ4:AJ34 AJ100:AJ101 AP57:AP86 AG97:AG98 AH57:AH87 AL57:AL87 BI57:BI87 BI153:BI154 BO110:BO139 BF150:BF151 BM57:BM86 BF203:BF204 CH57:CH87 CH153:CH154 CN110:CN139 CE150:CE151 CL57:CL86 CE203:CE204 DG57:DG87 DG153:DG154 DM110:DM139 DD150:DD151 DK57:DK86 DD203:DD204 EF153:EF154 EL110:EL139 EC150:EC151 EJ57:EJ86 EC203:EC204 ED163:ED193 ED110:ED140 EH163:EH193 EF163:EF193 EJ163:EJ192 EJ4:EJ33 EF206:EF207 ED159:ED160 EL163:EL192 EH110:EH140 EF110:EF140 EL52:EL53 EL211 EJ110:EJ139 EL105:EL107 EL158 ED107 EF47:EF48 EL4:EL33 EC44:EC45 ED4:ED34 EH4:EH34 EF4:EF34 EF100:EF101 EL57:EL86 EC97:EC98 I57:I87 EH57:EH87 FE57:FE87 FE153:FE154 FK110:FK139 FB150:FB151 FI57:FI86 FB203:FB204 FC163:FC193 FC110:FC140 FG163:FG193 FE163:FE193 FI163:FI192 FI4:FI33 FE206:FE207 FC159:FC160 FK163:FK192 FG110:FG140 FE110:FE140 FK52:FK53 FK211 FI110:FI139 FK105:FK107 FK158 FC107 FE47:FE48 FK4:FK33 FB44:FB45 FC4:FC34 FG4:FG34 FE4:FE34 FE100:FE101 FK57:FK86 FB97:FB98 FC57:FC87 ED57:ED87 K4:K34 I4:I34">
      <formula1>Secteurs</formula1>
    </dataValidation>
    <dataValidation type="list" allowBlank="1" showInputMessage="1" showErrorMessage="1" sqref="B4:B27 EV163:EV186 B163:B186 B110:B133 B57:B80 AA163:AA186 AZ163:AZ186 AZ110:AZ133 BY163:BY186 BY110:BY133 CX163:CX186 CX110:CX133 CX4:CX27 BY4:BY27 AZ4:AZ27 AA110:AA133 AA4:AA27 AA57:AA80 BY57:BY80 CX57:CX80 DW57:DW80 DW163:DW186 DW110:DW133 DW4:DW27 EV57:EV80 EV4:EV27 EV110:EV133 AZ57:AZ80">
      <formula1>RH</formula1>
    </dataValidation>
  </dataValidations>
  <pageMargins left="0.62992125984251968" right="0.23622047244094491" top="0.55118110236220474" bottom="0.55118110236220474" header="0" footer="0"/>
  <pageSetup paperSize="8" scale="16" orientation="landscape" r:id="rId1"/>
  <colBreaks count="1" manualBreakCount="1">
    <brk id="75" max="191" man="1"/>
  </col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greaterThan" id="{ED475073-0E8E-4557-8717-E06A1B9C3372}">
            <xm:f>Base!$I$2</xm:f>
            <x14:dxf>
              <font>
                <b/>
                <i val="0"/>
                <color rgb="FFFFC000"/>
              </font>
            </x14:dxf>
          </x14:cfRule>
          <x14:cfRule type="cellIs" priority="5" operator="lessThan" id="{587F6FC9-E145-4E19-96E9-E2149A802188}">
            <xm:f>Base!$I$2</xm:f>
            <x14:dxf>
              <font>
                <b/>
                <i val="0"/>
                <color rgb="FFFF0000"/>
              </font>
            </x14:dxf>
          </x14:cfRule>
          <xm:sqref>FW3:FW32 FW57:FW85 FW110:FW138 FW163:FW191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HL369"/>
  <sheetViews>
    <sheetView showZeros="0" topLeftCell="FV291" zoomScale="80" zoomScaleNormal="80" workbookViewId="0">
      <selection activeCell="GU309" sqref="GU309"/>
    </sheetView>
  </sheetViews>
  <sheetFormatPr baseColWidth="10" defaultRowHeight="12" x14ac:dyDescent="0.2"/>
  <cols>
    <col min="1" max="1" width="25.28515625" style="25" bestFit="1" customWidth="1"/>
    <col min="2" max="3" width="15.7109375" style="25" customWidth="1"/>
    <col min="4" max="4" width="8" style="25" customWidth="1"/>
    <col min="5" max="5" width="9.42578125" style="25" hidden="1" customWidth="1"/>
    <col min="6" max="6" width="7" style="25" customWidth="1"/>
    <col min="7" max="7" width="6.7109375" style="25" customWidth="1"/>
    <col min="8" max="8" width="7.85546875" style="25" hidden="1" customWidth="1"/>
    <col min="9" max="9" width="13.5703125" style="23" customWidth="1"/>
    <col min="10" max="10" width="5.140625" style="23" customWidth="1"/>
    <col min="11" max="11" width="13.5703125" style="23" customWidth="1"/>
    <col min="12" max="12" width="5.5703125" style="23" customWidth="1"/>
    <col min="13" max="13" width="13.5703125" style="23" customWidth="1"/>
    <col min="14" max="14" width="5.140625" style="23" customWidth="1"/>
    <col min="15" max="15" width="13.5703125" style="23" customWidth="1"/>
    <col min="16" max="16" width="5.140625" style="23" customWidth="1"/>
    <col min="17" max="17" width="13.5703125" style="23" customWidth="1"/>
    <col min="18" max="18" width="5.140625" style="23" customWidth="1"/>
    <col min="19" max="23" width="16.140625" style="23" hidden="1" customWidth="1"/>
    <col min="24" max="24" width="9.5703125" style="25" customWidth="1"/>
    <col min="25" max="25" width="1.28515625" style="54" customWidth="1"/>
    <col min="26" max="26" width="25.28515625" style="25" bestFit="1" customWidth="1"/>
    <col min="27" max="28" width="15.7109375" style="25" customWidth="1"/>
    <col min="29" max="29" width="8" style="25" customWidth="1"/>
    <col min="30" max="30" width="9.42578125" style="25" hidden="1" customWidth="1"/>
    <col min="31" max="31" width="7" style="25" customWidth="1"/>
    <col min="32" max="32" width="6.7109375" style="25" customWidth="1"/>
    <col min="33" max="33" width="7.85546875" style="25" hidden="1" customWidth="1"/>
    <col min="34" max="34" width="13.5703125" style="23" customWidth="1"/>
    <col min="35" max="35" width="5.140625" style="23" customWidth="1"/>
    <col min="36" max="36" width="13.5703125" style="23" customWidth="1"/>
    <col min="37" max="37" width="5.140625" style="23" customWidth="1"/>
    <col min="38" max="38" width="13.5703125" style="23" customWidth="1"/>
    <col min="39" max="39" width="5.140625" style="23" customWidth="1"/>
    <col min="40" max="40" width="13.5703125" style="23" customWidth="1"/>
    <col min="41" max="41" width="5.140625" style="23" customWidth="1"/>
    <col min="42" max="42" width="13.5703125" style="23" customWidth="1"/>
    <col min="43" max="43" width="5.140625" style="23" customWidth="1"/>
    <col min="44" max="48" width="16.140625" style="23" hidden="1" customWidth="1"/>
    <col min="49" max="49" width="10" style="25" customWidth="1"/>
    <col min="50" max="50" width="1.28515625" style="54" customWidth="1"/>
    <col min="51" max="51" width="25.28515625" style="25" bestFit="1" customWidth="1"/>
    <col min="52" max="53" width="15.7109375" style="25" customWidth="1"/>
    <col min="54" max="54" width="8" style="25" customWidth="1"/>
    <col min="55" max="55" width="9.42578125" style="25" hidden="1" customWidth="1"/>
    <col min="56" max="56" width="6.85546875" style="25" customWidth="1"/>
    <col min="57" max="57" width="6.7109375" style="25" customWidth="1"/>
    <col min="58" max="58" width="7.85546875" style="25" hidden="1" customWidth="1"/>
    <col min="59" max="59" width="13.5703125" style="23" customWidth="1"/>
    <col min="60" max="60" width="5.140625" style="23" customWidth="1"/>
    <col min="61" max="61" width="13.5703125" style="23" customWidth="1"/>
    <col min="62" max="62" width="5.140625" style="23" customWidth="1"/>
    <col min="63" max="63" width="13.5703125" style="23" customWidth="1"/>
    <col min="64" max="64" width="5.140625" style="23" customWidth="1"/>
    <col min="65" max="65" width="13.5703125" style="23" customWidth="1"/>
    <col min="66" max="66" width="5.140625" style="23" customWidth="1"/>
    <col min="67" max="67" width="13.5703125" style="23" customWidth="1"/>
    <col min="68" max="68" width="5.140625" style="23" customWidth="1"/>
    <col min="69" max="73" width="16.140625" style="23" hidden="1" customWidth="1"/>
    <col min="74" max="74" width="10" style="25" customWidth="1"/>
    <col min="75" max="75" width="1.28515625" style="54" customWidth="1"/>
    <col min="76" max="76" width="25.28515625" style="25" bestFit="1" customWidth="1"/>
    <col min="77" max="78" width="15.7109375" style="25" customWidth="1"/>
    <col min="79" max="79" width="8" style="25" customWidth="1"/>
    <col min="80" max="80" width="9.42578125" style="25" hidden="1" customWidth="1"/>
    <col min="81" max="81" width="7" style="25" customWidth="1"/>
    <col min="82" max="82" width="6.7109375" style="25" customWidth="1"/>
    <col min="83" max="83" width="7.85546875" style="25" hidden="1" customWidth="1"/>
    <col min="84" max="84" width="13.5703125" style="23" customWidth="1"/>
    <col min="85" max="85" width="5.140625" style="23" customWidth="1"/>
    <col min="86" max="86" width="13.5703125" style="23" customWidth="1"/>
    <col min="87" max="87" width="5.140625" style="23" customWidth="1"/>
    <col min="88" max="88" width="13.5703125" style="23" customWidth="1"/>
    <col min="89" max="89" width="5.140625" style="23" customWidth="1"/>
    <col min="90" max="90" width="13.5703125" style="23" customWidth="1"/>
    <col min="91" max="91" width="5.140625" style="23" customWidth="1"/>
    <col min="92" max="92" width="13.5703125" style="23" customWidth="1"/>
    <col min="93" max="93" width="5.140625" style="23" customWidth="1"/>
    <col min="94" max="98" width="16.140625" style="23" hidden="1" customWidth="1"/>
    <col min="99" max="99" width="10" style="25" customWidth="1"/>
    <col min="100" max="100" width="1.28515625" style="54" customWidth="1"/>
    <col min="101" max="101" width="25.28515625" style="25" bestFit="1" customWidth="1"/>
    <col min="102" max="103" width="15.7109375" style="25" customWidth="1"/>
    <col min="104" max="104" width="8" style="25" customWidth="1"/>
    <col min="105" max="105" width="9.42578125" style="25" hidden="1" customWidth="1"/>
    <col min="106" max="106" width="7" style="25" customWidth="1"/>
    <col min="107" max="107" width="6.7109375" style="25" customWidth="1"/>
    <col min="108" max="108" width="7.85546875" style="25" hidden="1" customWidth="1"/>
    <col min="109" max="109" width="13.5703125" style="23" customWidth="1"/>
    <col min="110" max="110" width="5.140625" style="23" customWidth="1"/>
    <col min="111" max="111" width="13.5703125" style="23" customWidth="1"/>
    <col min="112" max="112" width="5.140625" style="23" customWidth="1"/>
    <col min="113" max="113" width="13.5703125" style="23" customWidth="1"/>
    <col min="114" max="114" width="5.140625" style="23" customWidth="1"/>
    <col min="115" max="115" width="13.5703125" style="23" customWidth="1"/>
    <col min="116" max="116" width="5.140625" style="23" customWidth="1"/>
    <col min="117" max="117" width="13.5703125" style="23" customWidth="1"/>
    <col min="118" max="118" width="5.140625" style="23" customWidth="1"/>
    <col min="119" max="123" width="16.140625" style="23" hidden="1" customWidth="1"/>
    <col min="124" max="124" width="10" style="25" customWidth="1"/>
    <col min="125" max="125" width="1.28515625" style="54" customWidth="1"/>
    <col min="126" max="126" width="21.7109375" style="25" bestFit="1" customWidth="1"/>
    <col min="127" max="128" width="15.7109375" style="25" customWidth="1"/>
    <col min="129" max="129" width="8" style="25" customWidth="1"/>
    <col min="130" max="130" width="9.42578125" style="25" hidden="1" customWidth="1"/>
    <col min="131" max="131" width="7" style="25" customWidth="1"/>
    <col min="132" max="132" width="6.7109375" style="25" customWidth="1"/>
    <col min="133" max="133" width="7.85546875" style="25" hidden="1" customWidth="1"/>
    <col min="134" max="134" width="13.5703125" style="23" customWidth="1"/>
    <col min="135" max="135" width="5.140625" style="23" customWidth="1"/>
    <col min="136" max="136" width="13.5703125" style="23" customWidth="1"/>
    <col min="137" max="137" width="5.140625" style="23" customWidth="1"/>
    <col min="138" max="138" width="13.5703125" style="23" customWidth="1"/>
    <col min="139" max="139" width="5.140625" style="23" customWidth="1"/>
    <col min="140" max="140" width="13.5703125" style="23" customWidth="1"/>
    <col min="141" max="141" width="5.140625" style="23" customWidth="1"/>
    <col min="142" max="142" width="13.5703125" style="23" customWidth="1"/>
    <col min="143" max="143" width="5.140625" style="23" customWidth="1"/>
    <col min="144" max="148" width="16.140625" style="23" hidden="1" customWidth="1"/>
    <col min="149" max="149" width="9.5703125" style="25" customWidth="1"/>
    <col min="150" max="150" width="1.28515625" style="54" customWidth="1"/>
    <col min="151" max="151" width="25.28515625" style="25" bestFit="1" customWidth="1"/>
    <col min="152" max="153" width="15.7109375" style="25" customWidth="1"/>
    <col min="154" max="154" width="8" style="25" customWidth="1"/>
    <col min="155" max="155" width="9.42578125" style="25" hidden="1" customWidth="1"/>
    <col min="156" max="156" width="7" style="25" customWidth="1"/>
    <col min="157" max="157" width="6.7109375" style="25" customWidth="1"/>
    <col min="158" max="158" width="7.85546875" style="25" hidden="1" customWidth="1"/>
    <col min="159" max="159" width="13.5703125" style="23" customWidth="1"/>
    <col min="160" max="160" width="5.140625" style="23" customWidth="1"/>
    <col min="161" max="161" width="13.5703125" style="23" customWidth="1"/>
    <col min="162" max="162" width="5.140625" style="23" customWidth="1"/>
    <col min="163" max="163" width="13.5703125" style="23" customWidth="1"/>
    <col min="164" max="164" width="5.140625" style="23" customWidth="1"/>
    <col min="165" max="165" width="13.5703125" style="23" customWidth="1"/>
    <col min="166" max="166" width="5.140625" style="23" customWidth="1"/>
    <col min="167" max="167" width="13.5703125" style="23" customWidth="1"/>
    <col min="168" max="168" width="5.140625" style="23" customWidth="1"/>
    <col min="169" max="173" width="16.140625" style="23" hidden="1" customWidth="1"/>
    <col min="174" max="174" width="10" style="25" customWidth="1"/>
    <col min="175" max="175" width="1.28515625" style="54" customWidth="1"/>
    <col min="176" max="176" width="9.7109375" style="23" customWidth="1"/>
    <col min="177" max="177" width="21.42578125" style="23" bestFit="1" customWidth="1"/>
    <col min="178" max="178" width="20.85546875" style="23" bestFit="1" customWidth="1"/>
    <col min="179" max="179" width="19.7109375" style="23" customWidth="1"/>
    <col min="180" max="180" width="8.7109375" style="23" bestFit="1" customWidth="1"/>
    <col min="181" max="181" width="16.7109375" style="23" customWidth="1"/>
    <col min="182" max="182" width="9.7109375" style="23" customWidth="1"/>
    <col min="183" max="183" width="11.7109375" style="23" bestFit="1" customWidth="1"/>
    <col min="184" max="184" width="8.5703125" style="23" bestFit="1" customWidth="1"/>
    <col min="185" max="185" width="10.140625" style="23" bestFit="1" customWidth="1"/>
    <col min="186" max="186" width="9.5703125" style="23" bestFit="1" customWidth="1"/>
    <col min="187" max="187" width="11.7109375" style="23" bestFit="1" customWidth="1"/>
    <col min="188" max="188" width="14.5703125" style="23" bestFit="1" customWidth="1"/>
    <col min="189" max="189" width="9.5703125" style="23" bestFit="1" customWidth="1"/>
    <col min="190" max="190" width="5.85546875" style="23" bestFit="1" customWidth="1"/>
    <col min="191" max="191" width="12.42578125" style="23" customWidth="1"/>
    <col min="192" max="192" width="9.7109375" style="23" customWidth="1"/>
    <col min="193" max="193" width="10.5703125" style="23" bestFit="1" customWidth="1"/>
    <col min="194" max="198" width="9.7109375" style="23" customWidth="1"/>
    <col min="199" max="199" width="10.5703125" style="23" bestFit="1" customWidth="1"/>
    <col min="200" max="200" width="11.42578125" style="23" customWidth="1"/>
    <col min="201" max="205" width="9.7109375" style="23" customWidth="1"/>
    <col min="206" max="206" width="12" style="23" bestFit="1" customWidth="1"/>
    <col min="207" max="208" width="9.7109375" style="23" customWidth="1"/>
    <col min="209" max="209" width="12.140625" style="23" bestFit="1" customWidth="1"/>
    <col min="210" max="210" width="9.7109375" style="23" customWidth="1"/>
    <col min="211" max="211" width="10.5703125" style="23" bestFit="1" customWidth="1"/>
    <col min="212" max="217" width="9.7109375" style="23" customWidth="1"/>
    <col min="218" max="218" width="11.140625" style="23" bestFit="1" customWidth="1"/>
    <col min="219" max="285" width="9.7109375" style="23" customWidth="1"/>
    <col min="286" max="16384" width="11.42578125" style="23"/>
  </cols>
  <sheetData>
    <row r="1" spans="1:189" s="62" customFormat="1" ht="12.75" thickBot="1" x14ac:dyDescent="0.25">
      <c r="A1" s="49">
        <v>42772</v>
      </c>
      <c r="B1" s="57" t="s">
        <v>212</v>
      </c>
      <c r="C1" s="50"/>
      <c r="D1" s="50"/>
      <c r="E1" s="50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8"/>
      <c r="Y1" s="51"/>
      <c r="Z1" s="58">
        <v>42773</v>
      </c>
      <c r="AA1" s="57" t="s">
        <v>213</v>
      </c>
      <c r="AB1" s="50"/>
      <c r="AC1" s="50"/>
      <c r="AD1" s="50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8"/>
      <c r="AX1" s="51"/>
      <c r="AY1" s="58">
        <v>42774</v>
      </c>
      <c r="AZ1" s="57" t="s">
        <v>214</v>
      </c>
      <c r="BA1" s="50"/>
      <c r="BB1" s="50"/>
      <c r="BC1" s="50"/>
      <c r="BD1" s="47"/>
      <c r="BE1" s="47"/>
      <c r="BF1" s="47"/>
      <c r="BG1" s="47"/>
      <c r="BH1" s="47"/>
      <c r="BI1" s="47"/>
      <c r="BJ1" s="47"/>
      <c r="BK1" s="47"/>
      <c r="BL1" s="47"/>
      <c r="BM1" s="47"/>
      <c r="BN1" s="47"/>
      <c r="BO1" s="47"/>
      <c r="BP1" s="47"/>
      <c r="BQ1" s="47"/>
      <c r="BR1" s="47"/>
      <c r="BS1" s="47"/>
      <c r="BT1" s="47"/>
      <c r="BU1" s="47"/>
      <c r="BV1" s="48"/>
      <c r="BW1" s="51"/>
      <c r="BX1" s="58">
        <v>42775</v>
      </c>
      <c r="BY1" s="57" t="s">
        <v>215</v>
      </c>
      <c r="BZ1" s="50"/>
      <c r="CA1" s="50"/>
      <c r="CB1" s="50"/>
      <c r="CC1" s="47"/>
      <c r="CD1" s="47"/>
      <c r="CE1" s="47"/>
      <c r="CF1" s="47"/>
      <c r="CG1" s="47"/>
      <c r="CH1" s="47"/>
      <c r="CI1" s="47"/>
      <c r="CJ1" s="47"/>
      <c r="CK1" s="47"/>
      <c r="CL1" s="47"/>
      <c r="CM1" s="47"/>
      <c r="CN1" s="47"/>
      <c r="CO1" s="47"/>
      <c r="CP1" s="47"/>
      <c r="CQ1" s="47"/>
      <c r="CR1" s="47"/>
      <c r="CS1" s="47"/>
      <c r="CT1" s="47"/>
      <c r="CU1" s="48"/>
      <c r="CV1" s="51"/>
      <c r="CW1" s="58">
        <v>42776</v>
      </c>
      <c r="CX1" s="57" t="s">
        <v>216</v>
      </c>
      <c r="CY1" s="50"/>
      <c r="CZ1" s="50"/>
      <c r="DA1" s="50"/>
      <c r="DB1" s="47"/>
      <c r="DC1" s="47"/>
      <c r="DD1" s="47"/>
      <c r="DE1" s="47"/>
      <c r="DF1" s="47"/>
      <c r="DG1" s="47"/>
      <c r="DH1" s="47"/>
      <c r="DI1" s="47"/>
      <c r="DJ1" s="47"/>
      <c r="DK1" s="47"/>
      <c r="DL1" s="47"/>
      <c r="DM1" s="47"/>
      <c r="DN1" s="47"/>
      <c r="DO1" s="47"/>
      <c r="DP1" s="47"/>
      <c r="DQ1" s="47"/>
      <c r="DR1" s="47"/>
      <c r="DS1" s="47"/>
      <c r="DT1" s="48"/>
      <c r="DU1" s="51"/>
      <c r="DV1" s="58">
        <v>42777</v>
      </c>
      <c r="DW1" s="57" t="s">
        <v>217</v>
      </c>
      <c r="DX1" s="50"/>
      <c r="DY1" s="50"/>
      <c r="DZ1" s="50"/>
      <c r="EA1" s="47"/>
      <c r="EB1" s="47"/>
      <c r="EC1" s="47"/>
      <c r="ED1" s="47"/>
      <c r="EE1" s="47"/>
      <c r="EF1" s="47"/>
      <c r="EG1" s="47"/>
      <c r="EH1" s="47"/>
      <c r="EI1" s="47"/>
      <c r="EJ1" s="47"/>
      <c r="EK1" s="47"/>
      <c r="EL1" s="47"/>
      <c r="EM1" s="47"/>
      <c r="EN1" s="47"/>
      <c r="EO1" s="47"/>
      <c r="EP1" s="47"/>
      <c r="EQ1" s="47"/>
      <c r="ER1" s="47"/>
      <c r="ES1" s="48"/>
      <c r="ET1" s="51"/>
      <c r="EU1" s="58">
        <v>42778</v>
      </c>
      <c r="EV1" s="57" t="s">
        <v>218</v>
      </c>
      <c r="EW1" s="50"/>
      <c r="EX1" s="50"/>
      <c r="EY1" s="50"/>
      <c r="EZ1" s="47"/>
      <c r="FA1" s="47"/>
      <c r="FB1" s="47"/>
      <c r="FC1" s="47"/>
      <c r="FD1" s="47"/>
      <c r="FE1" s="47"/>
      <c r="FF1" s="47"/>
      <c r="FG1" s="47"/>
      <c r="FH1" s="47"/>
      <c r="FI1" s="47"/>
      <c r="FJ1" s="47"/>
      <c r="FK1" s="47"/>
      <c r="FL1" s="47"/>
      <c r="FM1" s="47"/>
      <c r="FN1" s="47"/>
      <c r="FO1" s="47"/>
      <c r="FP1" s="47"/>
      <c r="FQ1" s="47"/>
      <c r="FR1" s="48"/>
      <c r="FS1" s="51"/>
    </row>
    <row r="2" spans="1:189" s="62" customFormat="1" ht="12" customHeight="1" thickBot="1" x14ac:dyDescent="0.25">
      <c r="A2" s="418" t="s">
        <v>0</v>
      </c>
      <c r="B2" s="445" t="s">
        <v>88</v>
      </c>
      <c r="C2" s="89" t="s">
        <v>118</v>
      </c>
      <c r="D2" s="90"/>
      <c r="E2" s="286" t="s">
        <v>112</v>
      </c>
      <c r="F2" s="418" t="s">
        <v>117</v>
      </c>
      <c r="G2" s="419"/>
      <c r="H2" s="283" t="s">
        <v>112</v>
      </c>
      <c r="I2" s="447" t="s">
        <v>98</v>
      </c>
      <c r="J2" s="447" t="s">
        <v>113</v>
      </c>
      <c r="K2" s="418" t="s">
        <v>99</v>
      </c>
      <c r="L2" s="419" t="s">
        <v>113</v>
      </c>
      <c r="M2" s="447" t="s">
        <v>100</v>
      </c>
      <c r="N2" s="447" t="s">
        <v>113</v>
      </c>
      <c r="O2" s="418" t="s">
        <v>101</v>
      </c>
      <c r="P2" s="419" t="s">
        <v>113</v>
      </c>
      <c r="Q2" s="447" t="s">
        <v>102</v>
      </c>
      <c r="R2" s="447" t="s">
        <v>113</v>
      </c>
      <c r="S2" s="409" t="s">
        <v>114</v>
      </c>
      <c r="T2" s="407" t="s">
        <v>114</v>
      </c>
      <c r="U2" s="409" t="s">
        <v>114</v>
      </c>
      <c r="V2" s="407" t="s">
        <v>114</v>
      </c>
      <c r="W2" s="409" t="s">
        <v>114</v>
      </c>
      <c r="X2" s="286" t="s">
        <v>112</v>
      </c>
      <c r="Y2" s="51"/>
      <c r="Z2" s="418" t="s">
        <v>0</v>
      </c>
      <c r="AA2" s="445" t="s">
        <v>88</v>
      </c>
      <c r="AB2" s="89" t="s">
        <v>118</v>
      </c>
      <c r="AC2" s="90"/>
      <c r="AD2" s="286" t="s">
        <v>112</v>
      </c>
      <c r="AE2" s="418" t="s">
        <v>117</v>
      </c>
      <c r="AF2" s="419"/>
      <c r="AG2" s="283" t="s">
        <v>112</v>
      </c>
      <c r="AH2" s="447" t="s">
        <v>98</v>
      </c>
      <c r="AI2" s="447" t="s">
        <v>113</v>
      </c>
      <c r="AJ2" s="418" t="s">
        <v>99</v>
      </c>
      <c r="AK2" s="419" t="s">
        <v>113</v>
      </c>
      <c r="AL2" s="447" t="s">
        <v>100</v>
      </c>
      <c r="AM2" s="447" t="s">
        <v>113</v>
      </c>
      <c r="AN2" s="418" t="s">
        <v>101</v>
      </c>
      <c r="AO2" s="419" t="s">
        <v>113</v>
      </c>
      <c r="AP2" s="447" t="s">
        <v>102</v>
      </c>
      <c r="AQ2" s="447" t="s">
        <v>113</v>
      </c>
      <c r="AR2" s="409" t="s">
        <v>114</v>
      </c>
      <c r="AS2" s="407" t="s">
        <v>114</v>
      </c>
      <c r="AT2" s="409" t="s">
        <v>114</v>
      </c>
      <c r="AU2" s="407" t="s">
        <v>114</v>
      </c>
      <c r="AV2" s="409" t="s">
        <v>114</v>
      </c>
      <c r="AW2" s="286" t="s">
        <v>112</v>
      </c>
      <c r="AX2" s="51"/>
      <c r="AY2" s="418" t="s">
        <v>0</v>
      </c>
      <c r="AZ2" s="445" t="s">
        <v>88</v>
      </c>
      <c r="BA2" s="89" t="s">
        <v>118</v>
      </c>
      <c r="BB2" s="90"/>
      <c r="BC2" s="286" t="s">
        <v>112</v>
      </c>
      <c r="BD2" s="418" t="s">
        <v>117</v>
      </c>
      <c r="BE2" s="419"/>
      <c r="BF2" s="283" t="s">
        <v>112</v>
      </c>
      <c r="BG2" s="447" t="s">
        <v>98</v>
      </c>
      <c r="BH2" s="447" t="s">
        <v>113</v>
      </c>
      <c r="BI2" s="418" t="s">
        <v>99</v>
      </c>
      <c r="BJ2" s="419" t="s">
        <v>113</v>
      </c>
      <c r="BK2" s="447" t="s">
        <v>100</v>
      </c>
      <c r="BL2" s="447" t="s">
        <v>113</v>
      </c>
      <c r="BM2" s="418" t="s">
        <v>101</v>
      </c>
      <c r="BN2" s="419" t="s">
        <v>113</v>
      </c>
      <c r="BO2" s="447" t="s">
        <v>102</v>
      </c>
      <c r="BP2" s="447" t="s">
        <v>113</v>
      </c>
      <c r="BQ2" s="409" t="s">
        <v>114</v>
      </c>
      <c r="BR2" s="407" t="s">
        <v>114</v>
      </c>
      <c r="BS2" s="409" t="s">
        <v>114</v>
      </c>
      <c r="BT2" s="407" t="s">
        <v>114</v>
      </c>
      <c r="BU2" s="409" t="s">
        <v>114</v>
      </c>
      <c r="BV2" s="286" t="s">
        <v>112</v>
      </c>
      <c r="BW2" s="51"/>
      <c r="BX2" s="445" t="s">
        <v>0</v>
      </c>
      <c r="BY2" s="419" t="s">
        <v>88</v>
      </c>
      <c r="BZ2" s="89" t="s">
        <v>118</v>
      </c>
      <c r="CA2" s="90"/>
      <c r="CB2" s="286" t="s">
        <v>112</v>
      </c>
      <c r="CC2" s="418" t="s">
        <v>117</v>
      </c>
      <c r="CD2" s="419"/>
      <c r="CE2" s="283" t="s">
        <v>112</v>
      </c>
      <c r="CF2" s="447" t="s">
        <v>98</v>
      </c>
      <c r="CG2" s="447" t="s">
        <v>113</v>
      </c>
      <c r="CH2" s="418" t="s">
        <v>99</v>
      </c>
      <c r="CI2" s="419" t="s">
        <v>113</v>
      </c>
      <c r="CJ2" s="447" t="s">
        <v>100</v>
      </c>
      <c r="CK2" s="447" t="s">
        <v>113</v>
      </c>
      <c r="CL2" s="418" t="s">
        <v>101</v>
      </c>
      <c r="CM2" s="419" t="s">
        <v>113</v>
      </c>
      <c r="CN2" s="447" t="s">
        <v>102</v>
      </c>
      <c r="CO2" s="447" t="s">
        <v>113</v>
      </c>
      <c r="CP2" s="409" t="s">
        <v>114</v>
      </c>
      <c r="CQ2" s="407" t="s">
        <v>114</v>
      </c>
      <c r="CR2" s="409" t="s">
        <v>114</v>
      </c>
      <c r="CS2" s="407" t="s">
        <v>114</v>
      </c>
      <c r="CT2" s="409" t="s">
        <v>114</v>
      </c>
      <c r="CU2" s="286" t="s">
        <v>112</v>
      </c>
      <c r="CV2" s="51"/>
      <c r="CW2" s="445" t="s">
        <v>0</v>
      </c>
      <c r="CX2" s="419" t="s">
        <v>88</v>
      </c>
      <c r="CY2" s="89" t="s">
        <v>118</v>
      </c>
      <c r="CZ2" s="90"/>
      <c r="DA2" s="286" t="s">
        <v>112</v>
      </c>
      <c r="DB2" s="418" t="s">
        <v>117</v>
      </c>
      <c r="DC2" s="419"/>
      <c r="DD2" s="283" t="s">
        <v>112</v>
      </c>
      <c r="DE2" s="447" t="s">
        <v>98</v>
      </c>
      <c r="DF2" s="447" t="s">
        <v>113</v>
      </c>
      <c r="DG2" s="418" t="s">
        <v>99</v>
      </c>
      <c r="DH2" s="419" t="s">
        <v>113</v>
      </c>
      <c r="DI2" s="447" t="s">
        <v>100</v>
      </c>
      <c r="DJ2" s="447" t="s">
        <v>113</v>
      </c>
      <c r="DK2" s="418" t="s">
        <v>101</v>
      </c>
      <c r="DL2" s="419" t="s">
        <v>113</v>
      </c>
      <c r="DM2" s="447" t="s">
        <v>102</v>
      </c>
      <c r="DN2" s="447" t="s">
        <v>113</v>
      </c>
      <c r="DO2" s="409" t="s">
        <v>114</v>
      </c>
      <c r="DP2" s="407" t="s">
        <v>114</v>
      </c>
      <c r="DQ2" s="409" t="s">
        <v>114</v>
      </c>
      <c r="DR2" s="407" t="s">
        <v>114</v>
      </c>
      <c r="DS2" s="409" t="s">
        <v>114</v>
      </c>
      <c r="DT2" s="286" t="s">
        <v>112</v>
      </c>
      <c r="DU2" s="51"/>
      <c r="DV2" s="418" t="s">
        <v>0</v>
      </c>
      <c r="DW2" s="445" t="s">
        <v>88</v>
      </c>
      <c r="DX2" s="89" t="s">
        <v>118</v>
      </c>
      <c r="DY2" s="90"/>
      <c r="DZ2" s="286" t="s">
        <v>112</v>
      </c>
      <c r="EA2" s="418" t="s">
        <v>117</v>
      </c>
      <c r="EB2" s="419"/>
      <c r="EC2" s="283" t="s">
        <v>112</v>
      </c>
      <c r="ED2" s="447" t="s">
        <v>98</v>
      </c>
      <c r="EE2" s="447" t="s">
        <v>113</v>
      </c>
      <c r="EF2" s="418" t="s">
        <v>99</v>
      </c>
      <c r="EG2" s="419" t="s">
        <v>113</v>
      </c>
      <c r="EH2" s="447" t="s">
        <v>100</v>
      </c>
      <c r="EI2" s="447" t="s">
        <v>113</v>
      </c>
      <c r="EJ2" s="418" t="s">
        <v>101</v>
      </c>
      <c r="EK2" s="419" t="s">
        <v>113</v>
      </c>
      <c r="EL2" s="447" t="s">
        <v>102</v>
      </c>
      <c r="EM2" s="447" t="s">
        <v>113</v>
      </c>
      <c r="EN2" s="409" t="s">
        <v>114</v>
      </c>
      <c r="EO2" s="407" t="s">
        <v>114</v>
      </c>
      <c r="EP2" s="409" t="s">
        <v>114</v>
      </c>
      <c r="EQ2" s="407" t="s">
        <v>114</v>
      </c>
      <c r="ER2" s="409" t="s">
        <v>114</v>
      </c>
      <c r="ES2" s="286" t="s">
        <v>112</v>
      </c>
      <c r="ET2" s="51"/>
      <c r="EU2" s="418" t="s">
        <v>0</v>
      </c>
      <c r="EV2" s="445" t="s">
        <v>88</v>
      </c>
      <c r="EW2" s="89" t="s">
        <v>118</v>
      </c>
      <c r="EX2" s="90"/>
      <c r="EY2" s="286" t="s">
        <v>112</v>
      </c>
      <c r="EZ2" s="418" t="s">
        <v>117</v>
      </c>
      <c r="FA2" s="419"/>
      <c r="FB2" s="283" t="s">
        <v>112</v>
      </c>
      <c r="FC2" s="447" t="s">
        <v>98</v>
      </c>
      <c r="FD2" s="447" t="s">
        <v>113</v>
      </c>
      <c r="FE2" s="418" t="s">
        <v>99</v>
      </c>
      <c r="FF2" s="419" t="s">
        <v>113</v>
      </c>
      <c r="FG2" s="447" t="s">
        <v>100</v>
      </c>
      <c r="FH2" s="447" t="s">
        <v>113</v>
      </c>
      <c r="FI2" s="418" t="s">
        <v>101</v>
      </c>
      <c r="FJ2" s="419" t="s">
        <v>113</v>
      </c>
      <c r="FK2" s="447" t="s">
        <v>102</v>
      </c>
      <c r="FL2" s="447" t="s">
        <v>113</v>
      </c>
      <c r="FM2" s="409" t="s">
        <v>114</v>
      </c>
      <c r="FN2" s="407" t="s">
        <v>114</v>
      </c>
      <c r="FO2" s="409" t="s">
        <v>114</v>
      </c>
      <c r="FP2" s="407" t="s">
        <v>114</v>
      </c>
      <c r="FQ2" s="409" t="s">
        <v>114</v>
      </c>
      <c r="FR2" s="286" t="s">
        <v>112</v>
      </c>
      <c r="FS2" s="51"/>
      <c r="FU2" s="253" t="s">
        <v>167</v>
      </c>
      <c r="FV2" s="254" t="s">
        <v>202</v>
      </c>
      <c r="FW2" s="267" t="s">
        <v>205</v>
      </c>
      <c r="FX2" s="111"/>
    </row>
    <row r="3" spans="1:189" s="27" customFormat="1" ht="12.75" thickBot="1" x14ac:dyDescent="0.25">
      <c r="A3" s="444"/>
      <c r="B3" s="446"/>
      <c r="C3" s="288" t="s">
        <v>121</v>
      </c>
      <c r="D3" s="284" t="s">
        <v>122</v>
      </c>
      <c r="E3" s="287" t="s">
        <v>120</v>
      </c>
      <c r="F3" s="288" t="s">
        <v>121</v>
      </c>
      <c r="G3" s="289" t="s">
        <v>122</v>
      </c>
      <c r="H3" s="284" t="s">
        <v>124</v>
      </c>
      <c r="I3" s="448"/>
      <c r="J3" s="448"/>
      <c r="K3" s="449"/>
      <c r="L3" s="450"/>
      <c r="M3" s="448"/>
      <c r="N3" s="448"/>
      <c r="O3" s="449"/>
      <c r="P3" s="450"/>
      <c r="Q3" s="448"/>
      <c r="R3" s="448"/>
      <c r="S3" s="410"/>
      <c r="T3" s="408"/>
      <c r="U3" s="410"/>
      <c r="V3" s="408"/>
      <c r="W3" s="410"/>
      <c r="X3" s="287" t="s">
        <v>160</v>
      </c>
      <c r="Y3" s="28"/>
      <c r="Z3" s="444"/>
      <c r="AA3" s="446"/>
      <c r="AB3" s="288" t="s">
        <v>121</v>
      </c>
      <c r="AC3" s="284" t="s">
        <v>122</v>
      </c>
      <c r="AD3" s="287" t="s">
        <v>120</v>
      </c>
      <c r="AE3" s="288" t="s">
        <v>121</v>
      </c>
      <c r="AF3" s="289" t="s">
        <v>122</v>
      </c>
      <c r="AG3" s="284" t="s">
        <v>124</v>
      </c>
      <c r="AH3" s="448"/>
      <c r="AI3" s="448"/>
      <c r="AJ3" s="449"/>
      <c r="AK3" s="450"/>
      <c r="AL3" s="448"/>
      <c r="AM3" s="448"/>
      <c r="AN3" s="449"/>
      <c r="AO3" s="450"/>
      <c r="AP3" s="448"/>
      <c r="AQ3" s="448"/>
      <c r="AR3" s="410"/>
      <c r="AS3" s="408"/>
      <c r="AT3" s="410"/>
      <c r="AU3" s="408"/>
      <c r="AV3" s="410"/>
      <c r="AW3" s="287" t="s">
        <v>160</v>
      </c>
      <c r="AX3" s="28"/>
      <c r="AY3" s="444"/>
      <c r="AZ3" s="446"/>
      <c r="BA3" s="288" t="s">
        <v>121</v>
      </c>
      <c r="BB3" s="284" t="s">
        <v>122</v>
      </c>
      <c r="BC3" s="287" t="s">
        <v>120</v>
      </c>
      <c r="BD3" s="288" t="s">
        <v>121</v>
      </c>
      <c r="BE3" s="289" t="s">
        <v>122</v>
      </c>
      <c r="BF3" s="284" t="s">
        <v>124</v>
      </c>
      <c r="BG3" s="448"/>
      <c r="BH3" s="448"/>
      <c r="BI3" s="449"/>
      <c r="BJ3" s="450"/>
      <c r="BK3" s="448"/>
      <c r="BL3" s="448"/>
      <c r="BM3" s="449"/>
      <c r="BN3" s="450"/>
      <c r="BO3" s="448"/>
      <c r="BP3" s="448"/>
      <c r="BQ3" s="410"/>
      <c r="BR3" s="408"/>
      <c r="BS3" s="410"/>
      <c r="BT3" s="408"/>
      <c r="BU3" s="410"/>
      <c r="BV3" s="287" t="s">
        <v>160</v>
      </c>
      <c r="BW3" s="28"/>
      <c r="BX3" s="472"/>
      <c r="BY3" s="450"/>
      <c r="BZ3" s="288" t="s">
        <v>121</v>
      </c>
      <c r="CA3" s="284" t="s">
        <v>122</v>
      </c>
      <c r="CB3" s="287" t="s">
        <v>120</v>
      </c>
      <c r="CC3" s="288" t="s">
        <v>121</v>
      </c>
      <c r="CD3" s="289" t="s">
        <v>122</v>
      </c>
      <c r="CE3" s="284" t="s">
        <v>124</v>
      </c>
      <c r="CF3" s="448"/>
      <c r="CG3" s="448"/>
      <c r="CH3" s="449"/>
      <c r="CI3" s="450"/>
      <c r="CJ3" s="448"/>
      <c r="CK3" s="448"/>
      <c r="CL3" s="449"/>
      <c r="CM3" s="450"/>
      <c r="CN3" s="448"/>
      <c r="CO3" s="448"/>
      <c r="CP3" s="410"/>
      <c r="CQ3" s="408"/>
      <c r="CR3" s="410"/>
      <c r="CS3" s="408"/>
      <c r="CT3" s="410"/>
      <c r="CU3" s="287" t="s">
        <v>160</v>
      </c>
      <c r="CV3" s="28"/>
      <c r="CW3" s="472"/>
      <c r="CX3" s="450"/>
      <c r="CY3" s="288" t="s">
        <v>121</v>
      </c>
      <c r="CZ3" s="284" t="s">
        <v>122</v>
      </c>
      <c r="DA3" s="287" t="s">
        <v>120</v>
      </c>
      <c r="DB3" s="288" t="s">
        <v>121</v>
      </c>
      <c r="DC3" s="289" t="s">
        <v>122</v>
      </c>
      <c r="DD3" s="284" t="s">
        <v>124</v>
      </c>
      <c r="DE3" s="448"/>
      <c r="DF3" s="448"/>
      <c r="DG3" s="449"/>
      <c r="DH3" s="450"/>
      <c r="DI3" s="448"/>
      <c r="DJ3" s="448"/>
      <c r="DK3" s="449"/>
      <c r="DL3" s="450"/>
      <c r="DM3" s="448"/>
      <c r="DN3" s="448"/>
      <c r="DO3" s="410"/>
      <c r="DP3" s="408"/>
      <c r="DQ3" s="410"/>
      <c r="DR3" s="408"/>
      <c r="DS3" s="410"/>
      <c r="DT3" s="287" t="s">
        <v>160</v>
      </c>
      <c r="DU3" s="28"/>
      <c r="DV3" s="444"/>
      <c r="DW3" s="446"/>
      <c r="DX3" s="288" t="s">
        <v>121</v>
      </c>
      <c r="DY3" s="284" t="s">
        <v>122</v>
      </c>
      <c r="DZ3" s="287" t="s">
        <v>120</v>
      </c>
      <c r="EA3" s="288" t="s">
        <v>121</v>
      </c>
      <c r="EB3" s="289" t="s">
        <v>122</v>
      </c>
      <c r="EC3" s="284" t="s">
        <v>124</v>
      </c>
      <c r="ED3" s="448"/>
      <c r="EE3" s="448"/>
      <c r="EF3" s="449"/>
      <c r="EG3" s="450"/>
      <c r="EH3" s="448"/>
      <c r="EI3" s="448"/>
      <c r="EJ3" s="449"/>
      <c r="EK3" s="450"/>
      <c r="EL3" s="448"/>
      <c r="EM3" s="448"/>
      <c r="EN3" s="410"/>
      <c r="EO3" s="408"/>
      <c r="EP3" s="410"/>
      <c r="EQ3" s="408"/>
      <c r="ER3" s="410"/>
      <c r="ES3" s="287" t="s">
        <v>160</v>
      </c>
      <c r="ET3" s="28"/>
      <c r="EU3" s="444"/>
      <c r="EV3" s="446"/>
      <c r="EW3" s="288" t="s">
        <v>121</v>
      </c>
      <c r="EX3" s="284" t="s">
        <v>122</v>
      </c>
      <c r="EY3" s="287" t="s">
        <v>120</v>
      </c>
      <c r="EZ3" s="288" t="s">
        <v>121</v>
      </c>
      <c r="FA3" s="289" t="s">
        <v>122</v>
      </c>
      <c r="FB3" s="284" t="s">
        <v>124</v>
      </c>
      <c r="FC3" s="448"/>
      <c r="FD3" s="448"/>
      <c r="FE3" s="449"/>
      <c r="FF3" s="450"/>
      <c r="FG3" s="448"/>
      <c r="FH3" s="448"/>
      <c r="FI3" s="449"/>
      <c r="FJ3" s="450"/>
      <c r="FK3" s="448"/>
      <c r="FL3" s="448"/>
      <c r="FM3" s="410"/>
      <c r="FN3" s="408"/>
      <c r="FO3" s="410"/>
      <c r="FP3" s="408"/>
      <c r="FQ3" s="410"/>
      <c r="FR3" s="287" t="s">
        <v>160</v>
      </c>
      <c r="FS3" s="28"/>
      <c r="FU3" s="285"/>
      <c r="FV3" s="257"/>
      <c r="FW3" s="258"/>
      <c r="FY3" s="273" t="s">
        <v>183</v>
      </c>
      <c r="FZ3" s="274" t="s">
        <v>89</v>
      </c>
      <c r="GA3" s="254" t="s">
        <v>130</v>
      </c>
      <c r="GB3" s="254" t="s">
        <v>131</v>
      </c>
      <c r="GC3" s="254" t="s">
        <v>132</v>
      </c>
      <c r="GD3" s="254" t="s">
        <v>133</v>
      </c>
      <c r="GE3" s="255" t="s">
        <v>134</v>
      </c>
      <c r="GF3" s="255" t="s">
        <v>135</v>
      </c>
      <c r="GG3" s="256" t="s">
        <v>136</v>
      </c>
    </row>
    <row r="4" spans="1:189" ht="12.75" x14ac:dyDescent="0.2">
      <c r="A4" s="17" t="s">
        <v>174</v>
      </c>
      <c r="B4" s="18" t="s">
        <v>89</v>
      </c>
      <c r="C4" s="19">
        <v>0.22916666666666666</v>
      </c>
      <c r="D4" s="290">
        <v>0.53749999999999998</v>
      </c>
      <c r="E4" s="291">
        <v>0.29166666666666669</v>
      </c>
      <c r="F4" s="19">
        <v>0.22916666666666666</v>
      </c>
      <c r="G4" s="20">
        <v>0.53749999999999998</v>
      </c>
      <c r="H4" s="292">
        <v>0.29166666666666669</v>
      </c>
      <c r="I4" s="63" t="s">
        <v>161</v>
      </c>
      <c r="J4" s="64"/>
      <c r="K4" s="63"/>
      <c r="L4" s="65"/>
      <c r="M4" s="66"/>
      <c r="N4" s="64"/>
      <c r="O4" s="63"/>
      <c r="P4" s="65"/>
      <c r="Q4" s="66"/>
      <c r="R4" s="64"/>
      <c r="S4" s="56">
        <v>0</v>
      </c>
      <c r="T4" s="56" t="s">
        <v>219</v>
      </c>
      <c r="U4" s="56" t="s">
        <v>219</v>
      </c>
      <c r="V4" s="56" t="s">
        <v>219</v>
      </c>
      <c r="W4" s="56" t="s">
        <v>219</v>
      </c>
      <c r="X4" s="293">
        <v>0</v>
      </c>
      <c r="Z4" s="17" t="s">
        <v>174</v>
      </c>
      <c r="AA4" s="18" t="s">
        <v>89</v>
      </c>
      <c r="AB4" s="19">
        <v>0.22916666666666666</v>
      </c>
      <c r="AC4" s="290">
        <v>0.53749999999999998</v>
      </c>
      <c r="AD4" s="291">
        <v>0.29166666666666669</v>
      </c>
      <c r="AE4" s="19">
        <v>0.22916666666666666</v>
      </c>
      <c r="AF4" s="20">
        <v>0.53749999999999998</v>
      </c>
      <c r="AG4" s="292">
        <v>0.29166666666666669</v>
      </c>
      <c r="AH4" s="63" t="s">
        <v>161</v>
      </c>
      <c r="AI4" s="64">
        <v>7</v>
      </c>
      <c r="AJ4" s="63"/>
      <c r="AK4" s="65"/>
      <c r="AL4" s="66"/>
      <c r="AM4" s="64"/>
      <c r="AN4" s="63"/>
      <c r="AO4" s="65"/>
      <c r="AP4" s="66"/>
      <c r="AQ4" s="64"/>
      <c r="AR4" s="56">
        <v>0.29166666666666669</v>
      </c>
      <c r="AS4" s="56" t="s">
        <v>219</v>
      </c>
      <c r="AT4" s="56" t="s">
        <v>219</v>
      </c>
      <c r="AU4" s="56" t="s">
        <v>219</v>
      </c>
      <c r="AV4" s="56" t="s">
        <v>219</v>
      </c>
      <c r="AW4" s="293">
        <v>1</v>
      </c>
      <c r="AY4" s="17" t="s">
        <v>174</v>
      </c>
      <c r="AZ4" s="18" t="s">
        <v>89</v>
      </c>
      <c r="BA4" s="19">
        <v>0.22916666666666666</v>
      </c>
      <c r="BB4" s="290">
        <v>0.53749999999999998</v>
      </c>
      <c r="BC4" s="291">
        <v>0.29166666666666669</v>
      </c>
      <c r="BD4" s="19">
        <v>0.22916666666666666</v>
      </c>
      <c r="BE4" s="20">
        <v>0.53749999999999998</v>
      </c>
      <c r="BF4" s="292">
        <v>0.29166666666666669</v>
      </c>
      <c r="BG4" s="63" t="s">
        <v>161</v>
      </c>
      <c r="BH4" s="64"/>
      <c r="BI4" s="63"/>
      <c r="BJ4" s="65"/>
      <c r="BK4" s="66"/>
      <c r="BL4" s="64"/>
      <c r="BM4" s="63"/>
      <c r="BN4" s="65"/>
      <c r="BO4" s="66"/>
      <c r="BP4" s="64"/>
      <c r="BQ4" s="56">
        <v>0</v>
      </c>
      <c r="BR4" s="56" t="s">
        <v>219</v>
      </c>
      <c r="BS4" s="56" t="s">
        <v>219</v>
      </c>
      <c r="BT4" s="56" t="s">
        <v>219</v>
      </c>
      <c r="BU4" s="56" t="s">
        <v>219</v>
      </c>
      <c r="BV4" s="293">
        <v>0</v>
      </c>
      <c r="BX4" s="200" t="s">
        <v>174</v>
      </c>
      <c r="BY4" s="199" t="s">
        <v>89</v>
      </c>
      <c r="BZ4" s="19">
        <v>0.22916666666666666</v>
      </c>
      <c r="CA4" s="290">
        <v>0.53749999999999998</v>
      </c>
      <c r="CB4" s="291">
        <v>0.29166666666666669</v>
      </c>
      <c r="CC4" s="19">
        <v>0.22916666666666666</v>
      </c>
      <c r="CD4" s="20">
        <v>0.53749999999999998</v>
      </c>
      <c r="CE4" s="292">
        <v>0.29166666666666669</v>
      </c>
      <c r="CF4" s="63" t="s">
        <v>161</v>
      </c>
      <c r="CG4" s="64"/>
      <c r="CH4" s="63"/>
      <c r="CI4" s="65"/>
      <c r="CJ4" s="66"/>
      <c r="CK4" s="64"/>
      <c r="CL4" s="63"/>
      <c r="CM4" s="65"/>
      <c r="CN4" s="66"/>
      <c r="CO4" s="64"/>
      <c r="CP4" s="56">
        <v>0</v>
      </c>
      <c r="CQ4" s="56" t="s">
        <v>219</v>
      </c>
      <c r="CR4" s="56" t="s">
        <v>219</v>
      </c>
      <c r="CS4" s="56" t="s">
        <v>219</v>
      </c>
      <c r="CT4" s="56" t="s">
        <v>219</v>
      </c>
      <c r="CU4" s="293">
        <v>0</v>
      </c>
      <c r="CW4" s="17" t="s">
        <v>174</v>
      </c>
      <c r="CX4" s="199" t="s">
        <v>89</v>
      </c>
      <c r="CY4" s="19">
        <v>0.22916666666666666</v>
      </c>
      <c r="CZ4" s="290">
        <v>0.53749999999999998</v>
      </c>
      <c r="DA4" s="291">
        <v>0.29166666666666669</v>
      </c>
      <c r="DB4" s="19">
        <v>0.22916666666666666</v>
      </c>
      <c r="DC4" s="20">
        <v>0.53749999999999998</v>
      </c>
      <c r="DD4" s="292">
        <v>0.29166666666666669</v>
      </c>
      <c r="DE4" s="63" t="s">
        <v>161</v>
      </c>
      <c r="DF4" s="64"/>
      <c r="DG4" s="63"/>
      <c r="DH4" s="65"/>
      <c r="DI4" s="66"/>
      <c r="DJ4" s="64"/>
      <c r="DK4" s="63"/>
      <c r="DL4" s="65"/>
      <c r="DM4" s="66"/>
      <c r="DN4" s="64"/>
      <c r="DO4" s="56">
        <v>0</v>
      </c>
      <c r="DP4" s="56" t="s">
        <v>219</v>
      </c>
      <c r="DQ4" s="56" t="s">
        <v>219</v>
      </c>
      <c r="DR4" s="56" t="s">
        <v>219</v>
      </c>
      <c r="DS4" s="56" t="s">
        <v>219</v>
      </c>
      <c r="DT4" s="293">
        <v>0</v>
      </c>
      <c r="DV4" s="17" t="s">
        <v>174</v>
      </c>
      <c r="DW4" s="18" t="s">
        <v>74</v>
      </c>
      <c r="DX4" s="19">
        <v>0.22916666666666666</v>
      </c>
      <c r="DY4" s="290">
        <v>0</v>
      </c>
      <c r="DZ4" s="291">
        <v>0</v>
      </c>
      <c r="EA4" s="19">
        <v>0</v>
      </c>
      <c r="EB4" s="20"/>
      <c r="EC4" s="292" t="s">
        <v>219</v>
      </c>
      <c r="ED4" s="63"/>
      <c r="EE4" s="64"/>
      <c r="EF4" s="63"/>
      <c r="EG4" s="65"/>
      <c r="EH4" s="66"/>
      <c r="EI4" s="64"/>
      <c r="EJ4" s="63"/>
      <c r="EK4" s="65"/>
      <c r="EL4" s="66"/>
      <c r="EM4" s="64"/>
      <c r="EN4" s="56" t="s">
        <v>219</v>
      </c>
      <c r="EO4" s="56" t="s">
        <v>219</v>
      </c>
      <c r="EP4" s="56" t="s">
        <v>219</v>
      </c>
      <c r="EQ4" s="56" t="s">
        <v>219</v>
      </c>
      <c r="ER4" s="56" t="s">
        <v>219</v>
      </c>
      <c r="ES4" s="293" t="s">
        <v>219</v>
      </c>
      <c r="EU4" s="17"/>
      <c r="EV4" s="18"/>
      <c r="EW4" s="19"/>
      <c r="EX4" s="290">
        <v>0</v>
      </c>
      <c r="EY4" s="291">
        <v>0</v>
      </c>
      <c r="EZ4" s="19">
        <v>0</v>
      </c>
      <c r="FA4" s="20"/>
      <c r="FB4" s="292">
        <v>0</v>
      </c>
      <c r="FC4" s="63"/>
      <c r="FD4" s="64"/>
      <c r="FE4" s="63"/>
      <c r="FF4" s="65"/>
      <c r="FG4" s="66"/>
      <c r="FH4" s="64"/>
      <c r="FI4" s="63"/>
      <c r="FJ4" s="65"/>
      <c r="FK4" s="66"/>
      <c r="FL4" s="64"/>
      <c r="FM4" s="56" t="s">
        <v>219</v>
      </c>
      <c r="FN4" s="56" t="s">
        <v>219</v>
      </c>
      <c r="FO4" s="56" t="s">
        <v>219</v>
      </c>
      <c r="FP4" s="56" t="s">
        <v>219</v>
      </c>
      <c r="FQ4" s="56" t="s">
        <v>219</v>
      </c>
      <c r="FR4" s="293" t="s">
        <v>219</v>
      </c>
      <c r="FU4" s="262" t="s">
        <v>174</v>
      </c>
      <c r="FV4" s="261">
        <v>2</v>
      </c>
      <c r="FW4" s="263">
        <v>1.5416666666666667</v>
      </c>
      <c r="FX4" s="269"/>
      <c r="FY4" s="487" t="s">
        <v>127</v>
      </c>
      <c r="FZ4" s="488"/>
      <c r="GA4" s="275">
        <v>15</v>
      </c>
      <c r="GB4" s="257">
        <v>17</v>
      </c>
      <c r="GC4" s="257">
        <v>17</v>
      </c>
      <c r="GD4" s="257">
        <v>17</v>
      </c>
      <c r="GE4" s="257">
        <v>16</v>
      </c>
      <c r="GF4" s="257">
        <v>8</v>
      </c>
      <c r="GG4" s="258">
        <v>0</v>
      </c>
    </row>
    <row r="5" spans="1:189" ht="12.75" x14ac:dyDescent="0.2">
      <c r="A5" s="17"/>
      <c r="B5" s="18"/>
      <c r="C5" s="19">
        <v>0.22916666666666666</v>
      </c>
      <c r="D5" s="290">
        <v>0</v>
      </c>
      <c r="E5" s="291">
        <v>0</v>
      </c>
      <c r="F5" s="19">
        <v>0</v>
      </c>
      <c r="G5" s="20"/>
      <c r="H5" s="292" t="s">
        <v>219</v>
      </c>
      <c r="I5" s="63"/>
      <c r="J5" s="64"/>
      <c r="K5" s="63"/>
      <c r="L5" s="65"/>
      <c r="M5" s="66"/>
      <c r="N5" s="64"/>
      <c r="O5" s="63"/>
      <c r="P5" s="65"/>
      <c r="Q5" s="66"/>
      <c r="R5" s="64"/>
      <c r="S5" s="56" t="s">
        <v>219</v>
      </c>
      <c r="T5" s="56" t="s">
        <v>219</v>
      </c>
      <c r="U5" s="56" t="s">
        <v>219</v>
      </c>
      <c r="V5" s="56" t="s">
        <v>219</v>
      </c>
      <c r="W5" s="56" t="s">
        <v>219</v>
      </c>
      <c r="X5" s="293" t="s">
        <v>219</v>
      </c>
      <c r="Z5" s="17"/>
      <c r="AA5" s="18"/>
      <c r="AB5" s="19"/>
      <c r="AC5" s="290">
        <v>0</v>
      </c>
      <c r="AD5" s="291">
        <v>0</v>
      </c>
      <c r="AE5" s="19">
        <v>0</v>
      </c>
      <c r="AF5" s="20"/>
      <c r="AG5" s="292" t="s">
        <v>219</v>
      </c>
      <c r="AH5" s="63"/>
      <c r="AI5" s="64"/>
      <c r="AJ5" s="63"/>
      <c r="AK5" s="65"/>
      <c r="AL5" s="66"/>
      <c r="AM5" s="64"/>
      <c r="AN5" s="63"/>
      <c r="AO5" s="65"/>
      <c r="AP5" s="66"/>
      <c r="AQ5" s="64"/>
      <c r="AR5" s="56" t="s">
        <v>219</v>
      </c>
      <c r="AS5" s="56" t="s">
        <v>219</v>
      </c>
      <c r="AT5" s="56" t="s">
        <v>219</v>
      </c>
      <c r="AU5" s="56" t="s">
        <v>219</v>
      </c>
      <c r="AV5" s="56" t="s">
        <v>219</v>
      </c>
      <c r="AW5" s="293" t="s">
        <v>219</v>
      </c>
      <c r="AY5" s="17"/>
      <c r="AZ5" s="18"/>
      <c r="BA5" s="19"/>
      <c r="BB5" s="290">
        <v>0</v>
      </c>
      <c r="BC5" s="291">
        <v>0</v>
      </c>
      <c r="BD5" s="19">
        <v>0</v>
      </c>
      <c r="BE5" s="20"/>
      <c r="BF5" s="292" t="s">
        <v>219</v>
      </c>
      <c r="BG5" s="63"/>
      <c r="BH5" s="64"/>
      <c r="BI5" s="63"/>
      <c r="BJ5" s="65"/>
      <c r="BK5" s="66"/>
      <c r="BL5" s="64"/>
      <c r="BM5" s="63"/>
      <c r="BN5" s="65"/>
      <c r="BO5" s="66"/>
      <c r="BP5" s="64"/>
      <c r="BQ5" s="56" t="s">
        <v>219</v>
      </c>
      <c r="BR5" s="56" t="s">
        <v>219</v>
      </c>
      <c r="BS5" s="56" t="s">
        <v>219</v>
      </c>
      <c r="BT5" s="56" t="s">
        <v>219</v>
      </c>
      <c r="BU5" s="56" t="s">
        <v>219</v>
      </c>
      <c r="BV5" s="293" t="s">
        <v>219</v>
      </c>
      <c r="BX5" s="202"/>
      <c r="BY5" s="199"/>
      <c r="BZ5" s="19"/>
      <c r="CA5" s="290">
        <v>0</v>
      </c>
      <c r="CB5" s="291">
        <v>0</v>
      </c>
      <c r="CC5" s="19">
        <v>0</v>
      </c>
      <c r="CD5" s="20"/>
      <c r="CE5" s="292" t="s">
        <v>219</v>
      </c>
      <c r="CF5" s="63"/>
      <c r="CG5" s="64"/>
      <c r="CH5" s="63"/>
      <c r="CI5" s="65"/>
      <c r="CJ5" s="66"/>
      <c r="CK5" s="64"/>
      <c r="CL5" s="63"/>
      <c r="CM5" s="65"/>
      <c r="CN5" s="66"/>
      <c r="CO5" s="64"/>
      <c r="CP5" s="56" t="s">
        <v>219</v>
      </c>
      <c r="CQ5" s="56" t="s">
        <v>219</v>
      </c>
      <c r="CR5" s="56" t="s">
        <v>219</v>
      </c>
      <c r="CS5" s="56" t="s">
        <v>219</v>
      </c>
      <c r="CT5" s="56" t="s">
        <v>219</v>
      </c>
      <c r="CU5" s="293" t="s">
        <v>219</v>
      </c>
      <c r="CW5" s="202"/>
      <c r="CX5" s="199"/>
      <c r="CY5" s="19"/>
      <c r="CZ5" s="290">
        <v>0</v>
      </c>
      <c r="DA5" s="291">
        <v>0</v>
      </c>
      <c r="DB5" s="19">
        <v>0</v>
      </c>
      <c r="DC5" s="20"/>
      <c r="DD5" s="292" t="s">
        <v>219</v>
      </c>
      <c r="DE5" s="63"/>
      <c r="DF5" s="64"/>
      <c r="DG5" s="63"/>
      <c r="DH5" s="65"/>
      <c r="DI5" s="66"/>
      <c r="DJ5" s="64"/>
      <c r="DK5" s="63"/>
      <c r="DL5" s="65"/>
      <c r="DM5" s="66"/>
      <c r="DN5" s="64"/>
      <c r="DO5" s="56" t="s">
        <v>219</v>
      </c>
      <c r="DP5" s="56" t="s">
        <v>219</v>
      </c>
      <c r="DQ5" s="56" t="s">
        <v>219</v>
      </c>
      <c r="DR5" s="56" t="s">
        <v>219</v>
      </c>
      <c r="DS5" s="56" t="s">
        <v>219</v>
      </c>
      <c r="DT5" s="293" t="s">
        <v>219</v>
      </c>
      <c r="DV5" s="17"/>
      <c r="DW5" s="18"/>
      <c r="DX5" s="19">
        <v>0.22916666666666666</v>
      </c>
      <c r="DY5" s="290">
        <v>0</v>
      </c>
      <c r="DZ5" s="291">
        <v>0</v>
      </c>
      <c r="EA5" s="19">
        <v>0</v>
      </c>
      <c r="EB5" s="20"/>
      <c r="EC5" s="292" t="s">
        <v>219</v>
      </c>
      <c r="ED5" s="63"/>
      <c r="EE5" s="64"/>
      <c r="EF5" s="63"/>
      <c r="EG5" s="65"/>
      <c r="EH5" s="66"/>
      <c r="EI5" s="64"/>
      <c r="EJ5" s="63"/>
      <c r="EK5" s="65"/>
      <c r="EL5" s="66"/>
      <c r="EM5" s="64"/>
      <c r="EN5" s="56" t="s">
        <v>219</v>
      </c>
      <c r="EO5" s="56" t="s">
        <v>219</v>
      </c>
      <c r="EP5" s="56" t="s">
        <v>219</v>
      </c>
      <c r="EQ5" s="56" t="s">
        <v>219</v>
      </c>
      <c r="ER5" s="56" t="s">
        <v>219</v>
      </c>
      <c r="ES5" s="293" t="s">
        <v>219</v>
      </c>
      <c r="EU5" s="17"/>
      <c r="EV5" s="18"/>
      <c r="EW5" s="19"/>
      <c r="EX5" s="290">
        <v>0</v>
      </c>
      <c r="EY5" s="291">
        <v>0</v>
      </c>
      <c r="EZ5" s="19">
        <v>0</v>
      </c>
      <c r="FA5" s="20"/>
      <c r="FB5" s="292" t="s">
        <v>219</v>
      </c>
      <c r="FC5" s="63"/>
      <c r="FD5" s="64"/>
      <c r="FE5" s="63"/>
      <c r="FF5" s="65"/>
      <c r="FG5" s="66"/>
      <c r="FH5" s="64"/>
      <c r="FI5" s="63"/>
      <c r="FJ5" s="65"/>
      <c r="FK5" s="66"/>
      <c r="FL5" s="64"/>
      <c r="FM5" s="56" t="s">
        <v>219</v>
      </c>
      <c r="FN5" s="56" t="s">
        <v>219</v>
      </c>
      <c r="FO5" s="56" t="s">
        <v>219</v>
      </c>
      <c r="FP5" s="56" t="s">
        <v>219</v>
      </c>
      <c r="FQ5" s="56" t="s">
        <v>219</v>
      </c>
      <c r="FR5" s="293" t="s">
        <v>219</v>
      </c>
      <c r="FU5" s="262">
        <v>0</v>
      </c>
      <c r="FV5" s="261" t="s">
        <v>219</v>
      </c>
      <c r="FW5" s="263">
        <v>0</v>
      </c>
      <c r="FY5" s="489" t="s">
        <v>176</v>
      </c>
      <c r="FZ5" s="490"/>
      <c r="GA5" s="276">
        <v>4</v>
      </c>
      <c r="GB5" s="252">
        <v>4</v>
      </c>
      <c r="GC5" s="252">
        <v>5</v>
      </c>
      <c r="GD5" s="252">
        <v>5</v>
      </c>
      <c r="GE5" s="252">
        <v>5</v>
      </c>
      <c r="GF5" s="252">
        <v>2</v>
      </c>
      <c r="GG5" s="259">
        <v>0</v>
      </c>
    </row>
    <row r="6" spans="1:189" ht="12.75" x14ac:dyDescent="0.2">
      <c r="A6" s="17"/>
      <c r="B6" s="18"/>
      <c r="C6" s="19">
        <v>0.22916666666666666</v>
      </c>
      <c r="D6" s="290">
        <v>0</v>
      </c>
      <c r="E6" s="291">
        <v>0</v>
      </c>
      <c r="F6" s="19">
        <v>0</v>
      </c>
      <c r="G6" s="20"/>
      <c r="H6" s="292" t="s">
        <v>219</v>
      </c>
      <c r="I6" s="63"/>
      <c r="J6" s="64"/>
      <c r="K6" s="63"/>
      <c r="L6" s="65"/>
      <c r="M6" s="66"/>
      <c r="N6" s="64"/>
      <c r="O6" s="63"/>
      <c r="P6" s="65"/>
      <c r="Q6" s="66"/>
      <c r="R6" s="64"/>
      <c r="S6" s="56" t="s">
        <v>219</v>
      </c>
      <c r="T6" s="56" t="s">
        <v>219</v>
      </c>
      <c r="U6" s="56" t="s">
        <v>219</v>
      </c>
      <c r="V6" s="56" t="s">
        <v>219</v>
      </c>
      <c r="W6" s="56" t="s">
        <v>219</v>
      </c>
      <c r="X6" s="293" t="s">
        <v>219</v>
      </c>
      <c r="Z6" s="17"/>
      <c r="AA6" s="18"/>
      <c r="AB6" s="19"/>
      <c r="AC6" s="290">
        <v>0</v>
      </c>
      <c r="AD6" s="291">
        <v>0</v>
      </c>
      <c r="AE6" s="19">
        <v>0</v>
      </c>
      <c r="AF6" s="20"/>
      <c r="AG6" s="292" t="s">
        <v>219</v>
      </c>
      <c r="AH6" s="63"/>
      <c r="AI6" s="64"/>
      <c r="AJ6" s="63"/>
      <c r="AK6" s="65"/>
      <c r="AL6" s="66"/>
      <c r="AM6" s="64"/>
      <c r="AN6" s="63"/>
      <c r="AO6" s="65"/>
      <c r="AP6" s="66"/>
      <c r="AQ6" s="64"/>
      <c r="AR6" s="56" t="s">
        <v>219</v>
      </c>
      <c r="AS6" s="56" t="s">
        <v>219</v>
      </c>
      <c r="AT6" s="56" t="s">
        <v>219</v>
      </c>
      <c r="AU6" s="56" t="s">
        <v>219</v>
      </c>
      <c r="AV6" s="56" t="s">
        <v>219</v>
      </c>
      <c r="AW6" s="293" t="s">
        <v>219</v>
      </c>
      <c r="AY6" s="17"/>
      <c r="AZ6" s="18"/>
      <c r="BA6" s="19"/>
      <c r="BB6" s="290">
        <v>0</v>
      </c>
      <c r="BC6" s="291">
        <v>0</v>
      </c>
      <c r="BD6" s="19">
        <v>0</v>
      </c>
      <c r="BE6" s="20"/>
      <c r="BF6" s="292" t="s">
        <v>219</v>
      </c>
      <c r="BG6" s="63"/>
      <c r="BH6" s="64"/>
      <c r="BI6" s="63"/>
      <c r="BJ6" s="65"/>
      <c r="BK6" s="66"/>
      <c r="BL6" s="64"/>
      <c r="BM6" s="63"/>
      <c r="BN6" s="65"/>
      <c r="BO6" s="66"/>
      <c r="BP6" s="64"/>
      <c r="BQ6" s="56" t="s">
        <v>219</v>
      </c>
      <c r="BR6" s="56" t="s">
        <v>219</v>
      </c>
      <c r="BS6" s="56" t="s">
        <v>219</v>
      </c>
      <c r="BT6" s="56" t="s">
        <v>219</v>
      </c>
      <c r="BU6" s="56" t="s">
        <v>219</v>
      </c>
      <c r="BV6" s="293" t="s">
        <v>219</v>
      </c>
      <c r="BX6" s="202"/>
      <c r="BY6" s="199"/>
      <c r="BZ6" s="19"/>
      <c r="CA6" s="290">
        <v>0</v>
      </c>
      <c r="CB6" s="291">
        <v>0</v>
      </c>
      <c r="CC6" s="19">
        <v>0</v>
      </c>
      <c r="CD6" s="20"/>
      <c r="CE6" s="292" t="s">
        <v>219</v>
      </c>
      <c r="CF6" s="63"/>
      <c r="CG6" s="64"/>
      <c r="CH6" s="63"/>
      <c r="CI6" s="65"/>
      <c r="CJ6" s="66"/>
      <c r="CK6" s="64"/>
      <c r="CL6" s="63"/>
      <c r="CM6" s="65"/>
      <c r="CN6" s="66"/>
      <c r="CO6" s="64"/>
      <c r="CP6" s="56" t="s">
        <v>219</v>
      </c>
      <c r="CQ6" s="56" t="s">
        <v>219</v>
      </c>
      <c r="CR6" s="56" t="s">
        <v>219</v>
      </c>
      <c r="CS6" s="56" t="s">
        <v>219</v>
      </c>
      <c r="CT6" s="56" t="s">
        <v>219</v>
      </c>
      <c r="CU6" s="293" t="s">
        <v>219</v>
      </c>
      <c r="CW6" s="202"/>
      <c r="CX6" s="199"/>
      <c r="CY6" s="19"/>
      <c r="CZ6" s="290">
        <v>0</v>
      </c>
      <c r="DA6" s="291">
        <v>0</v>
      </c>
      <c r="DB6" s="19">
        <v>0</v>
      </c>
      <c r="DC6" s="20"/>
      <c r="DD6" s="292" t="s">
        <v>219</v>
      </c>
      <c r="DE6" s="63"/>
      <c r="DF6" s="64"/>
      <c r="DG6" s="63"/>
      <c r="DH6" s="65"/>
      <c r="DI6" s="66"/>
      <c r="DJ6" s="64"/>
      <c r="DK6" s="63"/>
      <c r="DL6" s="65"/>
      <c r="DM6" s="66"/>
      <c r="DN6" s="64"/>
      <c r="DO6" s="56" t="s">
        <v>219</v>
      </c>
      <c r="DP6" s="56" t="s">
        <v>219</v>
      </c>
      <c r="DQ6" s="56" t="s">
        <v>219</v>
      </c>
      <c r="DR6" s="56" t="s">
        <v>219</v>
      </c>
      <c r="DS6" s="56" t="s">
        <v>219</v>
      </c>
      <c r="DT6" s="293" t="s">
        <v>219</v>
      </c>
      <c r="DV6" s="17"/>
      <c r="DW6" s="18"/>
      <c r="DX6" s="19">
        <v>0.22916666666666666</v>
      </c>
      <c r="DY6" s="290">
        <v>0</v>
      </c>
      <c r="DZ6" s="291">
        <v>0</v>
      </c>
      <c r="EA6" s="19">
        <v>0</v>
      </c>
      <c r="EB6" s="20"/>
      <c r="EC6" s="292" t="s">
        <v>219</v>
      </c>
      <c r="ED6" s="63"/>
      <c r="EE6" s="64"/>
      <c r="EF6" s="63"/>
      <c r="EG6" s="65"/>
      <c r="EH6" s="66"/>
      <c r="EI6" s="64"/>
      <c r="EJ6" s="63"/>
      <c r="EK6" s="65"/>
      <c r="EL6" s="66"/>
      <c r="EM6" s="64"/>
      <c r="EN6" s="56" t="s">
        <v>219</v>
      </c>
      <c r="EO6" s="56" t="s">
        <v>219</v>
      </c>
      <c r="EP6" s="56" t="s">
        <v>219</v>
      </c>
      <c r="EQ6" s="56" t="s">
        <v>219</v>
      </c>
      <c r="ER6" s="56" t="s">
        <v>219</v>
      </c>
      <c r="ES6" s="293" t="s">
        <v>219</v>
      </c>
      <c r="EU6" s="17"/>
      <c r="EV6" s="18"/>
      <c r="EW6" s="19"/>
      <c r="EX6" s="290">
        <v>0</v>
      </c>
      <c r="EY6" s="291">
        <v>0</v>
      </c>
      <c r="EZ6" s="19">
        <v>0</v>
      </c>
      <c r="FA6" s="20"/>
      <c r="FB6" s="292" t="s">
        <v>219</v>
      </c>
      <c r="FC6" s="63"/>
      <c r="FD6" s="64"/>
      <c r="FE6" s="63"/>
      <c r="FF6" s="65"/>
      <c r="FG6" s="66"/>
      <c r="FH6" s="64"/>
      <c r="FI6" s="63"/>
      <c r="FJ6" s="65"/>
      <c r="FK6" s="66"/>
      <c r="FL6" s="64"/>
      <c r="FM6" s="56" t="s">
        <v>219</v>
      </c>
      <c r="FN6" s="56" t="s">
        <v>219</v>
      </c>
      <c r="FO6" s="56" t="s">
        <v>219</v>
      </c>
      <c r="FP6" s="56" t="s">
        <v>219</v>
      </c>
      <c r="FQ6" s="56" t="s">
        <v>219</v>
      </c>
      <c r="FR6" s="293" t="s">
        <v>219</v>
      </c>
      <c r="FU6" s="262">
        <v>0</v>
      </c>
      <c r="FV6" s="261" t="s">
        <v>219</v>
      </c>
      <c r="FW6" s="263">
        <v>0</v>
      </c>
      <c r="FY6" s="489" t="s">
        <v>128</v>
      </c>
      <c r="FZ6" s="490"/>
      <c r="GA6" s="276">
        <v>15</v>
      </c>
      <c r="GB6" s="252">
        <v>14</v>
      </c>
      <c r="GC6" s="252">
        <v>14</v>
      </c>
      <c r="GD6" s="252">
        <v>16</v>
      </c>
      <c r="GE6" s="252">
        <v>17</v>
      </c>
      <c r="GF6" s="252">
        <v>8</v>
      </c>
      <c r="GG6" s="259">
        <v>0</v>
      </c>
    </row>
    <row r="7" spans="1:189" ht="13.5" thickBot="1" x14ac:dyDescent="0.25">
      <c r="A7" s="17"/>
      <c r="B7" s="18"/>
      <c r="C7" s="19">
        <v>0.22916666666666666</v>
      </c>
      <c r="D7" s="290">
        <v>0</v>
      </c>
      <c r="E7" s="291">
        <v>0</v>
      </c>
      <c r="F7" s="19">
        <v>0</v>
      </c>
      <c r="G7" s="20"/>
      <c r="H7" s="292" t="s">
        <v>219</v>
      </c>
      <c r="I7" s="63"/>
      <c r="J7" s="64"/>
      <c r="K7" s="63"/>
      <c r="L7" s="65"/>
      <c r="M7" s="66"/>
      <c r="N7" s="64"/>
      <c r="O7" s="63"/>
      <c r="P7" s="65"/>
      <c r="Q7" s="66"/>
      <c r="R7" s="64"/>
      <c r="S7" s="56" t="s">
        <v>219</v>
      </c>
      <c r="T7" s="56" t="s">
        <v>219</v>
      </c>
      <c r="U7" s="56" t="s">
        <v>219</v>
      </c>
      <c r="V7" s="56" t="s">
        <v>219</v>
      </c>
      <c r="W7" s="56" t="s">
        <v>219</v>
      </c>
      <c r="X7" s="293" t="s">
        <v>219</v>
      </c>
      <c r="Z7" s="17"/>
      <c r="AA7" s="18"/>
      <c r="AB7" s="19"/>
      <c r="AC7" s="290">
        <v>0</v>
      </c>
      <c r="AD7" s="291">
        <v>0</v>
      </c>
      <c r="AE7" s="19">
        <v>0</v>
      </c>
      <c r="AF7" s="20"/>
      <c r="AG7" s="292" t="s">
        <v>219</v>
      </c>
      <c r="AH7" s="63"/>
      <c r="AI7" s="64"/>
      <c r="AJ7" s="63"/>
      <c r="AK7" s="65"/>
      <c r="AL7" s="66"/>
      <c r="AM7" s="64"/>
      <c r="AN7" s="63"/>
      <c r="AO7" s="65"/>
      <c r="AP7" s="66"/>
      <c r="AQ7" s="64"/>
      <c r="AR7" s="56" t="s">
        <v>219</v>
      </c>
      <c r="AS7" s="56" t="s">
        <v>219</v>
      </c>
      <c r="AT7" s="56" t="s">
        <v>219</v>
      </c>
      <c r="AU7" s="56" t="s">
        <v>219</v>
      </c>
      <c r="AV7" s="56" t="s">
        <v>219</v>
      </c>
      <c r="AW7" s="293" t="s">
        <v>219</v>
      </c>
      <c r="AY7" s="17"/>
      <c r="AZ7" s="18"/>
      <c r="BA7" s="19"/>
      <c r="BB7" s="290">
        <v>0</v>
      </c>
      <c r="BC7" s="291">
        <v>0</v>
      </c>
      <c r="BD7" s="19">
        <v>0</v>
      </c>
      <c r="BE7" s="20"/>
      <c r="BF7" s="292" t="s">
        <v>219</v>
      </c>
      <c r="BG7" s="63"/>
      <c r="BH7" s="64"/>
      <c r="BI7" s="63"/>
      <c r="BJ7" s="65"/>
      <c r="BK7" s="66"/>
      <c r="BL7" s="64"/>
      <c r="BM7" s="63"/>
      <c r="BN7" s="65"/>
      <c r="BO7" s="66"/>
      <c r="BP7" s="64"/>
      <c r="BQ7" s="56" t="s">
        <v>219</v>
      </c>
      <c r="BR7" s="56" t="s">
        <v>219</v>
      </c>
      <c r="BS7" s="56" t="s">
        <v>219</v>
      </c>
      <c r="BT7" s="56" t="s">
        <v>219</v>
      </c>
      <c r="BU7" s="56" t="s">
        <v>219</v>
      </c>
      <c r="BV7" s="293" t="s">
        <v>219</v>
      </c>
      <c r="BX7" s="202"/>
      <c r="BY7" s="199"/>
      <c r="BZ7" s="19"/>
      <c r="CA7" s="290">
        <v>0</v>
      </c>
      <c r="CB7" s="291">
        <v>0</v>
      </c>
      <c r="CC7" s="19">
        <v>0</v>
      </c>
      <c r="CD7" s="20"/>
      <c r="CE7" s="292" t="s">
        <v>219</v>
      </c>
      <c r="CF7" s="63"/>
      <c r="CG7" s="64"/>
      <c r="CH7" s="63"/>
      <c r="CI7" s="65"/>
      <c r="CJ7" s="66"/>
      <c r="CK7" s="64"/>
      <c r="CL7" s="63"/>
      <c r="CM7" s="65"/>
      <c r="CN7" s="66"/>
      <c r="CO7" s="64"/>
      <c r="CP7" s="56" t="s">
        <v>219</v>
      </c>
      <c r="CQ7" s="56" t="s">
        <v>219</v>
      </c>
      <c r="CR7" s="56" t="s">
        <v>219</v>
      </c>
      <c r="CS7" s="56" t="s">
        <v>219</v>
      </c>
      <c r="CT7" s="56" t="s">
        <v>219</v>
      </c>
      <c r="CU7" s="293" t="s">
        <v>219</v>
      </c>
      <c r="CW7" s="202"/>
      <c r="CX7" s="199"/>
      <c r="CY7" s="19"/>
      <c r="CZ7" s="290">
        <v>0</v>
      </c>
      <c r="DA7" s="291">
        <v>0</v>
      </c>
      <c r="DB7" s="19">
        <v>0</v>
      </c>
      <c r="DC7" s="20"/>
      <c r="DD7" s="292" t="s">
        <v>219</v>
      </c>
      <c r="DE7" s="63"/>
      <c r="DF7" s="64"/>
      <c r="DG7" s="63"/>
      <c r="DH7" s="65"/>
      <c r="DI7" s="66"/>
      <c r="DJ7" s="64"/>
      <c r="DK7" s="63"/>
      <c r="DL7" s="65"/>
      <c r="DM7" s="66"/>
      <c r="DN7" s="64"/>
      <c r="DO7" s="56" t="s">
        <v>219</v>
      </c>
      <c r="DP7" s="56" t="s">
        <v>219</v>
      </c>
      <c r="DQ7" s="56" t="s">
        <v>219</v>
      </c>
      <c r="DR7" s="56" t="s">
        <v>219</v>
      </c>
      <c r="DS7" s="56" t="s">
        <v>219</v>
      </c>
      <c r="DT7" s="293" t="s">
        <v>219</v>
      </c>
      <c r="DV7" s="17"/>
      <c r="DW7" s="18"/>
      <c r="DX7" s="19">
        <v>0.33333333333333331</v>
      </c>
      <c r="DY7" s="290">
        <v>0</v>
      </c>
      <c r="DZ7" s="291">
        <v>0</v>
      </c>
      <c r="EA7" s="19">
        <v>0</v>
      </c>
      <c r="EB7" s="20">
        <v>0.66666666666666663</v>
      </c>
      <c r="EC7" s="292">
        <v>0</v>
      </c>
      <c r="ED7" s="63"/>
      <c r="EE7" s="64"/>
      <c r="EF7" s="63"/>
      <c r="EG7" s="65"/>
      <c r="EH7" s="66"/>
      <c r="EI7" s="64"/>
      <c r="EJ7" s="63"/>
      <c r="EK7" s="65"/>
      <c r="EL7" s="66"/>
      <c r="EM7" s="64"/>
      <c r="EN7" s="56" t="s">
        <v>219</v>
      </c>
      <c r="EO7" s="56" t="s">
        <v>219</v>
      </c>
      <c r="EP7" s="56" t="s">
        <v>219</v>
      </c>
      <c r="EQ7" s="56" t="s">
        <v>219</v>
      </c>
      <c r="ER7" s="56" t="s">
        <v>219</v>
      </c>
      <c r="ES7" s="293" t="s">
        <v>219</v>
      </c>
      <c r="EU7" s="17"/>
      <c r="EV7" s="18"/>
      <c r="EW7" s="19"/>
      <c r="EX7" s="290">
        <v>0</v>
      </c>
      <c r="EY7" s="291">
        <v>0</v>
      </c>
      <c r="EZ7" s="19">
        <v>0</v>
      </c>
      <c r="FA7" s="20"/>
      <c r="FB7" s="292" t="s">
        <v>219</v>
      </c>
      <c r="FC7" s="63"/>
      <c r="FD7" s="64"/>
      <c r="FE7" s="63"/>
      <c r="FF7" s="65"/>
      <c r="FG7" s="66"/>
      <c r="FH7" s="64"/>
      <c r="FI7" s="63"/>
      <c r="FJ7" s="65"/>
      <c r="FK7" s="66"/>
      <c r="FL7" s="64"/>
      <c r="FM7" s="56" t="s">
        <v>219</v>
      </c>
      <c r="FN7" s="56" t="s">
        <v>219</v>
      </c>
      <c r="FO7" s="56" t="s">
        <v>219</v>
      </c>
      <c r="FP7" s="56" t="s">
        <v>219</v>
      </c>
      <c r="FQ7" s="56" t="s">
        <v>219</v>
      </c>
      <c r="FR7" s="293" t="s">
        <v>219</v>
      </c>
      <c r="FU7" s="262">
        <v>0</v>
      </c>
      <c r="FV7" s="261" t="s">
        <v>219</v>
      </c>
      <c r="FW7" s="263">
        <v>0</v>
      </c>
      <c r="FY7" s="491" t="s">
        <v>129</v>
      </c>
      <c r="FZ7" s="492"/>
      <c r="GA7" s="277">
        <v>14</v>
      </c>
      <c r="GB7" s="180">
        <v>16</v>
      </c>
      <c r="GC7" s="180">
        <v>15</v>
      </c>
      <c r="GD7" s="180">
        <v>15</v>
      </c>
      <c r="GE7" s="180">
        <v>14</v>
      </c>
      <c r="GF7" s="180">
        <v>0</v>
      </c>
      <c r="GG7" s="260">
        <v>13</v>
      </c>
    </row>
    <row r="8" spans="1:189" x14ac:dyDescent="0.2">
      <c r="A8" s="17" t="s">
        <v>13</v>
      </c>
      <c r="B8" s="18" t="s">
        <v>89</v>
      </c>
      <c r="C8" s="19">
        <v>0.16666666666666666</v>
      </c>
      <c r="D8" s="290">
        <v>0.47499999999999998</v>
      </c>
      <c r="E8" s="291">
        <v>0.29166666666666669</v>
      </c>
      <c r="F8" s="19">
        <v>0.16666666666666666</v>
      </c>
      <c r="G8" s="20">
        <v>0.53749999999999998</v>
      </c>
      <c r="H8" s="292">
        <v>0.35416666666666669</v>
      </c>
      <c r="I8" s="63" t="s">
        <v>90</v>
      </c>
      <c r="J8" s="64"/>
      <c r="K8" s="63"/>
      <c r="L8" s="65"/>
      <c r="M8" s="66"/>
      <c r="N8" s="64"/>
      <c r="O8" s="63"/>
      <c r="P8" s="65"/>
      <c r="Q8" s="66"/>
      <c r="R8" s="64"/>
      <c r="S8" s="56">
        <v>0</v>
      </c>
      <c r="T8" s="56" t="s">
        <v>219</v>
      </c>
      <c r="U8" s="56" t="s">
        <v>219</v>
      </c>
      <c r="V8" s="56" t="s">
        <v>219</v>
      </c>
      <c r="W8" s="56" t="s">
        <v>219</v>
      </c>
      <c r="X8" s="293">
        <v>0</v>
      </c>
      <c r="Z8" s="17" t="s">
        <v>13</v>
      </c>
      <c r="AA8" s="18" t="s">
        <v>89</v>
      </c>
      <c r="AB8" s="19">
        <v>0.22916666666666666</v>
      </c>
      <c r="AC8" s="290">
        <v>0.53749999999999998</v>
      </c>
      <c r="AD8" s="291">
        <v>0.29166666666666669</v>
      </c>
      <c r="AE8" s="19">
        <v>0.22916666666666666</v>
      </c>
      <c r="AF8" s="20">
        <v>0.53749999999999998</v>
      </c>
      <c r="AG8" s="292">
        <v>0.29166666666666669</v>
      </c>
      <c r="AH8" s="63" t="s">
        <v>90</v>
      </c>
      <c r="AI8" s="64"/>
      <c r="AJ8" s="63"/>
      <c r="AK8" s="65"/>
      <c r="AL8" s="66"/>
      <c r="AM8" s="64"/>
      <c r="AN8" s="63"/>
      <c r="AO8" s="65"/>
      <c r="AP8" s="66"/>
      <c r="AQ8" s="64"/>
      <c r="AR8" s="56">
        <v>0</v>
      </c>
      <c r="AS8" s="56" t="s">
        <v>219</v>
      </c>
      <c r="AT8" s="56" t="s">
        <v>219</v>
      </c>
      <c r="AU8" s="56" t="s">
        <v>219</v>
      </c>
      <c r="AV8" s="56" t="s">
        <v>219</v>
      </c>
      <c r="AW8" s="293">
        <v>0</v>
      </c>
      <c r="AY8" s="17" t="s">
        <v>13</v>
      </c>
      <c r="AZ8" s="18" t="s">
        <v>89</v>
      </c>
      <c r="BA8" s="19">
        <v>0.22916666666666666</v>
      </c>
      <c r="BB8" s="290">
        <v>0.53749999999999998</v>
      </c>
      <c r="BC8" s="291">
        <v>0.29166666666666669</v>
      </c>
      <c r="BD8" s="19">
        <v>0.22916666666666666</v>
      </c>
      <c r="BE8" s="20">
        <v>0.53749999999999998</v>
      </c>
      <c r="BF8" s="292">
        <v>0.29166666666666669</v>
      </c>
      <c r="BG8" s="63" t="s">
        <v>90</v>
      </c>
      <c r="BH8" s="64"/>
      <c r="BI8" s="63"/>
      <c r="BJ8" s="65"/>
      <c r="BK8" s="66"/>
      <c r="BL8" s="64"/>
      <c r="BM8" s="63"/>
      <c r="BN8" s="65"/>
      <c r="BO8" s="66"/>
      <c r="BP8" s="64"/>
      <c r="BQ8" s="56">
        <v>0</v>
      </c>
      <c r="BR8" s="56" t="s">
        <v>219</v>
      </c>
      <c r="BS8" s="56" t="s">
        <v>219</v>
      </c>
      <c r="BT8" s="56" t="s">
        <v>219</v>
      </c>
      <c r="BU8" s="56" t="s">
        <v>219</v>
      </c>
      <c r="BV8" s="293">
        <v>0</v>
      </c>
      <c r="BX8" s="201" t="s">
        <v>13</v>
      </c>
      <c r="BY8" s="199" t="s">
        <v>89</v>
      </c>
      <c r="BZ8" s="19">
        <v>0.22916666666666666</v>
      </c>
      <c r="CA8" s="290">
        <v>0.53749999999999998</v>
      </c>
      <c r="CB8" s="291">
        <v>0.29166666666666669</v>
      </c>
      <c r="CC8" s="19">
        <v>0.22916666666666666</v>
      </c>
      <c r="CD8" s="20">
        <v>0.53749999999999998</v>
      </c>
      <c r="CE8" s="292">
        <v>0.29166666666666669</v>
      </c>
      <c r="CF8" s="63" t="s">
        <v>90</v>
      </c>
      <c r="CG8" s="64"/>
      <c r="CH8" s="63"/>
      <c r="CI8" s="65"/>
      <c r="CJ8" s="66"/>
      <c r="CK8" s="64"/>
      <c r="CL8" s="63"/>
      <c r="CM8" s="65"/>
      <c r="CN8" s="66"/>
      <c r="CO8" s="64"/>
      <c r="CP8" s="56">
        <v>0</v>
      </c>
      <c r="CQ8" s="56" t="s">
        <v>219</v>
      </c>
      <c r="CR8" s="56" t="s">
        <v>219</v>
      </c>
      <c r="CS8" s="56" t="s">
        <v>219</v>
      </c>
      <c r="CT8" s="56" t="s">
        <v>219</v>
      </c>
      <c r="CU8" s="293">
        <v>0</v>
      </c>
      <c r="CW8" s="17" t="s">
        <v>13</v>
      </c>
      <c r="CX8" s="199" t="s">
        <v>89</v>
      </c>
      <c r="CY8" s="19">
        <v>0.22916666666666666</v>
      </c>
      <c r="CZ8" s="290">
        <v>0.53749999999999998</v>
      </c>
      <c r="DA8" s="291">
        <v>0.29166666666666669</v>
      </c>
      <c r="DB8" s="19">
        <v>0.22916666666666666</v>
      </c>
      <c r="DC8" s="20">
        <v>0.53749999999999998</v>
      </c>
      <c r="DD8" s="292">
        <v>0.29166666666666669</v>
      </c>
      <c r="DE8" s="63" t="s">
        <v>90</v>
      </c>
      <c r="DF8" s="64"/>
      <c r="DG8" s="63"/>
      <c r="DH8" s="65"/>
      <c r="DI8" s="66"/>
      <c r="DJ8" s="64"/>
      <c r="DK8" s="63"/>
      <c r="DL8" s="65"/>
      <c r="DM8" s="66"/>
      <c r="DN8" s="64"/>
      <c r="DO8" s="56">
        <v>0</v>
      </c>
      <c r="DP8" s="56" t="s">
        <v>219</v>
      </c>
      <c r="DQ8" s="56" t="s">
        <v>219</v>
      </c>
      <c r="DR8" s="56" t="s">
        <v>219</v>
      </c>
      <c r="DS8" s="56" t="s">
        <v>219</v>
      </c>
      <c r="DT8" s="293">
        <v>0</v>
      </c>
      <c r="DV8" s="17" t="s">
        <v>13</v>
      </c>
      <c r="DW8" s="18" t="s">
        <v>89</v>
      </c>
      <c r="DX8" s="19">
        <v>0.33333333333333331</v>
      </c>
      <c r="DY8" s="290">
        <v>0.64166666666666661</v>
      </c>
      <c r="DZ8" s="291">
        <v>0.29166666666666663</v>
      </c>
      <c r="EA8" s="19">
        <v>0.33333333333333331</v>
      </c>
      <c r="EB8" s="20">
        <v>0.55208333333333337</v>
      </c>
      <c r="EC8" s="292">
        <v>0.20208333333333339</v>
      </c>
      <c r="ED8" s="63" t="s">
        <v>90</v>
      </c>
      <c r="EE8" s="64"/>
      <c r="EF8" s="63"/>
      <c r="EG8" s="65"/>
      <c r="EH8" s="66"/>
      <c r="EI8" s="64"/>
      <c r="EJ8" s="63"/>
      <c r="EK8" s="65"/>
      <c r="EL8" s="66"/>
      <c r="EM8" s="64"/>
      <c r="EN8" s="56">
        <v>0</v>
      </c>
      <c r="EO8" s="56" t="s">
        <v>219</v>
      </c>
      <c r="EP8" s="56" t="s">
        <v>219</v>
      </c>
      <c r="EQ8" s="56" t="s">
        <v>219</v>
      </c>
      <c r="ER8" s="56" t="s">
        <v>219</v>
      </c>
      <c r="ES8" s="293">
        <v>0</v>
      </c>
      <c r="EU8" s="17"/>
      <c r="EV8" s="18"/>
      <c r="EW8" s="19"/>
      <c r="EX8" s="290">
        <v>0</v>
      </c>
      <c r="EY8" s="291">
        <v>0</v>
      </c>
      <c r="EZ8" s="19">
        <v>0</v>
      </c>
      <c r="FA8" s="20"/>
      <c r="FB8" s="292" t="s">
        <v>219</v>
      </c>
      <c r="FC8" s="63"/>
      <c r="FD8" s="64"/>
      <c r="FE8" s="63"/>
      <c r="FF8" s="65"/>
      <c r="FG8" s="66"/>
      <c r="FH8" s="64"/>
      <c r="FI8" s="63"/>
      <c r="FJ8" s="65"/>
      <c r="FK8" s="66"/>
      <c r="FL8" s="64"/>
      <c r="FM8" s="56" t="s">
        <v>219</v>
      </c>
      <c r="FN8" s="56" t="s">
        <v>219</v>
      </c>
      <c r="FO8" s="56" t="s">
        <v>219</v>
      </c>
      <c r="FP8" s="56" t="s">
        <v>219</v>
      </c>
      <c r="FQ8" s="56" t="s">
        <v>219</v>
      </c>
      <c r="FR8" s="293" t="s">
        <v>219</v>
      </c>
      <c r="FU8" s="262" t="s">
        <v>13</v>
      </c>
      <c r="FV8" s="261">
        <v>1</v>
      </c>
      <c r="FW8" s="263">
        <v>1.85</v>
      </c>
    </row>
    <row r="9" spans="1:189" x14ac:dyDescent="0.2">
      <c r="A9" s="17" t="s">
        <v>14</v>
      </c>
      <c r="B9" s="18" t="s">
        <v>89</v>
      </c>
      <c r="C9" s="19">
        <v>0.22916666666666666</v>
      </c>
      <c r="D9" s="290">
        <v>0.53749999999999998</v>
      </c>
      <c r="E9" s="291">
        <v>0.29166666666666669</v>
      </c>
      <c r="F9" s="19">
        <v>0.22916666666666666</v>
      </c>
      <c r="G9" s="20">
        <v>0.53749999999999998</v>
      </c>
      <c r="H9" s="292">
        <v>0.29166666666666669</v>
      </c>
      <c r="I9" s="63" t="s">
        <v>91</v>
      </c>
      <c r="J9" s="64"/>
      <c r="K9" s="63"/>
      <c r="L9" s="65"/>
      <c r="M9" s="66"/>
      <c r="N9" s="64"/>
      <c r="O9" s="63"/>
      <c r="P9" s="65"/>
      <c r="Q9" s="66"/>
      <c r="R9" s="64"/>
      <c r="S9" s="56">
        <v>0</v>
      </c>
      <c r="T9" s="56" t="s">
        <v>219</v>
      </c>
      <c r="U9" s="56" t="s">
        <v>219</v>
      </c>
      <c r="V9" s="56" t="s">
        <v>219</v>
      </c>
      <c r="W9" s="56" t="s">
        <v>219</v>
      </c>
      <c r="X9" s="293">
        <v>0</v>
      </c>
      <c r="Z9" s="17" t="s">
        <v>14</v>
      </c>
      <c r="AA9" s="18" t="s">
        <v>89</v>
      </c>
      <c r="AB9" s="19">
        <v>0.22916666666666666</v>
      </c>
      <c r="AC9" s="290">
        <v>0.53749999999999998</v>
      </c>
      <c r="AD9" s="291">
        <v>0.29166666666666669</v>
      </c>
      <c r="AE9" s="19">
        <v>0.22916666666666666</v>
      </c>
      <c r="AF9" s="20">
        <v>0.53749999999999998</v>
      </c>
      <c r="AG9" s="292">
        <v>0.29166666666666669</v>
      </c>
      <c r="AH9" s="63" t="s">
        <v>91</v>
      </c>
      <c r="AI9" s="64"/>
      <c r="AJ9" s="63"/>
      <c r="AK9" s="65"/>
      <c r="AL9" s="66"/>
      <c r="AM9" s="64"/>
      <c r="AN9" s="63"/>
      <c r="AO9" s="65"/>
      <c r="AP9" s="66"/>
      <c r="AQ9" s="64"/>
      <c r="AR9" s="56">
        <v>0</v>
      </c>
      <c r="AS9" s="56" t="s">
        <v>219</v>
      </c>
      <c r="AT9" s="56" t="s">
        <v>219</v>
      </c>
      <c r="AU9" s="56" t="s">
        <v>219</v>
      </c>
      <c r="AV9" s="56" t="s">
        <v>219</v>
      </c>
      <c r="AW9" s="293">
        <v>0</v>
      </c>
      <c r="AY9" s="17" t="s">
        <v>14</v>
      </c>
      <c r="AZ9" s="18" t="s">
        <v>89</v>
      </c>
      <c r="BA9" s="19">
        <v>0.22916666666666666</v>
      </c>
      <c r="BB9" s="290">
        <v>0.53749999999999998</v>
      </c>
      <c r="BC9" s="291">
        <v>0.29166666666666669</v>
      </c>
      <c r="BD9" s="19">
        <v>0.22916666666666666</v>
      </c>
      <c r="BE9" s="20">
        <v>0.53749999999999998</v>
      </c>
      <c r="BF9" s="292">
        <v>0.29166666666666669</v>
      </c>
      <c r="BG9" s="63" t="s">
        <v>91</v>
      </c>
      <c r="BH9" s="64"/>
      <c r="BI9" s="63"/>
      <c r="BJ9" s="65"/>
      <c r="BK9" s="66"/>
      <c r="BL9" s="64"/>
      <c r="BM9" s="63"/>
      <c r="BN9" s="65"/>
      <c r="BO9" s="66"/>
      <c r="BP9" s="64"/>
      <c r="BQ9" s="56">
        <v>0</v>
      </c>
      <c r="BR9" s="56" t="s">
        <v>219</v>
      </c>
      <c r="BS9" s="56" t="s">
        <v>219</v>
      </c>
      <c r="BT9" s="56" t="s">
        <v>219</v>
      </c>
      <c r="BU9" s="56" t="s">
        <v>219</v>
      </c>
      <c r="BV9" s="293">
        <v>0</v>
      </c>
      <c r="BX9" s="17" t="s">
        <v>14</v>
      </c>
      <c r="BY9" s="199" t="s">
        <v>89</v>
      </c>
      <c r="BZ9" s="19">
        <v>0.22916666666666666</v>
      </c>
      <c r="CA9" s="290">
        <v>0.53749999999999998</v>
      </c>
      <c r="CB9" s="291">
        <v>0.29166666666666669</v>
      </c>
      <c r="CC9" s="19">
        <v>0.22916666666666666</v>
      </c>
      <c r="CD9" s="20">
        <v>0.53749999999999998</v>
      </c>
      <c r="CE9" s="292">
        <v>0.29166666666666669</v>
      </c>
      <c r="CF9" s="63" t="s">
        <v>91</v>
      </c>
      <c r="CG9" s="64"/>
      <c r="CH9" s="63"/>
      <c r="CI9" s="65"/>
      <c r="CJ9" s="66"/>
      <c r="CK9" s="64"/>
      <c r="CL9" s="63"/>
      <c r="CM9" s="65"/>
      <c r="CN9" s="66"/>
      <c r="CO9" s="64"/>
      <c r="CP9" s="56">
        <v>0</v>
      </c>
      <c r="CQ9" s="56" t="s">
        <v>219</v>
      </c>
      <c r="CR9" s="56" t="s">
        <v>219</v>
      </c>
      <c r="CS9" s="56" t="s">
        <v>219</v>
      </c>
      <c r="CT9" s="56" t="s">
        <v>219</v>
      </c>
      <c r="CU9" s="293">
        <v>0</v>
      </c>
      <c r="CW9" s="17" t="s">
        <v>14</v>
      </c>
      <c r="CX9" s="199" t="s">
        <v>89</v>
      </c>
      <c r="CY9" s="19">
        <v>0.22916666666666666</v>
      </c>
      <c r="CZ9" s="290">
        <v>0.53749999999999998</v>
      </c>
      <c r="DA9" s="291">
        <v>0.29166666666666669</v>
      </c>
      <c r="DB9" s="19">
        <v>0.22916666666666666</v>
      </c>
      <c r="DC9" s="20">
        <v>0.53749999999999998</v>
      </c>
      <c r="DD9" s="292">
        <v>0.29166666666666669</v>
      </c>
      <c r="DE9" s="63" t="s">
        <v>91</v>
      </c>
      <c r="DF9" s="64"/>
      <c r="DG9" s="63"/>
      <c r="DH9" s="65"/>
      <c r="DI9" s="66"/>
      <c r="DJ9" s="64"/>
      <c r="DK9" s="63"/>
      <c r="DL9" s="65"/>
      <c r="DM9" s="66"/>
      <c r="DN9" s="64"/>
      <c r="DO9" s="56">
        <v>0</v>
      </c>
      <c r="DP9" s="56" t="s">
        <v>219</v>
      </c>
      <c r="DQ9" s="56" t="s">
        <v>219</v>
      </c>
      <c r="DR9" s="56" t="s">
        <v>219</v>
      </c>
      <c r="DS9" s="56" t="s">
        <v>219</v>
      </c>
      <c r="DT9" s="293">
        <v>0</v>
      </c>
      <c r="DV9" s="17" t="s">
        <v>14</v>
      </c>
      <c r="DW9" s="18" t="s">
        <v>89</v>
      </c>
      <c r="DX9" s="19">
        <v>0.33333333333333331</v>
      </c>
      <c r="DY9" s="290">
        <v>0.64166666666666661</v>
      </c>
      <c r="DZ9" s="291">
        <v>0.29166666666666663</v>
      </c>
      <c r="EA9" s="19">
        <v>0.33333333333333331</v>
      </c>
      <c r="EB9" s="20">
        <v>0.64166666666666672</v>
      </c>
      <c r="EC9" s="292">
        <v>0.29166666666666674</v>
      </c>
      <c r="ED9" s="63" t="s">
        <v>91</v>
      </c>
      <c r="EE9" s="64"/>
      <c r="EF9" s="63"/>
      <c r="EG9" s="65"/>
      <c r="EH9" s="66"/>
      <c r="EI9" s="64"/>
      <c r="EJ9" s="63"/>
      <c r="EK9" s="65"/>
      <c r="EL9" s="66"/>
      <c r="EM9" s="64"/>
      <c r="EN9" s="56">
        <v>0</v>
      </c>
      <c r="EO9" s="56" t="s">
        <v>219</v>
      </c>
      <c r="EP9" s="56" t="s">
        <v>219</v>
      </c>
      <c r="EQ9" s="56" t="s">
        <v>219</v>
      </c>
      <c r="ER9" s="56" t="s">
        <v>219</v>
      </c>
      <c r="ES9" s="293">
        <v>0</v>
      </c>
      <c r="EU9" s="17"/>
      <c r="EV9" s="18"/>
      <c r="EW9" s="19"/>
      <c r="EX9" s="290">
        <v>0</v>
      </c>
      <c r="EY9" s="291">
        <v>0</v>
      </c>
      <c r="EZ9" s="19">
        <v>0</v>
      </c>
      <c r="FA9" s="20"/>
      <c r="FB9" s="292" t="s">
        <v>219</v>
      </c>
      <c r="FC9" s="63"/>
      <c r="FD9" s="64"/>
      <c r="FE9" s="63"/>
      <c r="FF9" s="65"/>
      <c r="FG9" s="66"/>
      <c r="FH9" s="64"/>
      <c r="FI9" s="63"/>
      <c r="FJ9" s="65"/>
      <c r="FK9" s="66"/>
      <c r="FL9" s="64"/>
      <c r="FM9" s="56" t="s">
        <v>219</v>
      </c>
      <c r="FN9" s="56" t="s">
        <v>219</v>
      </c>
      <c r="FO9" s="56" t="s">
        <v>219</v>
      </c>
      <c r="FP9" s="56" t="s">
        <v>219</v>
      </c>
      <c r="FQ9" s="56" t="s">
        <v>219</v>
      </c>
      <c r="FR9" s="293" t="s">
        <v>219</v>
      </c>
      <c r="FU9" s="262" t="s">
        <v>14</v>
      </c>
      <c r="FV9" s="261">
        <v>1</v>
      </c>
      <c r="FW9" s="263">
        <v>1.85</v>
      </c>
    </row>
    <row r="10" spans="1:189" x14ac:dyDescent="0.2">
      <c r="A10" s="17" t="s">
        <v>15</v>
      </c>
      <c r="B10" s="18" t="s">
        <v>74</v>
      </c>
      <c r="C10" s="19">
        <v>0.22916666666666666</v>
      </c>
      <c r="D10" s="290">
        <v>0</v>
      </c>
      <c r="E10" s="291">
        <v>0</v>
      </c>
      <c r="F10" s="19">
        <v>0</v>
      </c>
      <c r="G10" s="20"/>
      <c r="H10" s="292" t="s">
        <v>219</v>
      </c>
      <c r="I10" s="63"/>
      <c r="J10" s="64"/>
      <c r="K10" s="63"/>
      <c r="L10" s="65"/>
      <c r="M10" s="66"/>
      <c r="N10" s="64"/>
      <c r="O10" s="63"/>
      <c r="P10" s="65"/>
      <c r="Q10" s="66"/>
      <c r="R10" s="64"/>
      <c r="S10" s="56" t="s">
        <v>219</v>
      </c>
      <c r="T10" s="56" t="s">
        <v>219</v>
      </c>
      <c r="U10" s="56" t="s">
        <v>219</v>
      </c>
      <c r="V10" s="56" t="s">
        <v>219</v>
      </c>
      <c r="W10" s="56" t="s">
        <v>219</v>
      </c>
      <c r="X10" s="293" t="s">
        <v>219</v>
      </c>
      <c r="Z10" s="17" t="s">
        <v>15</v>
      </c>
      <c r="AA10" s="18" t="s">
        <v>89</v>
      </c>
      <c r="AB10" s="19">
        <v>0.22916666666666666</v>
      </c>
      <c r="AC10" s="290">
        <v>0.53749999999999998</v>
      </c>
      <c r="AD10" s="291">
        <v>0.29166666666666669</v>
      </c>
      <c r="AE10" s="19">
        <v>0.22916666666666666</v>
      </c>
      <c r="AF10" s="20">
        <v>0.54861111111111105</v>
      </c>
      <c r="AG10" s="292">
        <v>0.30277777777777776</v>
      </c>
      <c r="AH10" s="63" t="s">
        <v>66</v>
      </c>
      <c r="AI10" s="64">
        <v>487</v>
      </c>
      <c r="AJ10" s="63" t="s">
        <v>48</v>
      </c>
      <c r="AK10" s="65"/>
      <c r="AL10" s="66"/>
      <c r="AM10" s="64"/>
      <c r="AN10" s="63"/>
      <c r="AO10" s="65"/>
      <c r="AP10" s="66"/>
      <c r="AQ10" s="64"/>
      <c r="AR10" s="56">
        <v>0.13115574022776239</v>
      </c>
      <c r="AS10" s="56">
        <v>0</v>
      </c>
      <c r="AT10" s="56" t="s">
        <v>219</v>
      </c>
      <c r="AU10" s="56" t="s">
        <v>219</v>
      </c>
      <c r="AV10" s="56" t="s">
        <v>219</v>
      </c>
      <c r="AW10" s="293">
        <v>0.4331749218531602</v>
      </c>
      <c r="AY10" s="17" t="s">
        <v>15</v>
      </c>
      <c r="AZ10" s="18" t="s">
        <v>89</v>
      </c>
      <c r="BA10" s="19">
        <v>0.22916666666666666</v>
      </c>
      <c r="BB10" s="290">
        <v>0.53749999999999998</v>
      </c>
      <c r="BC10" s="291">
        <v>0.29166666666666669</v>
      </c>
      <c r="BD10" s="19">
        <v>0.22916666666666666</v>
      </c>
      <c r="BE10" s="20">
        <v>0.38541666666666669</v>
      </c>
      <c r="BF10" s="292">
        <v>0.13958333333333336</v>
      </c>
      <c r="BG10" s="63" t="s">
        <v>70</v>
      </c>
      <c r="BH10" s="64">
        <v>349</v>
      </c>
      <c r="BI10" s="63"/>
      <c r="BJ10" s="65"/>
      <c r="BK10" s="66"/>
      <c r="BL10" s="64"/>
      <c r="BM10" s="63"/>
      <c r="BN10" s="65"/>
      <c r="BO10" s="66"/>
      <c r="BP10" s="64"/>
      <c r="BQ10" s="56">
        <v>6.5167520273154075E-2</v>
      </c>
      <c r="BR10" s="56" t="s">
        <v>219</v>
      </c>
      <c r="BS10" s="56" t="s">
        <v>219</v>
      </c>
      <c r="BT10" s="56" t="s">
        <v>219</v>
      </c>
      <c r="BU10" s="56" t="s">
        <v>219</v>
      </c>
      <c r="BV10" s="293">
        <v>0.46687178703155147</v>
      </c>
      <c r="BX10" s="17" t="s">
        <v>15</v>
      </c>
      <c r="BY10" s="199" t="s">
        <v>89</v>
      </c>
      <c r="BZ10" s="19">
        <v>0.22916666666666666</v>
      </c>
      <c r="CA10" s="290">
        <v>0.53749999999999998</v>
      </c>
      <c r="CB10" s="291">
        <v>0.29166666666666669</v>
      </c>
      <c r="CC10" s="19">
        <v>0.22916666666666666</v>
      </c>
      <c r="CD10" s="20">
        <v>0.53749999999999998</v>
      </c>
      <c r="CE10" s="292">
        <v>0.29166666666666669</v>
      </c>
      <c r="CF10" s="63" t="s">
        <v>66</v>
      </c>
      <c r="CG10" s="64">
        <v>611</v>
      </c>
      <c r="CH10" s="63" t="s">
        <v>48</v>
      </c>
      <c r="CI10" s="65"/>
      <c r="CJ10" s="66"/>
      <c r="CK10" s="64"/>
      <c r="CL10" s="63"/>
      <c r="CM10" s="65"/>
      <c r="CN10" s="66"/>
      <c r="CO10" s="64"/>
      <c r="CP10" s="56">
        <v>0.16455063096337333</v>
      </c>
      <c r="CQ10" s="56">
        <v>0</v>
      </c>
      <c r="CR10" s="56" t="s">
        <v>219</v>
      </c>
      <c r="CS10" s="56" t="s">
        <v>219</v>
      </c>
      <c r="CT10" s="56" t="s">
        <v>219</v>
      </c>
      <c r="CU10" s="293">
        <v>0.56417359187442284</v>
      </c>
      <c r="CW10" s="17" t="s">
        <v>15</v>
      </c>
      <c r="CX10" s="199" t="s">
        <v>89</v>
      </c>
      <c r="CY10" s="19">
        <v>0.22916666666666666</v>
      </c>
      <c r="CZ10" s="290">
        <v>0.53749999999999998</v>
      </c>
      <c r="DA10" s="291">
        <v>0.29166666666666669</v>
      </c>
      <c r="DB10" s="19">
        <v>0.22916666666666666</v>
      </c>
      <c r="DC10" s="20">
        <v>0.53749999999999998</v>
      </c>
      <c r="DD10" s="292">
        <v>0.29166666666666669</v>
      </c>
      <c r="DE10" s="63" t="s">
        <v>67</v>
      </c>
      <c r="DF10" s="64">
        <v>481</v>
      </c>
      <c r="DG10" s="63"/>
      <c r="DH10" s="65"/>
      <c r="DI10" s="66"/>
      <c r="DJ10" s="64"/>
      <c r="DK10" s="63"/>
      <c r="DL10" s="65"/>
      <c r="DM10" s="66"/>
      <c r="DN10" s="64"/>
      <c r="DO10" s="56">
        <v>0.17271981122396632</v>
      </c>
      <c r="DP10" s="56" t="s">
        <v>219</v>
      </c>
      <c r="DQ10" s="56" t="s">
        <v>219</v>
      </c>
      <c r="DR10" s="56" t="s">
        <v>219</v>
      </c>
      <c r="DS10" s="56" t="s">
        <v>219</v>
      </c>
      <c r="DT10" s="293">
        <v>0.59218220991074166</v>
      </c>
      <c r="DV10" s="17" t="s">
        <v>15</v>
      </c>
      <c r="DW10" s="18" t="s">
        <v>41</v>
      </c>
      <c r="DX10" s="19">
        <v>0.22916666666666666</v>
      </c>
      <c r="DY10" s="290">
        <v>0</v>
      </c>
      <c r="DZ10" s="291">
        <v>0</v>
      </c>
      <c r="EA10" s="19">
        <v>0</v>
      </c>
      <c r="EB10" s="20"/>
      <c r="EC10" s="292" t="s">
        <v>219</v>
      </c>
      <c r="ED10" s="63"/>
      <c r="EE10" s="64"/>
      <c r="EF10" s="63"/>
      <c r="EG10" s="65"/>
      <c r="EH10" s="66"/>
      <c r="EI10" s="64"/>
      <c r="EJ10" s="63"/>
      <c r="EK10" s="65"/>
      <c r="EL10" s="66"/>
      <c r="EM10" s="64"/>
      <c r="EN10" s="56" t="s">
        <v>219</v>
      </c>
      <c r="EO10" s="56" t="s">
        <v>219</v>
      </c>
      <c r="EP10" s="56" t="s">
        <v>219</v>
      </c>
      <c r="EQ10" s="56" t="s">
        <v>219</v>
      </c>
      <c r="ER10" s="56" t="s">
        <v>219</v>
      </c>
      <c r="ES10" s="293" t="s">
        <v>219</v>
      </c>
      <c r="EU10" s="17"/>
      <c r="EV10" s="18"/>
      <c r="EW10" s="19"/>
      <c r="EX10" s="290">
        <v>0</v>
      </c>
      <c r="EY10" s="291">
        <v>0</v>
      </c>
      <c r="EZ10" s="19">
        <v>0</v>
      </c>
      <c r="FA10" s="20"/>
      <c r="FB10" s="292" t="s">
        <v>219</v>
      </c>
      <c r="FC10" s="63"/>
      <c r="FD10" s="64"/>
      <c r="FE10" s="63"/>
      <c r="FF10" s="65"/>
      <c r="FG10" s="66"/>
      <c r="FH10" s="64"/>
      <c r="FI10" s="63"/>
      <c r="FJ10" s="65"/>
      <c r="FK10" s="66"/>
      <c r="FL10" s="64"/>
      <c r="FM10" s="56" t="s">
        <v>219</v>
      </c>
      <c r="FN10" s="56" t="s">
        <v>219</v>
      </c>
      <c r="FO10" s="56" t="s">
        <v>219</v>
      </c>
      <c r="FP10" s="56" t="s">
        <v>219</v>
      </c>
      <c r="FQ10" s="56" t="s">
        <v>219</v>
      </c>
      <c r="FR10" s="293" t="s">
        <v>219</v>
      </c>
      <c r="FU10" s="262" t="s">
        <v>15</v>
      </c>
      <c r="FV10" s="261">
        <v>3</v>
      </c>
      <c r="FW10" s="263">
        <v>1.2333333333333334</v>
      </c>
    </row>
    <row r="11" spans="1:189" x14ac:dyDescent="0.2">
      <c r="A11" s="17" t="s">
        <v>16</v>
      </c>
      <c r="B11" s="18" t="s">
        <v>89</v>
      </c>
      <c r="C11" s="19">
        <v>0.16666666666666666</v>
      </c>
      <c r="D11" s="290">
        <v>0.47499999999999998</v>
      </c>
      <c r="E11" s="291">
        <v>0.29166666666666669</v>
      </c>
      <c r="F11" s="19">
        <v>0.16666666666666666</v>
      </c>
      <c r="G11" s="20">
        <v>0.53749999999999998</v>
      </c>
      <c r="H11" s="292">
        <v>0.35416666666666669</v>
      </c>
      <c r="I11" s="63" t="s">
        <v>66</v>
      </c>
      <c r="J11" s="64">
        <v>391</v>
      </c>
      <c r="K11" s="63" t="s">
        <v>90</v>
      </c>
      <c r="L11" s="65"/>
      <c r="M11" s="66"/>
      <c r="N11" s="64"/>
      <c r="O11" s="63"/>
      <c r="P11" s="65"/>
      <c r="Q11" s="66"/>
      <c r="R11" s="64"/>
      <c r="S11" s="56">
        <v>0.10530163127116036</v>
      </c>
      <c r="T11" s="56">
        <v>0</v>
      </c>
      <c r="U11" s="56" t="s">
        <v>219</v>
      </c>
      <c r="V11" s="56" t="s">
        <v>219</v>
      </c>
      <c r="W11" s="56" t="s">
        <v>219</v>
      </c>
      <c r="X11" s="293">
        <v>0.29732225300092335</v>
      </c>
      <c r="Z11" s="17" t="s">
        <v>16</v>
      </c>
      <c r="AA11" s="18" t="s">
        <v>89</v>
      </c>
      <c r="AB11" s="19">
        <v>0.22916666666666666</v>
      </c>
      <c r="AC11" s="290">
        <v>0.53749999999999998</v>
      </c>
      <c r="AD11" s="291">
        <v>0.29166666666666669</v>
      </c>
      <c r="AE11" s="19">
        <v>0.22916666666666666</v>
      </c>
      <c r="AF11" s="20">
        <v>0.54513888888888895</v>
      </c>
      <c r="AG11" s="292">
        <v>0.29930555555555566</v>
      </c>
      <c r="AH11" s="63" t="s">
        <v>90</v>
      </c>
      <c r="AI11" s="64"/>
      <c r="AJ11" s="63"/>
      <c r="AK11" s="65"/>
      <c r="AL11" s="66"/>
      <c r="AM11" s="64"/>
      <c r="AN11" s="63"/>
      <c r="AO11" s="65"/>
      <c r="AP11" s="66"/>
      <c r="AQ11" s="64"/>
      <c r="AR11" s="56">
        <v>0</v>
      </c>
      <c r="AS11" s="56" t="s">
        <v>219</v>
      </c>
      <c r="AT11" s="56" t="s">
        <v>219</v>
      </c>
      <c r="AU11" s="56" t="s">
        <v>219</v>
      </c>
      <c r="AV11" s="56" t="s">
        <v>219</v>
      </c>
      <c r="AW11" s="293">
        <v>0</v>
      </c>
      <c r="AY11" s="17" t="s">
        <v>16</v>
      </c>
      <c r="AZ11" s="18" t="s">
        <v>89</v>
      </c>
      <c r="BA11" s="19">
        <v>0.22916666666666666</v>
      </c>
      <c r="BB11" s="290">
        <v>0.53749999999999998</v>
      </c>
      <c r="BC11" s="291">
        <v>0.29166666666666669</v>
      </c>
      <c r="BD11" s="19">
        <v>0.22916666666666666</v>
      </c>
      <c r="BE11" s="20">
        <v>0.53749999999999998</v>
      </c>
      <c r="BF11" s="292">
        <v>0.29166666666666669</v>
      </c>
      <c r="BG11" s="63" t="s">
        <v>90</v>
      </c>
      <c r="BH11" s="64"/>
      <c r="BI11" s="63"/>
      <c r="BJ11" s="65"/>
      <c r="BK11" s="66"/>
      <c r="BL11" s="64"/>
      <c r="BM11" s="63"/>
      <c r="BN11" s="65"/>
      <c r="BO11" s="66"/>
      <c r="BP11" s="64"/>
      <c r="BQ11" s="56">
        <v>0</v>
      </c>
      <c r="BR11" s="56" t="s">
        <v>219</v>
      </c>
      <c r="BS11" s="56" t="s">
        <v>219</v>
      </c>
      <c r="BT11" s="56" t="s">
        <v>219</v>
      </c>
      <c r="BU11" s="56" t="s">
        <v>219</v>
      </c>
      <c r="BV11" s="293">
        <v>0</v>
      </c>
      <c r="BX11" s="17" t="s">
        <v>16</v>
      </c>
      <c r="BY11" s="199" t="s">
        <v>89</v>
      </c>
      <c r="BZ11" s="19">
        <v>0.22916666666666666</v>
      </c>
      <c r="CA11" s="290">
        <v>0.53749999999999998</v>
      </c>
      <c r="CB11" s="291">
        <v>0.29166666666666669</v>
      </c>
      <c r="CC11" s="19">
        <v>0.22916666666666666</v>
      </c>
      <c r="CD11" s="20">
        <v>0.54166666666666663</v>
      </c>
      <c r="CE11" s="292">
        <v>0.29583333333333334</v>
      </c>
      <c r="CF11" s="63" t="s">
        <v>91</v>
      </c>
      <c r="CG11" s="64"/>
      <c r="CH11" s="63"/>
      <c r="CI11" s="65"/>
      <c r="CJ11" s="66"/>
      <c r="CK11" s="64"/>
      <c r="CL11" s="63"/>
      <c r="CM11" s="65"/>
      <c r="CN11" s="66"/>
      <c r="CO11" s="64"/>
      <c r="CP11" s="56">
        <v>0</v>
      </c>
      <c r="CQ11" s="56" t="s">
        <v>219</v>
      </c>
      <c r="CR11" s="56" t="s">
        <v>219</v>
      </c>
      <c r="CS11" s="56" t="s">
        <v>219</v>
      </c>
      <c r="CT11" s="56" t="s">
        <v>219</v>
      </c>
      <c r="CU11" s="293">
        <v>0</v>
      </c>
      <c r="CW11" s="17" t="s">
        <v>16</v>
      </c>
      <c r="CX11" s="199" t="s">
        <v>89</v>
      </c>
      <c r="CY11" s="19">
        <v>0.22916666666666666</v>
      </c>
      <c r="CZ11" s="290">
        <v>0.53749999999999998</v>
      </c>
      <c r="DA11" s="291">
        <v>0.29166666666666669</v>
      </c>
      <c r="DB11" s="19">
        <v>0.22916666666666666</v>
      </c>
      <c r="DC11" s="20">
        <v>0.53749999999999998</v>
      </c>
      <c r="DD11" s="292">
        <v>0.29166666666666669</v>
      </c>
      <c r="DE11" s="63" t="s">
        <v>91</v>
      </c>
      <c r="DF11" s="64"/>
      <c r="DG11" s="63"/>
      <c r="DH11" s="65"/>
      <c r="DI11" s="66"/>
      <c r="DJ11" s="64"/>
      <c r="DK11" s="63"/>
      <c r="DL11" s="65"/>
      <c r="DM11" s="66"/>
      <c r="DN11" s="64"/>
      <c r="DO11" s="56">
        <v>0</v>
      </c>
      <c r="DP11" s="56" t="s">
        <v>219</v>
      </c>
      <c r="DQ11" s="56" t="s">
        <v>219</v>
      </c>
      <c r="DR11" s="56" t="s">
        <v>219</v>
      </c>
      <c r="DS11" s="56" t="s">
        <v>219</v>
      </c>
      <c r="DT11" s="293">
        <v>0</v>
      </c>
      <c r="DV11" s="17" t="s">
        <v>16</v>
      </c>
      <c r="DW11" s="18" t="s">
        <v>74</v>
      </c>
      <c r="DX11" s="19">
        <v>0.22916666666666666</v>
      </c>
      <c r="DY11" s="290">
        <v>0</v>
      </c>
      <c r="DZ11" s="291">
        <v>0</v>
      </c>
      <c r="EA11" s="19">
        <v>0</v>
      </c>
      <c r="EB11" s="20"/>
      <c r="EC11" s="292" t="s">
        <v>219</v>
      </c>
      <c r="ED11" s="63"/>
      <c r="EE11" s="64"/>
      <c r="EF11" s="63"/>
      <c r="EG11" s="65"/>
      <c r="EH11" s="66"/>
      <c r="EI11" s="64"/>
      <c r="EJ11" s="63"/>
      <c r="EK11" s="65"/>
      <c r="EL11" s="66"/>
      <c r="EM11" s="64"/>
      <c r="EN11" s="56" t="s">
        <v>219</v>
      </c>
      <c r="EO11" s="56" t="s">
        <v>219</v>
      </c>
      <c r="EP11" s="56" t="s">
        <v>219</v>
      </c>
      <c r="EQ11" s="56" t="s">
        <v>219</v>
      </c>
      <c r="ER11" s="56" t="s">
        <v>219</v>
      </c>
      <c r="ES11" s="293" t="s">
        <v>219</v>
      </c>
      <c r="EU11" s="17"/>
      <c r="EV11" s="18"/>
      <c r="EW11" s="19"/>
      <c r="EX11" s="290">
        <v>0</v>
      </c>
      <c r="EY11" s="291">
        <v>0</v>
      </c>
      <c r="EZ11" s="19">
        <v>0</v>
      </c>
      <c r="FA11" s="20"/>
      <c r="FB11" s="292" t="s">
        <v>219</v>
      </c>
      <c r="FC11" s="63"/>
      <c r="FD11" s="64"/>
      <c r="FE11" s="63"/>
      <c r="FF11" s="65"/>
      <c r="FG11" s="66"/>
      <c r="FH11" s="64"/>
      <c r="FI11" s="63"/>
      <c r="FJ11" s="65"/>
      <c r="FK11" s="66"/>
      <c r="FL11" s="64"/>
      <c r="FM11" s="56" t="s">
        <v>219</v>
      </c>
      <c r="FN11" s="56" t="s">
        <v>219</v>
      </c>
      <c r="FO11" s="56" t="s">
        <v>219</v>
      </c>
      <c r="FP11" s="56" t="s">
        <v>219</v>
      </c>
      <c r="FQ11" s="56" t="s">
        <v>219</v>
      </c>
      <c r="FR11" s="293" t="s">
        <v>219</v>
      </c>
      <c r="FU11" s="262" t="s">
        <v>16</v>
      </c>
      <c r="FV11" s="261">
        <v>2</v>
      </c>
      <c r="FW11" s="263">
        <v>1.5416666666666667</v>
      </c>
      <c r="FY11" s="88"/>
    </row>
    <row r="12" spans="1:189" x14ac:dyDescent="0.2">
      <c r="A12" s="17" t="s">
        <v>19</v>
      </c>
      <c r="B12" s="18" t="s">
        <v>89</v>
      </c>
      <c r="C12" s="19">
        <v>0.27083333333333331</v>
      </c>
      <c r="D12" s="290">
        <v>0.57916666666666661</v>
      </c>
      <c r="E12" s="291">
        <v>0.29166666666666663</v>
      </c>
      <c r="F12" s="19">
        <v>0.27083333333333331</v>
      </c>
      <c r="G12" s="20">
        <v>0.57916666666666672</v>
      </c>
      <c r="H12" s="292">
        <v>0.29166666666666674</v>
      </c>
      <c r="I12" s="63" t="s">
        <v>67</v>
      </c>
      <c r="J12" s="64">
        <v>429</v>
      </c>
      <c r="K12" s="63" t="s">
        <v>77</v>
      </c>
      <c r="L12" s="65">
        <v>72</v>
      </c>
      <c r="M12" s="66"/>
      <c r="N12" s="64"/>
      <c r="O12" s="63"/>
      <c r="P12" s="65"/>
      <c r="Q12" s="66"/>
      <c r="R12" s="64"/>
      <c r="S12" s="56">
        <v>0.15404739919975377</v>
      </c>
      <c r="T12" s="56">
        <v>0.12</v>
      </c>
      <c r="U12" s="56" t="s">
        <v>219</v>
      </c>
      <c r="V12" s="56" t="s">
        <v>219</v>
      </c>
      <c r="W12" s="56" t="s">
        <v>219</v>
      </c>
      <c r="X12" s="293">
        <v>0.93959108297058402</v>
      </c>
      <c r="Z12" s="17" t="s">
        <v>19</v>
      </c>
      <c r="AA12" s="18" t="s">
        <v>89</v>
      </c>
      <c r="AB12" s="19">
        <v>0.27083333333333331</v>
      </c>
      <c r="AC12" s="290">
        <v>0.57916666666666661</v>
      </c>
      <c r="AD12" s="291">
        <v>0.29166666666666663</v>
      </c>
      <c r="AE12" s="19">
        <v>0.27083333333333331</v>
      </c>
      <c r="AF12" s="20">
        <v>0.57916666666666672</v>
      </c>
      <c r="AG12" s="292">
        <v>0.29166666666666674</v>
      </c>
      <c r="AH12" s="63" t="s">
        <v>76</v>
      </c>
      <c r="AI12" s="64">
        <v>1242</v>
      </c>
      <c r="AJ12" s="63"/>
      <c r="AK12" s="65"/>
      <c r="AL12" s="66"/>
      <c r="AM12" s="64"/>
      <c r="AN12" s="63"/>
      <c r="AO12" s="65"/>
      <c r="AP12" s="66"/>
      <c r="AQ12" s="64"/>
      <c r="AR12" s="56">
        <v>0.16911764705882351</v>
      </c>
      <c r="AS12" s="56" t="s">
        <v>219</v>
      </c>
      <c r="AT12" s="56" t="s">
        <v>219</v>
      </c>
      <c r="AU12" s="56" t="s">
        <v>219</v>
      </c>
      <c r="AV12" s="56" t="s">
        <v>219</v>
      </c>
      <c r="AW12" s="293">
        <v>0.57983193277310907</v>
      </c>
      <c r="AY12" s="17" t="s">
        <v>19</v>
      </c>
      <c r="AZ12" s="18" t="s">
        <v>89</v>
      </c>
      <c r="BA12" s="19">
        <v>0.27083333333333331</v>
      </c>
      <c r="BB12" s="290">
        <v>0.57916666666666661</v>
      </c>
      <c r="BC12" s="291">
        <v>0.29166666666666663</v>
      </c>
      <c r="BD12" s="19">
        <v>0.27083333333333331</v>
      </c>
      <c r="BE12" s="20">
        <v>0.57916666666666672</v>
      </c>
      <c r="BF12" s="292">
        <v>0.29166666666666674</v>
      </c>
      <c r="BG12" s="63" t="s">
        <v>76</v>
      </c>
      <c r="BH12" s="64">
        <v>934</v>
      </c>
      <c r="BI12" s="63" t="s">
        <v>67</v>
      </c>
      <c r="BJ12" s="65">
        <v>273</v>
      </c>
      <c r="BK12" s="66" t="s">
        <v>1</v>
      </c>
      <c r="BL12" s="64">
        <v>1</v>
      </c>
      <c r="BM12" s="63"/>
      <c r="BN12" s="65"/>
      <c r="BO12" s="66"/>
      <c r="BP12" s="64"/>
      <c r="BQ12" s="56">
        <v>0.12717864923747277</v>
      </c>
      <c r="BR12" s="56">
        <v>9.803016312711603E-2</v>
      </c>
      <c r="BS12" s="56">
        <v>4.1666666666666664E-2</v>
      </c>
      <c r="BT12" s="56" t="s">
        <v>219</v>
      </c>
      <c r="BU12" s="56" t="s">
        <v>219</v>
      </c>
      <c r="BV12" s="293">
        <v>0.91500164239287562</v>
      </c>
      <c r="BX12" s="17" t="s">
        <v>19</v>
      </c>
      <c r="BY12" s="199" t="s">
        <v>89</v>
      </c>
      <c r="BZ12" s="19">
        <v>0.27083333333333331</v>
      </c>
      <c r="CA12" s="290">
        <v>0.57916666666666661</v>
      </c>
      <c r="CB12" s="291">
        <v>0.29166666666666663</v>
      </c>
      <c r="CC12" s="19">
        <v>0.27083333333333331</v>
      </c>
      <c r="CD12" s="20">
        <v>0.39583333333333331</v>
      </c>
      <c r="CE12" s="292">
        <v>0.10833333333333334</v>
      </c>
      <c r="CF12" s="63" t="s">
        <v>76</v>
      </c>
      <c r="CG12" s="64">
        <v>664</v>
      </c>
      <c r="CH12" s="63" t="s">
        <v>70</v>
      </c>
      <c r="CI12" s="65">
        <v>46</v>
      </c>
      <c r="CJ12" s="66"/>
      <c r="CK12" s="64"/>
      <c r="CL12" s="63"/>
      <c r="CM12" s="65"/>
      <c r="CN12" s="66"/>
      <c r="CO12" s="64"/>
      <c r="CP12" s="56">
        <v>9.0413943355119819E-2</v>
      </c>
      <c r="CQ12" s="56">
        <v>8.5894152795561243E-3</v>
      </c>
      <c r="CR12" s="56" t="s">
        <v>219</v>
      </c>
      <c r="CS12" s="56" t="s">
        <v>219</v>
      </c>
      <c r="CT12" s="56" t="s">
        <v>219</v>
      </c>
      <c r="CU12" s="293">
        <v>0.9138771566277778</v>
      </c>
      <c r="CW12" s="17" t="s">
        <v>19</v>
      </c>
      <c r="CX12" s="199" t="s">
        <v>89</v>
      </c>
      <c r="CY12" s="19">
        <v>0.27083333333333331</v>
      </c>
      <c r="CZ12" s="290">
        <v>0.57916666666666661</v>
      </c>
      <c r="DA12" s="291">
        <v>0.29166666666666663</v>
      </c>
      <c r="DB12" s="19">
        <v>0.27083333333333331</v>
      </c>
      <c r="DC12" s="20">
        <v>0.57916666666666672</v>
      </c>
      <c r="DD12" s="292">
        <v>0.29166666666666674</v>
      </c>
      <c r="DE12" s="63"/>
      <c r="DF12" s="64"/>
      <c r="DG12" s="63"/>
      <c r="DH12" s="65"/>
      <c r="DI12" s="66"/>
      <c r="DJ12" s="64"/>
      <c r="DK12" s="63"/>
      <c r="DL12" s="65"/>
      <c r="DM12" s="66"/>
      <c r="DN12" s="64"/>
      <c r="DO12" s="56" t="s">
        <v>219</v>
      </c>
      <c r="DP12" s="56" t="s">
        <v>219</v>
      </c>
      <c r="DQ12" s="56" t="s">
        <v>219</v>
      </c>
      <c r="DR12" s="56" t="s">
        <v>219</v>
      </c>
      <c r="DS12" s="56" t="s">
        <v>219</v>
      </c>
      <c r="DT12" s="293">
        <v>0</v>
      </c>
      <c r="DV12" s="17" t="s">
        <v>19</v>
      </c>
      <c r="DW12" s="18" t="s">
        <v>74</v>
      </c>
      <c r="DX12" s="19">
        <v>0.27083333333333331</v>
      </c>
      <c r="DY12" s="290">
        <v>0</v>
      </c>
      <c r="DZ12" s="291">
        <v>0</v>
      </c>
      <c r="EA12" s="19">
        <v>0</v>
      </c>
      <c r="EB12" s="20"/>
      <c r="EC12" s="292" t="s">
        <v>219</v>
      </c>
      <c r="ED12" s="63"/>
      <c r="EE12" s="64"/>
      <c r="EF12" s="63"/>
      <c r="EG12" s="65"/>
      <c r="EH12" s="66"/>
      <c r="EI12" s="64"/>
      <c r="EJ12" s="63"/>
      <c r="EK12" s="65"/>
      <c r="EL12" s="66"/>
      <c r="EM12" s="64"/>
      <c r="EN12" s="56" t="s">
        <v>219</v>
      </c>
      <c r="EO12" s="56" t="s">
        <v>219</v>
      </c>
      <c r="EP12" s="56" t="s">
        <v>219</v>
      </c>
      <c r="EQ12" s="56" t="s">
        <v>219</v>
      </c>
      <c r="ER12" s="56" t="s">
        <v>219</v>
      </c>
      <c r="ES12" s="293" t="s">
        <v>219</v>
      </c>
      <c r="EU12" s="17"/>
      <c r="EV12" s="18"/>
      <c r="EW12" s="19"/>
      <c r="EX12" s="290">
        <v>0</v>
      </c>
      <c r="EY12" s="291">
        <v>0</v>
      </c>
      <c r="EZ12" s="19">
        <v>0</v>
      </c>
      <c r="FA12" s="20"/>
      <c r="FB12" s="292" t="s">
        <v>219</v>
      </c>
      <c r="FC12" s="63"/>
      <c r="FD12" s="64"/>
      <c r="FE12" s="63"/>
      <c r="FF12" s="65"/>
      <c r="FG12" s="66"/>
      <c r="FH12" s="64"/>
      <c r="FI12" s="63"/>
      <c r="FJ12" s="65"/>
      <c r="FK12" s="66"/>
      <c r="FL12" s="64"/>
      <c r="FM12" s="56" t="s">
        <v>219</v>
      </c>
      <c r="FN12" s="56" t="s">
        <v>219</v>
      </c>
      <c r="FO12" s="56" t="s">
        <v>219</v>
      </c>
      <c r="FP12" s="56" t="s">
        <v>219</v>
      </c>
      <c r="FQ12" s="56" t="s">
        <v>219</v>
      </c>
      <c r="FR12" s="293" t="s">
        <v>219</v>
      </c>
      <c r="FU12" s="262" t="s">
        <v>19</v>
      </c>
      <c r="FV12" s="261">
        <v>2</v>
      </c>
      <c r="FW12" s="263">
        <v>1.5416666666666663</v>
      </c>
      <c r="FY12" s="88"/>
    </row>
    <row r="13" spans="1:189" x14ac:dyDescent="0.2">
      <c r="A13" s="17" t="s">
        <v>65</v>
      </c>
      <c r="B13" s="18" t="s">
        <v>89</v>
      </c>
      <c r="C13" s="19">
        <v>0.16666666666666666</v>
      </c>
      <c r="D13" s="290">
        <v>0.47499999999999998</v>
      </c>
      <c r="E13" s="291">
        <v>0.29166666666666669</v>
      </c>
      <c r="F13" s="19">
        <v>0.16666666666666666</v>
      </c>
      <c r="G13" s="20">
        <v>0.53749999999999998</v>
      </c>
      <c r="H13" s="292">
        <v>0.35416666666666669</v>
      </c>
      <c r="I13" s="63" t="s">
        <v>66</v>
      </c>
      <c r="J13" s="64">
        <v>87</v>
      </c>
      <c r="K13" s="63" t="s">
        <v>67</v>
      </c>
      <c r="L13" s="65">
        <v>808</v>
      </c>
      <c r="M13" s="66"/>
      <c r="N13" s="64"/>
      <c r="O13" s="63"/>
      <c r="P13" s="65"/>
      <c r="Q13" s="66"/>
      <c r="R13" s="64"/>
      <c r="S13" s="56">
        <v>2.3430286241920589E-2</v>
      </c>
      <c r="T13" s="56">
        <v>0.29014055606853389</v>
      </c>
      <c r="U13" s="56" t="s">
        <v>219</v>
      </c>
      <c r="V13" s="56" t="s">
        <v>219</v>
      </c>
      <c r="W13" s="56" t="s">
        <v>219</v>
      </c>
      <c r="X13" s="293">
        <v>0.88537649593540091</v>
      </c>
      <c r="Y13" s="52"/>
      <c r="Z13" s="17" t="s">
        <v>65</v>
      </c>
      <c r="AA13" s="18" t="s">
        <v>89</v>
      </c>
      <c r="AB13" s="19">
        <v>0.22916666666666666</v>
      </c>
      <c r="AC13" s="290">
        <v>0.53749999999999998</v>
      </c>
      <c r="AD13" s="291">
        <v>0.29166666666666669</v>
      </c>
      <c r="AE13" s="19">
        <v>0.22916666666666666</v>
      </c>
      <c r="AF13" s="20">
        <v>0.53749999999999998</v>
      </c>
      <c r="AG13" s="292">
        <v>0.29166666666666669</v>
      </c>
      <c r="AH13" s="63" t="s">
        <v>70</v>
      </c>
      <c r="AI13" s="64">
        <v>1101</v>
      </c>
      <c r="AJ13" s="63" t="s">
        <v>1</v>
      </c>
      <c r="AK13" s="65">
        <v>1</v>
      </c>
      <c r="AL13" s="66"/>
      <c r="AM13" s="64"/>
      <c r="AN13" s="63"/>
      <c r="AO13" s="65"/>
      <c r="AP13" s="66"/>
      <c r="AQ13" s="64"/>
      <c r="AR13" s="56">
        <v>0.20558578745198464</v>
      </c>
      <c r="AS13" s="56">
        <v>4.1666666666666664E-2</v>
      </c>
      <c r="AT13" s="56" t="s">
        <v>219</v>
      </c>
      <c r="AU13" s="56" t="s">
        <v>219</v>
      </c>
      <c r="AV13" s="56" t="s">
        <v>219</v>
      </c>
      <c r="AW13" s="293">
        <v>0.84772269983537585</v>
      </c>
      <c r="AX13" s="52"/>
      <c r="AY13" s="17" t="s">
        <v>65</v>
      </c>
      <c r="AZ13" s="18" t="s">
        <v>89</v>
      </c>
      <c r="BA13" s="19">
        <v>0.22916666666666666</v>
      </c>
      <c r="BB13" s="290">
        <v>0.53749999999999998</v>
      </c>
      <c r="BC13" s="291">
        <v>0.29166666666666669</v>
      </c>
      <c r="BD13" s="19">
        <v>0.22916666666666666</v>
      </c>
      <c r="BE13" s="20">
        <v>0.53472222222222221</v>
      </c>
      <c r="BF13" s="292">
        <v>0.28888888888888892</v>
      </c>
      <c r="BG13" s="63" t="s">
        <v>66</v>
      </c>
      <c r="BH13" s="64">
        <v>872</v>
      </c>
      <c r="BI13" s="63"/>
      <c r="BJ13" s="65"/>
      <c r="BK13" s="66"/>
      <c r="BL13" s="64"/>
      <c r="BM13" s="63"/>
      <c r="BN13" s="65"/>
      <c r="BO13" s="66"/>
      <c r="BP13" s="64"/>
      <c r="BQ13" s="56">
        <v>0.2348414896891351</v>
      </c>
      <c r="BR13" s="56" t="s">
        <v>219</v>
      </c>
      <c r="BS13" s="56" t="s">
        <v>219</v>
      </c>
      <c r="BT13" s="56" t="s">
        <v>219</v>
      </c>
      <c r="BU13" s="56" t="s">
        <v>219</v>
      </c>
      <c r="BV13" s="293">
        <v>0.81291284892392912</v>
      </c>
      <c r="BW13" s="52"/>
      <c r="BX13" s="17" t="s">
        <v>204</v>
      </c>
      <c r="BY13" s="199" t="s">
        <v>89</v>
      </c>
      <c r="BZ13" s="19">
        <v>0.22916666666666666</v>
      </c>
      <c r="CA13" s="290">
        <v>0.53749999999999998</v>
      </c>
      <c r="CB13" s="291">
        <v>0.29166666666666669</v>
      </c>
      <c r="CC13" s="19">
        <v>0.22916666666666666</v>
      </c>
      <c r="CD13" s="20">
        <v>0.54166666666666663</v>
      </c>
      <c r="CE13" s="292">
        <v>0.29583333333333334</v>
      </c>
      <c r="CF13" s="63" t="s">
        <v>66</v>
      </c>
      <c r="CG13" s="64">
        <v>126</v>
      </c>
      <c r="CH13" s="63" t="s">
        <v>67</v>
      </c>
      <c r="CI13" s="65">
        <v>774</v>
      </c>
      <c r="CJ13" s="66"/>
      <c r="CK13" s="64"/>
      <c r="CL13" s="63"/>
      <c r="CM13" s="65"/>
      <c r="CN13" s="66"/>
      <c r="CO13" s="64"/>
      <c r="CP13" s="56">
        <v>3.3933518005540168E-2</v>
      </c>
      <c r="CQ13" s="56">
        <v>0.27793167128347179</v>
      </c>
      <c r="CR13" s="56" t="s">
        <v>219</v>
      </c>
      <c r="CS13" s="56" t="s">
        <v>219</v>
      </c>
      <c r="CT13" s="56" t="s">
        <v>219</v>
      </c>
      <c r="CU13" s="293">
        <v>1.054192189145956</v>
      </c>
      <c r="CV13" s="52"/>
      <c r="CW13" s="17" t="s">
        <v>65</v>
      </c>
      <c r="CX13" s="199" t="s">
        <v>41</v>
      </c>
      <c r="CY13" s="19"/>
      <c r="CZ13" s="290">
        <v>0</v>
      </c>
      <c r="DA13" s="291">
        <v>0</v>
      </c>
      <c r="DB13" s="19">
        <v>0</v>
      </c>
      <c r="DC13" s="20"/>
      <c r="DD13" s="292" t="s">
        <v>219</v>
      </c>
      <c r="DE13" s="63"/>
      <c r="DF13" s="64"/>
      <c r="DG13" s="63"/>
      <c r="DH13" s="65"/>
      <c r="DI13" s="66"/>
      <c r="DJ13" s="64"/>
      <c r="DK13" s="63"/>
      <c r="DL13" s="65"/>
      <c r="DM13" s="66"/>
      <c r="DN13" s="64"/>
      <c r="DO13" s="56" t="s">
        <v>219</v>
      </c>
      <c r="DP13" s="56" t="s">
        <v>219</v>
      </c>
      <c r="DQ13" s="56" t="s">
        <v>219</v>
      </c>
      <c r="DR13" s="56" t="s">
        <v>219</v>
      </c>
      <c r="DS13" s="56" t="s">
        <v>219</v>
      </c>
      <c r="DT13" s="293" t="s">
        <v>219</v>
      </c>
      <c r="DU13" s="52"/>
      <c r="DV13" s="17" t="s">
        <v>65</v>
      </c>
      <c r="DW13" s="18" t="s">
        <v>89</v>
      </c>
      <c r="DX13" s="19">
        <v>0.33333333333333331</v>
      </c>
      <c r="DY13" s="290">
        <v>0.64166666666666661</v>
      </c>
      <c r="DZ13" s="291">
        <v>0.29166666666666663</v>
      </c>
      <c r="EA13" s="19">
        <v>0.33333333333333331</v>
      </c>
      <c r="EB13" s="20">
        <v>0.60416666666666663</v>
      </c>
      <c r="EC13" s="292">
        <v>0.25416666666666665</v>
      </c>
      <c r="ED13" s="63" t="s">
        <v>67</v>
      </c>
      <c r="EE13" s="64">
        <v>968</v>
      </c>
      <c r="EF13" s="63"/>
      <c r="EG13" s="65"/>
      <c r="EH13" s="66"/>
      <c r="EI13" s="64"/>
      <c r="EJ13" s="63"/>
      <c r="EK13" s="65"/>
      <c r="EL13" s="66"/>
      <c r="EM13" s="64"/>
      <c r="EN13" s="56">
        <v>0.34759413152764956</v>
      </c>
      <c r="EO13" s="56" t="s">
        <v>219</v>
      </c>
      <c r="EP13" s="56" t="s">
        <v>219</v>
      </c>
      <c r="EQ13" s="56" t="s">
        <v>219</v>
      </c>
      <c r="ER13" s="56" t="s">
        <v>219</v>
      </c>
      <c r="ES13" s="293">
        <v>1.3675834683055066</v>
      </c>
      <c r="ET13" s="52"/>
      <c r="EU13" s="17"/>
      <c r="EV13" s="18"/>
      <c r="EW13" s="19"/>
      <c r="EX13" s="290">
        <v>0</v>
      </c>
      <c r="EY13" s="291">
        <v>0</v>
      </c>
      <c r="EZ13" s="19">
        <v>0</v>
      </c>
      <c r="FA13" s="20"/>
      <c r="FB13" s="292" t="s">
        <v>219</v>
      </c>
      <c r="FC13" s="63"/>
      <c r="FD13" s="64"/>
      <c r="FE13" s="63"/>
      <c r="FF13" s="65"/>
      <c r="FG13" s="66"/>
      <c r="FH13" s="64"/>
      <c r="FI13" s="63"/>
      <c r="FJ13" s="65"/>
      <c r="FK13" s="66"/>
      <c r="FL13" s="64"/>
      <c r="FM13" s="56" t="s">
        <v>219</v>
      </c>
      <c r="FN13" s="56" t="s">
        <v>219</v>
      </c>
      <c r="FO13" s="56" t="s">
        <v>219</v>
      </c>
      <c r="FP13" s="56" t="s">
        <v>219</v>
      </c>
      <c r="FQ13" s="56" t="s">
        <v>219</v>
      </c>
      <c r="FR13" s="293" t="s">
        <v>219</v>
      </c>
      <c r="FS13" s="52"/>
      <c r="FU13" s="262" t="s">
        <v>65</v>
      </c>
      <c r="FV13" s="261">
        <v>2</v>
      </c>
      <c r="FW13" s="263">
        <v>1.5416666666666667</v>
      </c>
      <c r="FY13" s="88"/>
    </row>
    <row r="14" spans="1:189" x14ac:dyDescent="0.2">
      <c r="A14" s="17" t="s">
        <v>20</v>
      </c>
      <c r="B14" s="18" t="s">
        <v>89</v>
      </c>
      <c r="C14" s="19">
        <v>0.16666666666666666</v>
      </c>
      <c r="D14" s="290">
        <v>0.47499999999999998</v>
      </c>
      <c r="E14" s="291">
        <v>0.29166666666666669</v>
      </c>
      <c r="F14" s="19">
        <v>0.16666666666666666</v>
      </c>
      <c r="G14" s="20">
        <v>0.51666666666666672</v>
      </c>
      <c r="H14" s="292">
        <v>0.33333333333333343</v>
      </c>
      <c r="I14" s="63" t="s">
        <v>68</v>
      </c>
      <c r="J14" s="64">
        <v>1300</v>
      </c>
      <c r="K14" s="63" t="s">
        <v>69</v>
      </c>
      <c r="L14" s="65">
        <v>114</v>
      </c>
      <c r="M14" s="66"/>
      <c r="N14" s="64"/>
      <c r="O14" s="63"/>
      <c r="P14" s="65"/>
      <c r="Q14" s="66"/>
      <c r="R14" s="64"/>
      <c r="S14" s="56">
        <v>0.22951977401129944</v>
      </c>
      <c r="T14" s="56">
        <v>2.6836158192090395E-2</v>
      </c>
      <c r="U14" s="56" t="s">
        <v>219</v>
      </c>
      <c r="V14" s="56" t="s">
        <v>219</v>
      </c>
      <c r="W14" s="56" t="s">
        <v>219</v>
      </c>
      <c r="X14" s="293">
        <v>0.76906779661016922</v>
      </c>
      <c r="Y14" s="52"/>
      <c r="Z14" s="17" t="s">
        <v>20</v>
      </c>
      <c r="AA14" s="18" t="s">
        <v>89</v>
      </c>
      <c r="AB14" s="19">
        <v>0.22916666666666666</v>
      </c>
      <c r="AC14" s="290">
        <v>0.53749999999999998</v>
      </c>
      <c r="AD14" s="291">
        <v>0.29166666666666669</v>
      </c>
      <c r="AE14" s="19">
        <v>0.22916666666666666</v>
      </c>
      <c r="AF14" s="20">
        <v>0.54166666666666663</v>
      </c>
      <c r="AG14" s="292">
        <v>0.29583333333333334</v>
      </c>
      <c r="AH14" s="63" t="s">
        <v>68</v>
      </c>
      <c r="AI14" s="64">
        <v>828</v>
      </c>
      <c r="AJ14" s="63" t="s">
        <v>69</v>
      </c>
      <c r="AK14" s="65">
        <v>644</v>
      </c>
      <c r="AL14" s="66"/>
      <c r="AM14" s="64"/>
      <c r="AN14" s="63"/>
      <c r="AO14" s="65"/>
      <c r="AP14" s="66"/>
      <c r="AQ14" s="64"/>
      <c r="AR14" s="56">
        <v>0.1461864406779661</v>
      </c>
      <c r="AS14" s="56">
        <v>0.15160075329566855</v>
      </c>
      <c r="AT14" s="56" t="s">
        <v>219</v>
      </c>
      <c r="AU14" s="56" t="s">
        <v>219</v>
      </c>
      <c r="AV14" s="56" t="s">
        <v>219</v>
      </c>
      <c r="AW14" s="293">
        <v>1.0066045993474972</v>
      </c>
      <c r="AX14" s="52"/>
      <c r="AY14" s="17" t="s">
        <v>20</v>
      </c>
      <c r="AZ14" s="18" t="s">
        <v>89</v>
      </c>
      <c r="BA14" s="19">
        <v>0.22916666666666666</v>
      </c>
      <c r="BB14" s="290">
        <v>0.53749999999999998</v>
      </c>
      <c r="BC14" s="291">
        <v>0.29166666666666669</v>
      </c>
      <c r="BD14" s="19">
        <v>0.22916666666666666</v>
      </c>
      <c r="BE14" s="20">
        <v>0.53749999999999998</v>
      </c>
      <c r="BF14" s="292">
        <v>0.29166666666666669</v>
      </c>
      <c r="BG14" s="63" t="s">
        <v>68</v>
      </c>
      <c r="BH14" s="64">
        <v>1560</v>
      </c>
      <c r="BI14" s="63"/>
      <c r="BJ14" s="65"/>
      <c r="BK14" s="66"/>
      <c r="BL14" s="64"/>
      <c r="BM14" s="63"/>
      <c r="BN14" s="65"/>
      <c r="BO14" s="66"/>
      <c r="BP14" s="64"/>
      <c r="BQ14" s="56">
        <v>0.27542372881355931</v>
      </c>
      <c r="BR14" s="56" t="s">
        <v>219</v>
      </c>
      <c r="BS14" s="56" t="s">
        <v>219</v>
      </c>
      <c r="BT14" s="56" t="s">
        <v>219</v>
      </c>
      <c r="BU14" s="56" t="s">
        <v>219</v>
      </c>
      <c r="BV14" s="293">
        <v>0.94430992736077468</v>
      </c>
      <c r="BW14" s="52"/>
      <c r="BX14" s="17" t="s">
        <v>20</v>
      </c>
      <c r="BY14" s="199" t="s">
        <v>89</v>
      </c>
      <c r="BZ14" s="19">
        <v>0.22916666666666666</v>
      </c>
      <c r="CA14" s="290">
        <v>0.53749999999999998</v>
      </c>
      <c r="CB14" s="291">
        <v>0.29166666666666669</v>
      </c>
      <c r="CC14" s="19">
        <v>0.22916666666666666</v>
      </c>
      <c r="CD14" s="20">
        <v>0.53749999999999998</v>
      </c>
      <c r="CE14" s="292">
        <v>0.29166666666666669</v>
      </c>
      <c r="CF14" s="63" t="s">
        <v>69</v>
      </c>
      <c r="CG14" s="64">
        <v>1604</v>
      </c>
      <c r="CH14" s="63"/>
      <c r="CI14" s="65"/>
      <c r="CJ14" s="66"/>
      <c r="CK14" s="64"/>
      <c r="CL14" s="63"/>
      <c r="CM14" s="65"/>
      <c r="CN14" s="66"/>
      <c r="CO14" s="64"/>
      <c r="CP14" s="56">
        <v>0.3775894538606403</v>
      </c>
      <c r="CQ14" s="56" t="s">
        <v>219</v>
      </c>
      <c r="CR14" s="56" t="s">
        <v>219</v>
      </c>
      <c r="CS14" s="56" t="s">
        <v>219</v>
      </c>
      <c r="CT14" s="56" t="s">
        <v>219</v>
      </c>
      <c r="CU14" s="293">
        <v>1.294592413236481</v>
      </c>
      <c r="CV14" s="52"/>
      <c r="CW14" s="17" t="s">
        <v>20</v>
      </c>
      <c r="CX14" s="199" t="s">
        <v>89</v>
      </c>
      <c r="CY14" s="19">
        <v>0.22916666666666666</v>
      </c>
      <c r="CZ14" s="290">
        <v>0.53749999999999998</v>
      </c>
      <c r="DA14" s="291">
        <v>0.29166666666666669</v>
      </c>
      <c r="DB14" s="19">
        <v>0.22916666666666666</v>
      </c>
      <c r="DC14" s="20">
        <v>0.53749999999999998</v>
      </c>
      <c r="DD14" s="292">
        <v>0.29166666666666669</v>
      </c>
      <c r="DE14" s="63" t="s">
        <v>68</v>
      </c>
      <c r="DF14" s="64">
        <v>1620</v>
      </c>
      <c r="DG14" s="63"/>
      <c r="DH14" s="65"/>
      <c r="DI14" s="66"/>
      <c r="DJ14" s="64"/>
      <c r="DK14" s="63"/>
      <c r="DL14" s="65"/>
      <c r="DM14" s="66"/>
      <c r="DN14" s="64"/>
      <c r="DO14" s="56">
        <v>0.28601694915254239</v>
      </c>
      <c r="DP14" s="56" t="s">
        <v>219</v>
      </c>
      <c r="DQ14" s="56" t="s">
        <v>219</v>
      </c>
      <c r="DR14" s="56" t="s">
        <v>219</v>
      </c>
      <c r="DS14" s="56" t="s">
        <v>219</v>
      </c>
      <c r="DT14" s="293">
        <v>0.98062953995157387</v>
      </c>
      <c r="DU14" s="52"/>
      <c r="DV14" s="17" t="s">
        <v>20</v>
      </c>
      <c r="DW14" s="18" t="s">
        <v>74</v>
      </c>
      <c r="DX14" s="19">
        <v>0.22916666666666666</v>
      </c>
      <c r="DY14" s="290">
        <v>0</v>
      </c>
      <c r="DZ14" s="291">
        <v>0</v>
      </c>
      <c r="EA14" s="19">
        <v>0</v>
      </c>
      <c r="EB14" s="20"/>
      <c r="EC14" s="292" t="s">
        <v>219</v>
      </c>
      <c r="ED14" s="63"/>
      <c r="EE14" s="64"/>
      <c r="EF14" s="63"/>
      <c r="EG14" s="65"/>
      <c r="EH14" s="66"/>
      <c r="EI14" s="64"/>
      <c r="EJ14" s="63"/>
      <c r="EK14" s="65"/>
      <c r="EL14" s="66"/>
      <c r="EM14" s="64"/>
      <c r="EN14" s="56" t="s">
        <v>219</v>
      </c>
      <c r="EO14" s="56" t="s">
        <v>219</v>
      </c>
      <c r="EP14" s="56" t="s">
        <v>219</v>
      </c>
      <c r="EQ14" s="56" t="s">
        <v>219</v>
      </c>
      <c r="ER14" s="56" t="s">
        <v>219</v>
      </c>
      <c r="ES14" s="293" t="s">
        <v>219</v>
      </c>
      <c r="ET14" s="52"/>
      <c r="EU14" s="17"/>
      <c r="EV14" s="18"/>
      <c r="EW14" s="19"/>
      <c r="EX14" s="290">
        <v>0</v>
      </c>
      <c r="EY14" s="291">
        <v>0</v>
      </c>
      <c r="EZ14" s="19">
        <v>0</v>
      </c>
      <c r="FA14" s="20"/>
      <c r="FB14" s="292" t="s">
        <v>219</v>
      </c>
      <c r="FC14" s="63"/>
      <c r="FD14" s="64"/>
      <c r="FE14" s="63"/>
      <c r="FF14" s="65"/>
      <c r="FG14" s="66"/>
      <c r="FH14" s="64"/>
      <c r="FI14" s="63"/>
      <c r="FJ14" s="65"/>
      <c r="FK14" s="66"/>
      <c r="FL14" s="64"/>
      <c r="FM14" s="56" t="s">
        <v>219</v>
      </c>
      <c r="FN14" s="56" t="s">
        <v>219</v>
      </c>
      <c r="FO14" s="56" t="s">
        <v>219</v>
      </c>
      <c r="FP14" s="56" t="s">
        <v>219</v>
      </c>
      <c r="FQ14" s="56" t="s">
        <v>219</v>
      </c>
      <c r="FR14" s="293" t="s">
        <v>219</v>
      </c>
      <c r="FS14" s="52"/>
      <c r="FU14" s="262" t="s">
        <v>20</v>
      </c>
      <c r="FV14" s="261">
        <v>2</v>
      </c>
      <c r="FW14" s="263">
        <v>1.5416666666666667</v>
      </c>
      <c r="FY14" s="88"/>
    </row>
    <row r="15" spans="1:189" x14ac:dyDescent="0.2">
      <c r="A15" s="17" t="s">
        <v>42</v>
      </c>
      <c r="B15" s="18" t="s">
        <v>89</v>
      </c>
      <c r="C15" s="19">
        <v>0.16666666666666666</v>
      </c>
      <c r="D15" s="290">
        <v>0.47499999999999998</v>
      </c>
      <c r="E15" s="291">
        <v>0.29166666666666669</v>
      </c>
      <c r="F15" s="19">
        <v>0.16666666666666666</v>
      </c>
      <c r="G15" s="20">
        <v>0.51666666666666672</v>
      </c>
      <c r="H15" s="292">
        <v>0.33333333333333343</v>
      </c>
      <c r="I15" s="63" t="s">
        <v>66</v>
      </c>
      <c r="J15" s="64">
        <v>465</v>
      </c>
      <c r="K15" s="63" t="s">
        <v>67</v>
      </c>
      <c r="L15" s="65">
        <v>305</v>
      </c>
      <c r="M15" s="66"/>
      <c r="N15" s="64"/>
      <c r="O15" s="63"/>
      <c r="P15" s="65"/>
      <c r="Q15" s="66"/>
      <c r="R15" s="64"/>
      <c r="S15" s="56">
        <v>0.12523084025854109</v>
      </c>
      <c r="T15" s="56">
        <v>0.10952087821893915</v>
      </c>
      <c r="U15" s="56" t="s">
        <v>219</v>
      </c>
      <c r="V15" s="56" t="s">
        <v>219</v>
      </c>
      <c r="W15" s="56" t="s">
        <v>219</v>
      </c>
      <c r="X15" s="293">
        <v>0.70425515543244044</v>
      </c>
      <c r="Y15" s="52"/>
      <c r="Z15" s="17" t="s">
        <v>42</v>
      </c>
      <c r="AA15" s="18" t="s">
        <v>89</v>
      </c>
      <c r="AB15" s="19">
        <v>0.22916666666666666</v>
      </c>
      <c r="AC15" s="290">
        <v>0.53749999999999998</v>
      </c>
      <c r="AD15" s="291">
        <v>0.29166666666666669</v>
      </c>
      <c r="AE15" s="19">
        <v>0.22916666666666666</v>
      </c>
      <c r="AF15" s="20">
        <v>0.53749999999999998</v>
      </c>
      <c r="AG15" s="292">
        <v>0.29166666666666669</v>
      </c>
      <c r="AH15" s="63" t="s">
        <v>66</v>
      </c>
      <c r="AI15" s="64">
        <v>685</v>
      </c>
      <c r="AJ15" s="63"/>
      <c r="AK15" s="65"/>
      <c r="AL15" s="66"/>
      <c r="AM15" s="64"/>
      <c r="AN15" s="63"/>
      <c r="AO15" s="65"/>
      <c r="AP15" s="66"/>
      <c r="AQ15" s="64"/>
      <c r="AR15" s="56">
        <v>0.18447983995075409</v>
      </c>
      <c r="AS15" s="56" t="s">
        <v>219</v>
      </c>
      <c r="AT15" s="56" t="s">
        <v>219</v>
      </c>
      <c r="AU15" s="56" t="s">
        <v>219</v>
      </c>
      <c r="AV15" s="56" t="s">
        <v>219</v>
      </c>
      <c r="AW15" s="293">
        <v>0.63250230840258537</v>
      </c>
      <c r="AX15" s="52"/>
      <c r="AY15" s="17" t="s">
        <v>42</v>
      </c>
      <c r="AZ15" s="18" t="s">
        <v>89</v>
      </c>
      <c r="BA15" s="19">
        <v>0.22916666666666666</v>
      </c>
      <c r="BB15" s="290">
        <v>0.53749999999999998</v>
      </c>
      <c r="BC15" s="291">
        <v>0.29166666666666669</v>
      </c>
      <c r="BD15" s="19">
        <v>0.22916666666666666</v>
      </c>
      <c r="BE15" s="20">
        <v>0.53749999999999998</v>
      </c>
      <c r="BF15" s="292">
        <v>0.29166666666666669</v>
      </c>
      <c r="BG15" s="63" t="s">
        <v>69</v>
      </c>
      <c r="BH15" s="64">
        <v>1493</v>
      </c>
      <c r="BI15" s="63"/>
      <c r="BJ15" s="65"/>
      <c r="BK15" s="66"/>
      <c r="BL15" s="64"/>
      <c r="BM15" s="63"/>
      <c r="BN15" s="65"/>
      <c r="BO15" s="66"/>
      <c r="BP15" s="64"/>
      <c r="BQ15" s="56">
        <v>0.35145951035781547</v>
      </c>
      <c r="BR15" s="56" t="s">
        <v>219</v>
      </c>
      <c r="BS15" s="56" t="s">
        <v>219</v>
      </c>
      <c r="BT15" s="56" t="s">
        <v>219</v>
      </c>
      <c r="BU15" s="56" t="s">
        <v>219</v>
      </c>
      <c r="BV15" s="293">
        <v>1.2050040355125102</v>
      </c>
      <c r="BW15" s="52"/>
      <c r="BX15" s="17" t="s">
        <v>42</v>
      </c>
      <c r="BY15" s="199" t="s">
        <v>89</v>
      </c>
      <c r="BZ15" s="19">
        <v>0.22916666666666666</v>
      </c>
      <c r="CA15" s="290">
        <v>0.53749999999999998</v>
      </c>
      <c r="CB15" s="291">
        <v>0.29166666666666669</v>
      </c>
      <c r="CC15" s="19">
        <v>0.22916666666666666</v>
      </c>
      <c r="CD15" s="20">
        <v>0.53749999999999998</v>
      </c>
      <c r="CE15" s="292">
        <v>0.29166666666666669</v>
      </c>
      <c r="CF15" s="63" t="s">
        <v>68</v>
      </c>
      <c r="CG15" s="64">
        <v>1223</v>
      </c>
      <c r="CH15" s="63" t="s">
        <v>69</v>
      </c>
      <c r="CI15" s="65">
        <v>610</v>
      </c>
      <c r="CJ15" s="66"/>
      <c r="CK15" s="64"/>
      <c r="CL15" s="63"/>
      <c r="CM15" s="65"/>
      <c r="CN15" s="66"/>
      <c r="CO15" s="64"/>
      <c r="CP15" s="56">
        <v>0.21592514124293785</v>
      </c>
      <c r="CQ15" s="56">
        <v>0.1435969868173258</v>
      </c>
      <c r="CR15" s="56" t="s">
        <v>219</v>
      </c>
      <c r="CS15" s="56" t="s">
        <v>219</v>
      </c>
      <c r="CT15" s="56" t="s">
        <v>219</v>
      </c>
      <c r="CU15" s="293">
        <v>1.2326472962066182</v>
      </c>
      <c r="CV15" s="52"/>
      <c r="CW15" s="17" t="s">
        <v>42</v>
      </c>
      <c r="CX15" s="199" t="s">
        <v>89</v>
      </c>
      <c r="CY15" s="19">
        <v>0.22916666666666666</v>
      </c>
      <c r="CZ15" s="290">
        <v>0.53749999999999998</v>
      </c>
      <c r="DA15" s="291">
        <v>0.29166666666666669</v>
      </c>
      <c r="DB15" s="19">
        <v>0.22916666666666666</v>
      </c>
      <c r="DC15" s="20">
        <v>0.53749999999999998</v>
      </c>
      <c r="DD15" s="292">
        <v>0.29166666666666669</v>
      </c>
      <c r="DE15" s="63" t="s">
        <v>68</v>
      </c>
      <c r="DF15" s="64">
        <v>1000</v>
      </c>
      <c r="DG15" s="63" t="s">
        <v>69</v>
      </c>
      <c r="DH15" s="65">
        <v>645</v>
      </c>
      <c r="DI15" s="66"/>
      <c r="DJ15" s="64"/>
      <c r="DK15" s="63"/>
      <c r="DL15" s="65"/>
      <c r="DM15" s="66"/>
      <c r="DN15" s="64"/>
      <c r="DO15" s="56">
        <v>0.17655367231638419</v>
      </c>
      <c r="DP15" s="56">
        <v>0.1518361581920904</v>
      </c>
      <c r="DQ15" s="56" t="s">
        <v>219</v>
      </c>
      <c r="DR15" s="56" t="s">
        <v>219</v>
      </c>
      <c r="DS15" s="56" t="s">
        <v>219</v>
      </c>
      <c r="DT15" s="293">
        <v>1.12590799031477</v>
      </c>
      <c r="DU15" s="52"/>
      <c r="DV15" s="17" t="s">
        <v>42</v>
      </c>
      <c r="DW15" s="18" t="s">
        <v>74</v>
      </c>
      <c r="DX15" s="19">
        <v>0.22916666666666666</v>
      </c>
      <c r="DY15" s="290">
        <v>0</v>
      </c>
      <c r="DZ15" s="291">
        <v>0</v>
      </c>
      <c r="EA15" s="19">
        <v>0</v>
      </c>
      <c r="EB15" s="20"/>
      <c r="EC15" s="292" t="s">
        <v>219</v>
      </c>
      <c r="ED15" s="63"/>
      <c r="EE15" s="64"/>
      <c r="EF15" s="63"/>
      <c r="EG15" s="65"/>
      <c r="EH15" s="66"/>
      <c r="EI15" s="64"/>
      <c r="EJ15" s="63"/>
      <c r="EK15" s="65"/>
      <c r="EL15" s="66"/>
      <c r="EM15" s="64"/>
      <c r="EN15" s="56" t="s">
        <v>219</v>
      </c>
      <c r="EO15" s="56" t="s">
        <v>219</v>
      </c>
      <c r="EP15" s="56" t="s">
        <v>219</v>
      </c>
      <c r="EQ15" s="56" t="s">
        <v>219</v>
      </c>
      <c r="ER15" s="56" t="s">
        <v>219</v>
      </c>
      <c r="ES15" s="293" t="s">
        <v>219</v>
      </c>
      <c r="ET15" s="52"/>
      <c r="EU15" s="17"/>
      <c r="EV15" s="18"/>
      <c r="EW15" s="19"/>
      <c r="EX15" s="290">
        <v>0</v>
      </c>
      <c r="EY15" s="291">
        <v>0</v>
      </c>
      <c r="EZ15" s="19">
        <v>0</v>
      </c>
      <c r="FA15" s="20"/>
      <c r="FB15" s="292" t="s">
        <v>219</v>
      </c>
      <c r="FC15" s="63"/>
      <c r="FD15" s="64"/>
      <c r="FE15" s="63"/>
      <c r="FF15" s="65"/>
      <c r="FG15" s="66"/>
      <c r="FH15" s="64"/>
      <c r="FI15" s="63"/>
      <c r="FJ15" s="65"/>
      <c r="FK15" s="66"/>
      <c r="FL15" s="64"/>
      <c r="FM15" s="56" t="s">
        <v>219</v>
      </c>
      <c r="FN15" s="56" t="s">
        <v>219</v>
      </c>
      <c r="FO15" s="56" t="s">
        <v>219</v>
      </c>
      <c r="FP15" s="56" t="s">
        <v>219</v>
      </c>
      <c r="FQ15" s="56" t="s">
        <v>219</v>
      </c>
      <c r="FR15" s="293" t="s">
        <v>219</v>
      </c>
      <c r="FS15" s="52"/>
      <c r="FU15" s="262" t="s">
        <v>42</v>
      </c>
      <c r="FV15" s="261">
        <v>2</v>
      </c>
      <c r="FW15" s="263">
        <v>1.5416666666666667</v>
      </c>
      <c r="FY15" s="88"/>
    </row>
    <row r="16" spans="1:189" x14ac:dyDescent="0.2">
      <c r="A16" s="26" t="s">
        <v>49</v>
      </c>
      <c r="B16" s="18" t="s">
        <v>74</v>
      </c>
      <c r="C16" s="19">
        <v>0.22916666666666666</v>
      </c>
      <c r="D16" s="290">
        <v>0</v>
      </c>
      <c r="E16" s="291">
        <v>0</v>
      </c>
      <c r="F16" s="19">
        <v>0</v>
      </c>
      <c r="G16" s="20"/>
      <c r="H16" s="292" t="s">
        <v>219</v>
      </c>
      <c r="I16" s="63"/>
      <c r="J16" s="64"/>
      <c r="K16" s="63"/>
      <c r="L16" s="65"/>
      <c r="M16" s="66"/>
      <c r="N16" s="64"/>
      <c r="O16" s="63"/>
      <c r="P16" s="65"/>
      <c r="Q16" s="66"/>
      <c r="R16" s="64"/>
      <c r="S16" s="56" t="s">
        <v>219</v>
      </c>
      <c r="T16" s="56" t="s">
        <v>219</v>
      </c>
      <c r="U16" s="56" t="s">
        <v>219</v>
      </c>
      <c r="V16" s="56" t="s">
        <v>219</v>
      </c>
      <c r="W16" s="56" t="s">
        <v>219</v>
      </c>
      <c r="X16" s="293" t="s">
        <v>219</v>
      </c>
      <c r="Y16" s="52"/>
      <c r="Z16" s="26" t="s">
        <v>49</v>
      </c>
      <c r="AA16" s="18" t="s">
        <v>89</v>
      </c>
      <c r="AB16" s="19">
        <v>0.22916666666666666</v>
      </c>
      <c r="AC16" s="290">
        <v>0.53749999999999998</v>
      </c>
      <c r="AD16" s="291">
        <v>0.29166666666666669</v>
      </c>
      <c r="AE16" s="19">
        <v>0.22916666666666666</v>
      </c>
      <c r="AF16" s="20">
        <v>0.53749999999999998</v>
      </c>
      <c r="AG16" s="292">
        <v>0.29166666666666669</v>
      </c>
      <c r="AH16" s="63" t="s">
        <v>67</v>
      </c>
      <c r="AI16" s="64">
        <v>934</v>
      </c>
      <c r="AJ16" s="63"/>
      <c r="AK16" s="65"/>
      <c r="AL16" s="66"/>
      <c r="AM16" s="64"/>
      <c r="AN16" s="63"/>
      <c r="AO16" s="65"/>
      <c r="AP16" s="66"/>
      <c r="AQ16" s="64"/>
      <c r="AR16" s="56">
        <v>0.33538524674258746</v>
      </c>
      <c r="AS16" s="56" t="s">
        <v>219</v>
      </c>
      <c r="AT16" s="56" t="s">
        <v>219</v>
      </c>
      <c r="AU16" s="56" t="s">
        <v>219</v>
      </c>
      <c r="AV16" s="56" t="s">
        <v>219</v>
      </c>
      <c r="AW16" s="293">
        <v>1.1498922745460141</v>
      </c>
      <c r="AX16" s="52"/>
      <c r="AY16" s="26" t="s">
        <v>49</v>
      </c>
      <c r="AZ16" s="18" t="s">
        <v>89</v>
      </c>
      <c r="BA16" s="19">
        <v>0.22916666666666666</v>
      </c>
      <c r="BB16" s="290">
        <v>0.53749999999999998</v>
      </c>
      <c r="BC16" s="291">
        <v>0.29166666666666669</v>
      </c>
      <c r="BD16" s="19">
        <v>0.22916666666666666</v>
      </c>
      <c r="BE16" s="20">
        <v>0.53749999999999998</v>
      </c>
      <c r="BF16" s="292">
        <v>0.29166666666666669</v>
      </c>
      <c r="BG16" s="63" t="s">
        <v>66</v>
      </c>
      <c r="BH16" s="64">
        <v>1070</v>
      </c>
      <c r="BI16" s="63"/>
      <c r="BJ16" s="65"/>
      <c r="BK16" s="66"/>
      <c r="BL16" s="64"/>
      <c r="BM16" s="63"/>
      <c r="BN16" s="65"/>
      <c r="BO16" s="66"/>
      <c r="BP16" s="64"/>
      <c r="BQ16" s="56">
        <v>0.28816558941212678</v>
      </c>
      <c r="BR16" s="56" t="s">
        <v>219</v>
      </c>
      <c r="BS16" s="56" t="s">
        <v>219</v>
      </c>
      <c r="BT16" s="56" t="s">
        <v>219</v>
      </c>
      <c r="BU16" s="56" t="s">
        <v>219</v>
      </c>
      <c r="BV16" s="293">
        <v>0.98799630655586312</v>
      </c>
      <c r="BW16" s="52"/>
      <c r="BX16" s="26" t="s">
        <v>49</v>
      </c>
      <c r="BY16" s="199" t="s">
        <v>89</v>
      </c>
      <c r="BZ16" s="19">
        <v>0.22916666666666666</v>
      </c>
      <c r="CA16" s="290">
        <v>0.53749999999999998</v>
      </c>
      <c r="CB16" s="291">
        <v>0.29166666666666669</v>
      </c>
      <c r="CC16" s="19">
        <v>0.22916666666666666</v>
      </c>
      <c r="CD16" s="20">
        <v>0.53749999999999998</v>
      </c>
      <c r="CE16" s="292">
        <v>0.29166666666666669</v>
      </c>
      <c r="CF16" s="63" t="s">
        <v>66</v>
      </c>
      <c r="CG16" s="64">
        <v>829</v>
      </c>
      <c r="CH16" s="63" t="s">
        <v>67</v>
      </c>
      <c r="CI16" s="65">
        <v>220</v>
      </c>
      <c r="CJ16" s="66"/>
      <c r="CK16" s="64"/>
      <c r="CL16" s="63"/>
      <c r="CM16" s="65"/>
      <c r="CN16" s="66"/>
      <c r="CO16" s="64"/>
      <c r="CP16" s="56">
        <v>0.22326100338565713</v>
      </c>
      <c r="CQ16" s="56">
        <v>7.8998666256283975E-2</v>
      </c>
      <c r="CR16" s="56" t="s">
        <v>219</v>
      </c>
      <c r="CS16" s="56" t="s">
        <v>219</v>
      </c>
      <c r="CT16" s="56" t="s">
        <v>219</v>
      </c>
      <c r="CU16" s="293">
        <v>1.036318867343798</v>
      </c>
      <c r="CV16" s="52"/>
      <c r="CW16" s="26" t="s">
        <v>49</v>
      </c>
      <c r="CX16" s="199" t="s">
        <v>89</v>
      </c>
      <c r="CY16" s="19">
        <v>0.22916666666666666</v>
      </c>
      <c r="CZ16" s="290">
        <v>0.53749999999999998</v>
      </c>
      <c r="DA16" s="291">
        <v>0.29166666666666669</v>
      </c>
      <c r="DB16" s="19">
        <v>0.22916666666666666</v>
      </c>
      <c r="DC16" s="20">
        <v>0.53749999999999998</v>
      </c>
      <c r="DD16" s="292">
        <v>0.29166666666666669</v>
      </c>
      <c r="DE16" s="63" t="s">
        <v>67</v>
      </c>
      <c r="DF16" s="64">
        <v>1088</v>
      </c>
      <c r="DG16" s="63"/>
      <c r="DH16" s="65"/>
      <c r="DI16" s="66"/>
      <c r="DJ16" s="64"/>
      <c r="DK16" s="63"/>
      <c r="DL16" s="65"/>
      <c r="DM16" s="66"/>
      <c r="DN16" s="64"/>
      <c r="DO16" s="56">
        <v>0.3906843131219862</v>
      </c>
      <c r="DP16" s="56" t="s">
        <v>219</v>
      </c>
      <c r="DQ16" s="56" t="s">
        <v>219</v>
      </c>
      <c r="DR16" s="56" t="s">
        <v>219</v>
      </c>
      <c r="DS16" s="56" t="s">
        <v>219</v>
      </c>
      <c r="DT16" s="293">
        <v>1.3394890735610954</v>
      </c>
      <c r="DU16" s="52"/>
      <c r="DV16" s="26" t="s">
        <v>49</v>
      </c>
      <c r="DW16" s="18" t="s">
        <v>89</v>
      </c>
      <c r="DX16" s="19">
        <v>0.33333333333333331</v>
      </c>
      <c r="DY16" s="290">
        <v>0.64166666666666661</v>
      </c>
      <c r="DZ16" s="291">
        <v>0.29166666666666663</v>
      </c>
      <c r="EA16" s="19">
        <v>0.33333333333333331</v>
      </c>
      <c r="EB16" s="20">
        <v>0.64166666666666672</v>
      </c>
      <c r="EC16" s="292">
        <v>0.29166666666666674</v>
      </c>
      <c r="ED16" s="63" t="s">
        <v>66</v>
      </c>
      <c r="EE16" s="64">
        <v>1151</v>
      </c>
      <c r="EF16" s="63"/>
      <c r="EG16" s="65"/>
      <c r="EH16" s="66"/>
      <c r="EI16" s="64"/>
      <c r="EJ16" s="63"/>
      <c r="EK16" s="65"/>
      <c r="EL16" s="66"/>
      <c r="EM16" s="64"/>
      <c r="EN16" s="56">
        <v>0.30997999384425973</v>
      </c>
      <c r="EO16" s="56" t="s">
        <v>219</v>
      </c>
      <c r="EP16" s="56" t="s">
        <v>219</v>
      </c>
      <c r="EQ16" s="56" t="s">
        <v>219</v>
      </c>
      <c r="ER16" s="56" t="s">
        <v>219</v>
      </c>
      <c r="ES16" s="293">
        <v>1.062788550323176</v>
      </c>
      <c r="ET16" s="52"/>
      <c r="EU16" s="26"/>
      <c r="EV16" s="18"/>
      <c r="EW16" s="19"/>
      <c r="EX16" s="290">
        <v>0</v>
      </c>
      <c r="EY16" s="291">
        <v>0</v>
      </c>
      <c r="EZ16" s="19">
        <v>0</v>
      </c>
      <c r="FA16" s="20"/>
      <c r="FB16" s="292" t="s">
        <v>219</v>
      </c>
      <c r="FC16" s="63"/>
      <c r="FD16" s="64"/>
      <c r="FE16" s="63"/>
      <c r="FF16" s="65"/>
      <c r="FG16" s="66"/>
      <c r="FH16" s="64"/>
      <c r="FI16" s="63"/>
      <c r="FJ16" s="65"/>
      <c r="FK16" s="66"/>
      <c r="FL16" s="64"/>
      <c r="FM16" s="56" t="s">
        <v>219</v>
      </c>
      <c r="FN16" s="56" t="s">
        <v>219</v>
      </c>
      <c r="FO16" s="56" t="s">
        <v>219</v>
      </c>
      <c r="FP16" s="56" t="s">
        <v>219</v>
      </c>
      <c r="FQ16" s="56" t="s">
        <v>219</v>
      </c>
      <c r="FR16" s="293" t="s">
        <v>219</v>
      </c>
      <c r="FS16" s="52"/>
      <c r="FU16" s="262" t="s">
        <v>49</v>
      </c>
      <c r="FV16" s="261">
        <v>2</v>
      </c>
      <c r="FW16" s="263">
        <v>1.5416666666666667</v>
      </c>
      <c r="FY16" s="88"/>
    </row>
    <row r="17" spans="1:186" x14ac:dyDescent="0.2">
      <c r="A17" s="17" t="s">
        <v>53</v>
      </c>
      <c r="B17" s="18" t="s">
        <v>89</v>
      </c>
      <c r="C17" s="19">
        <v>0.16666666666666666</v>
      </c>
      <c r="D17" s="290">
        <v>0.47499999999999998</v>
      </c>
      <c r="E17" s="291">
        <v>0.29166666666666669</v>
      </c>
      <c r="F17" s="19">
        <v>0.16666666666666666</v>
      </c>
      <c r="G17" s="20">
        <v>0.52430555555555558</v>
      </c>
      <c r="H17" s="292">
        <v>0.34097222222222229</v>
      </c>
      <c r="I17" s="63" t="s">
        <v>70</v>
      </c>
      <c r="J17" s="64">
        <v>958</v>
      </c>
      <c r="K17" s="63" t="s">
        <v>71</v>
      </c>
      <c r="L17" s="65">
        <v>369</v>
      </c>
      <c r="M17" s="66"/>
      <c r="N17" s="64"/>
      <c r="O17" s="63"/>
      <c r="P17" s="65"/>
      <c r="Q17" s="66"/>
      <c r="R17" s="64"/>
      <c r="S17" s="56">
        <v>0.17888390951771235</v>
      </c>
      <c r="T17" s="56">
        <v>9.1869398207426387E-2</v>
      </c>
      <c r="U17" s="56" t="s">
        <v>219</v>
      </c>
      <c r="V17" s="56" t="s">
        <v>219</v>
      </c>
      <c r="W17" s="56" t="s">
        <v>219</v>
      </c>
      <c r="X17" s="293">
        <v>0.79406265402077325</v>
      </c>
      <c r="Y17" s="52"/>
      <c r="Z17" s="17" t="s">
        <v>53</v>
      </c>
      <c r="AA17" s="18" t="s">
        <v>89</v>
      </c>
      <c r="AB17" s="19">
        <v>0.22916666666666666</v>
      </c>
      <c r="AC17" s="290">
        <v>0.53749999999999998</v>
      </c>
      <c r="AD17" s="291">
        <v>0.29166666666666669</v>
      </c>
      <c r="AE17" s="19">
        <v>0.22916666666666666</v>
      </c>
      <c r="AF17" s="20">
        <v>0.54166666666666663</v>
      </c>
      <c r="AG17" s="292">
        <v>0.29583333333333334</v>
      </c>
      <c r="AH17" s="63" t="s">
        <v>70</v>
      </c>
      <c r="AI17" s="64">
        <v>1272</v>
      </c>
      <c r="AJ17" s="63"/>
      <c r="AK17" s="65"/>
      <c r="AL17" s="66"/>
      <c r="AM17" s="64"/>
      <c r="AN17" s="63"/>
      <c r="AO17" s="65"/>
      <c r="AP17" s="66"/>
      <c r="AQ17" s="64"/>
      <c r="AR17" s="56">
        <v>0.23751600512163892</v>
      </c>
      <c r="AS17" s="56" t="s">
        <v>219</v>
      </c>
      <c r="AT17" s="56" t="s">
        <v>219</v>
      </c>
      <c r="AU17" s="56" t="s">
        <v>219</v>
      </c>
      <c r="AV17" s="56" t="s">
        <v>219</v>
      </c>
      <c r="AW17" s="293">
        <v>0.80287100322807525</v>
      </c>
      <c r="AX17" s="52"/>
      <c r="AY17" s="17" t="s">
        <v>53</v>
      </c>
      <c r="AZ17" s="18" t="s">
        <v>89</v>
      </c>
      <c r="BA17" s="19">
        <v>0.22916666666666666</v>
      </c>
      <c r="BB17" s="290">
        <v>0.53749999999999998</v>
      </c>
      <c r="BC17" s="291">
        <v>0.29166666666666669</v>
      </c>
      <c r="BD17" s="19">
        <v>0.22916666666666666</v>
      </c>
      <c r="BE17" s="20">
        <v>0.53749999999999998</v>
      </c>
      <c r="BF17" s="292">
        <v>0.29166666666666669</v>
      </c>
      <c r="BG17" s="63" t="s">
        <v>71</v>
      </c>
      <c r="BH17" s="64">
        <v>1047</v>
      </c>
      <c r="BI17" s="63"/>
      <c r="BJ17" s="65"/>
      <c r="BK17" s="66"/>
      <c r="BL17" s="64"/>
      <c r="BM17" s="63"/>
      <c r="BN17" s="65"/>
      <c r="BO17" s="66"/>
      <c r="BP17" s="64"/>
      <c r="BQ17" s="56">
        <v>0.2606700810926163</v>
      </c>
      <c r="BR17" s="56" t="s">
        <v>219</v>
      </c>
      <c r="BS17" s="56" t="s">
        <v>219</v>
      </c>
      <c r="BT17" s="56" t="s">
        <v>219</v>
      </c>
      <c r="BU17" s="56" t="s">
        <v>219</v>
      </c>
      <c r="BV17" s="293">
        <v>0.89372599231754157</v>
      </c>
      <c r="BW17" s="52"/>
      <c r="BX17" s="17" t="s">
        <v>53</v>
      </c>
      <c r="BY17" s="199" t="s">
        <v>89</v>
      </c>
      <c r="BZ17" s="19">
        <v>0.22916666666666666</v>
      </c>
      <c r="CA17" s="290">
        <v>0.53749999999999998</v>
      </c>
      <c r="CB17" s="291">
        <v>0.29166666666666669</v>
      </c>
      <c r="CC17" s="19">
        <v>0.22916666666666666</v>
      </c>
      <c r="CD17" s="20">
        <v>0.53749999999999998</v>
      </c>
      <c r="CE17" s="292">
        <v>0.29166666666666669</v>
      </c>
      <c r="CF17" s="63" t="s">
        <v>70</v>
      </c>
      <c r="CG17" s="64">
        <v>748</v>
      </c>
      <c r="CH17" s="63" t="s">
        <v>1</v>
      </c>
      <c r="CI17" s="65">
        <v>3</v>
      </c>
      <c r="CJ17" s="66"/>
      <c r="CK17" s="64"/>
      <c r="CL17" s="63"/>
      <c r="CM17" s="65"/>
      <c r="CN17" s="66"/>
      <c r="CO17" s="64"/>
      <c r="CP17" s="56">
        <v>0.13967136150234741</v>
      </c>
      <c r="CQ17" s="56">
        <v>0.125</v>
      </c>
      <c r="CR17" s="56" t="s">
        <v>219</v>
      </c>
      <c r="CS17" s="56" t="s">
        <v>219</v>
      </c>
      <c r="CT17" s="56" t="s">
        <v>219</v>
      </c>
      <c r="CU17" s="293">
        <v>0.90744466800804813</v>
      </c>
      <c r="CV17" s="52"/>
      <c r="CW17" s="17" t="s">
        <v>53</v>
      </c>
      <c r="CX17" s="199" t="s">
        <v>89</v>
      </c>
      <c r="CY17" s="19">
        <v>0.22916666666666666</v>
      </c>
      <c r="CZ17" s="290">
        <v>0.53749999999999998</v>
      </c>
      <c r="DA17" s="291">
        <v>0.29166666666666669</v>
      </c>
      <c r="DB17" s="19">
        <v>0.22916666666666666</v>
      </c>
      <c r="DC17" s="20">
        <v>0.53749999999999998</v>
      </c>
      <c r="DD17" s="292">
        <v>0.29166666666666669</v>
      </c>
      <c r="DE17" s="63" t="s">
        <v>70</v>
      </c>
      <c r="DF17" s="64">
        <v>1431</v>
      </c>
      <c r="DG17" s="63"/>
      <c r="DH17" s="65"/>
      <c r="DI17" s="66"/>
      <c r="DJ17" s="64"/>
      <c r="DK17" s="63"/>
      <c r="DL17" s="65"/>
      <c r="DM17" s="66"/>
      <c r="DN17" s="64"/>
      <c r="DO17" s="56">
        <v>0.26720550576184382</v>
      </c>
      <c r="DP17" s="56" t="s">
        <v>219</v>
      </c>
      <c r="DQ17" s="56" t="s">
        <v>219</v>
      </c>
      <c r="DR17" s="56" t="s">
        <v>219</v>
      </c>
      <c r="DS17" s="56" t="s">
        <v>219</v>
      </c>
      <c r="DT17" s="293">
        <v>0.91613316261203592</v>
      </c>
      <c r="DU17" s="52"/>
      <c r="DV17" s="17" t="s">
        <v>53</v>
      </c>
      <c r="DW17" s="18" t="s">
        <v>89</v>
      </c>
      <c r="DX17" s="19">
        <v>0.33333333333333331</v>
      </c>
      <c r="DY17" s="290">
        <v>0.64166666666666661</v>
      </c>
      <c r="DZ17" s="291">
        <v>0.29166666666666663</v>
      </c>
      <c r="EA17" s="19">
        <v>0.33333333333333331</v>
      </c>
      <c r="EB17" s="20">
        <v>0.66666666666666663</v>
      </c>
      <c r="EC17" s="292">
        <v>0.31666666666666665</v>
      </c>
      <c r="ED17" s="63" t="s">
        <v>70</v>
      </c>
      <c r="EE17" s="64">
        <v>1360</v>
      </c>
      <c r="EF17" s="63"/>
      <c r="EG17" s="65"/>
      <c r="EH17" s="66"/>
      <c r="EI17" s="64"/>
      <c r="EJ17" s="63"/>
      <c r="EK17" s="65"/>
      <c r="EL17" s="66"/>
      <c r="EM17" s="64"/>
      <c r="EN17" s="56">
        <v>0.25394793000426802</v>
      </c>
      <c r="EO17" s="56" t="s">
        <v>219</v>
      </c>
      <c r="EP17" s="56" t="s">
        <v>219</v>
      </c>
      <c r="EQ17" s="56" t="s">
        <v>219</v>
      </c>
      <c r="ER17" s="56" t="s">
        <v>219</v>
      </c>
      <c r="ES17" s="293">
        <v>0.80194083159242535</v>
      </c>
      <c r="ET17" s="52"/>
      <c r="EU17" s="17"/>
      <c r="EV17" s="18"/>
      <c r="EW17" s="19"/>
      <c r="EX17" s="290">
        <v>0</v>
      </c>
      <c r="EY17" s="291">
        <v>0</v>
      </c>
      <c r="EZ17" s="19">
        <v>0</v>
      </c>
      <c r="FA17" s="20"/>
      <c r="FB17" s="292" t="s">
        <v>219</v>
      </c>
      <c r="FC17" s="63"/>
      <c r="FD17" s="64"/>
      <c r="FE17" s="63"/>
      <c r="FF17" s="65"/>
      <c r="FG17" s="66"/>
      <c r="FH17" s="64"/>
      <c r="FI17" s="63"/>
      <c r="FJ17" s="65"/>
      <c r="FK17" s="66"/>
      <c r="FL17" s="64"/>
      <c r="FM17" s="56" t="s">
        <v>219</v>
      </c>
      <c r="FN17" s="56" t="s">
        <v>219</v>
      </c>
      <c r="FO17" s="56" t="s">
        <v>219</v>
      </c>
      <c r="FP17" s="56" t="s">
        <v>219</v>
      </c>
      <c r="FQ17" s="56" t="s">
        <v>219</v>
      </c>
      <c r="FR17" s="293" t="s">
        <v>219</v>
      </c>
      <c r="FS17" s="52"/>
      <c r="FU17" s="262" t="s">
        <v>53</v>
      </c>
      <c r="FV17" s="261">
        <v>1</v>
      </c>
      <c r="FW17" s="263">
        <v>1.85</v>
      </c>
      <c r="FY17" s="88"/>
    </row>
    <row r="18" spans="1:186" x14ac:dyDescent="0.2">
      <c r="A18" s="17" t="s">
        <v>55</v>
      </c>
      <c r="B18" s="18" t="s">
        <v>89</v>
      </c>
      <c r="C18" s="19">
        <v>0.16666666666666666</v>
      </c>
      <c r="D18" s="290">
        <v>0.47499999999999998</v>
      </c>
      <c r="E18" s="291">
        <v>0.29166666666666669</v>
      </c>
      <c r="F18" s="19">
        <v>0.16666666666666666</v>
      </c>
      <c r="G18" s="20">
        <v>0.51666666666666672</v>
      </c>
      <c r="H18" s="292">
        <v>0.33333333333333343</v>
      </c>
      <c r="I18" s="63" t="s">
        <v>69</v>
      </c>
      <c r="J18" s="64">
        <v>1214</v>
      </c>
      <c r="K18" s="63"/>
      <c r="L18" s="65"/>
      <c r="M18" s="66"/>
      <c r="N18" s="64"/>
      <c r="O18" s="63"/>
      <c r="P18" s="65"/>
      <c r="Q18" s="66"/>
      <c r="R18" s="64"/>
      <c r="S18" s="56">
        <v>0.28578154425612051</v>
      </c>
      <c r="T18" s="56" t="s">
        <v>219</v>
      </c>
      <c r="U18" s="56" t="s">
        <v>219</v>
      </c>
      <c r="V18" s="56" t="s">
        <v>219</v>
      </c>
      <c r="W18" s="56" t="s">
        <v>219</v>
      </c>
      <c r="X18" s="293">
        <v>0.85734463276836126</v>
      </c>
      <c r="Y18" s="52"/>
      <c r="Z18" s="17" t="s">
        <v>55</v>
      </c>
      <c r="AA18" s="18" t="s">
        <v>89</v>
      </c>
      <c r="AB18" s="19">
        <v>0.22916666666666666</v>
      </c>
      <c r="AC18" s="290">
        <v>0.53749999999999998</v>
      </c>
      <c r="AD18" s="291">
        <v>0.29166666666666669</v>
      </c>
      <c r="AE18" s="19">
        <v>0.22916666666666666</v>
      </c>
      <c r="AF18" s="20">
        <v>0.53749999999999998</v>
      </c>
      <c r="AG18" s="292">
        <v>0.29166666666666669</v>
      </c>
      <c r="AH18" s="63" t="s">
        <v>69</v>
      </c>
      <c r="AI18" s="64">
        <v>1298</v>
      </c>
      <c r="AJ18" s="63"/>
      <c r="AK18" s="65"/>
      <c r="AL18" s="66"/>
      <c r="AM18" s="64"/>
      <c r="AN18" s="63"/>
      <c r="AO18" s="65"/>
      <c r="AP18" s="66"/>
      <c r="AQ18" s="64"/>
      <c r="AR18" s="56">
        <v>0.30555555555555552</v>
      </c>
      <c r="AS18" s="56" t="s">
        <v>219</v>
      </c>
      <c r="AT18" s="56" t="s">
        <v>219</v>
      </c>
      <c r="AU18" s="56" t="s">
        <v>219</v>
      </c>
      <c r="AV18" s="56" t="s">
        <v>219</v>
      </c>
      <c r="AW18" s="293">
        <v>1.0476190476190474</v>
      </c>
      <c r="AX18" s="52"/>
      <c r="AY18" s="17" t="s">
        <v>55</v>
      </c>
      <c r="AZ18" s="18" t="s">
        <v>89</v>
      </c>
      <c r="BA18" s="19">
        <v>0.22916666666666666</v>
      </c>
      <c r="BB18" s="290">
        <v>0.53749999999999998</v>
      </c>
      <c r="BC18" s="291">
        <v>0.29166666666666669</v>
      </c>
      <c r="BD18" s="19">
        <v>0.22916666666666666</v>
      </c>
      <c r="BE18" s="20">
        <v>0.4513888888888889</v>
      </c>
      <c r="BF18" s="292">
        <v>0.20555555555555557</v>
      </c>
      <c r="BG18" s="63" t="s">
        <v>68</v>
      </c>
      <c r="BH18" s="64">
        <v>889</v>
      </c>
      <c r="BI18" s="63"/>
      <c r="BJ18" s="65"/>
      <c r="BK18" s="66"/>
      <c r="BL18" s="64"/>
      <c r="BM18" s="63"/>
      <c r="BN18" s="65"/>
      <c r="BO18" s="66"/>
      <c r="BP18" s="64"/>
      <c r="BQ18" s="56">
        <v>0.15695621468926554</v>
      </c>
      <c r="BR18" s="56" t="s">
        <v>219</v>
      </c>
      <c r="BS18" s="56" t="s">
        <v>219</v>
      </c>
      <c r="BT18" s="56" t="s">
        <v>219</v>
      </c>
      <c r="BU18" s="56" t="s">
        <v>219</v>
      </c>
      <c r="BV18" s="293">
        <v>0.76357077416399444</v>
      </c>
      <c r="BW18" s="52"/>
      <c r="BX18" s="17" t="s">
        <v>55</v>
      </c>
      <c r="BY18" s="199" t="s">
        <v>89</v>
      </c>
      <c r="BZ18" s="19">
        <v>0.22916666666666666</v>
      </c>
      <c r="CA18" s="290">
        <v>0.53749999999999998</v>
      </c>
      <c r="CB18" s="291">
        <v>0.29166666666666669</v>
      </c>
      <c r="CC18" s="19">
        <v>0.22916666666666666</v>
      </c>
      <c r="CD18" s="20">
        <v>0.53749999999999998</v>
      </c>
      <c r="CE18" s="292">
        <v>0.29166666666666669</v>
      </c>
      <c r="CF18" s="63" t="s">
        <v>68</v>
      </c>
      <c r="CG18" s="64">
        <v>1241</v>
      </c>
      <c r="CH18" s="63" t="s">
        <v>69</v>
      </c>
      <c r="CI18" s="65">
        <v>503</v>
      </c>
      <c r="CJ18" s="66"/>
      <c r="CK18" s="64"/>
      <c r="CL18" s="63"/>
      <c r="CM18" s="65"/>
      <c r="CN18" s="66"/>
      <c r="CO18" s="64"/>
      <c r="CP18" s="56">
        <v>0.21910310734463279</v>
      </c>
      <c r="CQ18" s="56">
        <v>0.11840866290018832</v>
      </c>
      <c r="CR18" s="56" t="s">
        <v>219</v>
      </c>
      <c r="CS18" s="56" t="s">
        <v>219</v>
      </c>
      <c r="CT18" s="56" t="s">
        <v>219</v>
      </c>
      <c r="CU18" s="293">
        <v>1.157183212267958</v>
      </c>
      <c r="CV18" s="52"/>
      <c r="CW18" s="17" t="s">
        <v>55</v>
      </c>
      <c r="CX18" s="199" t="s">
        <v>89</v>
      </c>
      <c r="CY18" s="19">
        <v>0.22916666666666666</v>
      </c>
      <c r="CZ18" s="290">
        <v>0.53749999999999998</v>
      </c>
      <c r="DA18" s="291">
        <v>0.29166666666666669</v>
      </c>
      <c r="DB18" s="19">
        <v>0.22916666666666666</v>
      </c>
      <c r="DC18" s="20">
        <v>0.53749999999999998</v>
      </c>
      <c r="DD18" s="292">
        <v>0.29166666666666669</v>
      </c>
      <c r="DE18" s="63" t="s">
        <v>69</v>
      </c>
      <c r="DF18" s="64">
        <v>1612</v>
      </c>
      <c r="DG18" s="63"/>
      <c r="DH18" s="65"/>
      <c r="DI18" s="66"/>
      <c r="DJ18" s="64"/>
      <c r="DK18" s="63"/>
      <c r="DL18" s="65"/>
      <c r="DM18" s="66"/>
      <c r="DN18" s="64"/>
      <c r="DO18" s="56">
        <v>0.37947269303201508</v>
      </c>
      <c r="DP18" s="56" t="s">
        <v>219</v>
      </c>
      <c r="DQ18" s="56" t="s">
        <v>219</v>
      </c>
      <c r="DR18" s="56" t="s">
        <v>219</v>
      </c>
      <c r="DS18" s="56" t="s">
        <v>219</v>
      </c>
      <c r="DT18" s="293">
        <v>1.3010492332526231</v>
      </c>
      <c r="DU18" s="52"/>
      <c r="DV18" s="17" t="s">
        <v>55</v>
      </c>
      <c r="DW18" s="18" t="s">
        <v>89</v>
      </c>
      <c r="DX18" s="19">
        <v>0.33333333333333331</v>
      </c>
      <c r="DY18" s="290">
        <v>0.64166666666666661</v>
      </c>
      <c r="DZ18" s="291">
        <v>0.29166666666666663</v>
      </c>
      <c r="EA18" s="19">
        <v>0.33333333333333331</v>
      </c>
      <c r="EB18" s="20">
        <v>0.64166666666666672</v>
      </c>
      <c r="EC18" s="292">
        <v>0.29166666666666674</v>
      </c>
      <c r="ED18" s="63" t="s">
        <v>68</v>
      </c>
      <c r="EE18" s="64">
        <v>1694</v>
      </c>
      <c r="EF18" s="63"/>
      <c r="EG18" s="65"/>
      <c r="EH18" s="66"/>
      <c r="EI18" s="64"/>
      <c r="EJ18" s="63"/>
      <c r="EK18" s="65"/>
      <c r="EL18" s="66"/>
      <c r="EM18" s="64"/>
      <c r="EN18" s="56">
        <v>0.2990819209039548</v>
      </c>
      <c r="EO18" s="56" t="s">
        <v>219</v>
      </c>
      <c r="EP18" s="56" t="s">
        <v>219</v>
      </c>
      <c r="EQ18" s="56" t="s">
        <v>219</v>
      </c>
      <c r="ER18" s="56" t="s">
        <v>219</v>
      </c>
      <c r="ES18" s="293">
        <v>1.025423728813559</v>
      </c>
      <c r="ET18" s="52"/>
      <c r="EU18" s="17"/>
      <c r="EV18" s="18"/>
      <c r="EW18" s="19"/>
      <c r="EX18" s="290">
        <v>0</v>
      </c>
      <c r="EY18" s="291">
        <v>0</v>
      </c>
      <c r="EZ18" s="19">
        <v>0</v>
      </c>
      <c r="FA18" s="20"/>
      <c r="FB18" s="292" t="s">
        <v>219</v>
      </c>
      <c r="FC18" s="63"/>
      <c r="FD18" s="64"/>
      <c r="FE18" s="63"/>
      <c r="FF18" s="65"/>
      <c r="FG18" s="66"/>
      <c r="FH18" s="64"/>
      <c r="FI18" s="63"/>
      <c r="FJ18" s="65"/>
      <c r="FK18" s="66"/>
      <c r="FL18" s="64"/>
      <c r="FM18" s="56" t="s">
        <v>219</v>
      </c>
      <c r="FN18" s="56" t="s">
        <v>219</v>
      </c>
      <c r="FO18" s="56" t="s">
        <v>219</v>
      </c>
      <c r="FP18" s="56" t="s">
        <v>219</v>
      </c>
      <c r="FQ18" s="56" t="s">
        <v>219</v>
      </c>
      <c r="FR18" s="293" t="s">
        <v>219</v>
      </c>
      <c r="FS18" s="52"/>
      <c r="FU18" s="262" t="s">
        <v>55</v>
      </c>
      <c r="FV18" s="261">
        <v>1</v>
      </c>
      <c r="FW18" s="263">
        <v>1.85</v>
      </c>
      <c r="FY18" s="88"/>
    </row>
    <row r="19" spans="1:186" s="25" customFormat="1" x14ac:dyDescent="0.2">
      <c r="A19" s="17" t="s">
        <v>54</v>
      </c>
      <c r="B19" s="18" t="s">
        <v>89</v>
      </c>
      <c r="C19" s="19">
        <v>0.16666666666666666</v>
      </c>
      <c r="D19" s="290">
        <v>0.47499999999999998</v>
      </c>
      <c r="E19" s="291">
        <v>0.29166666666666669</v>
      </c>
      <c r="F19" s="19">
        <v>0.16666666666666666</v>
      </c>
      <c r="G19" s="20">
        <v>0.52083333333333337</v>
      </c>
      <c r="H19" s="292">
        <v>0.33750000000000008</v>
      </c>
      <c r="I19" s="63" t="s">
        <v>66</v>
      </c>
      <c r="J19" s="64">
        <v>1496</v>
      </c>
      <c r="K19" s="63"/>
      <c r="L19" s="65"/>
      <c r="M19" s="66"/>
      <c r="N19" s="64"/>
      <c r="O19" s="63"/>
      <c r="P19" s="65"/>
      <c r="Q19" s="66"/>
      <c r="R19" s="64"/>
      <c r="S19" s="56">
        <v>0.40289319790704831</v>
      </c>
      <c r="T19" s="56" t="s">
        <v>219</v>
      </c>
      <c r="U19" s="56" t="s">
        <v>219</v>
      </c>
      <c r="V19" s="56" t="s">
        <v>219</v>
      </c>
      <c r="W19" s="56" t="s">
        <v>219</v>
      </c>
      <c r="X19" s="293">
        <v>1.1937576234282909</v>
      </c>
      <c r="Y19" s="52"/>
      <c r="Z19" s="17" t="s">
        <v>54</v>
      </c>
      <c r="AA19" s="18" t="s">
        <v>89</v>
      </c>
      <c r="AB19" s="19">
        <v>0.22916666666666666</v>
      </c>
      <c r="AC19" s="290">
        <v>0.53749999999999998</v>
      </c>
      <c r="AD19" s="291">
        <v>0.29166666666666669</v>
      </c>
      <c r="AE19" s="19">
        <v>0.22916666666666666</v>
      </c>
      <c r="AF19" s="20">
        <v>0.53749999999999998</v>
      </c>
      <c r="AG19" s="292">
        <v>0.29166666666666669</v>
      </c>
      <c r="AH19" s="63" t="s">
        <v>66</v>
      </c>
      <c r="AI19" s="64">
        <v>1141</v>
      </c>
      <c r="AJ19" s="63" t="s">
        <v>67</v>
      </c>
      <c r="AK19" s="65">
        <v>9</v>
      </c>
      <c r="AL19" s="66"/>
      <c r="AM19" s="64"/>
      <c r="AN19" s="63"/>
      <c r="AO19" s="65"/>
      <c r="AP19" s="66"/>
      <c r="AQ19" s="64"/>
      <c r="AR19" s="56">
        <v>0.30728685749461371</v>
      </c>
      <c r="AS19" s="56">
        <v>3.2317636195752539E-3</v>
      </c>
      <c r="AT19" s="56" t="s">
        <v>219</v>
      </c>
      <c r="AU19" s="56" t="s">
        <v>219</v>
      </c>
      <c r="AV19" s="56" t="s">
        <v>219</v>
      </c>
      <c r="AW19" s="293">
        <v>1.0646352723915051</v>
      </c>
      <c r="AX19" s="52"/>
      <c r="AY19" s="17" t="s">
        <v>54</v>
      </c>
      <c r="AZ19" s="18" t="s">
        <v>89</v>
      </c>
      <c r="BA19" s="19">
        <v>0.22916666666666666</v>
      </c>
      <c r="BB19" s="290">
        <v>0.53749999999999998</v>
      </c>
      <c r="BC19" s="291">
        <v>0.29166666666666669</v>
      </c>
      <c r="BD19" s="19">
        <v>0.22916666666666666</v>
      </c>
      <c r="BE19" s="20">
        <v>0.53749999999999998</v>
      </c>
      <c r="BF19" s="292">
        <v>0.29166666666666669</v>
      </c>
      <c r="BG19" s="63" t="s">
        <v>66</v>
      </c>
      <c r="BH19" s="64">
        <v>1266</v>
      </c>
      <c r="BI19" s="63"/>
      <c r="BJ19" s="65"/>
      <c r="BK19" s="66"/>
      <c r="BL19" s="64"/>
      <c r="BM19" s="63"/>
      <c r="BN19" s="65"/>
      <c r="BO19" s="66"/>
      <c r="BP19" s="64"/>
      <c r="BQ19" s="56">
        <v>0.34095106186518925</v>
      </c>
      <c r="BR19" s="56" t="s">
        <v>219</v>
      </c>
      <c r="BS19" s="56" t="s">
        <v>219</v>
      </c>
      <c r="BT19" s="56" t="s">
        <v>219</v>
      </c>
      <c r="BU19" s="56" t="s">
        <v>219</v>
      </c>
      <c r="BV19" s="293">
        <v>1.1689750692520773</v>
      </c>
      <c r="BW19" s="52"/>
      <c r="BX19" s="17" t="s">
        <v>54</v>
      </c>
      <c r="BY19" s="199" t="s">
        <v>89</v>
      </c>
      <c r="BZ19" s="19">
        <v>0.22916666666666666</v>
      </c>
      <c r="CA19" s="290">
        <v>0.53749999999999998</v>
      </c>
      <c r="CB19" s="291">
        <v>0.29166666666666669</v>
      </c>
      <c r="CC19" s="19">
        <v>0.22916666666666666</v>
      </c>
      <c r="CD19" s="20">
        <v>0.53749999999999998</v>
      </c>
      <c r="CE19" s="292">
        <v>0.29166666666666669</v>
      </c>
      <c r="CF19" s="63" t="s">
        <v>66</v>
      </c>
      <c r="CG19" s="64">
        <v>935</v>
      </c>
      <c r="CH19" s="63" t="s">
        <v>67</v>
      </c>
      <c r="CI19" s="65">
        <v>163</v>
      </c>
      <c r="CJ19" s="66"/>
      <c r="CK19" s="64"/>
      <c r="CL19" s="63"/>
      <c r="CM19" s="65"/>
      <c r="CN19" s="66"/>
      <c r="CO19" s="64"/>
      <c r="CP19" s="56">
        <v>0.25180824869190516</v>
      </c>
      <c r="CQ19" s="56">
        <v>5.8530829998974042E-2</v>
      </c>
      <c r="CR19" s="56" t="s">
        <v>219</v>
      </c>
      <c r="CS19" s="56" t="s">
        <v>219</v>
      </c>
      <c r="CT19" s="56" t="s">
        <v>219</v>
      </c>
      <c r="CU19" s="293">
        <v>1.0640196983687285</v>
      </c>
      <c r="CV19" s="52"/>
      <c r="CW19" s="17" t="s">
        <v>54</v>
      </c>
      <c r="CX19" s="199" t="s">
        <v>89</v>
      </c>
      <c r="CY19" s="19">
        <v>0.22916666666666666</v>
      </c>
      <c r="CZ19" s="290">
        <v>0.53749999999999998</v>
      </c>
      <c r="DA19" s="291">
        <v>0.29166666666666669</v>
      </c>
      <c r="DB19" s="19">
        <v>0.22916666666666666</v>
      </c>
      <c r="DC19" s="20">
        <v>0.53749999999999998</v>
      </c>
      <c r="DD19" s="292">
        <v>0.29166666666666669</v>
      </c>
      <c r="DE19" s="63" t="s">
        <v>66</v>
      </c>
      <c r="DF19" s="64">
        <v>1130</v>
      </c>
      <c r="DG19" s="63"/>
      <c r="DH19" s="65"/>
      <c r="DI19" s="66"/>
      <c r="DJ19" s="64"/>
      <c r="DK19" s="63"/>
      <c r="DL19" s="65"/>
      <c r="DM19" s="66"/>
      <c r="DN19" s="64"/>
      <c r="DO19" s="56">
        <v>0.30432440751000306</v>
      </c>
      <c r="DP19" s="56" t="s">
        <v>219</v>
      </c>
      <c r="DQ19" s="56" t="s">
        <v>219</v>
      </c>
      <c r="DR19" s="56" t="s">
        <v>219</v>
      </c>
      <c r="DS19" s="56" t="s">
        <v>219</v>
      </c>
      <c r="DT19" s="293">
        <v>1.0433979686057246</v>
      </c>
      <c r="DU19" s="52"/>
      <c r="DV19" s="17" t="s">
        <v>54</v>
      </c>
      <c r="DW19" s="18" t="s">
        <v>74</v>
      </c>
      <c r="DX19" s="19">
        <v>0.22916666666666666</v>
      </c>
      <c r="DY19" s="290">
        <v>0</v>
      </c>
      <c r="DZ19" s="291">
        <v>0</v>
      </c>
      <c r="EA19" s="19">
        <v>0</v>
      </c>
      <c r="EB19" s="20"/>
      <c r="EC19" s="292" t="s">
        <v>219</v>
      </c>
      <c r="ED19" s="63"/>
      <c r="EE19" s="64"/>
      <c r="EF19" s="63"/>
      <c r="EG19" s="65"/>
      <c r="EH19" s="66"/>
      <c r="EI19" s="64"/>
      <c r="EJ19" s="63"/>
      <c r="EK19" s="65"/>
      <c r="EL19" s="66"/>
      <c r="EM19" s="64"/>
      <c r="EN19" s="56" t="s">
        <v>219</v>
      </c>
      <c r="EO19" s="56" t="s">
        <v>219</v>
      </c>
      <c r="EP19" s="56" t="s">
        <v>219</v>
      </c>
      <c r="EQ19" s="56" t="s">
        <v>219</v>
      </c>
      <c r="ER19" s="56" t="s">
        <v>219</v>
      </c>
      <c r="ES19" s="293" t="s">
        <v>219</v>
      </c>
      <c r="ET19" s="52"/>
      <c r="EU19" s="17"/>
      <c r="EV19" s="18"/>
      <c r="EW19" s="19"/>
      <c r="EX19" s="290">
        <v>0</v>
      </c>
      <c r="EY19" s="291">
        <v>0</v>
      </c>
      <c r="EZ19" s="19">
        <v>0</v>
      </c>
      <c r="FA19" s="20"/>
      <c r="FB19" s="292" t="s">
        <v>219</v>
      </c>
      <c r="FC19" s="63"/>
      <c r="FD19" s="64"/>
      <c r="FE19" s="63"/>
      <c r="FF19" s="65"/>
      <c r="FG19" s="66"/>
      <c r="FH19" s="64"/>
      <c r="FI19" s="63"/>
      <c r="FJ19" s="65"/>
      <c r="FK19" s="66"/>
      <c r="FL19" s="64"/>
      <c r="FM19" s="56" t="s">
        <v>219</v>
      </c>
      <c r="FN19" s="56" t="s">
        <v>219</v>
      </c>
      <c r="FO19" s="56" t="s">
        <v>219</v>
      </c>
      <c r="FP19" s="56" t="s">
        <v>219</v>
      </c>
      <c r="FQ19" s="56" t="s">
        <v>219</v>
      </c>
      <c r="FR19" s="293" t="s">
        <v>219</v>
      </c>
      <c r="FS19" s="52"/>
      <c r="FU19" s="262" t="s">
        <v>54</v>
      </c>
      <c r="FV19" s="261">
        <v>2</v>
      </c>
      <c r="FW19" s="263">
        <v>1.5416666666666667</v>
      </c>
      <c r="FX19" s="23"/>
      <c r="FY19" s="88"/>
    </row>
    <row r="20" spans="1:186" x14ac:dyDescent="0.2">
      <c r="A20" s="17" t="s">
        <v>23</v>
      </c>
      <c r="B20" s="18" t="s">
        <v>89</v>
      </c>
      <c r="C20" s="19">
        <v>0.25</v>
      </c>
      <c r="D20" s="290">
        <v>0.55833333333333335</v>
      </c>
      <c r="E20" s="291">
        <v>0.29166666666666669</v>
      </c>
      <c r="F20" s="19">
        <v>0.25</v>
      </c>
      <c r="G20" s="20">
        <v>0.57916666666666672</v>
      </c>
      <c r="H20" s="292">
        <v>0.31250000000000006</v>
      </c>
      <c r="I20" s="63" t="s">
        <v>1</v>
      </c>
      <c r="J20" s="64">
        <v>7</v>
      </c>
      <c r="K20" s="63"/>
      <c r="L20" s="65"/>
      <c r="M20" s="66"/>
      <c r="N20" s="64"/>
      <c r="O20" s="63"/>
      <c r="P20" s="65"/>
      <c r="Q20" s="66"/>
      <c r="R20" s="64"/>
      <c r="S20" s="56">
        <v>0.29166666666666669</v>
      </c>
      <c r="T20" s="56" t="s">
        <v>219</v>
      </c>
      <c r="U20" s="56" t="s">
        <v>219</v>
      </c>
      <c r="V20" s="56" t="s">
        <v>219</v>
      </c>
      <c r="W20" s="56" t="s">
        <v>219</v>
      </c>
      <c r="X20" s="293">
        <v>0.93333333333333324</v>
      </c>
      <c r="Y20" s="52"/>
      <c r="Z20" s="17" t="s">
        <v>23</v>
      </c>
      <c r="AA20" s="18" t="s">
        <v>89</v>
      </c>
      <c r="AB20" s="19">
        <v>0.27083333333333331</v>
      </c>
      <c r="AC20" s="290">
        <v>0.57916666666666661</v>
      </c>
      <c r="AD20" s="291">
        <v>0.29166666666666663</v>
      </c>
      <c r="AE20" s="19">
        <v>0.27083333333333331</v>
      </c>
      <c r="AF20" s="20">
        <v>0.57916666666666672</v>
      </c>
      <c r="AG20" s="292">
        <v>0.29166666666666674</v>
      </c>
      <c r="AH20" s="63" t="s">
        <v>1</v>
      </c>
      <c r="AI20" s="64">
        <v>7</v>
      </c>
      <c r="AJ20" s="63"/>
      <c r="AK20" s="65"/>
      <c r="AL20" s="66"/>
      <c r="AM20" s="64"/>
      <c r="AN20" s="63"/>
      <c r="AO20" s="65"/>
      <c r="AP20" s="66"/>
      <c r="AQ20" s="64"/>
      <c r="AR20" s="56">
        <v>0.29166666666666669</v>
      </c>
      <c r="AS20" s="56" t="s">
        <v>219</v>
      </c>
      <c r="AT20" s="56" t="s">
        <v>219</v>
      </c>
      <c r="AU20" s="56" t="s">
        <v>219</v>
      </c>
      <c r="AV20" s="56" t="s">
        <v>219</v>
      </c>
      <c r="AW20" s="293">
        <v>0.99999999999999978</v>
      </c>
      <c r="AX20" s="52"/>
      <c r="AY20" s="17" t="s">
        <v>23</v>
      </c>
      <c r="AZ20" s="18" t="s">
        <v>89</v>
      </c>
      <c r="BA20" s="19">
        <v>0.25</v>
      </c>
      <c r="BB20" s="290">
        <v>0.55833333333333335</v>
      </c>
      <c r="BC20" s="291">
        <v>0.29166666666666669</v>
      </c>
      <c r="BD20" s="19">
        <v>0.25</v>
      </c>
      <c r="BE20" s="20">
        <v>0.57916666666666672</v>
      </c>
      <c r="BF20" s="292">
        <v>0.31250000000000006</v>
      </c>
      <c r="BG20" s="63" t="s">
        <v>1</v>
      </c>
      <c r="BH20" s="64">
        <v>7</v>
      </c>
      <c r="BI20" s="63"/>
      <c r="BJ20" s="65"/>
      <c r="BK20" s="66"/>
      <c r="BL20" s="64"/>
      <c r="BM20" s="63"/>
      <c r="BN20" s="65"/>
      <c r="BO20" s="66"/>
      <c r="BP20" s="64"/>
      <c r="BQ20" s="56">
        <v>0.29166666666666669</v>
      </c>
      <c r="BR20" s="56" t="s">
        <v>219</v>
      </c>
      <c r="BS20" s="56" t="s">
        <v>219</v>
      </c>
      <c r="BT20" s="56" t="s">
        <v>219</v>
      </c>
      <c r="BU20" s="56" t="s">
        <v>219</v>
      </c>
      <c r="BV20" s="293">
        <v>0.93333333333333324</v>
      </c>
      <c r="BW20" s="52"/>
      <c r="BX20" s="17" t="s">
        <v>23</v>
      </c>
      <c r="BY20" s="199" t="s">
        <v>89</v>
      </c>
      <c r="BZ20" s="19">
        <v>0.25</v>
      </c>
      <c r="CA20" s="290">
        <v>0.55833333333333335</v>
      </c>
      <c r="CB20" s="291">
        <v>0.29166666666666669</v>
      </c>
      <c r="CC20" s="19">
        <v>0.25</v>
      </c>
      <c r="CD20" s="20">
        <v>0.57916666666666672</v>
      </c>
      <c r="CE20" s="292">
        <v>0.31250000000000006</v>
      </c>
      <c r="CF20" s="63" t="s">
        <v>1</v>
      </c>
      <c r="CG20" s="64">
        <v>7</v>
      </c>
      <c r="CH20" s="63"/>
      <c r="CI20" s="65"/>
      <c r="CJ20" s="66"/>
      <c r="CK20" s="64"/>
      <c r="CL20" s="63"/>
      <c r="CM20" s="65"/>
      <c r="CN20" s="66"/>
      <c r="CO20" s="64"/>
      <c r="CP20" s="56">
        <v>0.29166666666666669</v>
      </c>
      <c r="CQ20" s="56" t="s">
        <v>219</v>
      </c>
      <c r="CR20" s="56" t="s">
        <v>219</v>
      </c>
      <c r="CS20" s="56" t="s">
        <v>219</v>
      </c>
      <c r="CT20" s="56" t="s">
        <v>219</v>
      </c>
      <c r="CU20" s="293">
        <v>0.93333333333333324</v>
      </c>
      <c r="CV20" s="52"/>
      <c r="CW20" s="17" t="s">
        <v>23</v>
      </c>
      <c r="CX20" s="199" t="s">
        <v>89</v>
      </c>
      <c r="CY20" s="19">
        <v>0.25</v>
      </c>
      <c r="CZ20" s="290">
        <v>0.55833333333333335</v>
      </c>
      <c r="DA20" s="291">
        <v>0.29166666666666669</v>
      </c>
      <c r="DB20" s="19">
        <v>0.25</v>
      </c>
      <c r="DC20" s="20">
        <v>0.55833333333333335</v>
      </c>
      <c r="DD20" s="292">
        <v>0.29166666666666669</v>
      </c>
      <c r="DE20" s="63" t="s">
        <v>1</v>
      </c>
      <c r="DF20" s="64">
        <v>7</v>
      </c>
      <c r="DG20" s="63"/>
      <c r="DH20" s="65"/>
      <c r="DI20" s="66"/>
      <c r="DJ20" s="64"/>
      <c r="DK20" s="63"/>
      <c r="DL20" s="65"/>
      <c r="DM20" s="66"/>
      <c r="DN20" s="64"/>
      <c r="DO20" s="56">
        <v>0.29166666666666669</v>
      </c>
      <c r="DP20" s="56" t="s">
        <v>219</v>
      </c>
      <c r="DQ20" s="56" t="s">
        <v>219</v>
      </c>
      <c r="DR20" s="56" t="s">
        <v>219</v>
      </c>
      <c r="DS20" s="56" t="s">
        <v>219</v>
      </c>
      <c r="DT20" s="293">
        <v>1</v>
      </c>
      <c r="DU20" s="52"/>
      <c r="DV20" s="17" t="s">
        <v>23</v>
      </c>
      <c r="DW20" s="18" t="s">
        <v>74</v>
      </c>
      <c r="DX20" s="19">
        <v>0.27083333333333331</v>
      </c>
      <c r="DY20" s="290">
        <v>0</v>
      </c>
      <c r="DZ20" s="291">
        <v>0</v>
      </c>
      <c r="EA20" s="19">
        <v>0</v>
      </c>
      <c r="EB20" s="20"/>
      <c r="EC20" s="292" t="s">
        <v>219</v>
      </c>
      <c r="ED20" s="63"/>
      <c r="EE20" s="64"/>
      <c r="EF20" s="63"/>
      <c r="EG20" s="65"/>
      <c r="EH20" s="66"/>
      <c r="EI20" s="64"/>
      <c r="EJ20" s="63"/>
      <c r="EK20" s="65"/>
      <c r="EL20" s="66"/>
      <c r="EM20" s="64"/>
      <c r="EN20" s="56" t="s">
        <v>219</v>
      </c>
      <c r="EO20" s="56" t="s">
        <v>219</v>
      </c>
      <c r="EP20" s="56" t="s">
        <v>219</v>
      </c>
      <c r="EQ20" s="56" t="s">
        <v>219</v>
      </c>
      <c r="ER20" s="56" t="s">
        <v>219</v>
      </c>
      <c r="ES20" s="293" t="s">
        <v>219</v>
      </c>
      <c r="ET20" s="52"/>
      <c r="EU20" s="17"/>
      <c r="EV20" s="18"/>
      <c r="EW20" s="19"/>
      <c r="EX20" s="290">
        <v>0</v>
      </c>
      <c r="EY20" s="291">
        <v>0</v>
      </c>
      <c r="EZ20" s="19">
        <v>0</v>
      </c>
      <c r="FA20" s="20"/>
      <c r="FB20" s="292" t="s">
        <v>219</v>
      </c>
      <c r="FC20" s="63"/>
      <c r="FD20" s="64"/>
      <c r="FE20" s="63"/>
      <c r="FF20" s="65"/>
      <c r="FG20" s="66"/>
      <c r="FH20" s="64"/>
      <c r="FI20" s="63"/>
      <c r="FJ20" s="65"/>
      <c r="FK20" s="66"/>
      <c r="FL20" s="64"/>
      <c r="FM20" s="56" t="s">
        <v>219</v>
      </c>
      <c r="FN20" s="56" t="s">
        <v>219</v>
      </c>
      <c r="FO20" s="56" t="s">
        <v>219</v>
      </c>
      <c r="FP20" s="56" t="s">
        <v>219</v>
      </c>
      <c r="FQ20" s="56" t="s">
        <v>219</v>
      </c>
      <c r="FR20" s="293" t="s">
        <v>219</v>
      </c>
      <c r="FS20" s="52"/>
      <c r="FU20" s="262" t="s">
        <v>23</v>
      </c>
      <c r="FV20" s="261">
        <v>2</v>
      </c>
      <c r="FW20" s="263">
        <v>1.5416666666666667</v>
      </c>
      <c r="FY20" s="88"/>
    </row>
    <row r="21" spans="1:186" x14ac:dyDescent="0.2">
      <c r="A21" s="17" t="s">
        <v>60</v>
      </c>
      <c r="B21" s="18" t="s">
        <v>89</v>
      </c>
      <c r="C21" s="19">
        <v>0.21527777777777779</v>
      </c>
      <c r="D21" s="290">
        <v>0.52361111111111114</v>
      </c>
      <c r="E21" s="291">
        <v>0.29166666666666669</v>
      </c>
      <c r="F21" s="19">
        <v>0.21527777777777779</v>
      </c>
      <c r="G21" s="20">
        <v>0.52083333333333337</v>
      </c>
      <c r="H21" s="292">
        <v>0.28888888888888892</v>
      </c>
      <c r="I21" s="63" t="s">
        <v>71</v>
      </c>
      <c r="J21" s="64">
        <v>1110</v>
      </c>
      <c r="K21" s="63"/>
      <c r="L21" s="65"/>
      <c r="M21" s="66"/>
      <c r="N21" s="64"/>
      <c r="O21" s="63"/>
      <c r="P21" s="65"/>
      <c r="Q21" s="66"/>
      <c r="R21" s="64"/>
      <c r="S21" s="56">
        <v>0.27635510029876226</v>
      </c>
      <c r="T21" s="56" t="s">
        <v>219</v>
      </c>
      <c r="U21" s="56" t="s">
        <v>219</v>
      </c>
      <c r="V21" s="56" t="s">
        <v>219</v>
      </c>
      <c r="W21" s="56" t="s">
        <v>219</v>
      </c>
      <c r="X21" s="293">
        <v>0.9566138087264846</v>
      </c>
      <c r="Y21" s="52"/>
      <c r="Z21" s="17" t="s">
        <v>60</v>
      </c>
      <c r="AA21" s="18" t="s">
        <v>89</v>
      </c>
      <c r="AB21" s="19">
        <v>0.22916666666666666</v>
      </c>
      <c r="AC21" s="290">
        <v>0.53749999999999998</v>
      </c>
      <c r="AD21" s="291">
        <v>0.29166666666666669</v>
      </c>
      <c r="AE21" s="19">
        <v>0.22916666666666666</v>
      </c>
      <c r="AF21" s="20">
        <v>0.54166666666666663</v>
      </c>
      <c r="AG21" s="292">
        <v>0.29583333333333334</v>
      </c>
      <c r="AH21" s="63" t="s">
        <v>71</v>
      </c>
      <c r="AI21" s="64">
        <v>1225</v>
      </c>
      <c r="AJ21" s="63"/>
      <c r="AK21" s="65"/>
      <c r="AL21" s="66"/>
      <c r="AM21" s="64"/>
      <c r="AN21" s="63"/>
      <c r="AO21" s="65"/>
      <c r="AP21" s="66"/>
      <c r="AQ21" s="64"/>
      <c r="AR21" s="56">
        <v>0.30498648456394933</v>
      </c>
      <c r="AS21" s="56" t="s">
        <v>219</v>
      </c>
      <c r="AT21" s="56" t="s">
        <v>219</v>
      </c>
      <c r="AU21" s="56" t="s">
        <v>219</v>
      </c>
      <c r="AV21" s="56" t="s">
        <v>219</v>
      </c>
      <c r="AW21" s="293">
        <v>1.0309402295119414</v>
      </c>
      <c r="AX21" s="52"/>
      <c r="AY21" s="17" t="s">
        <v>60</v>
      </c>
      <c r="AZ21" s="18" t="s">
        <v>89</v>
      </c>
      <c r="BA21" s="19">
        <v>0.22916666666666666</v>
      </c>
      <c r="BB21" s="290">
        <v>0.53749999999999998</v>
      </c>
      <c r="BC21" s="291">
        <v>0.29166666666666669</v>
      </c>
      <c r="BD21" s="19">
        <v>0.22916666666666666</v>
      </c>
      <c r="BE21" s="20">
        <v>0.53472222222222221</v>
      </c>
      <c r="BF21" s="292">
        <v>0.28888888888888892</v>
      </c>
      <c r="BG21" s="63" t="s">
        <v>70</v>
      </c>
      <c r="BH21" s="64">
        <v>1087</v>
      </c>
      <c r="BI21" s="63"/>
      <c r="BJ21" s="65"/>
      <c r="BK21" s="66"/>
      <c r="BL21" s="64"/>
      <c r="BM21" s="63"/>
      <c r="BN21" s="65"/>
      <c r="BO21" s="66"/>
      <c r="BP21" s="64"/>
      <c r="BQ21" s="56">
        <v>0.20297161758429363</v>
      </c>
      <c r="BR21" s="56" t="s">
        <v>219</v>
      </c>
      <c r="BS21" s="56" t="s">
        <v>219</v>
      </c>
      <c r="BT21" s="56" t="s">
        <v>219</v>
      </c>
      <c r="BU21" s="56" t="s">
        <v>219</v>
      </c>
      <c r="BV21" s="293">
        <v>0.70259406086870868</v>
      </c>
      <c r="BW21" s="52"/>
      <c r="BX21" s="17" t="s">
        <v>60</v>
      </c>
      <c r="BY21" s="199" t="s">
        <v>89</v>
      </c>
      <c r="BZ21" s="19">
        <v>0.22916666666666666</v>
      </c>
      <c r="CA21" s="290">
        <v>0.53749999999999998</v>
      </c>
      <c r="CB21" s="291">
        <v>0.29166666666666669</v>
      </c>
      <c r="CC21" s="19">
        <v>0.22916666666666666</v>
      </c>
      <c r="CD21" s="20">
        <v>0.55208333333333337</v>
      </c>
      <c r="CE21" s="292">
        <v>0.30625000000000008</v>
      </c>
      <c r="CF21" s="63" t="s">
        <v>70</v>
      </c>
      <c r="CG21" s="64">
        <v>1215</v>
      </c>
      <c r="CH21" s="63"/>
      <c r="CI21" s="65"/>
      <c r="CJ21" s="66"/>
      <c r="CK21" s="64"/>
      <c r="CL21" s="63"/>
      <c r="CM21" s="65"/>
      <c r="CN21" s="66"/>
      <c r="CO21" s="64"/>
      <c r="CP21" s="56">
        <v>0.22687259923175418</v>
      </c>
      <c r="CQ21" s="56" t="s">
        <v>219</v>
      </c>
      <c r="CR21" s="56" t="s">
        <v>219</v>
      </c>
      <c r="CS21" s="56" t="s">
        <v>219</v>
      </c>
      <c r="CT21" s="56" t="s">
        <v>219</v>
      </c>
      <c r="CU21" s="293">
        <v>0.74080848728736037</v>
      </c>
      <c r="CV21" s="52"/>
      <c r="CW21" s="17" t="s">
        <v>60</v>
      </c>
      <c r="CX21" s="199" t="s">
        <v>89</v>
      </c>
      <c r="CY21" s="19">
        <v>0.22916666666666666</v>
      </c>
      <c r="CZ21" s="290">
        <v>0.53749999999999998</v>
      </c>
      <c r="DA21" s="291">
        <v>0.29166666666666669</v>
      </c>
      <c r="DB21" s="19">
        <v>0.22916666666666666</v>
      </c>
      <c r="DC21" s="20">
        <v>0.53749999999999998</v>
      </c>
      <c r="DD21" s="292">
        <v>0.29166666666666669</v>
      </c>
      <c r="DE21" s="63" t="s">
        <v>71</v>
      </c>
      <c r="DF21" s="64">
        <v>1215</v>
      </c>
      <c r="DG21" s="63"/>
      <c r="DH21" s="65"/>
      <c r="DI21" s="66"/>
      <c r="DJ21" s="64"/>
      <c r="DK21" s="63"/>
      <c r="DL21" s="65"/>
      <c r="DM21" s="66"/>
      <c r="DN21" s="64"/>
      <c r="DO21" s="56">
        <v>0.30249679897567222</v>
      </c>
      <c r="DP21" s="56" t="s">
        <v>219</v>
      </c>
      <c r="DQ21" s="56" t="s">
        <v>219</v>
      </c>
      <c r="DR21" s="56" t="s">
        <v>219</v>
      </c>
      <c r="DS21" s="56" t="s">
        <v>219</v>
      </c>
      <c r="DT21" s="293">
        <v>1.0371318822023048</v>
      </c>
      <c r="DU21" s="52"/>
      <c r="DV21" s="17" t="s">
        <v>60</v>
      </c>
      <c r="DW21" s="18" t="s">
        <v>89</v>
      </c>
      <c r="DX21" s="19">
        <v>0.33333333333333331</v>
      </c>
      <c r="DY21" s="290">
        <v>0.64166666666666661</v>
      </c>
      <c r="DZ21" s="291">
        <v>0.29166666666666663</v>
      </c>
      <c r="EA21" s="19">
        <v>0.33333333333333331</v>
      </c>
      <c r="EB21" s="20">
        <v>0.66666666666666663</v>
      </c>
      <c r="EC21" s="292">
        <v>0.31666666666666665</v>
      </c>
      <c r="ED21" s="63" t="s">
        <v>71</v>
      </c>
      <c r="EE21" s="64">
        <v>1204</v>
      </c>
      <c r="EF21" s="63"/>
      <c r="EG21" s="65"/>
      <c r="EH21" s="66"/>
      <c r="EI21" s="64"/>
      <c r="EJ21" s="63"/>
      <c r="EK21" s="65"/>
      <c r="EL21" s="66"/>
      <c r="EM21" s="64"/>
      <c r="EN21" s="56">
        <v>0.29975814482856739</v>
      </c>
      <c r="EO21" s="56" t="s">
        <v>219</v>
      </c>
      <c r="EP21" s="56" t="s">
        <v>219</v>
      </c>
      <c r="EQ21" s="56" t="s">
        <v>219</v>
      </c>
      <c r="ER21" s="56" t="s">
        <v>219</v>
      </c>
      <c r="ES21" s="293">
        <v>0.94660466787968656</v>
      </c>
      <c r="ET21" s="52"/>
      <c r="EU21" s="17"/>
      <c r="EV21" s="18"/>
      <c r="EW21" s="19"/>
      <c r="EX21" s="290">
        <v>0</v>
      </c>
      <c r="EY21" s="291">
        <v>0</v>
      </c>
      <c r="EZ21" s="19">
        <v>0</v>
      </c>
      <c r="FA21" s="20"/>
      <c r="FB21" s="292" t="s">
        <v>219</v>
      </c>
      <c r="FC21" s="63"/>
      <c r="FD21" s="64"/>
      <c r="FE21" s="63"/>
      <c r="FF21" s="65"/>
      <c r="FG21" s="66"/>
      <c r="FH21" s="64"/>
      <c r="FI21" s="63"/>
      <c r="FJ21" s="65"/>
      <c r="FK21" s="66"/>
      <c r="FL21" s="64"/>
      <c r="FM21" s="56" t="s">
        <v>219</v>
      </c>
      <c r="FN21" s="56" t="s">
        <v>219</v>
      </c>
      <c r="FO21" s="56" t="s">
        <v>219</v>
      </c>
      <c r="FP21" s="56" t="s">
        <v>219</v>
      </c>
      <c r="FQ21" s="56" t="s">
        <v>219</v>
      </c>
      <c r="FR21" s="293" t="s">
        <v>219</v>
      </c>
      <c r="FS21" s="52"/>
      <c r="FU21" s="262" t="s">
        <v>60</v>
      </c>
      <c r="FV21" s="261">
        <v>1</v>
      </c>
      <c r="FW21" s="263">
        <v>1.85</v>
      </c>
      <c r="FY21" s="88"/>
    </row>
    <row r="22" spans="1:186" x14ac:dyDescent="0.2">
      <c r="A22" s="17" t="s">
        <v>61</v>
      </c>
      <c r="B22" s="18" t="s">
        <v>89</v>
      </c>
      <c r="C22" s="19">
        <v>0.16666666666666666</v>
      </c>
      <c r="D22" s="290">
        <v>0.47499999999999998</v>
      </c>
      <c r="E22" s="291">
        <v>0.29166666666666669</v>
      </c>
      <c r="F22" s="19">
        <v>0.16666666666666666</v>
      </c>
      <c r="G22" s="20">
        <v>0.53819444444444442</v>
      </c>
      <c r="H22" s="292">
        <v>0.35486111111111113</v>
      </c>
      <c r="I22" s="63" t="s">
        <v>67</v>
      </c>
      <c r="J22" s="64">
        <v>1013</v>
      </c>
      <c r="K22" s="63"/>
      <c r="L22" s="65"/>
      <c r="M22" s="66"/>
      <c r="N22" s="64"/>
      <c r="O22" s="63"/>
      <c r="P22" s="65"/>
      <c r="Q22" s="66"/>
      <c r="R22" s="64"/>
      <c r="S22" s="56">
        <v>0.36375294962552579</v>
      </c>
      <c r="T22" s="56" t="s">
        <v>219</v>
      </c>
      <c r="U22" s="56" t="s">
        <v>219</v>
      </c>
      <c r="V22" s="56" t="s">
        <v>219</v>
      </c>
      <c r="W22" s="56" t="s">
        <v>219</v>
      </c>
      <c r="X22" s="293">
        <v>1.0250572357353369</v>
      </c>
      <c r="Y22" s="52"/>
      <c r="Z22" s="17" t="s">
        <v>61</v>
      </c>
      <c r="AA22" s="18" t="s">
        <v>89</v>
      </c>
      <c r="AB22" s="19">
        <v>0.22916666666666666</v>
      </c>
      <c r="AC22" s="290">
        <v>0.53749999999999998</v>
      </c>
      <c r="AD22" s="291">
        <v>0.29166666666666669</v>
      </c>
      <c r="AE22" s="19">
        <v>0.22916666666666666</v>
      </c>
      <c r="AF22" s="20">
        <v>0.54513888888888895</v>
      </c>
      <c r="AG22" s="292">
        <v>0.29930555555555566</v>
      </c>
      <c r="AH22" s="63" t="s">
        <v>66</v>
      </c>
      <c r="AI22" s="64">
        <v>277</v>
      </c>
      <c r="AJ22" s="63" t="s">
        <v>67</v>
      </c>
      <c r="AK22" s="65">
        <v>559</v>
      </c>
      <c r="AL22" s="66"/>
      <c r="AM22" s="64"/>
      <c r="AN22" s="63"/>
      <c r="AO22" s="65"/>
      <c r="AP22" s="66"/>
      <c r="AQ22" s="64"/>
      <c r="AR22" s="56">
        <v>7.459987688519544E-2</v>
      </c>
      <c r="AS22" s="56">
        <v>0.20072842926028522</v>
      </c>
      <c r="AT22" s="56" t="s">
        <v>219</v>
      </c>
      <c r="AU22" s="56" t="s">
        <v>219</v>
      </c>
      <c r="AV22" s="56" t="s">
        <v>219</v>
      </c>
      <c r="AW22" s="293">
        <v>0.91989039640253367</v>
      </c>
      <c r="AX22" s="52"/>
      <c r="AY22" s="17" t="s">
        <v>61</v>
      </c>
      <c r="AZ22" s="18" t="s">
        <v>89</v>
      </c>
      <c r="BA22" s="19">
        <v>0.22916666666666666</v>
      </c>
      <c r="BB22" s="290">
        <v>0.53749999999999998</v>
      </c>
      <c r="BC22" s="291">
        <v>0.29166666666666669</v>
      </c>
      <c r="BD22" s="19">
        <v>0.22916666666666666</v>
      </c>
      <c r="BE22" s="20">
        <v>0.53819444444444442</v>
      </c>
      <c r="BF22" s="292">
        <v>0.29236111111111113</v>
      </c>
      <c r="BG22" s="63" t="s">
        <v>68</v>
      </c>
      <c r="BH22" s="64">
        <v>262</v>
      </c>
      <c r="BI22" s="63" t="s">
        <v>67</v>
      </c>
      <c r="BJ22" s="65">
        <v>720</v>
      </c>
      <c r="BK22" s="66"/>
      <c r="BL22" s="64"/>
      <c r="BM22" s="63"/>
      <c r="BN22" s="65"/>
      <c r="BO22" s="66"/>
      <c r="BP22" s="64"/>
      <c r="BQ22" s="56">
        <v>4.6257062146892652E-2</v>
      </c>
      <c r="BR22" s="56">
        <v>0.25854108956602029</v>
      </c>
      <c r="BS22" s="56" t="s">
        <v>219</v>
      </c>
      <c r="BT22" s="56" t="s">
        <v>219</v>
      </c>
      <c r="BU22" s="56" t="s">
        <v>219</v>
      </c>
      <c r="BV22" s="293">
        <v>1.0425399963577069</v>
      </c>
      <c r="BW22" s="52"/>
      <c r="BX22" s="17" t="s">
        <v>61</v>
      </c>
      <c r="BY22" s="199" t="s">
        <v>89</v>
      </c>
      <c r="BZ22" s="19">
        <v>0.22916666666666666</v>
      </c>
      <c r="CA22" s="290">
        <v>0.53749999999999998</v>
      </c>
      <c r="CB22" s="291">
        <v>0.29166666666666669</v>
      </c>
      <c r="CC22" s="19">
        <v>0.22916666666666666</v>
      </c>
      <c r="CD22" s="20">
        <v>0.54166666666666663</v>
      </c>
      <c r="CE22" s="292">
        <v>0.29583333333333334</v>
      </c>
      <c r="CF22" s="63" t="s">
        <v>67</v>
      </c>
      <c r="CG22" s="64">
        <v>874</v>
      </c>
      <c r="CH22" s="63"/>
      <c r="CI22" s="65"/>
      <c r="CJ22" s="66"/>
      <c r="CK22" s="64"/>
      <c r="CL22" s="63"/>
      <c r="CM22" s="65"/>
      <c r="CN22" s="66"/>
      <c r="CO22" s="64"/>
      <c r="CP22" s="56">
        <v>0.31384015594541909</v>
      </c>
      <c r="CQ22" s="56" t="s">
        <v>219</v>
      </c>
      <c r="CR22" s="56" t="s">
        <v>219</v>
      </c>
      <c r="CS22" s="56" t="s">
        <v>219</v>
      </c>
      <c r="CT22" s="56" t="s">
        <v>219</v>
      </c>
      <c r="CU22" s="293">
        <v>1.0608681327732477</v>
      </c>
      <c r="CV22" s="52"/>
      <c r="CW22" s="17" t="s">
        <v>61</v>
      </c>
      <c r="CX22" s="199" t="s">
        <v>89</v>
      </c>
      <c r="CY22" s="19">
        <v>0.22916666666666666</v>
      </c>
      <c r="CZ22" s="290">
        <v>0.53749999999999998</v>
      </c>
      <c r="DA22" s="291">
        <v>0.29166666666666669</v>
      </c>
      <c r="DB22" s="19">
        <v>0.22916666666666666</v>
      </c>
      <c r="DC22" s="20">
        <v>0.53749999999999998</v>
      </c>
      <c r="DD22" s="292">
        <v>0.29166666666666669</v>
      </c>
      <c r="DE22" s="63" t="s">
        <v>67</v>
      </c>
      <c r="DF22" s="64">
        <v>994</v>
      </c>
      <c r="DG22" s="63"/>
      <c r="DH22" s="65"/>
      <c r="DI22" s="66"/>
      <c r="DJ22" s="64"/>
      <c r="DK22" s="63"/>
      <c r="DL22" s="65"/>
      <c r="DM22" s="66"/>
      <c r="DN22" s="64"/>
      <c r="DO22" s="56">
        <v>0.35693033753975584</v>
      </c>
      <c r="DP22" s="56" t="s">
        <v>219</v>
      </c>
      <c r="DQ22" s="56" t="s">
        <v>219</v>
      </c>
      <c r="DR22" s="56" t="s">
        <v>219</v>
      </c>
      <c r="DS22" s="56" t="s">
        <v>219</v>
      </c>
      <c r="DT22" s="293">
        <v>1.2237611572791629</v>
      </c>
      <c r="DU22" s="52"/>
      <c r="DV22" s="17" t="s">
        <v>61</v>
      </c>
      <c r="DW22" s="18" t="s">
        <v>89</v>
      </c>
      <c r="DX22" s="19">
        <v>0.33333333333333331</v>
      </c>
      <c r="DY22" s="290">
        <v>0.64166666666666661</v>
      </c>
      <c r="DZ22" s="291">
        <v>0.29166666666666663</v>
      </c>
      <c r="EA22" s="19">
        <v>0.33333333333333331</v>
      </c>
      <c r="EB22" s="20">
        <v>0.625</v>
      </c>
      <c r="EC22" s="292">
        <v>0.27500000000000002</v>
      </c>
      <c r="ED22" s="63" t="s">
        <v>67</v>
      </c>
      <c r="EE22" s="64">
        <v>956</v>
      </c>
      <c r="EF22" s="63"/>
      <c r="EG22" s="65"/>
      <c r="EH22" s="66"/>
      <c r="EI22" s="64"/>
      <c r="EJ22" s="63"/>
      <c r="EK22" s="65"/>
      <c r="EL22" s="66"/>
      <c r="EM22" s="64"/>
      <c r="EN22" s="56">
        <v>0.34328511336821582</v>
      </c>
      <c r="EO22" s="56" t="s">
        <v>219</v>
      </c>
      <c r="EP22" s="56" t="s">
        <v>219</v>
      </c>
      <c r="EQ22" s="56" t="s">
        <v>219</v>
      </c>
      <c r="ER22" s="56" t="s">
        <v>219</v>
      </c>
      <c r="ES22" s="293">
        <v>1.2483095031571483</v>
      </c>
      <c r="ET22" s="52"/>
      <c r="EU22" s="17"/>
      <c r="EV22" s="18"/>
      <c r="EW22" s="19"/>
      <c r="EX22" s="290">
        <v>0</v>
      </c>
      <c r="EY22" s="291">
        <v>0</v>
      </c>
      <c r="EZ22" s="19">
        <v>0</v>
      </c>
      <c r="FA22" s="20"/>
      <c r="FB22" s="292" t="s">
        <v>219</v>
      </c>
      <c r="FC22" s="63"/>
      <c r="FD22" s="64"/>
      <c r="FE22" s="63"/>
      <c r="FF22" s="65"/>
      <c r="FG22" s="66"/>
      <c r="FH22" s="64"/>
      <c r="FI22" s="63"/>
      <c r="FJ22" s="65"/>
      <c r="FK22" s="66"/>
      <c r="FL22" s="64"/>
      <c r="FM22" s="56" t="s">
        <v>219</v>
      </c>
      <c r="FN22" s="56" t="s">
        <v>219</v>
      </c>
      <c r="FO22" s="56" t="s">
        <v>219</v>
      </c>
      <c r="FP22" s="56" t="s">
        <v>219</v>
      </c>
      <c r="FQ22" s="56" t="s">
        <v>219</v>
      </c>
      <c r="FR22" s="293" t="s">
        <v>219</v>
      </c>
      <c r="FS22" s="52"/>
      <c r="FU22" s="262" t="s">
        <v>61</v>
      </c>
      <c r="FV22" s="261">
        <v>1</v>
      </c>
      <c r="FW22" s="263">
        <v>1.85</v>
      </c>
      <c r="FY22" s="88"/>
    </row>
    <row r="23" spans="1:186" x14ac:dyDescent="0.2">
      <c r="A23" s="17"/>
      <c r="B23" s="18"/>
      <c r="C23" s="19">
        <v>0.22916666666666666</v>
      </c>
      <c r="D23" s="290">
        <v>0</v>
      </c>
      <c r="E23" s="291">
        <v>0</v>
      </c>
      <c r="F23" s="19">
        <v>0</v>
      </c>
      <c r="G23" s="20">
        <v>0.55555555555555558</v>
      </c>
      <c r="H23" s="292">
        <v>0</v>
      </c>
      <c r="I23" s="63"/>
      <c r="J23" s="64"/>
      <c r="K23" s="63"/>
      <c r="L23" s="65"/>
      <c r="M23" s="66"/>
      <c r="N23" s="64"/>
      <c r="O23" s="63"/>
      <c r="P23" s="65"/>
      <c r="Q23" s="66"/>
      <c r="R23" s="64"/>
      <c r="S23" s="56" t="s">
        <v>219</v>
      </c>
      <c r="T23" s="56" t="s">
        <v>219</v>
      </c>
      <c r="U23" s="56" t="s">
        <v>219</v>
      </c>
      <c r="V23" s="56" t="s">
        <v>219</v>
      </c>
      <c r="W23" s="56" t="s">
        <v>219</v>
      </c>
      <c r="X23" s="293" t="s">
        <v>219</v>
      </c>
      <c r="Y23" s="52"/>
      <c r="Z23" s="17"/>
      <c r="AA23" s="18"/>
      <c r="AB23" s="19"/>
      <c r="AC23" s="290">
        <v>0</v>
      </c>
      <c r="AD23" s="291">
        <v>0</v>
      </c>
      <c r="AE23" s="19">
        <v>0</v>
      </c>
      <c r="AF23" s="20"/>
      <c r="AG23" s="292" t="s">
        <v>219</v>
      </c>
      <c r="AH23" s="63"/>
      <c r="AI23" s="64"/>
      <c r="AJ23" s="63"/>
      <c r="AK23" s="65"/>
      <c r="AL23" s="66"/>
      <c r="AM23" s="64"/>
      <c r="AN23" s="63"/>
      <c r="AO23" s="65"/>
      <c r="AP23" s="66"/>
      <c r="AQ23" s="64"/>
      <c r="AR23" s="56" t="s">
        <v>219</v>
      </c>
      <c r="AS23" s="56" t="s">
        <v>219</v>
      </c>
      <c r="AT23" s="56" t="s">
        <v>219</v>
      </c>
      <c r="AU23" s="56" t="s">
        <v>219</v>
      </c>
      <c r="AV23" s="56" t="s">
        <v>219</v>
      </c>
      <c r="AW23" s="293" t="s">
        <v>219</v>
      </c>
      <c r="AX23" s="52"/>
      <c r="AY23" s="17"/>
      <c r="AZ23" s="18"/>
      <c r="BA23" s="19"/>
      <c r="BB23" s="290">
        <v>0</v>
      </c>
      <c r="BC23" s="291">
        <v>0</v>
      </c>
      <c r="BD23" s="19">
        <v>0</v>
      </c>
      <c r="BE23" s="20"/>
      <c r="BF23" s="292" t="s">
        <v>219</v>
      </c>
      <c r="BG23" s="63"/>
      <c r="BH23" s="64"/>
      <c r="BI23" s="63"/>
      <c r="BJ23" s="65"/>
      <c r="BK23" s="66"/>
      <c r="BL23" s="64"/>
      <c r="BM23" s="63"/>
      <c r="BN23" s="65"/>
      <c r="BO23" s="66"/>
      <c r="BP23" s="64"/>
      <c r="BQ23" s="56" t="s">
        <v>219</v>
      </c>
      <c r="BR23" s="56" t="s">
        <v>219</v>
      </c>
      <c r="BS23" s="56" t="s">
        <v>219</v>
      </c>
      <c r="BT23" s="56" t="s">
        <v>219</v>
      </c>
      <c r="BU23" s="56" t="s">
        <v>219</v>
      </c>
      <c r="BV23" s="293" t="s">
        <v>219</v>
      </c>
      <c r="BW23" s="52"/>
      <c r="BX23" s="17"/>
      <c r="BY23" s="199" t="s">
        <v>10</v>
      </c>
      <c r="BZ23" s="19"/>
      <c r="CA23" s="290">
        <v>0</v>
      </c>
      <c r="CB23" s="291">
        <v>0</v>
      </c>
      <c r="CC23" s="19">
        <v>0</v>
      </c>
      <c r="CD23" s="20"/>
      <c r="CE23" s="292" t="s">
        <v>219</v>
      </c>
      <c r="CF23" s="63"/>
      <c r="CG23" s="64"/>
      <c r="CH23" s="63"/>
      <c r="CI23" s="65"/>
      <c r="CJ23" s="66"/>
      <c r="CK23" s="64"/>
      <c r="CL23" s="63"/>
      <c r="CM23" s="65"/>
      <c r="CN23" s="66"/>
      <c r="CO23" s="64"/>
      <c r="CP23" s="56" t="s">
        <v>219</v>
      </c>
      <c r="CQ23" s="56" t="s">
        <v>219</v>
      </c>
      <c r="CR23" s="56" t="s">
        <v>219</v>
      </c>
      <c r="CS23" s="56" t="s">
        <v>219</v>
      </c>
      <c r="CT23" s="56" t="s">
        <v>219</v>
      </c>
      <c r="CU23" s="293" t="s">
        <v>219</v>
      </c>
      <c r="CV23" s="52"/>
      <c r="CW23" s="17"/>
      <c r="CX23" s="199"/>
      <c r="CY23" s="19"/>
      <c r="CZ23" s="290">
        <v>0</v>
      </c>
      <c r="DA23" s="291">
        <v>0</v>
      </c>
      <c r="DB23" s="19">
        <v>0</v>
      </c>
      <c r="DC23" s="20"/>
      <c r="DD23" s="292" t="s">
        <v>219</v>
      </c>
      <c r="DE23" s="63"/>
      <c r="DF23" s="64"/>
      <c r="DG23" s="63"/>
      <c r="DH23" s="65"/>
      <c r="DI23" s="66"/>
      <c r="DJ23" s="64"/>
      <c r="DK23" s="63"/>
      <c r="DL23" s="65"/>
      <c r="DM23" s="66"/>
      <c r="DN23" s="64"/>
      <c r="DO23" s="56" t="s">
        <v>219</v>
      </c>
      <c r="DP23" s="56" t="s">
        <v>219</v>
      </c>
      <c r="DQ23" s="56" t="s">
        <v>219</v>
      </c>
      <c r="DR23" s="56" t="s">
        <v>219</v>
      </c>
      <c r="DS23" s="56" t="s">
        <v>219</v>
      </c>
      <c r="DT23" s="293" t="s">
        <v>219</v>
      </c>
      <c r="DU23" s="52"/>
      <c r="DV23" s="17"/>
      <c r="DW23" s="18"/>
      <c r="DX23" s="19"/>
      <c r="DY23" s="290">
        <v>0</v>
      </c>
      <c r="DZ23" s="291">
        <v>0</v>
      </c>
      <c r="EA23" s="19">
        <v>0</v>
      </c>
      <c r="EB23" s="20"/>
      <c r="EC23" s="292" t="s">
        <v>219</v>
      </c>
      <c r="ED23" s="63"/>
      <c r="EE23" s="64"/>
      <c r="EF23" s="63"/>
      <c r="EG23" s="65"/>
      <c r="EH23" s="66"/>
      <c r="EI23" s="64"/>
      <c r="EJ23" s="63"/>
      <c r="EK23" s="65"/>
      <c r="EL23" s="66"/>
      <c r="EM23" s="64"/>
      <c r="EN23" s="56" t="s">
        <v>219</v>
      </c>
      <c r="EO23" s="56" t="s">
        <v>219</v>
      </c>
      <c r="EP23" s="56" t="s">
        <v>219</v>
      </c>
      <c r="EQ23" s="56" t="s">
        <v>219</v>
      </c>
      <c r="ER23" s="56" t="s">
        <v>219</v>
      </c>
      <c r="ES23" s="293" t="s">
        <v>219</v>
      </c>
      <c r="ET23" s="52"/>
      <c r="EU23" s="17"/>
      <c r="EV23" s="18"/>
      <c r="EW23" s="19"/>
      <c r="EX23" s="290">
        <v>0</v>
      </c>
      <c r="EY23" s="291">
        <v>0</v>
      </c>
      <c r="EZ23" s="19">
        <v>0</v>
      </c>
      <c r="FA23" s="20"/>
      <c r="FB23" s="292" t="s">
        <v>219</v>
      </c>
      <c r="FC23" s="63"/>
      <c r="FD23" s="64"/>
      <c r="FE23" s="63"/>
      <c r="FF23" s="65"/>
      <c r="FG23" s="66"/>
      <c r="FH23" s="64"/>
      <c r="FI23" s="63"/>
      <c r="FJ23" s="65"/>
      <c r="FK23" s="66"/>
      <c r="FL23" s="64"/>
      <c r="FM23" s="56" t="s">
        <v>219</v>
      </c>
      <c r="FN23" s="56" t="s">
        <v>219</v>
      </c>
      <c r="FO23" s="56" t="s">
        <v>219</v>
      </c>
      <c r="FP23" s="56" t="s">
        <v>219</v>
      </c>
      <c r="FQ23" s="56" t="s">
        <v>219</v>
      </c>
      <c r="FR23" s="293" t="s">
        <v>219</v>
      </c>
      <c r="FS23" s="52"/>
      <c r="FU23" s="262">
        <v>0</v>
      </c>
      <c r="FV23" s="261" t="s">
        <v>219</v>
      </c>
      <c r="FW23" s="263">
        <v>0</v>
      </c>
      <c r="FY23" s="88"/>
      <c r="GD23" s="87">
        <v>0</v>
      </c>
    </row>
    <row r="24" spans="1:186" s="25" customFormat="1" x14ac:dyDescent="0.2">
      <c r="A24" s="17"/>
      <c r="B24" s="18"/>
      <c r="C24" s="19"/>
      <c r="D24" s="290">
        <v>0</v>
      </c>
      <c r="E24" s="291">
        <v>0</v>
      </c>
      <c r="F24" s="19">
        <v>0</v>
      </c>
      <c r="G24" s="20"/>
      <c r="H24" s="292" t="s">
        <v>219</v>
      </c>
      <c r="I24" s="63"/>
      <c r="J24" s="64"/>
      <c r="K24" s="63"/>
      <c r="L24" s="65"/>
      <c r="M24" s="66"/>
      <c r="N24" s="64"/>
      <c r="O24" s="63"/>
      <c r="P24" s="65"/>
      <c r="Q24" s="66"/>
      <c r="R24" s="64"/>
      <c r="S24" s="56" t="s">
        <v>219</v>
      </c>
      <c r="T24" s="56" t="s">
        <v>219</v>
      </c>
      <c r="U24" s="56" t="s">
        <v>219</v>
      </c>
      <c r="V24" s="56" t="s">
        <v>219</v>
      </c>
      <c r="W24" s="56" t="s">
        <v>219</v>
      </c>
      <c r="X24" s="293" t="s">
        <v>219</v>
      </c>
      <c r="Y24" s="52"/>
      <c r="Z24" s="17"/>
      <c r="AA24" s="18"/>
      <c r="AB24" s="19"/>
      <c r="AC24" s="290">
        <v>0</v>
      </c>
      <c r="AD24" s="291">
        <v>0</v>
      </c>
      <c r="AE24" s="19">
        <v>0</v>
      </c>
      <c r="AF24" s="20"/>
      <c r="AG24" s="292" t="s">
        <v>219</v>
      </c>
      <c r="AH24" s="63"/>
      <c r="AI24" s="64"/>
      <c r="AJ24" s="63"/>
      <c r="AK24" s="65"/>
      <c r="AL24" s="66"/>
      <c r="AM24" s="64"/>
      <c r="AN24" s="63"/>
      <c r="AO24" s="65"/>
      <c r="AP24" s="66"/>
      <c r="AQ24" s="64"/>
      <c r="AR24" s="56" t="s">
        <v>219</v>
      </c>
      <c r="AS24" s="56" t="s">
        <v>219</v>
      </c>
      <c r="AT24" s="56" t="s">
        <v>219</v>
      </c>
      <c r="AU24" s="56" t="s">
        <v>219</v>
      </c>
      <c r="AV24" s="56" t="s">
        <v>219</v>
      </c>
      <c r="AW24" s="293" t="s">
        <v>219</v>
      </c>
      <c r="AX24" s="52"/>
      <c r="AY24" s="17"/>
      <c r="AZ24" s="18"/>
      <c r="BA24" s="19"/>
      <c r="BB24" s="290">
        <v>0</v>
      </c>
      <c r="BC24" s="291">
        <v>0</v>
      </c>
      <c r="BD24" s="19">
        <v>0</v>
      </c>
      <c r="BE24" s="20"/>
      <c r="BF24" s="292" t="s">
        <v>219</v>
      </c>
      <c r="BG24" s="63"/>
      <c r="BH24" s="64"/>
      <c r="BI24" s="63"/>
      <c r="BJ24" s="65"/>
      <c r="BK24" s="66"/>
      <c r="BL24" s="64"/>
      <c r="BM24" s="63"/>
      <c r="BN24" s="65"/>
      <c r="BO24" s="66"/>
      <c r="BP24" s="64"/>
      <c r="BQ24" s="56" t="s">
        <v>219</v>
      </c>
      <c r="BR24" s="56" t="s">
        <v>219</v>
      </c>
      <c r="BS24" s="56" t="s">
        <v>219</v>
      </c>
      <c r="BT24" s="56" t="s">
        <v>219</v>
      </c>
      <c r="BU24" s="56" t="s">
        <v>219</v>
      </c>
      <c r="BV24" s="293" t="s">
        <v>219</v>
      </c>
      <c r="BW24" s="52"/>
      <c r="BX24" s="17"/>
      <c r="BY24" s="199" t="s">
        <v>10</v>
      </c>
      <c r="BZ24" s="19"/>
      <c r="CA24" s="290">
        <v>0</v>
      </c>
      <c r="CB24" s="291">
        <v>0</v>
      </c>
      <c r="CC24" s="19">
        <v>0</v>
      </c>
      <c r="CD24" s="20"/>
      <c r="CE24" s="292" t="s">
        <v>219</v>
      </c>
      <c r="CF24" s="63"/>
      <c r="CG24" s="64"/>
      <c r="CH24" s="63"/>
      <c r="CI24" s="65"/>
      <c r="CJ24" s="66"/>
      <c r="CK24" s="64"/>
      <c r="CL24" s="63"/>
      <c r="CM24" s="65"/>
      <c r="CN24" s="66"/>
      <c r="CO24" s="64"/>
      <c r="CP24" s="56" t="s">
        <v>219</v>
      </c>
      <c r="CQ24" s="56" t="s">
        <v>219</v>
      </c>
      <c r="CR24" s="56" t="s">
        <v>219</v>
      </c>
      <c r="CS24" s="56" t="s">
        <v>219</v>
      </c>
      <c r="CT24" s="56" t="s">
        <v>219</v>
      </c>
      <c r="CU24" s="293" t="s">
        <v>219</v>
      </c>
      <c r="CV24" s="52"/>
      <c r="CW24" s="17"/>
      <c r="CX24" s="199"/>
      <c r="CY24" s="19"/>
      <c r="CZ24" s="290">
        <v>0</v>
      </c>
      <c r="DA24" s="291">
        <v>0</v>
      </c>
      <c r="DB24" s="19">
        <v>0</v>
      </c>
      <c r="DC24" s="20"/>
      <c r="DD24" s="292" t="s">
        <v>219</v>
      </c>
      <c r="DE24" s="63"/>
      <c r="DF24" s="64"/>
      <c r="DG24" s="63"/>
      <c r="DH24" s="65"/>
      <c r="DI24" s="66"/>
      <c r="DJ24" s="64"/>
      <c r="DK24" s="63"/>
      <c r="DL24" s="65"/>
      <c r="DM24" s="66"/>
      <c r="DN24" s="64"/>
      <c r="DO24" s="56" t="s">
        <v>219</v>
      </c>
      <c r="DP24" s="56" t="s">
        <v>219</v>
      </c>
      <c r="DQ24" s="56" t="s">
        <v>219</v>
      </c>
      <c r="DR24" s="56" t="s">
        <v>219</v>
      </c>
      <c r="DS24" s="56" t="s">
        <v>219</v>
      </c>
      <c r="DT24" s="293" t="s">
        <v>219</v>
      </c>
      <c r="DU24" s="52"/>
      <c r="DV24" s="17"/>
      <c r="DW24" s="18"/>
      <c r="DX24" s="19"/>
      <c r="DY24" s="290">
        <v>0</v>
      </c>
      <c r="DZ24" s="291">
        <v>0</v>
      </c>
      <c r="EA24" s="19">
        <v>0</v>
      </c>
      <c r="EB24" s="20"/>
      <c r="EC24" s="292" t="s">
        <v>219</v>
      </c>
      <c r="ED24" s="63"/>
      <c r="EE24" s="64"/>
      <c r="EF24" s="63"/>
      <c r="EG24" s="65"/>
      <c r="EH24" s="66"/>
      <c r="EI24" s="64"/>
      <c r="EJ24" s="63"/>
      <c r="EK24" s="65"/>
      <c r="EL24" s="66"/>
      <c r="EM24" s="64"/>
      <c r="EN24" s="56" t="s">
        <v>219</v>
      </c>
      <c r="EO24" s="56" t="s">
        <v>219</v>
      </c>
      <c r="EP24" s="56" t="s">
        <v>219</v>
      </c>
      <c r="EQ24" s="56" t="s">
        <v>219</v>
      </c>
      <c r="ER24" s="56" t="s">
        <v>219</v>
      </c>
      <c r="ES24" s="293" t="s">
        <v>219</v>
      </c>
      <c r="ET24" s="52"/>
      <c r="EU24" s="17"/>
      <c r="EV24" s="18"/>
      <c r="EW24" s="19"/>
      <c r="EX24" s="290">
        <v>0</v>
      </c>
      <c r="EY24" s="291">
        <v>0</v>
      </c>
      <c r="EZ24" s="19">
        <v>0</v>
      </c>
      <c r="FA24" s="20"/>
      <c r="FB24" s="292" t="s">
        <v>219</v>
      </c>
      <c r="FC24" s="63"/>
      <c r="FD24" s="64"/>
      <c r="FE24" s="63"/>
      <c r="FF24" s="65"/>
      <c r="FG24" s="66"/>
      <c r="FH24" s="64"/>
      <c r="FI24" s="63"/>
      <c r="FJ24" s="65"/>
      <c r="FK24" s="66"/>
      <c r="FL24" s="64"/>
      <c r="FM24" s="56" t="s">
        <v>219</v>
      </c>
      <c r="FN24" s="56" t="s">
        <v>219</v>
      </c>
      <c r="FO24" s="56" t="s">
        <v>219</v>
      </c>
      <c r="FP24" s="56" t="s">
        <v>219</v>
      </c>
      <c r="FQ24" s="56" t="s">
        <v>219</v>
      </c>
      <c r="FR24" s="293" t="s">
        <v>219</v>
      </c>
      <c r="FS24" s="52"/>
      <c r="FU24" s="262">
        <v>0</v>
      </c>
      <c r="FV24" s="261" t="s">
        <v>219</v>
      </c>
      <c r="FW24" s="263">
        <v>0</v>
      </c>
      <c r="FX24" s="23"/>
      <c r="FY24" s="88"/>
      <c r="GA24" s="87">
        <v>0</v>
      </c>
      <c r="GB24" s="87">
        <v>0</v>
      </c>
      <c r="GC24" s="87">
        <v>0</v>
      </c>
    </row>
    <row r="25" spans="1:186" s="25" customFormat="1" x14ac:dyDescent="0.2">
      <c r="B25" s="18" t="s">
        <v>10</v>
      </c>
      <c r="C25" s="19">
        <v>0.22916666666666666</v>
      </c>
      <c r="D25" s="290">
        <v>0</v>
      </c>
      <c r="E25" s="291">
        <v>0</v>
      </c>
      <c r="F25" s="19">
        <v>0</v>
      </c>
      <c r="G25" s="20">
        <v>0.55555555555555558</v>
      </c>
      <c r="H25" s="292">
        <v>0</v>
      </c>
      <c r="I25" s="63"/>
      <c r="J25" s="64"/>
      <c r="K25" s="63"/>
      <c r="L25" s="65"/>
      <c r="M25" s="66"/>
      <c r="N25" s="64"/>
      <c r="O25" s="63"/>
      <c r="P25" s="65"/>
      <c r="Q25" s="66"/>
      <c r="R25" s="64"/>
      <c r="S25" s="56" t="s">
        <v>219</v>
      </c>
      <c r="T25" s="56" t="s">
        <v>219</v>
      </c>
      <c r="U25" s="56" t="s">
        <v>219</v>
      </c>
      <c r="V25" s="56" t="s">
        <v>219</v>
      </c>
      <c r="W25" s="56" t="s">
        <v>219</v>
      </c>
      <c r="X25" s="293" t="s">
        <v>219</v>
      </c>
      <c r="Y25" s="52"/>
      <c r="Z25" s="17"/>
      <c r="AA25" s="18"/>
      <c r="AB25" s="19">
        <v>0.22916666666666666</v>
      </c>
      <c r="AC25" s="290">
        <v>0</v>
      </c>
      <c r="AD25" s="291">
        <v>0</v>
      </c>
      <c r="AE25" s="19">
        <v>0</v>
      </c>
      <c r="AF25" s="20">
        <v>0.5</v>
      </c>
      <c r="AG25" s="292">
        <v>0</v>
      </c>
      <c r="AH25" s="63"/>
      <c r="AI25" s="64"/>
      <c r="AJ25" s="63"/>
      <c r="AK25" s="65"/>
      <c r="AL25" s="66"/>
      <c r="AM25" s="64"/>
      <c r="AN25" s="63"/>
      <c r="AO25" s="65"/>
      <c r="AP25" s="66"/>
      <c r="AQ25" s="64"/>
      <c r="AR25" s="56" t="s">
        <v>219</v>
      </c>
      <c r="AS25" s="56" t="s">
        <v>219</v>
      </c>
      <c r="AT25" s="56" t="s">
        <v>219</v>
      </c>
      <c r="AU25" s="56" t="s">
        <v>219</v>
      </c>
      <c r="AV25" s="56" t="s">
        <v>219</v>
      </c>
      <c r="AW25" s="293" t="s">
        <v>219</v>
      </c>
      <c r="AX25" s="52"/>
      <c r="AY25" s="17"/>
      <c r="AZ25" s="18"/>
      <c r="BA25" s="19">
        <v>0.22916666666666666</v>
      </c>
      <c r="BB25" s="290">
        <v>0</v>
      </c>
      <c r="BC25" s="291">
        <v>0</v>
      </c>
      <c r="BD25" s="19">
        <v>0</v>
      </c>
      <c r="BE25" s="20">
        <v>0.53472222222222221</v>
      </c>
      <c r="BF25" s="292">
        <v>0</v>
      </c>
      <c r="BG25" s="63"/>
      <c r="BH25" s="64"/>
      <c r="BI25" s="63"/>
      <c r="BJ25" s="65"/>
      <c r="BK25" s="66"/>
      <c r="BL25" s="64"/>
      <c r="BM25" s="63"/>
      <c r="BN25" s="65"/>
      <c r="BO25" s="66"/>
      <c r="BP25" s="64"/>
      <c r="BQ25" s="56" t="s">
        <v>219</v>
      </c>
      <c r="BR25" s="56" t="s">
        <v>219</v>
      </c>
      <c r="BS25" s="56" t="s">
        <v>219</v>
      </c>
      <c r="BT25" s="56" t="s">
        <v>219</v>
      </c>
      <c r="BU25" s="56" t="s">
        <v>219</v>
      </c>
      <c r="BV25" s="293" t="s">
        <v>219</v>
      </c>
      <c r="BW25" s="52"/>
      <c r="BX25" s="17"/>
      <c r="BY25" s="199"/>
      <c r="BZ25" s="19">
        <v>0.22916666666666666</v>
      </c>
      <c r="CA25" s="290">
        <v>0</v>
      </c>
      <c r="CB25" s="291">
        <v>0</v>
      </c>
      <c r="CC25" s="19">
        <v>0</v>
      </c>
      <c r="CD25" s="20">
        <v>0.54166666666666663</v>
      </c>
      <c r="CE25" s="292">
        <v>0</v>
      </c>
      <c r="CF25" s="63"/>
      <c r="CG25" s="64"/>
      <c r="CH25" s="63"/>
      <c r="CI25" s="65"/>
      <c r="CJ25" s="66"/>
      <c r="CK25" s="64"/>
      <c r="CL25" s="63"/>
      <c r="CM25" s="65"/>
      <c r="CN25" s="66"/>
      <c r="CO25" s="64"/>
      <c r="CP25" s="56" t="s">
        <v>219</v>
      </c>
      <c r="CQ25" s="56" t="s">
        <v>219</v>
      </c>
      <c r="CR25" s="56" t="s">
        <v>219</v>
      </c>
      <c r="CS25" s="56" t="s">
        <v>219</v>
      </c>
      <c r="CT25" s="56" t="s">
        <v>219</v>
      </c>
      <c r="CU25" s="293" t="s">
        <v>219</v>
      </c>
      <c r="CV25" s="52"/>
      <c r="CW25" s="17"/>
      <c r="CX25" s="199"/>
      <c r="CY25" s="19">
        <v>0.22916666666666666</v>
      </c>
      <c r="CZ25" s="290">
        <v>0</v>
      </c>
      <c r="DA25" s="291">
        <v>0</v>
      </c>
      <c r="DB25" s="19">
        <v>0</v>
      </c>
      <c r="DC25" s="20"/>
      <c r="DD25" s="292" t="s">
        <v>219</v>
      </c>
      <c r="DE25" s="63"/>
      <c r="DF25" s="64"/>
      <c r="DG25" s="63"/>
      <c r="DH25" s="65"/>
      <c r="DI25" s="66"/>
      <c r="DJ25" s="64"/>
      <c r="DK25" s="63"/>
      <c r="DL25" s="65"/>
      <c r="DM25" s="66"/>
      <c r="DN25" s="64"/>
      <c r="DO25" s="56" t="s">
        <v>219</v>
      </c>
      <c r="DP25" s="56" t="s">
        <v>219</v>
      </c>
      <c r="DQ25" s="56" t="s">
        <v>219</v>
      </c>
      <c r="DR25" s="56" t="s">
        <v>219</v>
      </c>
      <c r="DS25" s="56" t="s">
        <v>219</v>
      </c>
      <c r="DT25" s="293" t="s">
        <v>219</v>
      </c>
      <c r="DU25" s="52"/>
      <c r="DV25" s="17"/>
      <c r="DW25" s="18"/>
      <c r="DX25" s="19">
        <v>0.33333333333333331</v>
      </c>
      <c r="DY25" s="290">
        <v>0</v>
      </c>
      <c r="DZ25" s="291">
        <v>0</v>
      </c>
      <c r="EA25" s="19">
        <v>0</v>
      </c>
      <c r="EB25" s="20">
        <v>0.60416666666666663</v>
      </c>
      <c r="EC25" s="292">
        <v>0</v>
      </c>
      <c r="ED25" s="63"/>
      <c r="EE25" s="64"/>
      <c r="EF25" s="63"/>
      <c r="EG25" s="65"/>
      <c r="EH25" s="66"/>
      <c r="EI25" s="64"/>
      <c r="EJ25" s="63"/>
      <c r="EK25" s="65"/>
      <c r="EL25" s="66"/>
      <c r="EM25" s="64"/>
      <c r="EN25" s="56" t="s">
        <v>219</v>
      </c>
      <c r="EO25" s="56" t="s">
        <v>219</v>
      </c>
      <c r="EP25" s="56" t="s">
        <v>219</v>
      </c>
      <c r="EQ25" s="56" t="s">
        <v>219</v>
      </c>
      <c r="ER25" s="56" t="s">
        <v>219</v>
      </c>
      <c r="ES25" s="293" t="s">
        <v>219</v>
      </c>
      <c r="ET25" s="52"/>
      <c r="EU25" s="17"/>
      <c r="EV25" s="18"/>
      <c r="EW25" s="19"/>
      <c r="EX25" s="290">
        <v>0</v>
      </c>
      <c r="EY25" s="291">
        <v>0</v>
      </c>
      <c r="EZ25" s="19">
        <v>0</v>
      </c>
      <c r="FA25" s="20"/>
      <c r="FB25" s="292" t="s">
        <v>219</v>
      </c>
      <c r="FC25" s="63"/>
      <c r="FD25" s="64"/>
      <c r="FE25" s="63"/>
      <c r="FF25" s="65"/>
      <c r="FG25" s="66"/>
      <c r="FH25" s="64"/>
      <c r="FI25" s="63"/>
      <c r="FJ25" s="65"/>
      <c r="FK25" s="66"/>
      <c r="FL25" s="64"/>
      <c r="FM25" s="56" t="s">
        <v>219</v>
      </c>
      <c r="FN25" s="56" t="s">
        <v>219</v>
      </c>
      <c r="FO25" s="56" t="s">
        <v>219</v>
      </c>
      <c r="FP25" s="56" t="s">
        <v>219</v>
      </c>
      <c r="FQ25" s="56" t="s">
        <v>219</v>
      </c>
      <c r="FR25" s="293" t="s">
        <v>219</v>
      </c>
      <c r="FS25" s="52"/>
      <c r="FU25" s="262">
        <v>0</v>
      </c>
      <c r="FV25" s="261" t="s">
        <v>219</v>
      </c>
      <c r="FW25" s="263">
        <v>0</v>
      </c>
      <c r="FX25" s="23"/>
      <c r="FY25" s="88"/>
    </row>
    <row r="26" spans="1:186" s="25" customFormat="1" x14ac:dyDescent="0.2">
      <c r="A26" s="17" t="s">
        <v>123</v>
      </c>
      <c r="B26" s="18" t="s">
        <v>89</v>
      </c>
      <c r="C26" s="19">
        <v>0.22916666666666666</v>
      </c>
      <c r="D26" s="290">
        <v>0.53749999999999998</v>
      </c>
      <c r="E26" s="291">
        <v>0.29166666666666669</v>
      </c>
      <c r="F26" s="19">
        <v>0.22916666666666666</v>
      </c>
      <c r="G26" s="20">
        <v>0.55555555555555558</v>
      </c>
      <c r="H26" s="292">
        <v>0.30972222222222229</v>
      </c>
      <c r="I26" s="63" t="s">
        <v>71</v>
      </c>
      <c r="J26" s="64">
        <v>268</v>
      </c>
      <c r="K26" s="63" t="s">
        <v>48</v>
      </c>
      <c r="L26" s="65"/>
      <c r="M26" s="66"/>
      <c r="N26" s="64"/>
      <c r="O26" s="63"/>
      <c r="P26" s="65"/>
      <c r="Q26" s="66"/>
      <c r="R26" s="64"/>
      <c r="S26" s="56">
        <v>6.6723573765827285E-2</v>
      </c>
      <c r="T26" s="56">
        <v>0</v>
      </c>
      <c r="U26" s="56" t="s">
        <v>219</v>
      </c>
      <c r="V26" s="56" t="s">
        <v>219</v>
      </c>
      <c r="W26" s="56" t="s">
        <v>219</v>
      </c>
      <c r="X26" s="293">
        <v>0.2154303726968414</v>
      </c>
      <c r="Y26" s="51"/>
      <c r="Z26" s="17" t="s">
        <v>123</v>
      </c>
      <c r="AA26" s="18" t="s">
        <v>89</v>
      </c>
      <c r="AB26" s="19">
        <v>0.22916666666666666</v>
      </c>
      <c r="AC26" s="290">
        <v>0.53749999999999998</v>
      </c>
      <c r="AD26" s="291">
        <v>0.29166666666666669</v>
      </c>
      <c r="AE26" s="19">
        <v>0.22916666666666666</v>
      </c>
      <c r="AF26" s="20">
        <v>0.53749999999999998</v>
      </c>
      <c r="AG26" s="292">
        <v>0.29166666666666669</v>
      </c>
      <c r="AH26" s="63" t="s">
        <v>70</v>
      </c>
      <c r="AI26" s="64">
        <v>1101</v>
      </c>
      <c r="AJ26" s="63" t="s">
        <v>1</v>
      </c>
      <c r="AK26" s="65">
        <v>1</v>
      </c>
      <c r="AL26" s="66"/>
      <c r="AM26" s="64"/>
      <c r="AN26" s="63"/>
      <c r="AO26" s="65"/>
      <c r="AP26" s="66"/>
      <c r="AQ26" s="64"/>
      <c r="AR26" s="56">
        <v>0.20558578745198464</v>
      </c>
      <c r="AS26" s="56">
        <v>4.1666666666666664E-2</v>
      </c>
      <c r="AT26" s="56" t="s">
        <v>219</v>
      </c>
      <c r="AU26" s="56" t="s">
        <v>219</v>
      </c>
      <c r="AV26" s="56" t="s">
        <v>219</v>
      </c>
      <c r="AW26" s="293">
        <v>0.84772269983537585</v>
      </c>
      <c r="AX26" s="51"/>
      <c r="AY26" s="17" t="s">
        <v>123</v>
      </c>
      <c r="AZ26" s="18" t="s">
        <v>89</v>
      </c>
      <c r="BA26" s="19">
        <v>0.22916666666666666</v>
      </c>
      <c r="BB26" s="290">
        <v>0.53749999999999998</v>
      </c>
      <c r="BC26" s="291">
        <v>0.29166666666666669</v>
      </c>
      <c r="BD26" s="19">
        <v>0.22916666666666666</v>
      </c>
      <c r="BE26" s="20">
        <v>0.55902777777777779</v>
      </c>
      <c r="BF26" s="292">
        <v>0.3131944444444445</v>
      </c>
      <c r="BG26" s="63" t="s">
        <v>66</v>
      </c>
      <c r="BH26" s="64">
        <v>367</v>
      </c>
      <c r="BI26" s="63" t="s">
        <v>48</v>
      </c>
      <c r="BJ26" s="65"/>
      <c r="BK26" s="66"/>
      <c r="BL26" s="64"/>
      <c r="BM26" s="63"/>
      <c r="BN26" s="65"/>
      <c r="BO26" s="66"/>
      <c r="BP26" s="64"/>
      <c r="BQ26" s="56">
        <v>9.8838104032009835E-2</v>
      </c>
      <c r="BR26" s="56">
        <v>0</v>
      </c>
      <c r="BS26" s="56" t="s">
        <v>219</v>
      </c>
      <c r="BT26" s="56" t="s">
        <v>219</v>
      </c>
      <c r="BU26" s="56" t="s">
        <v>219</v>
      </c>
      <c r="BV26" s="293">
        <v>0.31558064258557461</v>
      </c>
      <c r="BW26" s="51"/>
      <c r="BX26" s="17" t="s">
        <v>123</v>
      </c>
      <c r="BY26" s="199" t="s">
        <v>89</v>
      </c>
      <c r="BZ26" s="19">
        <v>0.22916666666666666</v>
      </c>
      <c r="CA26" s="290">
        <v>0.53749999999999998</v>
      </c>
      <c r="CB26" s="291">
        <v>0.29166666666666669</v>
      </c>
      <c r="CC26" s="19">
        <v>0.22916666666666666</v>
      </c>
      <c r="CD26" s="20">
        <v>0.54166666666666663</v>
      </c>
      <c r="CE26" s="292">
        <v>0.29583333333333334</v>
      </c>
      <c r="CF26" s="63" t="s">
        <v>71</v>
      </c>
      <c r="CG26" s="64">
        <v>917</v>
      </c>
      <c r="CH26" s="63"/>
      <c r="CI26" s="65"/>
      <c r="CJ26" s="66"/>
      <c r="CK26" s="64"/>
      <c r="CL26" s="63"/>
      <c r="CM26" s="65"/>
      <c r="CN26" s="66"/>
      <c r="CO26" s="64"/>
      <c r="CP26" s="56">
        <v>0.22830416844501353</v>
      </c>
      <c r="CQ26" s="56" t="s">
        <v>219</v>
      </c>
      <c r="CR26" s="56" t="s">
        <v>219</v>
      </c>
      <c r="CS26" s="56" t="s">
        <v>219</v>
      </c>
      <c r="CT26" s="56" t="s">
        <v>219</v>
      </c>
      <c r="CU26" s="293">
        <v>0.77173240037751045</v>
      </c>
      <c r="CV26" s="51"/>
      <c r="CW26" s="17" t="s">
        <v>123</v>
      </c>
      <c r="CX26" s="199" t="s">
        <v>89</v>
      </c>
      <c r="CY26" s="19">
        <v>0.22916666666666666</v>
      </c>
      <c r="CZ26" s="290">
        <v>0.53749999999999998</v>
      </c>
      <c r="DA26" s="291">
        <v>0.29166666666666669</v>
      </c>
      <c r="DB26" s="19">
        <v>0.22916666666666666</v>
      </c>
      <c r="DC26" s="20">
        <v>0.53749999999999998</v>
      </c>
      <c r="DD26" s="292">
        <v>0.29166666666666669</v>
      </c>
      <c r="DE26" s="63" t="s">
        <v>71</v>
      </c>
      <c r="DF26" s="64">
        <v>1106</v>
      </c>
      <c r="DG26" s="63"/>
      <c r="DH26" s="65"/>
      <c r="DI26" s="66"/>
      <c r="DJ26" s="64"/>
      <c r="DK26" s="63"/>
      <c r="DL26" s="65"/>
      <c r="DM26" s="66"/>
      <c r="DN26" s="64"/>
      <c r="DO26" s="56">
        <v>0.27535922606345142</v>
      </c>
      <c r="DP26" s="56" t="s">
        <v>219</v>
      </c>
      <c r="DQ26" s="56" t="s">
        <v>219</v>
      </c>
      <c r="DR26" s="56" t="s">
        <v>219</v>
      </c>
      <c r="DS26" s="56" t="s">
        <v>219</v>
      </c>
      <c r="DT26" s="293">
        <v>0.94408877507469058</v>
      </c>
      <c r="DU26" s="51"/>
      <c r="DV26" s="17" t="s">
        <v>123</v>
      </c>
      <c r="DW26" s="18" t="s">
        <v>74</v>
      </c>
      <c r="DX26" s="19">
        <v>0.22916666666666666</v>
      </c>
      <c r="DY26" s="290">
        <v>0</v>
      </c>
      <c r="DZ26" s="291">
        <v>0</v>
      </c>
      <c r="EA26" s="19">
        <v>0</v>
      </c>
      <c r="EB26" s="20"/>
      <c r="EC26" s="292" t="s">
        <v>219</v>
      </c>
      <c r="ED26" s="63"/>
      <c r="EE26" s="64"/>
      <c r="EF26" s="63"/>
      <c r="EG26" s="65"/>
      <c r="EH26" s="66"/>
      <c r="EI26" s="64"/>
      <c r="EJ26" s="63"/>
      <c r="EK26" s="65"/>
      <c r="EL26" s="66"/>
      <c r="EM26" s="64"/>
      <c r="EN26" s="56" t="s">
        <v>219</v>
      </c>
      <c r="EO26" s="56" t="s">
        <v>219</v>
      </c>
      <c r="EP26" s="56" t="s">
        <v>219</v>
      </c>
      <c r="EQ26" s="56" t="s">
        <v>219</v>
      </c>
      <c r="ER26" s="56" t="s">
        <v>219</v>
      </c>
      <c r="ES26" s="293" t="s">
        <v>219</v>
      </c>
      <c r="ET26" s="51"/>
      <c r="EU26" s="17"/>
      <c r="EV26" s="18"/>
      <c r="EW26" s="19"/>
      <c r="EX26" s="290">
        <v>0</v>
      </c>
      <c r="EY26" s="291">
        <v>0</v>
      </c>
      <c r="EZ26" s="19">
        <v>0</v>
      </c>
      <c r="FA26" s="20"/>
      <c r="FB26" s="292" t="s">
        <v>219</v>
      </c>
      <c r="FC26" s="63"/>
      <c r="FD26" s="64"/>
      <c r="FE26" s="63"/>
      <c r="FF26" s="65"/>
      <c r="FG26" s="66"/>
      <c r="FH26" s="64"/>
      <c r="FI26" s="63"/>
      <c r="FJ26" s="65"/>
      <c r="FK26" s="66"/>
      <c r="FL26" s="64"/>
      <c r="FM26" s="56" t="s">
        <v>219</v>
      </c>
      <c r="FN26" s="56" t="s">
        <v>219</v>
      </c>
      <c r="FO26" s="56" t="s">
        <v>219</v>
      </c>
      <c r="FP26" s="56" t="s">
        <v>219</v>
      </c>
      <c r="FQ26" s="56" t="s">
        <v>219</v>
      </c>
      <c r="FR26" s="293" t="s">
        <v>219</v>
      </c>
      <c r="FS26" s="51"/>
      <c r="FU26" s="262" t="s">
        <v>123</v>
      </c>
      <c r="FV26" s="261">
        <v>2</v>
      </c>
      <c r="FW26" s="263">
        <v>1.5416666666666667</v>
      </c>
      <c r="FX26" s="23"/>
      <c r="FY26" s="88"/>
    </row>
    <row r="27" spans="1:186" s="25" customFormat="1" x14ac:dyDescent="0.2">
      <c r="A27" s="17"/>
      <c r="B27" s="18" t="s">
        <v>10</v>
      </c>
      <c r="C27" s="19"/>
      <c r="D27" s="290">
        <v>0</v>
      </c>
      <c r="E27" s="291">
        <v>0</v>
      </c>
      <c r="F27" s="19">
        <v>0</v>
      </c>
      <c r="G27" s="20"/>
      <c r="H27" s="292" t="s">
        <v>219</v>
      </c>
      <c r="I27" s="63"/>
      <c r="J27" s="64"/>
      <c r="K27" s="63"/>
      <c r="L27" s="65"/>
      <c r="M27" s="66"/>
      <c r="N27" s="64"/>
      <c r="O27" s="63"/>
      <c r="P27" s="65"/>
      <c r="Q27" s="66"/>
      <c r="R27" s="64"/>
      <c r="S27" s="56" t="s">
        <v>219</v>
      </c>
      <c r="T27" s="56" t="s">
        <v>219</v>
      </c>
      <c r="U27" s="56" t="s">
        <v>219</v>
      </c>
      <c r="V27" s="56" t="s">
        <v>219</v>
      </c>
      <c r="W27" s="56" t="s">
        <v>219</v>
      </c>
      <c r="X27" s="293" t="s">
        <v>219</v>
      </c>
      <c r="Y27" s="51"/>
      <c r="Z27" s="17"/>
      <c r="AA27" s="18" t="s">
        <v>10</v>
      </c>
      <c r="AB27" s="19"/>
      <c r="AC27" s="290">
        <v>0</v>
      </c>
      <c r="AD27" s="291">
        <v>0</v>
      </c>
      <c r="AE27" s="19">
        <v>0</v>
      </c>
      <c r="AF27" s="20"/>
      <c r="AG27" s="292" t="s">
        <v>219</v>
      </c>
      <c r="AH27" s="63"/>
      <c r="AI27" s="64"/>
      <c r="AJ27" s="63"/>
      <c r="AK27" s="65"/>
      <c r="AL27" s="66"/>
      <c r="AM27" s="64"/>
      <c r="AN27" s="63"/>
      <c r="AO27" s="65"/>
      <c r="AP27" s="66"/>
      <c r="AQ27" s="64"/>
      <c r="AR27" s="56" t="s">
        <v>219</v>
      </c>
      <c r="AS27" s="56" t="s">
        <v>219</v>
      </c>
      <c r="AT27" s="56" t="s">
        <v>219</v>
      </c>
      <c r="AU27" s="56" t="s">
        <v>219</v>
      </c>
      <c r="AV27" s="56" t="s">
        <v>219</v>
      </c>
      <c r="AW27" s="293" t="s">
        <v>219</v>
      </c>
      <c r="AX27" s="51"/>
      <c r="AY27" s="17"/>
      <c r="AZ27" s="18" t="s">
        <v>10</v>
      </c>
      <c r="BA27" s="19"/>
      <c r="BB27" s="290">
        <v>0</v>
      </c>
      <c r="BC27" s="291">
        <v>0</v>
      </c>
      <c r="BD27" s="19">
        <v>0</v>
      </c>
      <c r="BE27" s="20"/>
      <c r="BF27" s="292" t="s">
        <v>219</v>
      </c>
      <c r="BG27" s="63"/>
      <c r="BH27" s="64"/>
      <c r="BI27" s="63"/>
      <c r="BJ27" s="65"/>
      <c r="BK27" s="66"/>
      <c r="BL27" s="64"/>
      <c r="BM27" s="63"/>
      <c r="BN27" s="65"/>
      <c r="BO27" s="66"/>
      <c r="BP27" s="64"/>
      <c r="BQ27" s="56" t="s">
        <v>219</v>
      </c>
      <c r="BR27" s="56" t="s">
        <v>219</v>
      </c>
      <c r="BS27" s="56" t="s">
        <v>219</v>
      </c>
      <c r="BT27" s="56" t="s">
        <v>219</v>
      </c>
      <c r="BU27" s="56" t="s">
        <v>219</v>
      </c>
      <c r="BV27" s="293" t="s">
        <v>219</v>
      </c>
      <c r="BW27" s="51"/>
      <c r="BX27" s="17"/>
      <c r="BY27" s="199" t="s">
        <v>10</v>
      </c>
      <c r="BZ27" s="19"/>
      <c r="CA27" s="290">
        <v>0</v>
      </c>
      <c r="CB27" s="291">
        <v>0</v>
      </c>
      <c r="CC27" s="19">
        <v>0</v>
      </c>
      <c r="CD27" s="20"/>
      <c r="CE27" s="292" t="s">
        <v>219</v>
      </c>
      <c r="CF27" s="63"/>
      <c r="CG27" s="64"/>
      <c r="CH27" s="63"/>
      <c r="CI27" s="65"/>
      <c r="CJ27" s="66"/>
      <c r="CK27" s="64"/>
      <c r="CL27" s="63"/>
      <c r="CM27" s="65"/>
      <c r="CN27" s="66"/>
      <c r="CO27" s="64"/>
      <c r="CP27" s="56" t="s">
        <v>219</v>
      </c>
      <c r="CQ27" s="56" t="s">
        <v>219</v>
      </c>
      <c r="CR27" s="56" t="s">
        <v>219</v>
      </c>
      <c r="CS27" s="56" t="s">
        <v>219</v>
      </c>
      <c r="CT27" s="56" t="s">
        <v>219</v>
      </c>
      <c r="CU27" s="293" t="s">
        <v>219</v>
      </c>
      <c r="CV27" s="51"/>
      <c r="CW27" s="17"/>
      <c r="CX27" s="199" t="s">
        <v>10</v>
      </c>
      <c r="CY27" s="19"/>
      <c r="CZ27" s="290">
        <v>0</v>
      </c>
      <c r="DA27" s="291">
        <v>0</v>
      </c>
      <c r="DB27" s="19">
        <v>0</v>
      </c>
      <c r="DC27" s="20"/>
      <c r="DD27" s="292" t="s">
        <v>219</v>
      </c>
      <c r="DE27" s="63"/>
      <c r="DF27" s="64"/>
      <c r="DG27" s="63"/>
      <c r="DH27" s="65"/>
      <c r="DI27" s="66"/>
      <c r="DJ27" s="64"/>
      <c r="DK27" s="63"/>
      <c r="DL27" s="65"/>
      <c r="DM27" s="66"/>
      <c r="DN27" s="64"/>
      <c r="DO27" s="56" t="s">
        <v>219</v>
      </c>
      <c r="DP27" s="56" t="s">
        <v>219</v>
      </c>
      <c r="DQ27" s="56" t="s">
        <v>219</v>
      </c>
      <c r="DR27" s="56" t="s">
        <v>219</v>
      </c>
      <c r="DS27" s="56" t="s">
        <v>219</v>
      </c>
      <c r="DT27" s="293" t="s">
        <v>219</v>
      </c>
      <c r="DU27" s="51"/>
      <c r="DV27" s="17"/>
      <c r="DW27" s="18" t="s">
        <v>10</v>
      </c>
      <c r="DX27" s="19"/>
      <c r="DY27" s="290">
        <v>0</v>
      </c>
      <c r="DZ27" s="291">
        <v>0</v>
      </c>
      <c r="EA27" s="19">
        <v>0</v>
      </c>
      <c r="EB27" s="20"/>
      <c r="EC27" s="292" t="s">
        <v>219</v>
      </c>
      <c r="ED27" s="63"/>
      <c r="EE27" s="64"/>
      <c r="EF27" s="63"/>
      <c r="EG27" s="65"/>
      <c r="EH27" s="66"/>
      <c r="EI27" s="64"/>
      <c r="EJ27" s="63"/>
      <c r="EK27" s="65"/>
      <c r="EL27" s="66"/>
      <c r="EM27" s="64"/>
      <c r="EN27" s="56" t="s">
        <v>219</v>
      </c>
      <c r="EO27" s="56" t="s">
        <v>219</v>
      </c>
      <c r="EP27" s="56" t="s">
        <v>219</v>
      </c>
      <c r="EQ27" s="56" t="s">
        <v>219</v>
      </c>
      <c r="ER27" s="56" t="s">
        <v>219</v>
      </c>
      <c r="ES27" s="293" t="s">
        <v>219</v>
      </c>
      <c r="ET27" s="51"/>
      <c r="EU27" s="17"/>
      <c r="EV27" s="18"/>
      <c r="EW27" s="19"/>
      <c r="EX27" s="290">
        <v>0</v>
      </c>
      <c r="EY27" s="291">
        <v>0</v>
      </c>
      <c r="EZ27" s="19">
        <v>0</v>
      </c>
      <c r="FA27" s="20"/>
      <c r="FB27" s="292" t="s">
        <v>219</v>
      </c>
      <c r="FC27" s="63"/>
      <c r="FD27" s="64"/>
      <c r="FE27" s="63"/>
      <c r="FF27" s="65"/>
      <c r="FG27" s="66"/>
      <c r="FH27" s="64"/>
      <c r="FI27" s="63"/>
      <c r="FJ27" s="65"/>
      <c r="FK27" s="66"/>
      <c r="FL27" s="64"/>
      <c r="FM27" s="56" t="s">
        <v>219</v>
      </c>
      <c r="FN27" s="56" t="s">
        <v>219</v>
      </c>
      <c r="FO27" s="56" t="s">
        <v>219</v>
      </c>
      <c r="FP27" s="56" t="s">
        <v>219</v>
      </c>
      <c r="FQ27" s="56" t="s">
        <v>219</v>
      </c>
      <c r="FR27" s="293" t="s">
        <v>219</v>
      </c>
      <c r="FS27" s="51"/>
      <c r="FU27" s="262">
        <v>0</v>
      </c>
      <c r="FV27" s="261" t="s">
        <v>219</v>
      </c>
      <c r="FW27" s="263">
        <v>0</v>
      </c>
      <c r="FX27" s="23"/>
      <c r="FY27" s="88"/>
    </row>
    <row r="28" spans="1:186" s="25" customFormat="1" x14ac:dyDescent="0.2">
      <c r="A28" s="17"/>
      <c r="B28" s="18" t="s">
        <v>10</v>
      </c>
      <c r="C28" s="19"/>
      <c r="D28" s="290">
        <v>0</v>
      </c>
      <c r="E28" s="291">
        <v>0</v>
      </c>
      <c r="F28" s="19">
        <v>0</v>
      </c>
      <c r="G28" s="20"/>
      <c r="H28" s="292" t="s">
        <v>219</v>
      </c>
      <c r="I28" s="63"/>
      <c r="J28" s="64"/>
      <c r="K28" s="63"/>
      <c r="L28" s="65"/>
      <c r="M28" s="66"/>
      <c r="N28" s="64"/>
      <c r="O28" s="63"/>
      <c r="P28" s="65"/>
      <c r="Q28" s="66"/>
      <c r="R28" s="64"/>
      <c r="S28" s="56" t="s">
        <v>219</v>
      </c>
      <c r="T28" s="56" t="s">
        <v>219</v>
      </c>
      <c r="U28" s="56" t="s">
        <v>219</v>
      </c>
      <c r="V28" s="56" t="s">
        <v>219</v>
      </c>
      <c r="W28" s="56" t="s">
        <v>219</v>
      </c>
      <c r="X28" s="293" t="s">
        <v>219</v>
      </c>
      <c r="Y28" s="51"/>
      <c r="Z28" s="17"/>
      <c r="AA28" s="18" t="s">
        <v>10</v>
      </c>
      <c r="AB28" s="19"/>
      <c r="AC28" s="290">
        <v>0</v>
      </c>
      <c r="AD28" s="291">
        <v>0</v>
      </c>
      <c r="AE28" s="19">
        <v>0</v>
      </c>
      <c r="AF28" s="20"/>
      <c r="AG28" s="292" t="s">
        <v>219</v>
      </c>
      <c r="AH28" s="63"/>
      <c r="AI28" s="64"/>
      <c r="AJ28" s="63"/>
      <c r="AK28" s="65"/>
      <c r="AL28" s="66"/>
      <c r="AM28" s="64"/>
      <c r="AN28" s="63"/>
      <c r="AO28" s="65"/>
      <c r="AP28" s="66"/>
      <c r="AQ28" s="64"/>
      <c r="AR28" s="56" t="s">
        <v>219</v>
      </c>
      <c r="AS28" s="56" t="s">
        <v>219</v>
      </c>
      <c r="AT28" s="56" t="s">
        <v>219</v>
      </c>
      <c r="AU28" s="56" t="s">
        <v>219</v>
      </c>
      <c r="AV28" s="56" t="s">
        <v>219</v>
      </c>
      <c r="AW28" s="293" t="s">
        <v>219</v>
      </c>
      <c r="AX28" s="51"/>
      <c r="AY28" s="17"/>
      <c r="AZ28" s="18" t="s">
        <v>10</v>
      </c>
      <c r="BA28" s="19"/>
      <c r="BB28" s="290">
        <v>0</v>
      </c>
      <c r="BC28" s="291">
        <v>0</v>
      </c>
      <c r="BD28" s="19">
        <v>0</v>
      </c>
      <c r="BE28" s="20"/>
      <c r="BF28" s="292" t="s">
        <v>219</v>
      </c>
      <c r="BG28" s="63"/>
      <c r="BH28" s="64"/>
      <c r="BI28" s="63"/>
      <c r="BJ28" s="65"/>
      <c r="BK28" s="66"/>
      <c r="BL28" s="64"/>
      <c r="BM28" s="63"/>
      <c r="BN28" s="65"/>
      <c r="BO28" s="66"/>
      <c r="BP28" s="64"/>
      <c r="BQ28" s="56" t="s">
        <v>219</v>
      </c>
      <c r="BR28" s="56" t="s">
        <v>219</v>
      </c>
      <c r="BS28" s="56" t="s">
        <v>219</v>
      </c>
      <c r="BT28" s="56" t="s">
        <v>219</v>
      </c>
      <c r="BU28" s="56" t="s">
        <v>219</v>
      </c>
      <c r="BV28" s="293" t="s">
        <v>219</v>
      </c>
      <c r="BW28" s="51"/>
      <c r="BX28" s="17"/>
      <c r="BY28" s="199" t="s">
        <v>10</v>
      </c>
      <c r="BZ28" s="19"/>
      <c r="CA28" s="290">
        <v>0</v>
      </c>
      <c r="CB28" s="291">
        <v>0</v>
      </c>
      <c r="CC28" s="19">
        <v>0</v>
      </c>
      <c r="CD28" s="20"/>
      <c r="CE28" s="292" t="s">
        <v>219</v>
      </c>
      <c r="CF28" s="63"/>
      <c r="CG28" s="64"/>
      <c r="CH28" s="63"/>
      <c r="CI28" s="65"/>
      <c r="CJ28" s="66"/>
      <c r="CK28" s="64"/>
      <c r="CL28" s="63"/>
      <c r="CM28" s="65"/>
      <c r="CN28" s="66"/>
      <c r="CO28" s="64"/>
      <c r="CP28" s="56" t="s">
        <v>219</v>
      </c>
      <c r="CQ28" s="56" t="s">
        <v>219</v>
      </c>
      <c r="CR28" s="56" t="s">
        <v>219</v>
      </c>
      <c r="CS28" s="56" t="s">
        <v>219</v>
      </c>
      <c r="CT28" s="56" t="s">
        <v>219</v>
      </c>
      <c r="CU28" s="293" t="s">
        <v>219</v>
      </c>
      <c r="CV28" s="51"/>
      <c r="CW28" s="17"/>
      <c r="CX28" s="199" t="s">
        <v>10</v>
      </c>
      <c r="CY28" s="19"/>
      <c r="CZ28" s="290">
        <v>0</v>
      </c>
      <c r="DA28" s="291">
        <v>0</v>
      </c>
      <c r="DB28" s="19">
        <v>0</v>
      </c>
      <c r="DC28" s="20"/>
      <c r="DD28" s="292" t="s">
        <v>219</v>
      </c>
      <c r="DE28" s="63"/>
      <c r="DF28" s="64"/>
      <c r="DG28" s="63"/>
      <c r="DH28" s="65"/>
      <c r="DI28" s="66"/>
      <c r="DJ28" s="64"/>
      <c r="DK28" s="63"/>
      <c r="DL28" s="65"/>
      <c r="DM28" s="66"/>
      <c r="DN28" s="64"/>
      <c r="DO28" s="56" t="s">
        <v>219</v>
      </c>
      <c r="DP28" s="56" t="s">
        <v>219</v>
      </c>
      <c r="DQ28" s="56" t="s">
        <v>219</v>
      </c>
      <c r="DR28" s="56" t="s">
        <v>219</v>
      </c>
      <c r="DS28" s="56" t="s">
        <v>219</v>
      </c>
      <c r="DT28" s="293" t="s">
        <v>219</v>
      </c>
      <c r="DU28" s="51"/>
      <c r="DV28" s="17"/>
      <c r="DW28" s="18" t="s">
        <v>10</v>
      </c>
      <c r="DX28" s="19"/>
      <c r="DY28" s="290">
        <v>0</v>
      </c>
      <c r="DZ28" s="291">
        <v>0</v>
      </c>
      <c r="EA28" s="19">
        <v>0</v>
      </c>
      <c r="EB28" s="20"/>
      <c r="EC28" s="292" t="s">
        <v>219</v>
      </c>
      <c r="ED28" s="63"/>
      <c r="EE28" s="64"/>
      <c r="EF28" s="63"/>
      <c r="EG28" s="65"/>
      <c r="EH28" s="66"/>
      <c r="EI28" s="64"/>
      <c r="EJ28" s="63"/>
      <c r="EK28" s="65"/>
      <c r="EL28" s="66"/>
      <c r="EM28" s="64"/>
      <c r="EN28" s="56" t="s">
        <v>219</v>
      </c>
      <c r="EO28" s="56" t="s">
        <v>219</v>
      </c>
      <c r="EP28" s="56" t="s">
        <v>219</v>
      </c>
      <c r="EQ28" s="56" t="s">
        <v>219</v>
      </c>
      <c r="ER28" s="56" t="s">
        <v>219</v>
      </c>
      <c r="ES28" s="293" t="s">
        <v>219</v>
      </c>
      <c r="ET28" s="51"/>
      <c r="EU28" s="17"/>
      <c r="EV28" s="18" t="s">
        <v>10</v>
      </c>
      <c r="EW28" s="19"/>
      <c r="EX28" s="290">
        <v>0</v>
      </c>
      <c r="EY28" s="291">
        <v>0</v>
      </c>
      <c r="EZ28" s="19">
        <v>0</v>
      </c>
      <c r="FA28" s="20"/>
      <c r="FB28" s="292" t="s">
        <v>219</v>
      </c>
      <c r="FC28" s="63"/>
      <c r="FD28" s="64"/>
      <c r="FE28" s="63"/>
      <c r="FF28" s="65"/>
      <c r="FG28" s="66"/>
      <c r="FH28" s="64"/>
      <c r="FI28" s="63"/>
      <c r="FJ28" s="65"/>
      <c r="FK28" s="66"/>
      <c r="FL28" s="64"/>
      <c r="FM28" s="56" t="s">
        <v>219</v>
      </c>
      <c r="FN28" s="56" t="s">
        <v>219</v>
      </c>
      <c r="FO28" s="56" t="s">
        <v>219</v>
      </c>
      <c r="FP28" s="56" t="s">
        <v>219</v>
      </c>
      <c r="FQ28" s="56" t="s">
        <v>219</v>
      </c>
      <c r="FR28" s="293" t="s">
        <v>219</v>
      </c>
      <c r="FS28" s="51"/>
      <c r="FU28" s="262">
        <v>0</v>
      </c>
      <c r="FV28" s="261" t="s">
        <v>219</v>
      </c>
      <c r="FW28" s="263">
        <v>0</v>
      </c>
      <c r="FX28" s="23"/>
      <c r="FY28" s="88"/>
    </row>
    <row r="29" spans="1:186" s="25" customFormat="1" x14ac:dyDescent="0.2">
      <c r="A29" s="17"/>
      <c r="B29" s="18" t="s">
        <v>10</v>
      </c>
      <c r="C29" s="19"/>
      <c r="D29" s="290">
        <v>0</v>
      </c>
      <c r="E29" s="291">
        <v>0</v>
      </c>
      <c r="F29" s="19">
        <v>0</v>
      </c>
      <c r="G29" s="20"/>
      <c r="H29" s="292" t="s">
        <v>219</v>
      </c>
      <c r="I29" s="63"/>
      <c r="J29" s="64"/>
      <c r="K29" s="63"/>
      <c r="L29" s="65"/>
      <c r="M29" s="66"/>
      <c r="N29" s="64"/>
      <c r="O29" s="63"/>
      <c r="P29" s="65"/>
      <c r="Q29" s="66"/>
      <c r="R29" s="64"/>
      <c r="S29" s="56" t="s">
        <v>219</v>
      </c>
      <c r="T29" s="56" t="s">
        <v>219</v>
      </c>
      <c r="U29" s="56" t="s">
        <v>219</v>
      </c>
      <c r="V29" s="56" t="s">
        <v>219</v>
      </c>
      <c r="W29" s="56" t="s">
        <v>219</v>
      </c>
      <c r="X29" s="293" t="s">
        <v>219</v>
      </c>
      <c r="Y29" s="51"/>
      <c r="Z29" s="17"/>
      <c r="AA29" s="18" t="s">
        <v>10</v>
      </c>
      <c r="AB29" s="19"/>
      <c r="AC29" s="290">
        <v>0</v>
      </c>
      <c r="AD29" s="291">
        <v>0</v>
      </c>
      <c r="AE29" s="19">
        <v>0</v>
      </c>
      <c r="AF29" s="20"/>
      <c r="AG29" s="292" t="s">
        <v>219</v>
      </c>
      <c r="AH29" s="63"/>
      <c r="AI29" s="64"/>
      <c r="AJ29" s="63"/>
      <c r="AK29" s="65"/>
      <c r="AL29" s="66"/>
      <c r="AM29" s="64"/>
      <c r="AN29" s="63"/>
      <c r="AO29" s="65"/>
      <c r="AP29" s="66"/>
      <c r="AQ29" s="64"/>
      <c r="AR29" s="56" t="s">
        <v>219</v>
      </c>
      <c r="AS29" s="56" t="s">
        <v>219</v>
      </c>
      <c r="AT29" s="56" t="s">
        <v>219</v>
      </c>
      <c r="AU29" s="56" t="s">
        <v>219</v>
      </c>
      <c r="AV29" s="56" t="s">
        <v>219</v>
      </c>
      <c r="AW29" s="293" t="s">
        <v>219</v>
      </c>
      <c r="AX29" s="51"/>
      <c r="AY29" s="17"/>
      <c r="AZ29" s="18" t="s">
        <v>10</v>
      </c>
      <c r="BA29" s="19"/>
      <c r="BB29" s="290">
        <v>0</v>
      </c>
      <c r="BC29" s="291">
        <v>0</v>
      </c>
      <c r="BD29" s="19">
        <v>0</v>
      </c>
      <c r="BE29" s="20"/>
      <c r="BF29" s="292" t="s">
        <v>219</v>
      </c>
      <c r="BG29" s="63"/>
      <c r="BH29" s="64"/>
      <c r="BI29" s="63"/>
      <c r="BJ29" s="65"/>
      <c r="BK29" s="66"/>
      <c r="BL29" s="64"/>
      <c r="BM29" s="63"/>
      <c r="BN29" s="65"/>
      <c r="BO29" s="66"/>
      <c r="BP29" s="64"/>
      <c r="BQ29" s="56" t="s">
        <v>219</v>
      </c>
      <c r="BR29" s="56" t="s">
        <v>219</v>
      </c>
      <c r="BS29" s="56" t="s">
        <v>219</v>
      </c>
      <c r="BT29" s="56" t="s">
        <v>219</v>
      </c>
      <c r="BU29" s="56" t="s">
        <v>219</v>
      </c>
      <c r="BV29" s="293" t="s">
        <v>219</v>
      </c>
      <c r="BW29" s="51"/>
      <c r="BX29" s="17"/>
      <c r="BY29" s="199" t="s">
        <v>10</v>
      </c>
      <c r="BZ29" s="19"/>
      <c r="CA29" s="290">
        <v>0</v>
      </c>
      <c r="CB29" s="291">
        <v>0</v>
      </c>
      <c r="CC29" s="19">
        <v>0</v>
      </c>
      <c r="CD29" s="20"/>
      <c r="CE29" s="292" t="s">
        <v>219</v>
      </c>
      <c r="CF29" s="63"/>
      <c r="CG29" s="64"/>
      <c r="CH29" s="63"/>
      <c r="CI29" s="65"/>
      <c r="CJ29" s="66"/>
      <c r="CK29" s="64"/>
      <c r="CL29" s="63"/>
      <c r="CM29" s="65"/>
      <c r="CN29" s="66"/>
      <c r="CO29" s="64"/>
      <c r="CP29" s="56" t="s">
        <v>219</v>
      </c>
      <c r="CQ29" s="56" t="s">
        <v>219</v>
      </c>
      <c r="CR29" s="56" t="s">
        <v>219</v>
      </c>
      <c r="CS29" s="56" t="s">
        <v>219</v>
      </c>
      <c r="CT29" s="56" t="s">
        <v>219</v>
      </c>
      <c r="CU29" s="293" t="s">
        <v>219</v>
      </c>
      <c r="CV29" s="51"/>
      <c r="CW29" s="17"/>
      <c r="CX29" s="199" t="s">
        <v>10</v>
      </c>
      <c r="CY29" s="19"/>
      <c r="CZ29" s="290">
        <v>0</v>
      </c>
      <c r="DA29" s="291">
        <v>0</v>
      </c>
      <c r="DB29" s="19">
        <v>0</v>
      </c>
      <c r="DC29" s="20"/>
      <c r="DD29" s="292" t="s">
        <v>219</v>
      </c>
      <c r="DE29" s="63"/>
      <c r="DF29" s="64"/>
      <c r="DG29" s="63"/>
      <c r="DH29" s="65"/>
      <c r="DI29" s="66"/>
      <c r="DJ29" s="64"/>
      <c r="DK29" s="63"/>
      <c r="DL29" s="65"/>
      <c r="DM29" s="66"/>
      <c r="DN29" s="64"/>
      <c r="DO29" s="56" t="s">
        <v>219</v>
      </c>
      <c r="DP29" s="56" t="s">
        <v>219</v>
      </c>
      <c r="DQ29" s="56" t="s">
        <v>219</v>
      </c>
      <c r="DR29" s="56" t="s">
        <v>219</v>
      </c>
      <c r="DS29" s="56" t="s">
        <v>219</v>
      </c>
      <c r="DT29" s="293" t="s">
        <v>219</v>
      </c>
      <c r="DU29" s="51"/>
      <c r="DV29" s="17"/>
      <c r="DW29" s="18" t="s">
        <v>10</v>
      </c>
      <c r="DX29" s="19"/>
      <c r="DY29" s="290">
        <v>0</v>
      </c>
      <c r="DZ29" s="291">
        <v>0</v>
      </c>
      <c r="EA29" s="19">
        <v>0</v>
      </c>
      <c r="EB29" s="20"/>
      <c r="EC29" s="292" t="s">
        <v>219</v>
      </c>
      <c r="ED29" s="63"/>
      <c r="EE29" s="64"/>
      <c r="EF29" s="63"/>
      <c r="EG29" s="65"/>
      <c r="EH29" s="66"/>
      <c r="EI29" s="64"/>
      <c r="EJ29" s="63"/>
      <c r="EK29" s="65"/>
      <c r="EL29" s="66"/>
      <c r="EM29" s="64"/>
      <c r="EN29" s="56" t="s">
        <v>219</v>
      </c>
      <c r="EO29" s="56" t="s">
        <v>219</v>
      </c>
      <c r="EP29" s="56" t="s">
        <v>219</v>
      </c>
      <c r="EQ29" s="56" t="s">
        <v>219</v>
      </c>
      <c r="ER29" s="56" t="s">
        <v>219</v>
      </c>
      <c r="ES29" s="293" t="s">
        <v>219</v>
      </c>
      <c r="ET29" s="51"/>
      <c r="EU29" s="17"/>
      <c r="EV29" s="18" t="s">
        <v>10</v>
      </c>
      <c r="EW29" s="19"/>
      <c r="EX29" s="290">
        <v>0</v>
      </c>
      <c r="EY29" s="291">
        <v>0</v>
      </c>
      <c r="EZ29" s="19">
        <v>0</v>
      </c>
      <c r="FA29" s="20"/>
      <c r="FB29" s="292" t="s">
        <v>219</v>
      </c>
      <c r="FC29" s="63"/>
      <c r="FD29" s="64"/>
      <c r="FE29" s="63"/>
      <c r="FF29" s="65"/>
      <c r="FG29" s="66"/>
      <c r="FH29" s="64"/>
      <c r="FI29" s="63"/>
      <c r="FJ29" s="65"/>
      <c r="FK29" s="66"/>
      <c r="FL29" s="64"/>
      <c r="FM29" s="56" t="s">
        <v>219</v>
      </c>
      <c r="FN29" s="56" t="s">
        <v>219</v>
      </c>
      <c r="FO29" s="56" t="s">
        <v>219</v>
      </c>
      <c r="FP29" s="56" t="s">
        <v>219</v>
      </c>
      <c r="FQ29" s="56" t="s">
        <v>219</v>
      </c>
      <c r="FR29" s="293" t="s">
        <v>219</v>
      </c>
      <c r="FS29" s="51"/>
      <c r="FU29" s="262">
        <v>0</v>
      </c>
      <c r="FV29" s="261" t="s">
        <v>219</v>
      </c>
      <c r="FW29" s="263">
        <v>0</v>
      </c>
      <c r="FX29" s="23"/>
      <c r="FY29" s="88"/>
    </row>
    <row r="30" spans="1:186" s="25" customFormat="1" x14ac:dyDescent="0.2">
      <c r="A30" s="17"/>
      <c r="B30" s="18" t="s">
        <v>10</v>
      </c>
      <c r="C30" s="19"/>
      <c r="D30" s="290">
        <v>0</v>
      </c>
      <c r="E30" s="291">
        <v>0</v>
      </c>
      <c r="F30" s="19">
        <v>0</v>
      </c>
      <c r="G30" s="20"/>
      <c r="H30" s="292" t="s">
        <v>219</v>
      </c>
      <c r="I30" s="63"/>
      <c r="J30" s="64"/>
      <c r="K30" s="63"/>
      <c r="L30" s="65"/>
      <c r="M30" s="66" t="s">
        <v>10</v>
      </c>
      <c r="N30" s="64"/>
      <c r="O30" s="63" t="s">
        <v>10</v>
      </c>
      <c r="P30" s="65"/>
      <c r="Q30" s="66" t="s">
        <v>10</v>
      </c>
      <c r="R30" s="64"/>
      <c r="S30" s="56" t="s">
        <v>219</v>
      </c>
      <c r="T30" s="56" t="s">
        <v>219</v>
      </c>
      <c r="U30" s="56" t="s">
        <v>219</v>
      </c>
      <c r="V30" s="56" t="s">
        <v>219</v>
      </c>
      <c r="W30" s="56" t="s">
        <v>219</v>
      </c>
      <c r="X30" s="293" t="s">
        <v>219</v>
      </c>
      <c r="Y30" s="51"/>
      <c r="Z30" s="17"/>
      <c r="AA30" s="18" t="s">
        <v>10</v>
      </c>
      <c r="AB30" s="19"/>
      <c r="AC30" s="290">
        <v>0</v>
      </c>
      <c r="AD30" s="291">
        <v>0</v>
      </c>
      <c r="AE30" s="19">
        <v>0</v>
      </c>
      <c r="AF30" s="20"/>
      <c r="AG30" s="292" t="s">
        <v>219</v>
      </c>
      <c r="AH30" s="63" t="s">
        <v>10</v>
      </c>
      <c r="AI30" s="64"/>
      <c r="AJ30" s="63" t="s">
        <v>10</v>
      </c>
      <c r="AK30" s="65"/>
      <c r="AL30" s="66" t="s">
        <v>10</v>
      </c>
      <c r="AM30" s="64"/>
      <c r="AN30" s="63" t="s">
        <v>10</v>
      </c>
      <c r="AO30" s="65"/>
      <c r="AP30" s="66" t="s">
        <v>10</v>
      </c>
      <c r="AQ30" s="64"/>
      <c r="AR30" s="56" t="s">
        <v>219</v>
      </c>
      <c r="AS30" s="56" t="s">
        <v>219</v>
      </c>
      <c r="AT30" s="56" t="s">
        <v>219</v>
      </c>
      <c r="AU30" s="56" t="s">
        <v>219</v>
      </c>
      <c r="AV30" s="56" t="s">
        <v>219</v>
      </c>
      <c r="AW30" s="293" t="s">
        <v>219</v>
      </c>
      <c r="AX30" s="51"/>
      <c r="AY30" s="17"/>
      <c r="AZ30" s="18" t="s">
        <v>10</v>
      </c>
      <c r="BA30" s="19"/>
      <c r="BB30" s="290">
        <v>0</v>
      </c>
      <c r="BC30" s="291">
        <v>0</v>
      </c>
      <c r="BD30" s="19">
        <v>0</v>
      </c>
      <c r="BE30" s="20"/>
      <c r="BF30" s="292" t="s">
        <v>219</v>
      </c>
      <c r="BG30" s="63" t="s">
        <v>10</v>
      </c>
      <c r="BH30" s="64"/>
      <c r="BI30" s="63" t="s">
        <v>10</v>
      </c>
      <c r="BJ30" s="65"/>
      <c r="BK30" s="66" t="s">
        <v>10</v>
      </c>
      <c r="BL30" s="64"/>
      <c r="BM30" s="63" t="s">
        <v>10</v>
      </c>
      <c r="BN30" s="65"/>
      <c r="BO30" s="66" t="s">
        <v>10</v>
      </c>
      <c r="BP30" s="64"/>
      <c r="BQ30" s="56" t="s">
        <v>219</v>
      </c>
      <c r="BR30" s="56" t="s">
        <v>219</v>
      </c>
      <c r="BS30" s="56" t="s">
        <v>219</v>
      </c>
      <c r="BT30" s="56" t="s">
        <v>219</v>
      </c>
      <c r="BU30" s="56" t="s">
        <v>219</v>
      </c>
      <c r="BV30" s="293" t="s">
        <v>219</v>
      </c>
      <c r="BW30" s="51"/>
      <c r="BX30" s="17"/>
      <c r="BY30" s="199" t="s">
        <v>10</v>
      </c>
      <c r="BZ30" s="19"/>
      <c r="CA30" s="290">
        <v>0</v>
      </c>
      <c r="CB30" s="291">
        <v>0</v>
      </c>
      <c r="CC30" s="19">
        <v>0</v>
      </c>
      <c r="CD30" s="20"/>
      <c r="CE30" s="292" t="s">
        <v>219</v>
      </c>
      <c r="CF30" s="63" t="s">
        <v>10</v>
      </c>
      <c r="CG30" s="64"/>
      <c r="CH30" s="63" t="s">
        <v>10</v>
      </c>
      <c r="CI30" s="65"/>
      <c r="CJ30" s="66" t="s">
        <v>10</v>
      </c>
      <c r="CK30" s="64"/>
      <c r="CL30" s="63" t="s">
        <v>10</v>
      </c>
      <c r="CM30" s="65"/>
      <c r="CN30" s="66" t="s">
        <v>10</v>
      </c>
      <c r="CO30" s="64"/>
      <c r="CP30" s="56" t="s">
        <v>219</v>
      </c>
      <c r="CQ30" s="56" t="s">
        <v>219</v>
      </c>
      <c r="CR30" s="56" t="s">
        <v>219</v>
      </c>
      <c r="CS30" s="56" t="s">
        <v>219</v>
      </c>
      <c r="CT30" s="56" t="s">
        <v>219</v>
      </c>
      <c r="CU30" s="293" t="s">
        <v>219</v>
      </c>
      <c r="CV30" s="51"/>
      <c r="CW30" s="17"/>
      <c r="CX30" s="199" t="s">
        <v>10</v>
      </c>
      <c r="CY30" s="19"/>
      <c r="CZ30" s="290">
        <v>0</v>
      </c>
      <c r="DA30" s="291">
        <v>0</v>
      </c>
      <c r="DB30" s="19">
        <v>0</v>
      </c>
      <c r="DC30" s="20"/>
      <c r="DD30" s="292" t="s">
        <v>219</v>
      </c>
      <c r="DE30" s="63"/>
      <c r="DF30" s="64"/>
      <c r="DG30" s="63" t="s">
        <v>10</v>
      </c>
      <c r="DH30" s="65"/>
      <c r="DI30" s="66" t="s">
        <v>10</v>
      </c>
      <c r="DJ30" s="64"/>
      <c r="DK30" s="63" t="s">
        <v>10</v>
      </c>
      <c r="DL30" s="65"/>
      <c r="DM30" s="66" t="s">
        <v>10</v>
      </c>
      <c r="DN30" s="64"/>
      <c r="DO30" s="56" t="s">
        <v>219</v>
      </c>
      <c r="DP30" s="56" t="s">
        <v>219</v>
      </c>
      <c r="DQ30" s="56" t="s">
        <v>219</v>
      </c>
      <c r="DR30" s="56" t="s">
        <v>219</v>
      </c>
      <c r="DS30" s="56" t="s">
        <v>219</v>
      </c>
      <c r="DT30" s="293" t="s">
        <v>219</v>
      </c>
      <c r="DU30" s="51"/>
      <c r="DV30" s="17"/>
      <c r="DW30" s="18" t="s">
        <v>10</v>
      </c>
      <c r="DX30" s="19"/>
      <c r="DY30" s="290">
        <v>0</v>
      </c>
      <c r="DZ30" s="291">
        <v>0</v>
      </c>
      <c r="EA30" s="19">
        <v>0</v>
      </c>
      <c r="EB30" s="20"/>
      <c r="EC30" s="292" t="s">
        <v>219</v>
      </c>
      <c r="ED30" s="63" t="s">
        <v>10</v>
      </c>
      <c r="EE30" s="64"/>
      <c r="EF30" s="63" t="s">
        <v>10</v>
      </c>
      <c r="EG30" s="65"/>
      <c r="EH30" s="66" t="s">
        <v>10</v>
      </c>
      <c r="EI30" s="64"/>
      <c r="EJ30" s="63" t="s">
        <v>10</v>
      </c>
      <c r="EK30" s="65"/>
      <c r="EL30" s="66" t="s">
        <v>10</v>
      </c>
      <c r="EM30" s="64"/>
      <c r="EN30" s="56" t="s">
        <v>219</v>
      </c>
      <c r="EO30" s="56" t="s">
        <v>219</v>
      </c>
      <c r="EP30" s="56" t="s">
        <v>219</v>
      </c>
      <c r="EQ30" s="56" t="s">
        <v>219</v>
      </c>
      <c r="ER30" s="56" t="s">
        <v>219</v>
      </c>
      <c r="ES30" s="293" t="s">
        <v>219</v>
      </c>
      <c r="ET30" s="51"/>
      <c r="EU30" s="17"/>
      <c r="EV30" s="18" t="s">
        <v>10</v>
      </c>
      <c r="EW30" s="19"/>
      <c r="EX30" s="290">
        <v>0</v>
      </c>
      <c r="EY30" s="291">
        <v>0</v>
      </c>
      <c r="EZ30" s="19">
        <v>0</v>
      </c>
      <c r="FA30" s="20"/>
      <c r="FB30" s="292" t="s">
        <v>219</v>
      </c>
      <c r="FC30" s="63" t="s">
        <v>10</v>
      </c>
      <c r="FD30" s="64"/>
      <c r="FE30" s="63" t="s">
        <v>10</v>
      </c>
      <c r="FF30" s="65"/>
      <c r="FG30" s="66" t="s">
        <v>10</v>
      </c>
      <c r="FH30" s="64"/>
      <c r="FI30" s="63" t="s">
        <v>10</v>
      </c>
      <c r="FJ30" s="65"/>
      <c r="FK30" s="66" t="s">
        <v>10</v>
      </c>
      <c r="FL30" s="64"/>
      <c r="FM30" s="56" t="s">
        <v>219</v>
      </c>
      <c r="FN30" s="56" t="s">
        <v>219</v>
      </c>
      <c r="FO30" s="56" t="s">
        <v>219</v>
      </c>
      <c r="FP30" s="56" t="s">
        <v>219</v>
      </c>
      <c r="FQ30" s="56" t="s">
        <v>219</v>
      </c>
      <c r="FR30" s="293" t="s">
        <v>219</v>
      </c>
      <c r="FS30" s="51"/>
      <c r="FU30" s="262">
        <v>0</v>
      </c>
      <c r="FV30" s="261" t="s">
        <v>219</v>
      </c>
      <c r="FW30" s="263">
        <v>0</v>
      </c>
      <c r="FX30" s="23"/>
      <c r="FY30" s="88"/>
    </row>
    <row r="31" spans="1:186" s="25" customFormat="1" x14ac:dyDescent="0.2">
      <c r="A31" s="17"/>
      <c r="B31" s="18" t="s">
        <v>10</v>
      </c>
      <c r="C31" s="19"/>
      <c r="D31" s="290">
        <v>0</v>
      </c>
      <c r="E31" s="291">
        <v>0</v>
      </c>
      <c r="F31" s="19">
        <v>0</v>
      </c>
      <c r="G31" s="20"/>
      <c r="H31" s="292" t="s">
        <v>219</v>
      </c>
      <c r="I31" s="63" t="s">
        <v>10</v>
      </c>
      <c r="J31" s="64"/>
      <c r="K31" s="63" t="s">
        <v>10</v>
      </c>
      <c r="L31" s="65"/>
      <c r="M31" s="66" t="s">
        <v>10</v>
      </c>
      <c r="N31" s="64"/>
      <c r="O31" s="63" t="s">
        <v>10</v>
      </c>
      <c r="P31" s="65"/>
      <c r="Q31" s="66" t="s">
        <v>10</v>
      </c>
      <c r="R31" s="64"/>
      <c r="S31" s="56" t="s">
        <v>219</v>
      </c>
      <c r="T31" s="56" t="s">
        <v>219</v>
      </c>
      <c r="U31" s="56" t="s">
        <v>219</v>
      </c>
      <c r="V31" s="56" t="s">
        <v>219</v>
      </c>
      <c r="W31" s="56" t="s">
        <v>219</v>
      </c>
      <c r="X31" s="293" t="s">
        <v>219</v>
      </c>
      <c r="Y31" s="51"/>
      <c r="Z31" s="17"/>
      <c r="AA31" s="18" t="s">
        <v>10</v>
      </c>
      <c r="AB31" s="19"/>
      <c r="AC31" s="290">
        <v>0</v>
      </c>
      <c r="AD31" s="291">
        <v>0</v>
      </c>
      <c r="AE31" s="19">
        <v>0</v>
      </c>
      <c r="AF31" s="20"/>
      <c r="AG31" s="292" t="s">
        <v>219</v>
      </c>
      <c r="AH31" s="63" t="s">
        <v>10</v>
      </c>
      <c r="AI31" s="64"/>
      <c r="AJ31" s="63" t="s">
        <v>10</v>
      </c>
      <c r="AK31" s="65"/>
      <c r="AL31" s="66" t="s">
        <v>10</v>
      </c>
      <c r="AM31" s="64"/>
      <c r="AN31" s="63" t="s">
        <v>10</v>
      </c>
      <c r="AO31" s="65"/>
      <c r="AP31" s="66" t="s">
        <v>10</v>
      </c>
      <c r="AQ31" s="64"/>
      <c r="AR31" s="56" t="s">
        <v>219</v>
      </c>
      <c r="AS31" s="56" t="s">
        <v>219</v>
      </c>
      <c r="AT31" s="56" t="s">
        <v>219</v>
      </c>
      <c r="AU31" s="56" t="s">
        <v>219</v>
      </c>
      <c r="AV31" s="56" t="s">
        <v>219</v>
      </c>
      <c r="AW31" s="293" t="s">
        <v>219</v>
      </c>
      <c r="AX31" s="51"/>
      <c r="AY31" s="17"/>
      <c r="AZ31" s="18" t="s">
        <v>10</v>
      </c>
      <c r="BA31" s="19"/>
      <c r="BB31" s="290">
        <v>0</v>
      </c>
      <c r="BC31" s="291">
        <v>0</v>
      </c>
      <c r="BD31" s="19">
        <v>0</v>
      </c>
      <c r="BE31" s="20"/>
      <c r="BF31" s="292" t="s">
        <v>219</v>
      </c>
      <c r="BG31" s="63" t="s">
        <v>10</v>
      </c>
      <c r="BH31" s="64"/>
      <c r="BI31" s="63" t="s">
        <v>10</v>
      </c>
      <c r="BJ31" s="65"/>
      <c r="BK31" s="66" t="s">
        <v>10</v>
      </c>
      <c r="BL31" s="64"/>
      <c r="BM31" s="63" t="s">
        <v>10</v>
      </c>
      <c r="BN31" s="65"/>
      <c r="BO31" s="66" t="s">
        <v>10</v>
      </c>
      <c r="BP31" s="64"/>
      <c r="BQ31" s="56" t="s">
        <v>219</v>
      </c>
      <c r="BR31" s="56" t="s">
        <v>219</v>
      </c>
      <c r="BS31" s="56" t="s">
        <v>219</v>
      </c>
      <c r="BT31" s="56" t="s">
        <v>219</v>
      </c>
      <c r="BU31" s="56" t="s">
        <v>219</v>
      </c>
      <c r="BV31" s="293" t="s">
        <v>219</v>
      </c>
      <c r="BW31" s="51"/>
      <c r="BX31" s="17"/>
      <c r="BY31" s="199" t="s">
        <v>10</v>
      </c>
      <c r="BZ31" s="19"/>
      <c r="CA31" s="290">
        <v>0</v>
      </c>
      <c r="CB31" s="291">
        <v>0</v>
      </c>
      <c r="CC31" s="19">
        <v>0</v>
      </c>
      <c r="CD31" s="20"/>
      <c r="CE31" s="292" t="s">
        <v>219</v>
      </c>
      <c r="CF31" s="63" t="s">
        <v>10</v>
      </c>
      <c r="CG31" s="64"/>
      <c r="CH31" s="63" t="s">
        <v>10</v>
      </c>
      <c r="CI31" s="65"/>
      <c r="CJ31" s="66" t="s">
        <v>10</v>
      </c>
      <c r="CK31" s="64"/>
      <c r="CL31" s="63" t="s">
        <v>10</v>
      </c>
      <c r="CM31" s="65"/>
      <c r="CN31" s="66" t="s">
        <v>10</v>
      </c>
      <c r="CO31" s="64"/>
      <c r="CP31" s="56" t="s">
        <v>219</v>
      </c>
      <c r="CQ31" s="56" t="s">
        <v>219</v>
      </c>
      <c r="CR31" s="56" t="s">
        <v>219</v>
      </c>
      <c r="CS31" s="56" t="s">
        <v>219</v>
      </c>
      <c r="CT31" s="56" t="s">
        <v>219</v>
      </c>
      <c r="CU31" s="293" t="s">
        <v>219</v>
      </c>
      <c r="CV31" s="51"/>
      <c r="CW31" s="17"/>
      <c r="CX31" s="199" t="s">
        <v>10</v>
      </c>
      <c r="CY31" s="19"/>
      <c r="CZ31" s="290">
        <v>0</v>
      </c>
      <c r="DA31" s="291">
        <v>0</v>
      </c>
      <c r="DB31" s="19">
        <v>0</v>
      </c>
      <c r="DC31" s="20"/>
      <c r="DD31" s="292" t="s">
        <v>219</v>
      </c>
      <c r="DE31" s="63"/>
      <c r="DF31" s="64"/>
      <c r="DG31" s="63" t="s">
        <v>10</v>
      </c>
      <c r="DH31" s="65"/>
      <c r="DI31" s="66" t="s">
        <v>10</v>
      </c>
      <c r="DJ31" s="64"/>
      <c r="DK31" s="63" t="s">
        <v>10</v>
      </c>
      <c r="DL31" s="65"/>
      <c r="DM31" s="66" t="s">
        <v>10</v>
      </c>
      <c r="DN31" s="64"/>
      <c r="DO31" s="56" t="s">
        <v>219</v>
      </c>
      <c r="DP31" s="56" t="s">
        <v>219</v>
      </c>
      <c r="DQ31" s="56" t="s">
        <v>219</v>
      </c>
      <c r="DR31" s="56" t="s">
        <v>219</v>
      </c>
      <c r="DS31" s="56" t="s">
        <v>219</v>
      </c>
      <c r="DT31" s="293" t="s">
        <v>219</v>
      </c>
      <c r="DU31" s="51"/>
      <c r="DV31" s="17"/>
      <c r="DW31" s="18" t="s">
        <v>10</v>
      </c>
      <c r="DX31" s="19"/>
      <c r="DY31" s="290">
        <v>0</v>
      </c>
      <c r="DZ31" s="291">
        <v>0</v>
      </c>
      <c r="EA31" s="19">
        <v>0</v>
      </c>
      <c r="EB31" s="20"/>
      <c r="EC31" s="292" t="s">
        <v>219</v>
      </c>
      <c r="ED31" s="63" t="s">
        <v>10</v>
      </c>
      <c r="EE31" s="64"/>
      <c r="EF31" s="63" t="s">
        <v>10</v>
      </c>
      <c r="EG31" s="65"/>
      <c r="EH31" s="66" t="s">
        <v>10</v>
      </c>
      <c r="EI31" s="64"/>
      <c r="EJ31" s="63" t="s">
        <v>10</v>
      </c>
      <c r="EK31" s="65"/>
      <c r="EL31" s="66" t="s">
        <v>10</v>
      </c>
      <c r="EM31" s="64"/>
      <c r="EN31" s="56" t="s">
        <v>219</v>
      </c>
      <c r="EO31" s="56" t="s">
        <v>219</v>
      </c>
      <c r="EP31" s="56" t="s">
        <v>219</v>
      </c>
      <c r="EQ31" s="56" t="s">
        <v>219</v>
      </c>
      <c r="ER31" s="56" t="s">
        <v>219</v>
      </c>
      <c r="ES31" s="293" t="s">
        <v>219</v>
      </c>
      <c r="ET31" s="51"/>
      <c r="EU31" s="17"/>
      <c r="EV31" s="18" t="s">
        <v>10</v>
      </c>
      <c r="EW31" s="19"/>
      <c r="EX31" s="290">
        <v>0</v>
      </c>
      <c r="EY31" s="291">
        <v>0</v>
      </c>
      <c r="EZ31" s="19">
        <v>0</v>
      </c>
      <c r="FA31" s="20"/>
      <c r="FB31" s="292" t="s">
        <v>219</v>
      </c>
      <c r="FC31" s="63" t="s">
        <v>10</v>
      </c>
      <c r="FD31" s="64"/>
      <c r="FE31" s="63" t="s">
        <v>10</v>
      </c>
      <c r="FF31" s="65"/>
      <c r="FG31" s="66" t="s">
        <v>10</v>
      </c>
      <c r="FH31" s="64"/>
      <c r="FI31" s="63" t="s">
        <v>10</v>
      </c>
      <c r="FJ31" s="65"/>
      <c r="FK31" s="66" t="s">
        <v>10</v>
      </c>
      <c r="FL31" s="64"/>
      <c r="FM31" s="56" t="s">
        <v>219</v>
      </c>
      <c r="FN31" s="56" t="s">
        <v>219</v>
      </c>
      <c r="FO31" s="56" t="s">
        <v>219</v>
      </c>
      <c r="FP31" s="56" t="s">
        <v>219</v>
      </c>
      <c r="FQ31" s="56" t="s">
        <v>219</v>
      </c>
      <c r="FR31" s="293" t="s">
        <v>219</v>
      </c>
      <c r="FS31" s="51"/>
      <c r="FU31" s="262">
        <v>0</v>
      </c>
      <c r="FV31" s="261" t="s">
        <v>219</v>
      </c>
      <c r="FW31" s="263">
        <v>0</v>
      </c>
      <c r="FX31" s="23"/>
      <c r="FY31" s="88"/>
    </row>
    <row r="32" spans="1:186" s="25" customFormat="1" ht="12.75" thickBot="1" x14ac:dyDescent="0.25">
      <c r="A32" s="17"/>
      <c r="B32" s="18" t="s">
        <v>10</v>
      </c>
      <c r="C32" s="19"/>
      <c r="D32" s="290">
        <v>0</v>
      </c>
      <c r="E32" s="291">
        <v>0</v>
      </c>
      <c r="F32" s="19">
        <v>0</v>
      </c>
      <c r="G32" s="20"/>
      <c r="H32" s="292">
        <v>0</v>
      </c>
      <c r="I32" s="63" t="s">
        <v>10</v>
      </c>
      <c r="J32" s="64"/>
      <c r="K32" s="63" t="s">
        <v>10</v>
      </c>
      <c r="L32" s="65"/>
      <c r="M32" s="66" t="s">
        <v>10</v>
      </c>
      <c r="N32" s="64"/>
      <c r="O32" s="63" t="s">
        <v>10</v>
      </c>
      <c r="P32" s="65"/>
      <c r="Q32" s="66" t="s">
        <v>10</v>
      </c>
      <c r="R32" s="64"/>
      <c r="S32" s="56" t="s">
        <v>219</v>
      </c>
      <c r="T32" s="56" t="s">
        <v>219</v>
      </c>
      <c r="U32" s="56" t="s">
        <v>219</v>
      </c>
      <c r="V32" s="56" t="s">
        <v>219</v>
      </c>
      <c r="W32" s="56" t="s">
        <v>219</v>
      </c>
      <c r="X32" s="293" t="s">
        <v>219</v>
      </c>
      <c r="Y32" s="51"/>
      <c r="Z32" s="17"/>
      <c r="AA32" s="18" t="s">
        <v>10</v>
      </c>
      <c r="AB32" s="19"/>
      <c r="AC32" s="290">
        <v>0</v>
      </c>
      <c r="AD32" s="291">
        <v>0</v>
      </c>
      <c r="AE32" s="19">
        <v>0</v>
      </c>
      <c r="AF32" s="20"/>
      <c r="AG32" s="292">
        <v>0</v>
      </c>
      <c r="AH32" s="63" t="s">
        <v>10</v>
      </c>
      <c r="AI32" s="64"/>
      <c r="AJ32" s="63" t="s">
        <v>10</v>
      </c>
      <c r="AK32" s="65"/>
      <c r="AL32" s="66" t="s">
        <v>10</v>
      </c>
      <c r="AM32" s="64"/>
      <c r="AN32" s="63" t="s">
        <v>10</v>
      </c>
      <c r="AO32" s="65"/>
      <c r="AP32" s="66" t="s">
        <v>10</v>
      </c>
      <c r="AQ32" s="64"/>
      <c r="AR32" s="56" t="s">
        <v>219</v>
      </c>
      <c r="AS32" s="56" t="s">
        <v>219</v>
      </c>
      <c r="AT32" s="56" t="s">
        <v>219</v>
      </c>
      <c r="AU32" s="56" t="s">
        <v>219</v>
      </c>
      <c r="AV32" s="56" t="s">
        <v>219</v>
      </c>
      <c r="AW32" s="293" t="s">
        <v>219</v>
      </c>
      <c r="AX32" s="51"/>
      <c r="AY32" s="17"/>
      <c r="AZ32" s="18" t="s">
        <v>10</v>
      </c>
      <c r="BA32" s="19"/>
      <c r="BB32" s="290">
        <v>0</v>
      </c>
      <c r="BC32" s="291">
        <v>0</v>
      </c>
      <c r="BD32" s="19">
        <v>0</v>
      </c>
      <c r="BE32" s="20"/>
      <c r="BF32" s="292">
        <v>0</v>
      </c>
      <c r="BG32" s="63" t="s">
        <v>10</v>
      </c>
      <c r="BH32" s="64"/>
      <c r="BI32" s="63" t="s">
        <v>10</v>
      </c>
      <c r="BJ32" s="65"/>
      <c r="BK32" s="66" t="s">
        <v>10</v>
      </c>
      <c r="BL32" s="64"/>
      <c r="BM32" s="63" t="s">
        <v>10</v>
      </c>
      <c r="BN32" s="65"/>
      <c r="BO32" s="66" t="s">
        <v>10</v>
      </c>
      <c r="BP32" s="64"/>
      <c r="BQ32" s="56" t="s">
        <v>219</v>
      </c>
      <c r="BR32" s="56" t="s">
        <v>219</v>
      </c>
      <c r="BS32" s="56" t="s">
        <v>219</v>
      </c>
      <c r="BT32" s="56" t="s">
        <v>219</v>
      </c>
      <c r="BU32" s="56" t="s">
        <v>219</v>
      </c>
      <c r="BV32" s="293" t="s">
        <v>219</v>
      </c>
      <c r="BW32" s="51"/>
      <c r="BX32" s="17"/>
      <c r="BY32" s="199" t="s">
        <v>10</v>
      </c>
      <c r="BZ32" s="19"/>
      <c r="CA32" s="290">
        <v>0</v>
      </c>
      <c r="CB32" s="291">
        <v>0</v>
      </c>
      <c r="CC32" s="19">
        <v>0</v>
      </c>
      <c r="CD32" s="20"/>
      <c r="CE32" s="292">
        <v>0</v>
      </c>
      <c r="CF32" s="63" t="s">
        <v>10</v>
      </c>
      <c r="CG32" s="64"/>
      <c r="CH32" s="63" t="s">
        <v>10</v>
      </c>
      <c r="CI32" s="65"/>
      <c r="CJ32" s="66" t="s">
        <v>10</v>
      </c>
      <c r="CK32" s="64"/>
      <c r="CL32" s="63" t="s">
        <v>10</v>
      </c>
      <c r="CM32" s="65"/>
      <c r="CN32" s="66" t="s">
        <v>10</v>
      </c>
      <c r="CO32" s="64"/>
      <c r="CP32" s="56" t="s">
        <v>219</v>
      </c>
      <c r="CQ32" s="56" t="s">
        <v>219</v>
      </c>
      <c r="CR32" s="56" t="s">
        <v>219</v>
      </c>
      <c r="CS32" s="56" t="s">
        <v>219</v>
      </c>
      <c r="CT32" s="56" t="s">
        <v>219</v>
      </c>
      <c r="CU32" s="293" t="s">
        <v>219</v>
      </c>
      <c r="CV32" s="51"/>
      <c r="CW32" s="203"/>
      <c r="CX32" s="199" t="s">
        <v>10</v>
      </c>
      <c r="CY32" s="19"/>
      <c r="CZ32" s="290">
        <v>0</v>
      </c>
      <c r="DA32" s="291">
        <v>0</v>
      </c>
      <c r="DB32" s="19">
        <v>0</v>
      </c>
      <c r="DC32" s="20"/>
      <c r="DD32" s="292">
        <v>0</v>
      </c>
      <c r="DE32" s="63"/>
      <c r="DF32" s="64"/>
      <c r="DG32" s="63" t="s">
        <v>10</v>
      </c>
      <c r="DH32" s="65"/>
      <c r="DI32" s="66" t="s">
        <v>10</v>
      </c>
      <c r="DJ32" s="64"/>
      <c r="DK32" s="63" t="s">
        <v>10</v>
      </c>
      <c r="DL32" s="65"/>
      <c r="DM32" s="66" t="s">
        <v>10</v>
      </c>
      <c r="DN32" s="64"/>
      <c r="DO32" s="56" t="s">
        <v>219</v>
      </c>
      <c r="DP32" s="56" t="s">
        <v>219</v>
      </c>
      <c r="DQ32" s="56" t="s">
        <v>219</v>
      </c>
      <c r="DR32" s="56" t="s">
        <v>219</v>
      </c>
      <c r="DS32" s="56" t="s">
        <v>219</v>
      </c>
      <c r="DT32" s="293" t="s">
        <v>219</v>
      </c>
      <c r="DU32" s="51"/>
      <c r="DV32" s="17"/>
      <c r="DW32" s="18" t="s">
        <v>10</v>
      </c>
      <c r="DX32" s="19"/>
      <c r="DY32" s="290">
        <v>0</v>
      </c>
      <c r="DZ32" s="291">
        <v>0</v>
      </c>
      <c r="EA32" s="19">
        <v>0</v>
      </c>
      <c r="EB32" s="20"/>
      <c r="EC32" s="292">
        <v>0</v>
      </c>
      <c r="ED32" s="63" t="s">
        <v>10</v>
      </c>
      <c r="EE32" s="64"/>
      <c r="EF32" s="63" t="s">
        <v>10</v>
      </c>
      <c r="EG32" s="65"/>
      <c r="EH32" s="66" t="s">
        <v>10</v>
      </c>
      <c r="EI32" s="64"/>
      <c r="EJ32" s="63" t="s">
        <v>10</v>
      </c>
      <c r="EK32" s="65"/>
      <c r="EL32" s="66" t="s">
        <v>10</v>
      </c>
      <c r="EM32" s="64"/>
      <c r="EN32" s="56" t="s">
        <v>219</v>
      </c>
      <c r="EO32" s="56" t="s">
        <v>219</v>
      </c>
      <c r="EP32" s="56" t="s">
        <v>219</v>
      </c>
      <c r="EQ32" s="56" t="s">
        <v>219</v>
      </c>
      <c r="ER32" s="56" t="s">
        <v>219</v>
      </c>
      <c r="ES32" s="293" t="s">
        <v>219</v>
      </c>
      <c r="ET32" s="51"/>
      <c r="EU32" s="17"/>
      <c r="EV32" s="18" t="s">
        <v>10</v>
      </c>
      <c r="EW32" s="19"/>
      <c r="EX32" s="290">
        <v>0</v>
      </c>
      <c r="EY32" s="291">
        <v>0</v>
      </c>
      <c r="EZ32" s="19">
        <v>0</v>
      </c>
      <c r="FA32" s="20"/>
      <c r="FB32" s="292">
        <v>0</v>
      </c>
      <c r="FC32" s="63" t="s">
        <v>10</v>
      </c>
      <c r="FD32" s="64"/>
      <c r="FE32" s="63" t="s">
        <v>10</v>
      </c>
      <c r="FF32" s="65"/>
      <c r="FG32" s="66" t="s">
        <v>10</v>
      </c>
      <c r="FH32" s="64"/>
      <c r="FI32" s="63" t="s">
        <v>10</v>
      </c>
      <c r="FJ32" s="65"/>
      <c r="FK32" s="66" t="s">
        <v>10</v>
      </c>
      <c r="FL32" s="64"/>
      <c r="FM32" s="56" t="s">
        <v>219</v>
      </c>
      <c r="FN32" s="56" t="s">
        <v>219</v>
      </c>
      <c r="FO32" s="56" t="s">
        <v>219</v>
      </c>
      <c r="FP32" s="56" t="s">
        <v>219</v>
      </c>
      <c r="FQ32" s="56" t="s">
        <v>219</v>
      </c>
      <c r="FR32" s="293" t="s">
        <v>219</v>
      </c>
      <c r="FS32" s="51"/>
      <c r="FU32" s="264">
        <v>0</v>
      </c>
      <c r="FV32" s="265" t="s">
        <v>219</v>
      </c>
      <c r="FW32" s="266">
        <v>0</v>
      </c>
      <c r="FX32" s="23"/>
      <c r="FY32" s="88"/>
    </row>
    <row r="33" spans="1:181" s="25" customFormat="1" ht="12.75" thickBot="1" x14ac:dyDescent="0.25">
      <c r="A33" s="294" t="s">
        <v>103</v>
      </c>
      <c r="B33" s="295"/>
      <c r="C33" s="296">
        <v>4.375</v>
      </c>
      <c r="D33" s="297"/>
      <c r="E33" s="298"/>
      <c r="F33" s="411">
        <v>4.8819444444444455</v>
      </c>
      <c r="G33" s="412"/>
      <c r="H33" s="299"/>
      <c r="I33" s="300" t="s">
        <v>10</v>
      </c>
      <c r="J33" s="301"/>
      <c r="K33" s="300" t="s">
        <v>10</v>
      </c>
      <c r="L33" s="302"/>
      <c r="M33" s="303" t="s">
        <v>10</v>
      </c>
      <c r="N33" s="301"/>
      <c r="O33" s="300" t="s">
        <v>10</v>
      </c>
      <c r="P33" s="302"/>
      <c r="Q33" s="303" t="s">
        <v>10</v>
      </c>
      <c r="R33" s="301"/>
      <c r="S33" s="304"/>
      <c r="T33" s="304"/>
      <c r="U33" s="305"/>
      <c r="V33" s="306"/>
      <c r="W33" s="306"/>
      <c r="X33" s="306" t="s">
        <v>219</v>
      </c>
      <c r="Y33" s="51"/>
      <c r="Z33" s="294" t="s">
        <v>103</v>
      </c>
      <c r="AA33" s="295"/>
      <c r="AB33" s="296">
        <v>4.958333333333333</v>
      </c>
      <c r="AC33" s="297"/>
      <c r="AD33" s="328"/>
      <c r="AE33" s="464">
        <v>4.9972222222222227</v>
      </c>
      <c r="AF33" s="465"/>
      <c r="AG33" s="299"/>
      <c r="AH33" s="300" t="s">
        <v>10</v>
      </c>
      <c r="AI33" s="301"/>
      <c r="AJ33" s="300" t="s">
        <v>10</v>
      </c>
      <c r="AK33" s="302"/>
      <c r="AL33" s="303" t="s">
        <v>10</v>
      </c>
      <c r="AM33" s="301"/>
      <c r="AN33" s="300" t="s">
        <v>10</v>
      </c>
      <c r="AO33" s="302"/>
      <c r="AP33" s="303" t="s">
        <v>10</v>
      </c>
      <c r="AQ33" s="301"/>
      <c r="AR33" s="304"/>
      <c r="AS33" s="304"/>
      <c r="AT33" s="305"/>
      <c r="AU33" s="306"/>
      <c r="AV33" s="306"/>
      <c r="AW33" s="306" t="s">
        <v>219</v>
      </c>
      <c r="AX33" s="51"/>
      <c r="AY33" s="294" t="s">
        <v>103</v>
      </c>
      <c r="AZ33" s="295"/>
      <c r="BA33" s="296">
        <v>4.958333333333333</v>
      </c>
      <c r="BB33" s="297"/>
      <c r="BC33" s="328"/>
      <c r="BD33" s="411">
        <v>4.7576388888888888</v>
      </c>
      <c r="BE33" s="412"/>
      <c r="BF33" s="299"/>
      <c r="BG33" s="300" t="s">
        <v>10</v>
      </c>
      <c r="BH33" s="301"/>
      <c r="BI33" s="300" t="s">
        <v>10</v>
      </c>
      <c r="BJ33" s="302"/>
      <c r="BK33" s="303" t="s">
        <v>10</v>
      </c>
      <c r="BL33" s="301"/>
      <c r="BM33" s="300" t="s">
        <v>10</v>
      </c>
      <c r="BN33" s="302"/>
      <c r="BO33" s="303" t="s">
        <v>10</v>
      </c>
      <c r="BP33" s="301"/>
      <c r="BQ33" s="304"/>
      <c r="BR33" s="304"/>
      <c r="BS33" s="305"/>
      <c r="BT33" s="306"/>
      <c r="BU33" s="306"/>
      <c r="BV33" s="306" t="s">
        <v>219</v>
      </c>
      <c r="BW33" s="51"/>
      <c r="BX33" s="294" t="s">
        <v>103</v>
      </c>
      <c r="BY33" s="352"/>
      <c r="BZ33" s="296">
        <v>4.958333333333333</v>
      </c>
      <c r="CA33" s="297"/>
      <c r="CB33" s="298"/>
      <c r="CC33" s="411">
        <v>4.8270833333333334</v>
      </c>
      <c r="CD33" s="412"/>
      <c r="CE33" s="299"/>
      <c r="CF33" s="300" t="s">
        <v>10</v>
      </c>
      <c r="CG33" s="301"/>
      <c r="CH33" s="300" t="s">
        <v>10</v>
      </c>
      <c r="CI33" s="302"/>
      <c r="CJ33" s="303" t="s">
        <v>10</v>
      </c>
      <c r="CK33" s="301"/>
      <c r="CL33" s="300" t="s">
        <v>10</v>
      </c>
      <c r="CM33" s="302"/>
      <c r="CN33" s="303" t="s">
        <v>10</v>
      </c>
      <c r="CO33" s="301"/>
      <c r="CP33" s="304"/>
      <c r="CQ33" s="304"/>
      <c r="CR33" s="305"/>
      <c r="CS33" s="306"/>
      <c r="CT33" s="306"/>
      <c r="CU33" s="306" t="s">
        <v>219</v>
      </c>
      <c r="CV33" s="51"/>
      <c r="CW33" s="351" t="s">
        <v>103</v>
      </c>
      <c r="CX33" s="295"/>
      <c r="CY33" s="296">
        <v>4.6666666666666661</v>
      </c>
      <c r="CZ33" s="297"/>
      <c r="DA33" s="298"/>
      <c r="DB33" s="411">
        <v>4.666666666666667</v>
      </c>
      <c r="DC33" s="412"/>
      <c r="DD33" s="299"/>
      <c r="DE33" s="300" t="s">
        <v>10</v>
      </c>
      <c r="DF33" s="301"/>
      <c r="DG33" s="300" t="s">
        <v>10</v>
      </c>
      <c r="DH33" s="302"/>
      <c r="DI33" s="303" t="s">
        <v>10</v>
      </c>
      <c r="DJ33" s="301"/>
      <c r="DK33" s="300" t="s">
        <v>10</v>
      </c>
      <c r="DL33" s="302"/>
      <c r="DM33" s="303" t="s">
        <v>10</v>
      </c>
      <c r="DN33" s="301"/>
      <c r="DO33" s="304"/>
      <c r="DP33" s="304"/>
      <c r="DQ33" s="305"/>
      <c r="DR33" s="306"/>
      <c r="DS33" s="306"/>
      <c r="DT33" s="306" t="s">
        <v>219</v>
      </c>
      <c r="DU33" s="51"/>
      <c r="DV33" s="294" t="s">
        <v>103</v>
      </c>
      <c r="DW33" s="295"/>
      <c r="DX33" s="296">
        <v>2.3333333333333326</v>
      </c>
      <c r="DY33" s="297"/>
      <c r="DZ33" s="298"/>
      <c r="EA33" s="411">
        <v>2.2395833333333335</v>
      </c>
      <c r="EB33" s="412"/>
      <c r="EC33" s="299"/>
      <c r="ED33" s="300" t="s">
        <v>10</v>
      </c>
      <c r="EE33" s="301"/>
      <c r="EF33" s="300" t="s">
        <v>10</v>
      </c>
      <c r="EG33" s="302"/>
      <c r="EH33" s="303" t="s">
        <v>10</v>
      </c>
      <c r="EI33" s="301"/>
      <c r="EJ33" s="300" t="s">
        <v>10</v>
      </c>
      <c r="EK33" s="302"/>
      <c r="EL33" s="303" t="s">
        <v>10</v>
      </c>
      <c r="EM33" s="301"/>
      <c r="EN33" s="304"/>
      <c r="EO33" s="304"/>
      <c r="EP33" s="305"/>
      <c r="EQ33" s="306"/>
      <c r="ER33" s="306"/>
      <c r="ES33" s="306" t="s">
        <v>219</v>
      </c>
      <c r="ET33" s="51"/>
      <c r="EU33" s="294" t="s">
        <v>103</v>
      </c>
      <c r="EV33" s="295"/>
      <c r="EW33" s="296">
        <v>0</v>
      </c>
      <c r="EX33" s="297"/>
      <c r="EY33" s="298"/>
      <c r="EZ33" s="411">
        <v>0</v>
      </c>
      <c r="FA33" s="412"/>
      <c r="FB33" s="299"/>
      <c r="FC33" s="300" t="s">
        <v>10</v>
      </c>
      <c r="FD33" s="301"/>
      <c r="FE33" s="300" t="s">
        <v>10</v>
      </c>
      <c r="FF33" s="302"/>
      <c r="FG33" s="303" t="s">
        <v>10</v>
      </c>
      <c r="FH33" s="301"/>
      <c r="FI33" s="300" t="s">
        <v>10</v>
      </c>
      <c r="FJ33" s="302"/>
      <c r="FK33" s="303" t="s">
        <v>10</v>
      </c>
      <c r="FL33" s="301"/>
      <c r="FM33" s="304"/>
      <c r="FN33" s="304"/>
      <c r="FO33" s="305"/>
      <c r="FP33" s="306"/>
      <c r="FQ33" s="306"/>
      <c r="FR33" s="306" t="s">
        <v>219</v>
      </c>
      <c r="FS33" s="51"/>
      <c r="FU33" s="237"/>
      <c r="FV33" s="23"/>
      <c r="FW33" s="88"/>
      <c r="FX33" s="23"/>
      <c r="FY33" s="126"/>
    </row>
    <row r="34" spans="1:181" s="25" customFormat="1" ht="12.75" customHeight="1" thickBot="1" x14ac:dyDescent="0.25">
      <c r="A34" s="278" t="s">
        <v>178</v>
      </c>
      <c r="B34" s="279"/>
      <c r="C34" s="280"/>
      <c r="D34" s="281"/>
      <c r="E34" s="127"/>
      <c r="F34" s="127"/>
      <c r="G34" s="127"/>
      <c r="H34" s="127"/>
      <c r="I34" s="67"/>
      <c r="J34" s="74"/>
      <c r="K34" s="74"/>
      <c r="L34" s="74"/>
      <c r="M34" s="74"/>
      <c r="N34" s="74"/>
      <c r="O34" s="413" t="s">
        <v>115</v>
      </c>
      <c r="P34" s="414"/>
      <c r="Q34" s="417" t="s">
        <v>166</v>
      </c>
      <c r="R34" s="417"/>
      <c r="S34" s="177"/>
      <c r="T34" s="177"/>
      <c r="U34" s="177"/>
      <c r="V34" s="177"/>
      <c r="W34" s="178"/>
      <c r="X34" s="307">
        <v>1.1019707425243583</v>
      </c>
      <c r="Y34" s="51"/>
      <c r="Z34" s="278" t="s">
        <v>178</v>
      </c>
      <c r="AA34" s="279"/>
      <c r="AB34" s="280"/>
      <c r="AC34" s="281"/>
      <c r="AD34" s="127"/>
      <c r="AE34" s="127"/>
      <c r="AF34" s="127"/>
      <c r="AG34" s="127"/>
      <c r="AH34" s="67"/>
      <c r="AI34" s="74"/>
      <c r="AJ34" s="74"/>
      <c r="AK34" s="74"/>
      <c r="AL34" s="74"/>
      <c r="AM34" s="74"/>
      <c r="AN34" s="413" t="s">
        <v>115</v>
      </c>
      <c r="AO34" s="414"/>
      <c r="AP34" s="417" t="s">
        <v>166</v>
      </c>
      <c r="AQ34" s="417"/>
      <c r="AR34" s="177"/>
      <c r="AS34" s="177"/>
      <c r="AT34" s="177"/>
      <c r="AU34" s="177"/>
      <c r="AV34" s="178"/>
      <c r="AW34" s="307">
        <v>1.0353113489570938</v>
      </c>
      <c r="AX34" s="51"/>
      <c r="AY34" s="278" t="s">
        <v>178</v>
      </c>
      <c r="AZ34" s="279"/>
      <c r="BA34" s="280"/>
      <c r="BB34" s="281"/>
      <c r="BC34" s="127"/>
      <c r="BD34" s="127"/>
      <c r="BE34" s="127"/>
      <c r="BF34" s="127"/>
      <c r="BG34" s="67"/>
      <c r="BH34" s="74"/>
      <c r="BI34" s="74"/>
      <c r="BJ34" s="74"/>
      <c r="BK34" s="74"/>
      <c r="BL34" s="74"/>
      <c r="BM34" s="413" t="s">
        <v>115</v>
      </c>
      <c r="BN34" s="414"/>
      <c r="BO34" s="417" t="s">
        <v>166</v>
      </c>
      <c r="BP34" s="417"/>
      <c r="BQ34" s="177"/>
      <c r="BR34" s="177"/>
      <c r="BS34" s="177"/>
      <c r="BT34" s="177"/>
      <c r="BU34" s="178"/>
      <c r="BV34" s="307">
        <v>0.97624773801844333</v>
      </c>
      <c r="BW34" s="51"/>
      <c r="BX34" s="278" t="s">
        <v>178</v>
      </c>
      <c r="BY34" s="279"/>
      <c r="BZ34" s="280"/>
      <c r="CA34" s="281"/>
      <c r="CB34" s="127"/>
      <c r="CC34" s="127"/>
      <c r="CD34" s="127"/>
      <c r="CE34" s="127"/>
      <c r="CF34" s="67"/>
      <c r="CG34" s="74"/>
      <c r="CH34" s="74"/>
      <c r="CI34" s="74"/>
      <c r="CJ34" s="74"/>
      <c r="CK34" s="74"/>
      <c r="CL34" s="413" t="s">
        <v>115</v>
      </c>
      <c r="CM34" s="414"/>
      <c r="CN34" s="417" t="s">
        <v>166</v>
      </c>
      <c r="CO34" s="417"/>
      <c r="CP34" s="177"/>
      <c r="CQ34" s="177"/>
      <c r="CR34" s="177"/>
      <c r="CS34" s="177"/>
      <c r="CT34" s="178"/>
      <c r="CU34" s="307">
        <v>1.1088677574985186</v>
      </c>
      <c r="CV34" s="51"/>
      <c r="CW34" s="278" t="s">
        <v>178</v>
      </c>
      <c r="CX34" s="279"/>
      <c r="CY34" s="280"/>
      <c r="CZ34" s="281"/>
      <c r="DA34" s="127"/>
      <c r="DB34" s="127"/>
      <c r="DC34" s="127"/>
      <c r="DD34" s="127"/>
      <c r="DE34" s="67"/>
      <c r="DF34" s="74"/>
      <c r="DG34" s="74"/>
      <c r="DH34" s="74"/>
      <c r="DI34" s="74"/>
      <c r="DJ34" s="74"/>
      <c r="DK34" s="413" t="s">
        <v>115</v>
      </c>
      <c r="DL34" s="414"/>
      <c r="DM34" s="417" t="s">
        <v>166</v>
      </c>
      <c r="DN34" s="417"/>
      <c r="DO34" s="177"/>
      <c r="DP34" s="177"/>
      <c r="DQ34" s="177"/>
      <c r="DR34" s="177"/>
      <c r="DS34" s="178"/>
      <c r="DT34" s="307">
        <v>1.0793856401712223</v>
      </c>
      <c r="DU34" s="51"/>
      <c r="DV34" s="278" t="s">
        <v>178</v>
      </c>
      <c r="DW34" s="279"/>
      <c r="DX34" s="280"/>
      <c r="DY34" s="281"/>
      <c r="DZ34" s="127"/>
      <c r="EA34" s="127"/>
      <c r="EB34" s="127"/>
      <c r="EC34" s="127"/>
      <c r="ED34" s="67"/>
      <c r="EE34" s="74"/>
      <c r="EF34" s="74"/>
      <c r="EG34" s="74"/>
      <c r="EH34" s="74"/>
      <c r="EI34" s="74"/>
      <c r="EJ34" s="413" t="s">
        <v>115</v>
      </c>
      <c r="EK34" s="414"/>
      <c r="EL34" s="417" t="s">
        <v>166</v>
      </c>
      <c r="EM34" s="417"/>
      <c r="EN34" s="177"/>
      <c r="EO34" s="177"/>
      <c r="EP34" s="177"/>
      <c r="EQ34" s="177"/>
      <c r="ER34" s="178"/>
      <c r="ES34" s="307">
        <v>1.1403729703682906</v>
      </c>
      <c r="ET34" s="51"/>
      <c r="EU34" s="278" t="s">
        <v>178</v>
      </c>
      <c r="EV34" s="279"/>
      <c r="EW34" s="280"/>
      <c r="EX34" s="281"/>
      <c r="EY34" s="127"/>
      <c r="EZ34" s="127"/>
      <c r="FA34" s="127"/>
      <c r="FB34" s="127"/>
      <c r="FC34" s="67"/>
      <c r="FD34" s="74"/>
      <c r="FE34" s="74"/>
      <c r="FF34" s="74"/>
      <c r="FG34" s="74"/>
      <c r="FH34" s="74"/>
      <c r="FI34" s="413" t="s">
        <v>115</v>
      </c>
      <c r="FJ34" s="414"/>
      <c r="FK34" s="417" t="s">
        <v>166</v>
      </c>
      <c r="FL34" s="417"/>
      <c r="FM34" s="177"/>
      <c r="FN34" s="177"/>
      <c r="FO34" s="177"/>
      <c r="FP34" s="177"/>
      <c r="FQ34" s="178"/>
      <c r="FR34" s="307" t="e">
        <v>#DIV/0!</v>
      </c>
      <c r="FS34" s="51"/>
      <c r="FU34" s="237"/>
      <c r="FV34" s="23"/>
      <c r="FW34" s="88"/>
      <c r="FX34" s="23"/>
      <c r="FY34" s="126"/>
    </row>
    <row r="35" spans="1:181" s="27" customFormat="1" ht="24.75" thickBot="1" x14ac:dyDescent="0.25">
      <c r="A35" s="69" t="s">
        <v>73</v>
      </c>
      <c r="B35" s="70" t="s">
        <v>104</v>
      </c>
      <c r="C35" s="71" t="s">
        <v>116</v>
      </c>
      <c r="D35" s="283" t="s">
        <v>119</v>
      </c>
      <c r="E35" s="86" t="s">
        <v>207</v>
      </c>
      <c r="F35" s="473" t="s">
        <v>105</v>
      </c>
      <c r="G35" s="474"/>
      <c r="H35" s="86" t="s">
        <v>162</v>
      </c>
      <c r="I35" s="418" t="s">
        <v>168</v>
      </c>
      <c r="J35" s="419"/>
      <c r="K35" s="103" t="s">
        <v>169</v>
      </c>
      <c r="M35" s="108" t="s">
        <v>178</v>
      </c>
      <c r="O35" s="415"/>
      <c r="P35" s="416"/>
      <c r="Q35" s="420" t="s">
        <v>2</v>
      </c>
      <c r="R35" s="420"/>
      <c r="S35" s="179"/>
      <c r="T35" s="179"/>
      <c r="U35" s="179"/>
      <c r="V35" s="179"/>
      <c r="W35" s="180"/>
      <c r="X35" s="308">
        <v>0.98754134820817296</v>
      </c>
      <c r="Y35" s="53"/>
      <c r="Z35" s="69" t="s">
        <v>73</v>
      </c>
      <c r="AA35" s="70" t="s">
        <v>104</v>
      </c>
      <c r="AB35" s="71" t="s">
        <v>116</v>
      </c>
      <c r="AC35" s="283" t="s">
        <v>119</v>
      </c>
      <c r="AD35" s="286" t="s">
        <v>207</v>
      </c>
      <c r="AE35" s="418" t="s">
        <v>105</v>
      </c>
      <c r="AF35" s="419"/>
      <c r="AG35" s="286" t="s">
        <v>162</v>
      </c>
      <c r="AH35" s="418" t="s">
        <v>168</v>
      </c>
      <c r="AI35" s="419"/>
      <c r="AJ35" s="103" t="s">
        <v>170</v>
      </c>
      <c r="AL35" s="108" t="s">
        <v>178</v>
      </c>
      <c r="AN35" s="415"/>
      <c r="AO35" s="416"/>
      <c r="AP35" s="420" t="s">
        <v>2</v>
      </c>
      <c r="AQ35" s="420"/>
      <c r="AR35" s="179"/>
      <c r="AS35" s="179"/>
      <c r="AT35" s="179"/>
      <c r="AU35" s="179"/>
      <c r="AV35" s="180"/>
      <c r="AW35" s="308">
        <v>1.0272544512998401</v>
      </c>
      <c r="AX35" s="53"/>
      <c r="AY35" s="69" t="s">
        <v>73</v>
      </c>
      <c r="AZ35" s="70" t="s">
        <v>104</v>
      </c>
      <c r="BA35" s="71" t="s">
        <v>116</v>
      </c>
      <c r="BB35" s="283" t="s">
        <v>119</v>
      </c>
      <c r="BC35" s="286" t="s">
        <v>207</v>
      </c>
      <c r="BD35" s="418" t="s">
        <v>105</v>
      </c>
      <c r="BE35" s="419"/>
      <c r="BF35" s="286" t="s">
        <v>162</v>
      </c>
      <c r="BG35" s="418" t="s">
        <v>168</v>
      </c>
      <c r="BH35" s="419"/>
      <c r="BI35" s="103" t="s">
        <v>169</v>
      </c>
      <c r="BK35" s="108" t="s">
        <v>178</v>
      </c>
      <c r="BM35" s="415"/>
      <c r="BN35" s="416"/>
      <c r="BO35" s="420" t="s">
        <v>2</v>
      </c>
      <c r="BP35" s="420"/>
      <c r="BQ35" s="179"/>
      <c r="BR35" s="179"/>
      <c r="BS35" s="179"/>
      <c r="BT35" s="179"/>
      <c r="BU35" s="180"/>
      <c r="BV35" s="308">
        <v>1.0174294043864671</v>
      </c>
      <c r="BW35" s="53"/>
      <c r="BX35" s="69" t="s">
        <v>73</v>
      </c>
      <c r="BY35" s="70" t="s">
        <v>104</v>
      </c>
      <c r="BZ35" s="71" t="s">
        <v>116</v>
      </c>
      <c r="CA35" s="283" t="s">
        <v>119</v>
      </c>
      <c r="CB35" s="86" t="s">
        <v>207</v>
      </c>
      <c r="CC35" s="418" t="s">
        <v>105</v>
      </c>
      <c r="CD35" s="419"/>
      <c r="CE35" s="86" t="s">
        <v>162</v>
      </c>
      <c r="CF35" s="473" t="s">
        <v>168</v>
      </c>
      <c r="CG35" s="474"/>
      <c r="CH35" s="286" t="s">
        <v>170</v>
      </c>
      <c r="CJ35" s="108" t="s">
        <v>178</v>
      </c>
      <c r="CL35" s="415"/>
      <c r="CM35" s="416"/>
      <c r="CN35" s="420" t="s">
        <v>2</v>
      </c>
      <c r="CO35" s="420"/>
      <c r="CP35" s="179"/>
      <c r="CQ35" s="179"/>
      <c r="CR35" s="179"/>
      <c r="CS35" s="179"/>
      <c r="CT35" s="180"/>
      <c r="CU35" s="308">
        <v>1.1390182403308047</v>
      </c>
      <c r="CV35" s="53"/>
      <c r="CW35" s="69" t="s">
        <v>73</v>
      </c>
      <c r="CX35" s="70" t="s">
        <v>104</v>
      </c>
      <c r="CY35" s="71" t="s">
        <v>116</v>
      </c>
      <c r="CZ35" s="283" t="s">
        <v>119</v>
      </c>
      <c r="DA35" s="86" t="s">
        <v>207</v>
      </c>
      <c r="DB35" s="418" t="s">
        <v>105</v>
      </c>
      <c r="DC35" s="419"/>
      <c r="DD35" s="86" t="s">
        <v>162</v>
      </c>
      <c r="DE35" s="418" t="s">
        <v>168</v>
      </c>
      <c r="DF35" s="419"/>
      <c r="DG35" s="103" t="s">
        <v>169</v>
      </c>
      <c r="DI35" s="108" t="s">
        <v>178</v>
      </c>
      <c r="DK35" s="415"/>
      <c r="DL35" s="416"/>
      <c r="DM35" s="420" t="s">
        <v>2</v>
      </c>
      <c r="DN35" s="420"/>
      <c r="DO35" s="179"/>
      <c r="DP35" s="179"/>
      <c r="DQ35" s="179"/>
      <c r="DR35" s="179"/>
      <c r="DS35" s="180"/>
      <c r="DT35" s="308">
        <v>1.0793856401712221</v>
      </c>
      <c r="DU35" s="53"/>
      <c r="DV35" s="69" t="s">
        <v>73</v>
      </c>
      <c r="DW35" s="70" t="s">
        <v>104</v>
      </c>
      <c r="DX35" s="71" t="s">
        <v>116</v>
      </c>
      <c r="DY35" s="283" t="s">
        <v>119</v>
      </c>
      <c r="DZ35" s="86" t="s">
        <v>207</v>
      </c>
      <c r="EA35" s="418" t="s">
        <v>105</v>
      </c>
      <c r="EB35" s="419"/>
      <c r="EC35" s="86" t="s">
        <v>162</v>
      </c>
      <c r="ED35" s="418" t="s">
        <v>168</v>
      </c>
      <c r="EE35" s="419"/>
      <c r="EF35" s="103" t="s">
        <v>169</v>
      </c>
      <c r="EH35" s="108" t="s">
        <v>178</v>
      </c>
      <c r="EJ35" s="415"/>
      <c r="EK35" s="416"/>
      <c r="EL35" s="420" t="s">
        <v>2</v>
      </c>
      <c r="EM35" s="420"/>
      <c r="EN35" s="179"/>
      <c r="EO35" s="179"/>
      <c r="EP35" s="179"/>
      <c r="EQ35" s="179"/>
      <c r="ER35" s="180"/>
      <c r="ES35" s="308">
        <v>1.1881095133139394</v>
      </c>
      <c r="ET35" s="53"/>
      <c r="EU35" s="69" t="s">
        <v>73</v>
      </c>
      <c r="EV35" s="70" t="s">
        <v>104</v>
      </c>
      <c r="EW35" s="71" t="s">
        <v>116</v>
      </c>
      <c r="EX35" s="283" t="s">
        <v>119</v>
      </c>
      <c r="EY35" s="86" t="s">
        <v>207</v>
      </c>
      <c r="EZ35" s="418" t="s">
        <v>105</v>
      </c>
      <c r="FA35" s="419"/>
      <c r="FB35" s="86" t="s">
        <v>162</v>
      </c>
      <c r="FC35" s="418" t="s">
        <v>168</v>
      </c>
      <c r="FD35" s="419"/>
      <c r="FE35" s="103" t="s">
        <v>169</v>
      </c>
      <c r="FG35" s="108" t="s">
        <v>178</v>
      </c>
      <c r="FI35" s="415"/>
      <c r="FJ35" s="416"/>
      <c r="FK35" s="420" t="s">
        <v>2</v>
      </c>
      <c r="FL35" s="420"/>
      <c r="FM35" s="179"/>
      <c r="FN35" s="179"/>
      <c r="FO35" s="179"/>
      <c r="FP35" s="179"/>
      <c r="FQ35" s="180"/>
      <c r="FR35" s="308" t="e">
        <v>#DIV/0!</v>
      </c>
      <c r="FS35" s="53"/>
      <c r="FU35" s="237"/>
      <c r="FV35" s="23"/>
      <c r="FW35" s="88"/>
      <c r="FX35" s="23"/>
      <c r="FY35" s="126"/>
    </row>
    <row r="36" spans="1:181" s="25" customFormat="1" ht="12.75" customHeight="1" thickBot="1" x14ac:dyDescent="0.25">
      <c r="A36" s="128" t="s">
        <v>66</v>
      </c>
      <c r="B36" s="72">
        <v>1900</v>
      </c>
      <c r="C36" s="309">
        <v>0.52083333333333337</v>
      </c>
      <c r="D36" s="109">
        <v>1976.184</v>
      </c>
      <c r="E36" s="332">
        <v>0.54171710526315786</v>
      </c>
      <c r="F36" s="311">
        <v>2439</v>
      </c>
      <c r="G36" s="457">
        <v>4994</v>
      </c>
      <c r="H36" s="68"/>
      <c r="I36" s="459">
        <v>-174</v>
      </c>
      <c r="J36" s="460"/>
      <c r="K36" s="109">
        <v>288.81600000000003</v>
      </c>
      <c r="M36" s="425" t="s">
        <v>172</v>
      </c>
      <c r="N36" s="426"/>
      <c r="O36" s="427"/>
      <c r="P36" s="427"/>
      <c r="Q36" s="427"/>
      <c r="R36" s="428"/>
      <c r="S36" s="102"/>
      <c r="T36" s="102"/>
      <c r="U36" s="102"/>
      <c r="V36" s="102"/>
      <c r="W36" s="102"/>
      <c r="X36" s="101"/>
      <c r="Y36" s="51"/>
      <c r="Z36" s="349" t="s">
        <v>66</v>
      </c>
      <c r="AA36" s="72">
        <v>1850</v>
      </c>
      <c r="AB36" s="309">
        <v>0.50712719298245612</v>
      </c>
      <c r="AC36" s="109">
        <v>2223.6480000000001</v>
      </c>
      <c r="AD36" s="347">
        <v>0.60955263157894735</v>
      </c>
      <c r="AE36" s="322">
        <v>2590</v>
      </c>
      <c r="AF36" s="421">
        <v>4092</v>
      </c>
      <c r="AG36" s="344"/>
      <c r="AH36" s="423">
        <v>1603.1239999999998</v>
      </c>
      <c r="AI36" s="424"/>
      <c r="AJ36" s="109">
        <v>1969.4759999999997</v>
      </c>
      <c r="AL36" s="425" t="s">
        <v>172</v>
      </c>
      <c r="AM36" s="426"/>
      <c r="AN36" s="427"/>
      <c r="AO36" s="427"/>
      <c r="AP36" s="427"/>
      <c r="AQ36" s="428"/>
      <c r="AR36" s="102"/>
      <c r="AS36" s="102"/>
      <c r="AT36" s="102"/>
      <c r="AU36" s="102"/>
      <c r="AV36" s="102"/>
      <c r="AW36" s="101"/>
      <c r="AX36" s="51"/>
      <c r="AY36" s="349" t="s">
        <v>66</v>
      </c>
      <c r="AZ36" s="72">
        <v>3150</v>
      </c>
      <c r="BA36" s="309">
        <v>0.86348684210526316</v>
      </c>
      <c r="BB36" s="109">
        <v>2675.0080000000003</v>
      </c>
      <c r="BC36" s="347">
        <v>0.73328070175438598</v>
      </c>
      <c r="BD36" s="322">
        <v>3575</v>
      </c>
      <c r="BE36" s="421">
        <v>4568</v>
      </c>
      <c r="BF36" s="344"/>
      <c r="BG36" s="423">
        <v>711.21199999999931</v>
      </c>
      <c r="BH36" s="424"/>
      <c r="BI36" s="109">
        <v>1611.203999999999</v>
      </c>
      <c r="BK36" s="425" t="s">
        <v>172</v>
      </c>
      <c r="BL36" s="426"/>
      <c r="BM36" s="427"/>
      <c r="BN36" s="427"/>
      <c r="BO36" s="427"/>
      <c r="BP36" s="428"/>
      <c r="BQ36" s="102"/>
      <c r="BR36" s="102"/>
      <c r="BS36" s="102"/>
      <c r="BT36" s="102"/>
      <c r="BU36" s="102"/>
      <c r="BV36" s="101"/>
      <c r="BW36" s="51"/>
      <c r="BX36" s="349" t="s">
        <v>66</v>
      </c>
      <c r="BY36" s="72">
        <v>2750</v>
      </c>
      <c r="BZ36" s="309">
        <v>0.75383771929824561</v>
      </c>
      <c r="CA36" s="109">
        <v>2381.12</v>
      </c>
      <c r="CB36" s="326">
        <v>0.65271929824561403</v>
      </c>
      <c r="CC36" s="322">
        <v>2501</v>
      </c>
      <c r="CD36" s="421">
        <v>4532</v>
      </c>
      <c r="CE36" s="68"/>
      <c r="CF36" s="429">
        <v>104.52399999999943</v>
      </c>
      <c r="CG36" s="430"/>
      <c r="CH36" s="109">
        <v>224.40399999999954</v>
      </c>
      <c r="CJ36" s="425" t="s">
        <v>172</v>
      </c>
      <c r="CK36" s="426"/>
      <c r="CL36" s="427"/>
      <c r="CM36" s="427"/>
      <c r="CN36" s="427"/>
      <c r="CO36" s="428"/>
      <c r="CP36" s="102"/>
      <c r="CQ36" s="102"/>
      <c r="CR36" s="102"/>
      <c r="CS36" s="102"/>
      <c r="CT36" s="102"/>
      <c r="CU36" s="101"/>
      <c r="CV36" s="51"/>
      <c r="CW36" s="349" t="s">
        <v>66</v>
      </c>
      <c r="CX36" s="72">
        <v>3400</v>
      </c>
      <c r="CY36" s="309">
        <v>0.93201754385964908</v>
      </c>
      <c r="CZ36" s="109">
        <v>1436.0919999999999</v>
      </c>
      <c r="DA36" s="326">
        <v>0.39366557017543857</v>
      </c>
      <c r="DB36" s="322">
        <v>1130</v>
      </c>
      <c r="DC36" s="421">
        <v>3693</v>
      </c>
      <c r="DD36" s="68"/>
      <c r="DE36" s="429">
        <v>-374.31200000000035</v>
      </c>
      <c r="DF36" s="430"/>
      <c r="DG36" s="109">
        <v>-680.40400000000022</v>
      </c>
      <c r="DI36" s="425" t="s">
        <v>172</v>
      </c>
      <c r="DJ36" s="426"/>
      <c r="DK36" s="427"/>
      <c r="DL36" s="427"/>
      <c r="DM36" s="427"/>
      <c r="DN36" s="428"/>
      <c r="DO36" s="102"/>
      <c r="DP36" s="102"/>
      <c r="DQ36" s="102"/>
      <c r="DR36" s="102"/>
      <c r="DS36" s="102"/>
      <c r="DT36" s="101"/>
      <c r="DU36" s="51"/>
      <c r="DV36" s="349" t="s">
        <v>66</v>
      </c>
      <c r="DW36" s="72">
        <v>1200</v>
      </c>
      <c r="DX36" s="309">
        <v>0.3289473684210526</v>
      </c>
      <c r="DY36" s="109">
        <v>2240.6720000000005</v>
      </c>
      <c r="DZ36" s="326">
        <v>0.61421929824561416</v>
      </c>
      <c r="EA36" s="322">
        <v>1151</v>
      </c>
      <c r="EB36" s="421">
        <v>3075</v>
      </c>
      <c r="EC36" s="68"/>
      <c r="ED36" s="429">
        <v>-18.160000000000423</v>
      </c>
      <c r="EE36" s="430"/>
      <c r="EF36" s="109">
        <v>-1107.8320000000008</v>
      </c>
      <c r="EH36" s="425" t="s">
        <v>172</v>
      </c>
      <c r="EI36" s="426"/>
      <c r="EJ36" s="427"/>
      <c r="EK36" s="427"/>
      <c r="EL36" s="427"/>
      <c r="EM36" s="428"/>
      <c r="EN36" s="102"/>
      <c r="EO36" s="102"/>
      <c r="EP36" s="102"/>
      <c r="EQ36" s="102"/>
      <c r="ER36" s="102"/>
      <c r="ES36" s="101"/>
      <c r="ET36" s="51"/>
      <c r="EU36" s="349" t="s">
        <v>66</v>
      </c>
      <c r="EV36" s="72"/>
      <c r="EW36" s="309">
        <v>0</v>
      </c>
      <c r="EX36" s="109">
        <v>0</v>
      </c>
      <c r="EY36" s="326">
        <v>0</v>
      </c>
      <c r="EZ36" s="322">
        <v>0</v>
      </c>
      <c r="FA36" s="421">
        <v>0</v>
      </c>
      <c r="FB36" s="68"/>
      <c r="FC36" s="429">
        <v>428.94799999999918</v>
      </c>
      <c r="FD36" s="430"/>
      <c r="FE36" s="109">
        <v>428.94799999999918</v>
      </c>
      <c r="FG36" s="425" t="s">
        <v>172</v>
      </c>
      <c r="FH36" s="426"/>
      <c r="FI36" s="427"/>
      <c r="FJ36" s="427"/>
      <c r="FK36" s="427"/>
      <c r="FL36" s="428"/>
      <c r="FM36" s="102"/>
      <c r="FN36" s="102"/>
      <c r="FO36" s="102"/>
      <c r="FP36" s="102"/>
      <c r="FQ36" s="102"/>
      <c r="FR36" s="101"/>
      <c r="FS36" s="51"/>
      <c r="FU36" s="237"/>
      <c r="FV36" s="23"/>
      <c r="FW36" s="88"/>
      <c r="FX36" s="23"/>
      <c r="FY36" s="126"/>
    </row>
    <row r="37" spans="1:181" ht="12.75" customHeight="1" x14ac:dyDescent="0.2">
      <c r="A37" s="129" t="s">
        <v>67</v>
      </c>
      <c r="B37" s="75">
        <v>1500</v>
      </c>
      <c r="C37" s="312">
        <v>0.54824561403508765</v>
      </c>
      <c r="D37" s="110">
        <v>1552.7160000000001</v>
      </c>
      <c r="E37" s="310">
        <v>0.56751315789473689</v>
      </c>
      <c r="F37" s="313">
        <v>2555</v>
      </c>
      <c r="G37" s="458"/>
      <c r="H37" s="68"/>
      <c r="I37" s="462">
        <v>-153</v>
      </c>
      <c r="J37" s="463"/>
      <c r="K37" s="110">
        <v>849.28399999999988</v>
      </c>
      <c r="M37" s="431"/>
      <c r="N37" s="432"/>
      <c r="O37" s="432"/>
      <c r="P37" s="432"/>
      <c r="Q37" s="432"/>
      <c r="R37" s="433"/>
      <c r="S37" s="97"/>
      <c r="T37" s="97"/>
      <c r="U37" s="97"/>
      <c r="V37" s="97"/>
      <c r="W37" s="97"/>
      <c r="X37" s="98"/>
      <c r="Y37" s="51"/>
      <c r="Z37" s="350" t="s">
        <v>67</v>
      </c>
      <c r="AA37" s="323">
        <v>1450</v>
      </c>
      <c r="AB37" s="312">
        <v>0.52997076023391809</v>
      </c>
      <c r="AC37" s="110">
        <v>1747.152</v>
      </c>
      <c r="AD37" s="326">
        <v>0.63857894736842102</v>
      </c>
      <c r="AE37" s="315">
        <v>1502</v>
      </c>
      <c r="AF37" s="422"/>
      <c r="AG37" s="68"/>
      <c r="AH37" s="429">
        <v>1175.9759999999997</v>
      </c>
      <c r="AI37" s="430"/>
      <c r="AJ37" s="110">
        <v>930.82399999999961</v>
      </c>
      <c r="AL37" s="431"/>
      <c r="AM37" s="432"/>
      <c r="AN37" s="432"/>
      <c r="AO37" s="432"/>
      <c r="AP37" s="432"/>
      <c r="AQ37" s="433"/>
      <c r="AR37" s="97"/>
      <c r="AS37" s="97"/>
      <c r="AT37" s="97"/>
      <c r="AU37" s="97"/>
      <c r="AV37" s="97"/>
      <c r="AW37" s="98"/>
      <c r="AX37" s="51"/>
      <c r="AY37" s="350" t="s">
        <v>67</v>
      </c>
      <c r="AZ37" s="75">
        <v>2450</v>
      </c>
      <c r="BA37" s="312">
        <v>0.89546783625730997</v>
      </c>
      <c r="BB37" s="110">
        <v>2101.7919999999999</v>
      </c>
      <c r="BC37" s="326">
        <v>0.76819883040935666</v>
      </c>
      <c r="BD37" s="315">
        <v>993</v>
      </c>
      <c r="BE37" s="422"/>
      <c r="BF37" s="68"/>
      <c r="BG37" s="429">
        <v>590.30799999999954</v>
      </c>
      <c r="BH37" s="430"/>
      <c r="BI37" s="110">
        <v>-518.48400000000038</v>
      </c>
      <c r="BK37" s="431"/>
      <c r="BL37" s="432"/>
      <c r="BM37" s="432"/>
      <c r="BN37" s="432"/>
      <c r="BO37" s="432"/>
      <c r="BP37" s="433"/>
      <c r="BQ37" s="97"/>
      <c r="BR37" s="97"/>
      <c r="BS37" s="97"/>
      <c r="BT37" s="97"/>
      <c r="BU37" s="97"/>
      <c r="BV37" s="98"/>
      <c r="BW37" s="51"/>
      <c r="BX37" s="350" t="s">
        <v>67</v>
      </c>
      <c r="BY37" s="75">
        <v>2200</v>
      </c>
      <c r="BZ37" s="312">
        <v>0.80409356725146208</v>
      </c>
      <c r="CA37" s="110">
        <v>1870.88</v>
      </c>
      <c r="CB37" s="326">
        <v>0.6838011695906433</v>
      </c>
      <c r="CC37" s="315">
        <v>2031</v>
      </c>
      <c r="CD37" s="422"/>
      <c r="CE37" s="68"/>
      <c r="CF37" s="429">
        <v>-1022.8040000000001</v>
      </c>
      <c r="CG37" s="430"/>
      <c r="CH37" s="110">
        <v>-862.6840000000002</v>
      </c>
      <c r="CJ37" s="431"/>
      <c r="CK37" s="432"/>
      <c r="CL37" s="432"/>
      <c r="CM37" s="432"/>
      <c r="CN37" s="432"/>
      <c r="CO37" s="433"/>
      <c r="CP37" s="97"/>
      <c r="CQ37" s="97"/>
      <c r="CR37" s="97"/>
      <c r="CS37" s="97"/>
      <c r="CT37" s="97"/>
      <c r="CU37" s="98"/>
      <c r="CV37" s="51"/>
      <c r="CW37" s="350" t="s">
        <v>67</v>
      </c>
      <c r="CX37" s="75">
        <v>2675</v>
      </c>
      <c r="CY37" s="312">
        <v>0.97770467836257302</v>
      </c>
      <c r="CZ37" s="110">
        <v>1128.3579999999999</v>
      </c>
      <c r="DA37" s="326">
        <v>0.41241154970760235</v>
      </c>
      <c r="DB37" s="315">
        <v>2563</v>
      </c>
      <c r="DC37" s="422"/>
      <c r="DD37" s="68"/>
      <c r="DE37" s="429">
        <v>-236.81800000000021</v>
      </c>
      <c r="DF37" s="430"/>
      <c r="DG37" s="110">
        <v>1197.8239999999998</v>
      </c>
      <c r="DI37" s="431"/>
      <c r="DJ37" s="432"/>
      <c r="DK37" s="432"/>
      <c r="DL37" s="432"/>
      <c r="DM37" s="432"/>
      <c r="DN37" s="433"/>
      <c r="DO37" s="97"/>
      <c r="DP37" s="97"/>
      <c r="DQ37" s="97"/>
      <c r="DR37" s="97"/>
      <c r="DS37" s="97"/>
      <c r="DT37" s="98"/>
      <c r="DU37" s="51"/>
      <c r="DV37" s="350" t="s">
        <v>67</v>
      </c>
      <c r="DW37" s="323">
        <v>1900</v>
      </c>
      <c r="DX37" s="312">
        <v>0.69444444444444453</v>
      </c>
      <c r="DY37" s="110">
        <v>1760.528</v>
      </c>
      <c r="DZ37" s="326">
        <v>0.64346783625730997</v>
      </c>
      <c r="EA37" s="315">
        <v>1924</v>
      </c>
      <c r="EB37" s="422"/>
      <c r="EC37" s="68"/>
      <c r="ED37" s="429">
        <v>567.2299999999999</v>
      </c>
      <c r="EE37" s="430"/>
      <c r="EF37" s="110">
        <v>730.70199999999988</v>
      </c>
      <c r="EH37" s="431"/>
      <c r="EI37" s="432"/>
      <c r="EJ37" s="432"/>
      <c r="EK37" s="432"/>
      <c r="EL37" s="432"/>
      <c r="EM37" s="433"/>
      <c r="EN37" s="97"/>
      <c r="EO37" s="97"/>
      <c r="EP37" s="97"/>
      <c r="EQ37" s="97"/>
      <c r="ER37" s="97"/>
      <c r="ES37" s="98"/>
      <c r="ET37" s="51"/>
      <c r="EU37" s="350" t="s">
        <v>67</v>
      </c>
      <c r="EV37" s="323"/>
      <c r="EW37" s="312">
        <v>0</v>
      </c>
      <c r="EX37" s="110">
        <v>0</v>
      </c>
      <c r="EY37" s="326">
        <v>0</v>
      </c>
      <c r="EZ37" s="315">
        <v>0</v>
      </c>
      <c r="FA37" s="422"/>
      <c r="FB37" s="68"/>
      <c r="FC37" s="429">
        <v>1206.172</v>
      </c>
      <c r="FD37" s="430"/>
      <c r="FE37" s="110">
        <v>1206.172</v>
      </c>
      <c r="FG37" s="431"/>
      <c r="FH37" s="432"/>
      <c r="FI37" s="432"/>
      <c r="FJ37" s="432"/>
      <c r="FK37" s="432"/>
      <c r="FL37" s="433"/>
      <c r="FM37" s="97"/>
      <c r="FN37" s="97"/>
      <c r="FO37" s="97"/>
      <c r="FP37" s="97"/>
      <c r="FQ37" s="97"/>
      <c r="FR37" s="98"/>
      <c r="FS37" s="51"/>
      <c r="FU37" s="237"/>
      <c r="FW37" s="88"/>
      <c r="FY37" s="126"/>
    </row>
    <row r="38" spans="1:181" ht="12.75" customHeight="1" x14ac:dyDescent="0.2">
      <c r="A38" s="129" t="s">
        <v>68</v>
      </c>
      <c r="B38" s="75">
        <v>1650</v>
      </c>
      <c r="C38" s="312">
        <v>0.29761904761904762</v>
      </c>
      <c r="D38" s="110">
        <v>1506.7080000000001</v>
      </c>
      <c r="E38" s="310">
        <v>0.27177272727272728</v>
      </c>
      <c r="F38" s="313">
        <v>1300</v>
      </c>
      <c r="G38" s="461">
        <v>2628</v>
      </c>
      <c r="H38" s="68"/>
      <c r="I38" s="462">
        <v>0.1</v>
      </c>
      <c r="J38" s="463"/>
      <c r="K38" s="110">
        <v>-206.5080000000001</v>
      </c>
      <c r="M38" s="434"/>
      <c r="N38" s="435"/>
      <c r="O38" s="435"/>
      <c r="P38" s="435"/>
      <c r="Q38" s="435"/>
      <c r="R38" s="436"/>
      <c r="S38" s="97"/>
      <c r="T38" s="97"/>
      <c r="U38" s="97"/>
      <c r="V38" s="97"/>
      <c r="W38" s="97"/>
      <c r="X38" s="98"/>
      <c r="Y38" s="51"/>
      <c r="Z38" s="350" t="s">
        <v>68</v>
      </c>
      <c r="AA38" s="323">
        <v>1800</v>
      </c>
      <c r="AB38" s="312">
        <v>0.32467532467532467</v>
      </c>
      <c r="AC38" s="110">
        <v>1752.912</v>
      </c>
      <c r="AD38" s="326">
        <v>0.31618181818181817</v>
      </c>
      <c r="AE38" s="315">
        <v>828</v>
      </c>
      <c r="AF38" s="422">
        <v>2770</v>
      </c>
      <c r="AG38" s="68"/>
      <c r="AH38" s="429">
        <v>-555.75600000000031</v>
      </c>
      <c r="AI38" s="430"/>
      <c r="AJ38" s="110">
        <v>-1480.6680000000003</v>
      </c>
      <c r="AL38" s="434"/>
      <c r="AM38" s="435"/>
      <c r="AN38" s="435"/>
      <c r="AO38" s="435"/>
      <c r="AP38" s="435"/>
      <c r="AQ38" s="436"/>
      <c r="AR38" s="97"/>
      <c r="AS38" s="97"/>
      <c r="AT38" s="97"/>
      <c r="AU38" s="97"/>
      <c r="AV38" s="97"/>
      <c r="AW38" s="98"/>
      <c r="AX38" s="51"/>
      <c r="AY38" s="350" t="s">
        <v>68</v>
      </c>
      <c r="AZ38" s="75">
        <v>3200</v>
      </c>
      <c r="BA38" s="312">
        <v>0.57720057720057716</v>
      </c>
      <c r="BB38" s="110">
        <v>2170.1120000000001</v>
      </c>
      <c r="BC38" s="326">
        <v>0.39143434343434347</v>
      </c>
      <c r="BD38" s="315">
        <v>2711</v>
      </c>
      <c r="BE38" s="422">
        <v>4204</v>
      </c>
      <c r="BF38" s="68"/>
      <c r="BG38" s="429">
        <v>-3138.3640000000005</v>
      </c>
      <c r="BH38" s="430"/>
      <c r="BI38" s="110">
        <v>-2597.4760000000006</v>
      </c>
      <c r="BK38" s="434"/>
      <c r="BL38" s="435"/>
      <c r="BM38" s="435"/>
      <c r="BN38" s="435"/>
      <c r="BO38" s="435"/>
      <c r="BP38" s="436"/>
      <c r="BQ38" s="97"/>
      <c r="BR38" s="97"/>
      <c r="BS38" s="97"/>
      <c r="BT38" s="97"/>
      <c r="BU38" s="97"/>
      <c r="BV38" s="98"/>
      <c r="BW38" s="51"/>
      <c r="BX38" s="350" t="s">
        <v>68</v>
      </c>
      <c r="BY38" s="75">
        <v>2850</v>
      </c>
      <c r="BZ38" s="312">
        <v>0.51406926406926401</v>
      </c>
      <c r="CA38" s="110">
        <v>1884.7360000000001</v>
      </c>
      <c r="CB38" s="326">
        <v>0.33995959595959596</v>
      </c>
      <c r="CC38" s="315">
        <v>2464</v>
      </c>
      <c r="CD38" s="422">
        <v>5181</v>
      </c>
      <c r="CE38" s="68"/>
      <c r="CF38" s="429">
        <v>-3041.5800000000004</v>
      </c>
      <c r="CG38" s="430"/>
      <c r="CH38" s="110">
        <v>-2462.3160000000007</v>
      </c>
      <c r="CJ38" s="434"/>
      <c r="CK38" s="435"/>
      <c r="CL38" s="435"/>
      <c r="CM38" s="435"/>
      <c r="CN38" s="435"/>
      <c r="CO38" s="436"/>
      <c r="CP38" s="97"/>
      <c r="CQ38" s="97"/>
      <c r="CR38" s="97"/>
      <c r="CS38" s="97"/>
      <c r="CT38" s="97"/>
      <c r="CU38" s="98"/>
      <c r="CV38" s="51"/>
      <c r="CW38" s="350" t="s">
        <v>68</v>
      </c>
      <c r="CX38" s="75">
        <v>1000</v>
      </c>
      <c r="CY38" s="312">
        <v>0.18037518037518038</v>
      </c>
      <c r="CZ38" s="110">
        <v>1091.328</v>
      </c>
      <c r="DA38" s="326">
        <v>0.19684848484848483</v>
      </c>
      <c r="DB38" s="315">
        <v>2620</v>
      </c>
      <c r="DC38" s="422">
        <v>4877</v>
      </c>
      <c r="DD38" s="68"/>
      <c r="DE38" s="429">
        <v>-943.26000000000067</v>
      </c>
      <c r="DF38" s="430"/>
      <c r="DG38" s="110">
        <v>585.41199999999935</v>
      </c>
      <c r="DI38" s="434"/>
      <c r="DJ38" s="435"/>
      <c r="DK38" s="435"/>
      <c r="DL38" s="435"/>
      <c r="DM38" s="435"/>
      <c r="DN38" s="436"/>
      <c r="DO38" s="97"/>
      <c r="DP38" s="97"/>
      <c r="DQ38" s="97"/>
      <c r="DR38" s="97"/>
      <c r="DS38" s="97"/>
      <c r="DT38" s="98"/>
      <c r="DU38" s="51"/>
      <c r="DV38" s="350" t="s">
        <v>68</v>
      </c>
      <c r="DW38" s="323">
        <v>2050</v>
      </c>
      <c r="DX38" s="312">
        <v>0.36976911976911975</v>
      </c>
      <c r="DY38" s="110">
        <v>1857.184</v>
      </c>
      <c r="DZ38" s="326">
        <v>0.33498989898989895</v>
      </c>
      <c r="EA38" s="315">
        <v>1694</v>
      </c>
      <c r="EB38" s="422">
        <v>1694</v>
      </c>
      <c r="EC38" s="68"/>
      <c r="ED38" s="429">
        <v>1016.0799999999995</v>
      </c>
      <c r="EE38" s="430"/>
      <c r="EF38" s="110">
        <v>852.8959999999995</v>
      </c>
      <c r="EH38" s="434"/>
      <c r="EI38" s="435"/>
      <c r="EJ38" s="435"/>
      <c r="EK38" s="435"/>
      <c r="EL38" s="435"/>
      <c r="EM38" s="436"/>
      <c r="EN38" s="97"/>
      <c r="EO38" s="97"/>
      <c r="EP38" s="97"/>
      <c r="EQ38" s="97"/>
      <c r="ER38" s="97"/>
      <c r="ES38" s="98"/>
      <c r="ET38" s="51"/>
      <c r="EU38" s="350" t="s">
        <v>68</v>
      </c>
      <c r="EV38" s="323"/>
      <c r="EW38" s="312">
        <v>0</v>
      </c>
      <c r="EX38" s="110">
        <v>0</v>
      </c>
      <c r="EY38" s="326">
        <v>0</v>
      </c>
      <c r="EZ38" s="315">
        <v>0</v>
      </c>
      <c r="FA38" s="422">
        <v>0</v>
      </c>
      <c r="FB38" s="68"/>
      <c r="FC38" s="429">
        <v>1810.8759999999995</v>
      </c>
      <c r="FD38" s="430"/>
      <c r="FE38" s="110">
        <v>1810.8759999999995</v>
      </c>
      <c r="FG38" s="434"/>
      <c r="FH38" s="435"/>
      <c r="FI38" s="435"/>
      <c r="FJ38" s="435"/>
      <c r="FK38" s="435"/>
      <c r="FL38" s="436"/>
      <c r="FM38" s="97"/>
      <c r="FN38" s="97"/>
      <c r="FO38" s="97"/>
      <c r="FP38" s="97"/>
      <c r="FQ38" s="97"/>
      <c r="FR38" s="98"/>
      <c r="FS38" s="51"/>
      <c r="FU38" s="237"/>
      <c r="FW38" s="88"/>
      <c r="FY38" s="126"/>
    </row>
    <row r="39" spans="1:181" ht="12.75" customHeight="1" x14ac:dyDescent="0.2">
      <c r="A39" s="129" t="s">
        <v>69</v>
      </c>
      <c r="B39" s="75">
        <v>1300</v>
      </c>
      <c r="C39" s="312">
        <v>0.31265031265031268</v>
      </c>
      <c r="D39" s="110">
        <v>1183.8420000000001</v>
      </c>
      <c r="E39" s="310">
        <v>0.28471428571428575</v>
      </c>
      <c r="F39" s="313">
        <v>1328</v>
      </c>
      <c r="G39" s="458"/>
      <c r="H39" s="68"/>
      <c r="I39" s="468">
        <v>0.1</v>
      </c>
      <c r="J39" s="469"/>
      <c r="K39" s="110">
        <v>144.35799999999989</v>
      </c>
      <c r="M39" s="434"/>
      <c r="N39" s="435"/>
      <c r="O39" s="435"/>
      <c r="P39" s="435"/>
      <c r="Q39" s="435"/>
      <c r="R39" s="436"/>
      <c r="S39" s="97"/>
      <c r="T39" s="97"/>
      <c r="U39" s="97"/>
      <c r="V39" s="97"/>
      <c r="W39" s="97"/>
      <c r="X39" s="98"/>
      <c r="Y39" s="51"/>
      <c r="Z39" s="350" t="s">
        <v>69</v>
      </c>
      <c r="AA39" s="323">
        <v>1400</v>
      </c>
      <c r="AB39" s="312">
        <v>0.33670033670033672</v>
      </c>
      <c r="AC39" s="110">
        <v>1377.2880000000002</v>
      </c>
      <c r="AD39" s="326">
        <v>0.33123809523809528</v>
      </c>
      <c r="AE39" s="315">
        <v>1942</v>
      </c>
      <c r="AF39" s="422"/>
      <c r="AG39" s="68"/>
      <c r="AH39" s="429">
        <v>941.20599999999956</v>
      </c>
      <c r="AI39" s="430"/>
      <c r="AJ39" s="110">
        <v>1505.9179999999992</v>
      </c>
      <c r="AL39" s="434"/>
      <c r="AM39" s="435"/>
      <c r="AN39" s="435"/>
      <c r="AO39" s="435"/>
      <c r="AP39" s="435"/>
      <c r="AQ39" s="436"/>
      <c r="AR39" s="97"/>
      <c r="AS39" s="97"/>
      <c r="AT39" s="97"/>
      <c r="AU39" s="97"/>
      <c r="AV39" s="97"/>
      <c r="AW39" s="98"/>
      <c r="AX39" s="51"/>
      <c r="AY39" s="350" t="s">
        <v>69</v>
      </c>
      <c r="AZ39" s="75">
        <v>2520</v>
      </c>
      <c r="BA39" s="312">
        <v>0.60606060606060608</v>
      </c>
      <c r="BB39" s="110">
        <v>1705.0880000000002</v>
      </c>
      <c r="BC39" s="326">
        <v>0.41007407407407409</v>
      </c>
      <c r="BD39" s="315">
        <v>1493</v>
      </c>
      <c r="BE39" s="422"/>
      <c r="BF39" s="68"/>
      <c r="BG39" s="429">
        <v>-753.98600000000101</v>
      </c>
      <c r="BH39" s="430"/>
      <c r="BI39" s="110">
        <v>-966.07400000000121</v>
      </c>
      <c r="BK39" s="434"/>
      <c r="BL39" s="435"/>
      <c r="BM39" s="435"/>
      <c r="BN39" s="435"/>
      <c r="BO39" s="435"/>
      <c r="BP39" s="436"/>
      <c r="BQ39" s="97"/>
      <c r="BR39" s="97"/>
      <c r="BS39" s="97"/>
      <c r="BT39" s="97"/>
      <c r="BU39" s="97"/>
      <c r="BV39" s="98"/>
      <c r="BW39" s="51"/>
      <c r="BX39" s="350" t="s">
        <v>69</v>
      </c>
      <c r="BY39" s="75">
        <v>2250</v>
      </c>
      <c r="BZ39" s="312">
        <v>0.54112554112554112</v>
      </c>
      <c r="CA39" s="110">
        <v>1480.8640000000003</v>
      </c>
      <c r="CB39" s="326">
        <v>0.35614814814814816</v>
      </c>
      <c r="CC39" s="315">
        <v>2717</v>
      </c>
      <c r="CD39" s="422"/>
      <c r="CE39" s="68"/>
      <c r="CF39" s="429">
        <v>-2443.3700000000008</v>
      </c>
      <c r="CG39" s="430"/>
      <c r="CH39" s="110">
        <v>-1207.2340000000011</v>
      </c>
      <c r="CJ39" s="434"/>
      <c r="CK39" s="435"/>
      <c r="CL39" s="435"/>
      <c r="CM39" s="435"/>
      <c r="CN39" s="435"/>
      <c r="CO39" s="436"/>
      <c r="CP39" s="97"/>
      <c r="CQ39" s="97"/>
      <c r="CR39" s="97"/>
      <c r="CS39" s="97"/>
      <c r="CT39" s="97"/>
      <c r="CU39" s="98"/>
      <c r="CV39" s="51"/>
      <c r="CW39" s="350" t="s">
        <v>69</v>
      </c>
      <c r="CX39" s="75">
        <v>750</v>
      </c>
      <c r="CY39" s="312">
        <v>0.18037518037518038</v>
      </c>
      <c r="CZ39" s="110">
        <v>857.47199999999998</v>
      </c>
      <c r="DA39" s="326">
        <v>0.20622222222222222</v>
      </c>
      <c r="DB39" s="315">
        <v>2257</v>
      </c>
      <c r="DC39" s="422"/>
      <c r="DD39" s="68"/>
      <c r="DE39" s="429">
        <v>-833.69000000000108</v>
      </c>
      <c r="DF39" s="430"/>
      <c r="DG39" s="110">
        <v>565.83799999999894</v>
      </c>
      <c r="DI39" s="434"/>
      <c r="DJ39" s="435"/>
      <c r="DK39" s="435"/>
      <c r="DL39" s="435"/>
      <c r="DM39" s="435"/>
      <c r="DN39" s="436"/>
      <c r="DO39" s="97"/>
      <c r="DP39" s="97"/>
      <c r="DQ39" s="97"/>
      <c r="DR39" s="97"/>
      <c r="DS39" s="97"/>
      <c r="DT39" s="98"/>
      <c r="DU39" s="51"/>
      <c r="DV39" s="350" t="s">
        <v>69</v>
      </c>
      <c r="DW39" s="323">
        <v>1600</v>
      </c>
      <c r="DX39" s="312">
        <v>0.38480038480038475</v>
      </c>
      <c r="DY39" s="110">
        <v>1459.2160000000001</v>
      </c>
      <c r="DZ39" s="326">
        <v>0.35094179894179894</v>
      </c>
      <c r="EA39" s="315">
        <v>0</v>
      </c>
      <c r="EB39" s="422"/>
      <c r="EC39" s="68"/>
      <c r="ED39" s="429">
        <v>840.21999999999923</v>
      </c>
      <c r="EE39" s="430"/>
      <c r="EF39" s="110">
        <v>981.00399999999911</v>
      </c>
      <c r="EH39" s="434"/>
      <c r="EI39" s="435"/>
      <c r="EJ39" s="435"/>
      <c r="EK39" s="435"/>
      <c r="EL39" s="435"/>
      <c r="EM39" s="436"/>
      <c r="EN39" s="97"/>
      <c r="EO39" s="97"/>
      <c r="EP39" s="97"/>
      <c r="EQ39" s="97"/>
      <c r="ER39" s="97"/>
      <c r="ES39" s="98"/>
      <c r="ET39" s="51"/>
      <c r="EU39" s="350" t="s">
        <v>69</v>
      </c>
      <c r="EV39" s="323"/>
      <c r="EW39" s="312">
        <v>0</v>
      </c>
      <c r="EX39" s="110">
        <v>0</v>
      </c>
      <c r="EY39" s="326">
        <v>0</v>
      </c>
      <c r="EZ39" s="315">
        <v>0</v>
      </c>
      <c r="FA39" s="422"/>
      <c r="FB39" s="68"/>
      <c r="FC39" s="429">
        <v>504.18999999999903</v>
      </c>
      <c r="FD39" s="430"/>
      <c r="FE39" s="110">
        <v>504.18999999999903</v>
      </c>
      <c r="FG39" s="434"/>
      <c r="FH39" s="435"/>
      <c r="FI39" s="435"/>
      <c r="FJ39" s="435"/>
      <c r="FK39" s="435"/>
      <c r="FL39" s="436"/>
      <c r="FM39" s="97"/>
      <c r="FN39" s="97"/>
      <c r="FO39" s="97"/>
      <c r="FP39" s="97"/>
      <c r="FQ39" s="97"/>
      <c r="FR39" s="98"/>
      <c r="FS39" s="51"/>
      <c r="FU39" s="237"/>
      <c r="FW39" s="88"/>
      <c r="FY39" s="126"/>
    </row>
    <row r="40" spans="1:181" ht="12.75" customHeight="1" x14ac:dyDescent="0.2">
      <c r="A40" s="129" t="s">
        <v>70</v>
      </c>
      <c r="B40" s="75">
        <v>2000</v>
      </c>
      <c r="C40" s="312">
        <v>0.38051750380517507</v>
      </c>
      <c r="D40" s="110">
        <v>1763.748</v>
      </c>
      <c r="E40" s="310">
        <v>0.33556849315068499</v>
      </c>
      <c r="F40" s="313">
        <v>958</v>
      </c>
      <c r="G40" s="461">
        <v>2705</v>
      </c>
      <c r="H40" s="68"/>
      <c r="I40" s="462">
        <v>-405</v>
      </c>
      <c r="J40" s="463"/>
      <c r="K40" s="110">
        <v>-1210.748</v>
      </c>
      <c r="M40" s="434"/>
      <c r="N40" s="435"/>
      <c r="O40" s="435"/>
      <c r="P40" s="435"/>
      <c r="Q40" s="435"/>
      <c r="R40" s="436"/>
      <c r="S40" s="97"/>
      <c r="T40" s="97"/>
      <c r="U40" s="97"/>
      <c r="V40" s="97"/>
      <c r="W40" s="97"/>
      <c r="X40" s="98"/>
      <c r="Y40" s="51"/>
      <c r="Z40" s="350" t="s">
        <v>70</v>
      </c>
      <c r="AA40" s="323">
        <v>2100</v>
      </c>
      <c r="AB40" s="312">
        <v>0.39954337899543374</v>
      </c>
      <c r="AC40" s="110">
        <v>1820.4480000000001</v>
      </c>
      <c r="AD40" s="326">
        <v>0.3463561643835617</v>
      </c>
      <c r="AE40" s="315">
        <v>3474</v>
      </c>
      <c r="AF40" s="422">
        <v>4699</v>
      </c>
      <c r="AG40" s="68"/>
      <c r="AH40" s="429">
        <v>729.35999999999967</v>
      </c>
      <c r="AI40" s="430"/>
      <c r="AJ40" s="110">
        <v>2382.9119999999994</v>
      </c>
      <c r="AL40" s="434"/>
      <c r="AM40" s="435"/>
      <c r="AN40" s="435"/>
      <c r="AO40" s="435"/>
      <c r="AP40" s="435"/>
      <c r="AQ40" s="436"/>
      <c r="AR40" s="97"/>
      <c r="AS40" s="97"/>
      <c r="AT40" s="97"/>
      <c r="AU40" s="97"/>
      <c r="AV40" s="97"/>
      <c r="AW40" s="98"/>
      <c r="AX40" s="51"/>
      <c r="AY40" s="350" t="s">
        <v>70</v>
      </c>
      <c r="AZ40" s="75">
        <v>2450</v>
      </c>
      <c r="BA40" s="312">
        <v>0.46613394216133947</v>
      </c>
      <c r="BB40" s="110">
        <v>2100.8960000000002</v>
      </c>
      <c r="BC40" s="326">
        <v>0.39971385083713851</v>
      </c>
      <c r="BD40" s="315">
        <v>1436</v>
      </c>
      <c r="BE40" s="422">
        <v>2483</v>
      </c>
      <c r="BF40" s="68"/>
      <c r="BG40" s="429">
        <v>2458.3439999999996</v>
      </c>
      <c r="BH40" s="430"/>
      <c r="BI40" s="110">
        <v>1793.4479999999994</v>
      </c>
      <c r="BK40" s="434"/>
      <c r="BL40" s="435"/>
      <c r="BM40" s="435"/>
      <c r="BN40" s="435"/>
      <c r="BO40" s="435"/>
      <c r="BP40" s="436"/>
      <c r="BQ40" s="97"/>
      <c r="BR40" s="97"/>
      <c r="BS40" s="97"/>
      <c r="BT40" s="97"/>
      <c r="BU40" s="97"/>
      <c r="BV40" s="98"/>
      <c r="BW40" s="51"/>
      <c r="BX40" s="350" t="s">
        <v>70</v>
      </c>
      <c r="BY40" s="75">
        <v>2350</v>
      </c>
      <c r="BZ40" s="312">
        <v>0.44710806697108069</v>
      </c>
      <c r="CA40" s="110">
        <v>1837.4720000000002</v>
      </c>
      <c r="CB40" s="326">
        <v>0.34959512937595133</v>
      </c>
      <c r="CC40" s="315">
        <v>2009</v>
      </c>
      <c r="CD40" s="422">
        <v>2926</v>
      </c>
      <c r="CE40" s="68"/>
      <c r="CF40" s="429">
        <v>3173.24</v>
      </c>
      <c r="CG40" s="430"/>
      <c r="CH40" s="110">
        <v>3344.7679999999996</v>
      </c>
      <c r="CJ40" s="434"/>
      <c r="CK40" s="435"/>
      <c r="CL40" s="435"/>
      <c r="CM40" s="435"/>
      <c r="CN40" s="435"/>
      <c r="CO40" s="436"/>
      <c r="CP40" s="97"/>
      <c r="CQ40" s="97"/>
      <c r="CR40" s="97"/>
      <c r="CS40" s="97"/>
      <c r="CT40" s="97"/>
      <c r="CU40" s="98"/>
      <c r="CV40" s="51"/>
      <c r="CW40" s="350" t="s">
        <v>70</v>
      </c>
      <c r="CX40" s="75">
        <v>1700</v>
      </c>
      <c r="CY40" s="312">
        <v>0.32343987823439879</v>
      </c>
      <c r="CZ40" s="110">
        <v>1940.596</v>
      </c>
      <c r="DA40" s="326">
        <v>0.36921537290715373</v>
      </c>
      <c r="DB40" s="315">
        <v>1431</v>
      </c>
      <c r="DC40" s="422">
        <v>3752</v>
      </c>
      <c r="DD40" s="68"/>
      <c r="DE40" s="429">
        <v>3989.2599999999993</v>
      </c>
      <c r="DF40" s="430"/>
      <c r="DG40" s="110">
        <v>3479.6639999999993</v>
      </c>
      <c r="DI40" s="434"/>
      <c r="DJ40" s="435"/>
      <c r="DK40" s="435"/>
      <c r="DL40" s="435"/>
      <c r="DM40" s="435"/>
      <c r="DN40" s="436"/>
      <c r="DO40" s="97"/>
      <c r="DP40" s="97"/>
      <c r="DQ40" s="97"/>
      <c r="DR40" s="97"/>
      <c r="DS40" s="97"/>
      <c r="DT40" s="98"/>
      <c r="DU40" s="51"/>
      <c r="DV40" s="350" t="s">
        <v>70</v>
      </c>
      <c r="DW40" s="323">
        <v>1820</v>
      </c>
      <c r="DX40" s="312">
        <v>0.34627092846270929</v>
      </c>
      <c r="DY40" s="110">
        <v>1773.184</v>
      </c>
      <c r="DZ40" s="326">
        <v>0.33736377473363777</v>
      </c>
      <c r="EA40" s="315">
        <v>1360</v>
      </c>
      <c r="EB40" s="422">
        <v>2564</v>
      </c>
      <c r="EC40" s="68"/>
      <c r="ED40" s="429">
        <v>5521.8320000000003</v>
      </c>
      <c r="EE40" s="430"/>
      <c r="EF40" s="110">
        <v>5108.6480000000001</v>
      </c>
      <c r="EH40" s="434"/>
      <c r="EI40" s="435"/>
      <c r="EJ40" s="435"/>
      <c r="EK40" s="435"/>
      <c r="EL40" s="435"/>
      <c r="EM40" s="436"/>
      <c r="EN40" s="97"/>
      <c r="EO40" s="97"/>
      <c r="EP40" s="97"/>
      <c r="EQ40" s="97"/>
      <c r="ER40" s="97"/>
      <c r="ES40" s="98"/>
      <c r="ET40" s="51"/>
      <c r="EU40" s="350" t="s">
        <v>70</v>
      </c>
      <c r="EV40" s="323"/>
      <c r="EW40" s="312">
        <v>0</v>
      </c>
      <c r="EX40" s="110">
        <v>0</v>
      </c>
      <c r="EY40" s="326">
        <v>0</v>
      </c>
      <c r="EZ40" s="315">
        <v>0</v>
      </c>
      <c r="FA40" s="422">
        <v>0</v>
      </c>
      <c r="FB40" s="68"/>
      <c r="FC40" s="429">
        <v>4039.0480000000002</v>
      </c>
      <c r="FD40" s="430"/>
      <c r="FE40" s="110">
        <v>4039.0480000000002</v>
      </c>
      <c r="FG40" s="434"/>
      <c r="FH40" s="435"/>
      <c r="FI40" s="435"/>
      <c r="FJ40" s="435"/>
      <c r="FK40" s="435"/>
      <c r="FL40" s="436"/>
      <c r="FM40" s="97"/>
      <c r="FN40" s="97"/>
      <c r="FO40" s="97"/>
      <c r="FP40" s="97"/>
      <c r="FQ40" s="97"/>
      <c r="FR40" s="98"/>
      <c r="FS40" s="51"/>
      <c r="FU40" s="237"/>
      <c r="FW40" s="88"/>
      <c r="FY40" s="126"/>
    </row>
    <row r="41" spans="1:181" ht="12.75" customHeight="1" x14ac:dyDescent="0.2">
      <c r="A41" s="129" t="s">
        <v>71</v>
      </c>
      <c r="B41" s="75">
        <v>1600</v>
      </c>
      <c r="C41" s="312">
        <v>0.40588533739218668</v>
      </c>
      <c r="D41" s="110">
        <v>1385.8020000000001</v>
      </c>
      <c r="E41" s="310">
        <v>0.3515479452054795</v>
      </c>
      <c r="F41" s="313">
        <v>1747</v>
      </c>
      <c r="G41" s="458"/>
      <c r="H41" s="68"/>
      <c r="I41" s="462">
        <v>-470</v>
      </c>
      <c r="J41" s="463"/>
      <c r="K41" s="110">
        <v>-108.80200000000013</v>
      </c>
      <c r="M41" s="434"/>
      <c r="N41" s="435"/>
      <c r="O41" s="435"/>
      <c r="P41" s="435"/>
      <c r="Q41" s="435"/>
      <c r="R41" s="436"/>
      <c r="S41" s="97"/>
      <c r="T41" s="97"/>
      <c r="U41" s="97"/>
      <c r="V41" s="97"/>
      <c r="W41" s="97"/>
      <c r="X41" s="98"/>
      <c r="Y41" s="51"/>
      <c r="Z41" s="350" t="s">
        <v>71</v>
      </c>
      <c r="AA41" s="323">
        <v>1650</v>
      </c>
      <c r="AB41" s="312">
        <v>0.41856925418569252</v>
      </c>
      <c r="AC41" s="110">
        <v>1430.3520000000001</v>
      </c>
      <c r="AD41" s="326">
        <v>0.36284931506849322</v>
      </c>
      <c r="AE41" s="315">
        <v>1225</v>
      </c>
      <c r="AF41" s="422"/>
      <c r="AG41" s="68"/>
      <c r="AH41" s="429">
        <v>493.08999999999969</v>
      </c>
      <c r="AI41" s="430"/>
      <c r="AJ41" s="110">
        <v>287.7379999999996</v>
      </c>
      <c r="AL41" s="434"/>
      <c r="AM41" s="435"/>
      <c r="AN41" s="435"/>
      <c r="AO41" s="435"/>
      <c r="AP41" s="435"/>
      <c r="AQ41" s="436"/>
      <c r="AR41" s="97"/>
      <c r="AS41" s="97"/>
      <c r="AT41" s="97"/>
      <c r="AU41" s="97"/>
      <c r="AV41" s="97"/>
      <c r="AW41" s="98"/>
      <c r="AX41" s="51"/>
      <c r="AY41" s="350" t="s">
        <v>71</v>
      </c>
      <c r="AZ41" s="75">
        <v>1950</v>
      </c>
      <c r="BA41" s="312">
        <v>0.49467275494672758</v>
      </c>
      <c r="BB41" s="110">
        <v>1650.7040000000002</v>
      </c>
      <c r="BC41" s="326">
        <v>0.41874784373414514</v>
      </c>
      <c r="BD41" s="315">
        <v>1047</v>
      </c>
      <c r="BE41" s="422"/>
      <c r="BF41" s="68"/>
      <c r="BG41" s="429">
        <v>-617.9940000000006</v>
      </c>
      <c r="BH41" s="430"/>
      <c r="BI41" s="110">
        <v>-1221.6980000000008</v>
      </c>
      <c r="BK41" s="434"/>
      <c r="BL41" s="435"/>
      <c r="BM41" s="435"/>
      <c r="BN41" s="435"/>
      <c r="BO41" s="435"/>
      <c r="BP41" s="436"/>
      <c r="BQ41" s="97"/>
      <c r="BR41" s="97"/>
      <c r="BS41" s="97"/>
      <c r="BT41" s="97"/>
      <c r="BU41" s="97"/>
      <c r="BV41" s="98"/>
      <c r="BW41" s="51"/>
      <c r="BX41" s="350" t="s">
        <v>71</v>
      </c>
      <c r="BY41" s="75">
        <v>1850</v>
      </c>
      <c r="BZ41" s="312">
        <v>0.46930492135971585</v>
      </c>
      <c r="CA41" s="110">
        <v>1443.7280000000001</v>
      </c>
      <c r="CB41" s="326">
        <v>0.36624251648909184</v>
      </c>
      <c r="CC41" s="315">
        <v>917</v>
      </c>
      <c r="CD41" s="422"/>
      <c r="CE41" s="68"/>
      <c r="CF41" s="429">
        <v>-1422.2900000000009</v>
      </c>
      <c r="CG41" s="430"/>
      <c r="CH41" s="110">
        <v>-1949.0180000000009</v>
      </c>
      <c r="CJ41" s="434"/>
      <c r="CK41" s="435"/>
      <c r="CL41" s="435"/>
      <c r="CM41" s="435"/>
      <c r="CN41" s="435"/>
      <c r="CO41" s="436"/>
      <c r="CP41" s="97"/>
      <c r="CQ41" s="97"/>
      <c r="CR41" s="97"/>
      <c r="CS41" s="97"/>
      <c r="CT41" s="97"/>
      <c r="CU41" s="98"/>
      <c r="CV41" s="51"/>
      <c r="CW41" s="350" t="s">
        <v>71</v>
      </c>
      <c r="CX41" s="75">
        <v>1325</v>
      </c>
      <c r="CY41" s="312">
        <v>0.33612379502790463</v>
      </c>
      <c r="CZ41" s="110">
        <v>1524.7539999999999</v>
      </c>
      <c r="DA41" s="326">
        <v>0.38679705733130393</v>
      </c>
      <c r="DB41" s="315">
        <v>2321</v>
      </c>
      <c r="DC41" s="422"/>
      <c r="DD41" s="68"/>
      <c r="DE41" s="429">
        <v>160.93999999999915</v>
      </c>
      <c r="DF41" s="430"/>
      <c r="DG41" s="110">
        <v>957.18599999999924</v>
      </c>
      <c r="DI41" s="434"/>
      <c r="DJ41" s="435"/>
      <c r="DK41" s="435"/>
      <c r="DL41" s="435"/>
      <c r="DM41" s="435"/>
      <c r="DN41" s="436"/>
      <c r="DO41" s="97"/>
      <c r="DP41" s="97"/>
      <c r="DQ41" s="97"/>
      <c r="DR41" s="97"/>
      <c r="DS41" s="97"/>
      <c r="DT41" s="98"/>
      <c r="DU41" s="51"/>
      <c r="DV41" s="350" t="s">
        <v>71</v>
      </c>
      <c r="DW41" s="323">
        <v>1450</v>
      </c>
      <c r="DX41" s="312">
        <v>0.36783358701166918</v>
      </c>
      <c r="DY41" s="110">
        <v>1393.2160000000001</v>
      </c>
      <c r="DZ41" s="326">
        <v>0.35342871638762058</v>
      </c>
      <c r="EA41" s="315">
        <v>1204</v>
      </c>
      <c r="EB41" s="422"/>
      <c r="EC41" s="68"/>
      <c r="ED41" s="429">
        <v>2062.8179999999993</v>
      </c>
      <c r="EE41" s="430"/>
      <c r="EF41" s="110">
        <v>1873.6019999999992</v>
      </c>
      <c r="EH41" s="434"/>
      <c r="EI41" s="435"/>
      <c r="EJ41" s="435"/>
      <c r="EK41" s="435"/>
      <c r="EL41" s="435"/>
      <c r="EM41" s="436"/>
      <c r="EN41" s="97"/>
      <c r="EO41" s="97"/>
      <c r="EP41" s="97"/>
      <c r="EQ41" s="97"/>
      <c r="ER41" s="97"/>
      <c r="ES41" s="98"/>
      <c r="ET41" s="51"/>
      <c r="EU41" s="350" t="s">
        <v>71</v>
      </c>
      <c r="EV41" s="323"/>
      <c r="EW41" s="312">
        <v>0</v>
      </c>
      <c r="EX41" s="110">
        <v>0</v>
      </c>
      <c r="EY41" s="326">
        <v>0</v>
      </c>
      <c r="EZ41" s="315">
        <v>0</v>
      </c>
      <c r="FA41" s="422"/>
      <c r="FB41" s="68"/>
      <c r="FC41" s="429">
        <v>2084.5379999999991</v>
      </c>
      <c r="FD41" s="430"/>
      <c r="FE41" s="110">
        <v>0</v>
      </c>
      <c r="FG41" s="434"/>
      <c r="FH41" s="435"/>
      <c r="FI41" s="435"/>
      <c r="FJ41" s="435"/>
      <c r="FK41" s="435"/>
      <c r="FL41" s="436"/>
      <c r="FM41" s="97"/>
      <c r="FN41" s="97"/>
      <c r="FO41" s="97"/>
      <c r="FP41" s="97"/>
      <c r="FQ41" s="97"/>
      <c r="FR41" s="98"/>
      <c r="FS41" s="51"/>
      <c r="FU41" s="237"/>
      <c r="FW41" s="88"/>
      <c r="FY41" s="126"/>
    </row>
    <row r="42" spans="1:181" ht="12.75" customHeight="1" x14ac:dyDescent="0.2">
      <c r="A42" s="129" t="s">
        <v>78</v>
      </c>
      <c r="B42" s="75">
        <v>0</v>
      </c>
      <c r="C42" s="312">
        <v>0</v>
      </c>
      <c r="D42" s="110">
        <v>0</v>
      </c>
      <c r="E42" s="310">
        <v>0</v>
      </c>
      <c r="F42" s="313">
        <v>0.1</v>
      </c>
      <c r="G42" s="314"/>
      <c r="H42" s="68"/>
      <c r="I42" s="462">
        <v>0.1</v>
      </c>
      <c r="J42" s="463"/>
      <c r="K42" s="110">
        <v>0.30000000000000004</v>
      </c>
      <c r="L42" s="236"/>
      <c r="M42" s="434"/>
      <c r="N42" s="435"/>
      <c r="O42" s="435"/>
      <c r="P42" s="435"/>
      <c r="Q42" s="435"/>
      <c r="R42" s="436"/>
      <c r="S42" s="97"/>
      <c r="T42" s="97"/>
      <c r="U42" s="97"/>
      <c r="V42" s="97"/>
      <c r="W42" s="97"/>
      <c r="X42" s="98"/>
      <c r="Y42" s="51"/>
      <c r="Z42" s="350" t="s">
        <v>78</v>
      </c>
      <c r="AA42" s="323">
        <v>0</v>
      </c>
      <c r="AB42" s="312">
        <v>0</v>
      </c>
      <c r="AC42" s="110">
        <v>0</v>
      </c>
      <c r="AD42" s="326">
        <v>0</v>
      </c>
      <c r="AE42" s="315">
        <v>0</v>
      </c>
      <c r="AF42" s="314"/>
      <c r="AG42" s="68"/>
      <c r="AH42" s="429">
        <v>0.49999999999990907</v>
      </c>
      <c r="AI42" s="430"/>
      <c r="AJ42" s="110">
        <v>0.49999999999990907</v>
      </c>
      <c r="AL42" s="434"/>
      <c r="AM42" s="435"/>
      <c r="AN42" s="435"/>
      <c r="AO42" s="435"/>
      <c r="AP42" s="435"/>
      <c r="AQ42" s="436"/>
      <c r="AR42" s="97"/>
      <c r="AS42" s="97"/>
      <c r="AT42" s="97"/>
      <c r="AU42" s="97"/>
      <c r="AV42" s="97"/>
      <c r="AW42" s="98"/>
      <c r="AX42" s="51"/>
      <c r="AY42" s="350" t="s">
        <v>78</v>
      </c>
      <c r="AZ42" s="75">
        <v>0</v>
      </c>
      <c r="BA42" s="312">
        <v>0</v>
      </c>
      <c r="BB42" s="110">
        <v>0</v>
      </c>
      <c r="BC42" s="326">
        <v>0</v>
      </c>
      <c r="BD42" s="315">
        <v>0</v>
      </c>
      <c r="BE42" s="314"/>
      <c r="BF42" s="68"/>
      <c r="BG42" s="429">
        <v>0.49999999999990907</v>
      </c>
      <c r="BH42" s="430"/>
      <c r="BI42" s="110">
        <v>0.49999999999990907</v>
      </c>
      <c r="BK42" s="434"/>
      <c r="BL42" s="435"/>
      <c r="BM42" s="435"/>
      <c r="BN42" s="435"/>
      <c r="BO42" s="435"/>
      <c r="BP42" s="436"/>
      <c r="BQ42" s="97"/>
      <c r="BR42" s="97"/>
      <c r="BS42" s="97"/>
      <c r="BT42" s="97"/>
      <c r="BU42" s="97"/>
      <c r="BV42" s="98"/>
      <c r="BW42" s="51"/>
      <c r="BX42" s="350" t="s">
        <v>78</v>
      </c>
      <c r="BY42" s="75">
        <v>0</v>
      </c>
      <c r="BZ42" s="312">
        <v>0</v>
      </c>
      <c r="CA42" s="110">
        <v>0</v>
      </c>
      <c r="CB42" s="326">
        <v>0</v>
      </c>
      <c r="CC42" s="315">
        <v>0</v>
      </c>
      <c r="CD42" s="314"/>
      <c r="CE42" s="68"/>
      <c r="CF42" s="429">
        <v>0.49999999999990907</v>
      </c>
      <c r="CG42" s="430"/>
      <c r="CH42" s="110">
        <v>0.49999999999990907</v>
      </c>
      <c r="CJ42" s="434"/>
      <c r="CK42" s="435"/>
      <c r="CL42" s="435"/>
      <c r="CM42" s="435"/>
      <c r="CN42" s="435"/>
      <c r="CO42" s="436"/>
      <c r="CP42" s="97"/>
      <c r="CQ42" s="97"/>
      <c r="CR42" s="97"/>
      <c r="CS42" s="97"/>
      <c r="CT42" s="97"/>
      <c r="CU42" s="98"/>
      <c r="CV42" s="51"/>
      <c r="CW42" s="350" t="s">
        <v>78</v>
      </c>
      <c r="CX42" s="75">
        <v>0</v>
      </c>
      <c r="CY42" s="312">
        <v>0</v>
      </c>
      <c r="CZ42" s="110">
        <v>0</v>
      </c>
      <c r="DA42" s="326">
        <v>0</v>
      </c>
      <c r="DB42" s="315">
        <v>0</v>
      </c>
      <c r="DC42" s="314"/>
      <c r="DD42" s="68"/>
      <c r="DE42" s="429">
        <v>0.49999999999990907</v>
      </c>
      <c r="DF42" s="430"/>
      <c r="DG42" s="110">
        <v>0.49999999999990907</v>
      </c>
      <c r="DI42" s="434"/>
      <c r="DJ42" s="435"/>
      <c r="DK42" s="435"/>
      <c r="DL42" s="435"/>
      <c r="DM42" s="435"/>
      <c r="DN42" s="436"/>
      <c r="DO42" s="97"/>
      <c r="DP42" s="97"/>
      <c r="DQ42" s="97"/>
      <c r="DR42" s="97"/>
      <c r="DS42" s="97"/>
      <c r="DT42" s="98"/>
      <c r="DU42" s="51"/>
      <c r="DV42" s="350" t="s">
        <v>78</v>
      </c>
      <c r="DW42" s="323">
        <v>0</v>
      </c>
      <c r="DX42" s="312">
        <v>0</v>
      </c>
      <c r="DY42" s="110">
        <v>0</v>
      </c>
      <c r="DZ42" s="326">
        <v>0</v>
      </c>
      <c r="EA42" s="315">
        <v>0</v>
      </c>
      <c r="EB42" s="314"/>
      <c r="EC42" s="68"/>
      <c r="ED42" s="429">
        <v>619.49999999999989</v>
      </c>
      <c r="EE42" s="430"/>
      <c r="EF42" s="110">
        <v>619.49999999999989</v>
      </c>
      <c r="EH42" s="434"/>
      <c r="EI42" s="435"/>
      <c r="EJ42" s="435"/>
      <c r="EK42" s="435"/>
      <c r="EL42" s="435"/>
      <c r="EM42" s="436"/>
      <c r="EN42" s="97"/>
      <c r="EO42" s="97"/>
      <c r="EP42" s="97"/>
      <c r="EQ42" s="97"/>
      <c r="ER42" s="97"/>
      <c r="ES42" s="98"/>
      <c r="ET42" s="51"/>
      <c r="EU42" s="350" t="s">
        <v>78</v>
      </c>
      <c r="EV42" s="323"/>
      <c r="EW42" s="312">
        <v>0</v>
      </c>
      <c r="EX42" s="110">
        <v>0</v>
      </c>
      <c r="EY42" s="326">
        <v>0</v>
      </c>
      <c r="EZ42" s="315">
        <v>0</v>
      </c>
      <c r="FA42" s="314"/>
      <c r="FB42" s="68"/>
      <c r="FC42" s="429">
        <v>2320.5</v>
      </c>
      <c r="FD42" s="430"/>
      <c r="FE42" s="110">
        <v>2320.5</v>
      </c>
      <c r="FG42" s="434"/>
      <c r="FH42" s="435"/>
      <c r="FI42" s="435"/>
      <c r="FJ42" s="435"/>
      <c r="FK42" s="435"/>
      <c r="FL42" s="436"/>
      <c r="FM42" s="97"/>
      <c r="FN42" s="97"/>
      <c r="FO42" s="97"/>
      <c r="FP42" s="97"/>
      <c r="FQ42" s="97"/>
      <c r="FR42" s="98"/>
      <c r="FS42" s="51"/>
      <c r="FU42" s="237"/>
      <c r="FW42" s="88"/>
      <c r="FY42" s="126"/>
    </row>
    <row r="43" spans="1:181" ht="12.75" customHeight="1" x14ac:dyDescent="0.2">
      <c r="A43" s="129" t="s">
        <v>76</v>
      </c>
      <c r="B43" s="75">
        <v>900</v>
      </c>
      <c r="C43" s="312">
        <v>0.12417218543046359</v>
      </c>
      <c r="D43" s="110">
        <v>600</v>
      </c>
      <c r="E43" s="310">
        <v>8.2781456953642377E-2</v>
      </c>
      <c r="F43" s="313">
        <v>0.1</v>
      </c>
      <c r="G43" s="314"/>
      <c r="H43" s="68"/>
      <c r="I43" s="462">
        <v>747</v>
      </c>
      <c r="J43" s="463"/>
      <c r="K43" s="110">
        <v>147.10000000000002</v>
      </c>
      <c r="M43" s="434"/>
      <c r="N43" s="435"/>
      <c r="O43" s="435"/>
      <c r="P43" s="435"/>
      <c r="Q43" s="435"/>
      <c r="R43" s="436"/>
      <c r="S43" s="97"/>
      <c r="T43" s="97"/>
      <c r="U43" s="97"/>
      <c r="V43" s="97"/>
      <c r="W43" s="97"/>
      <c r="X43" s="98"/>
      <c r="Y43" s="51"/>
      <c r="Z43" s="350" t="s">
        <v>76</v>
      </c>
      <c r="AA43" s="323">
        <v>900</v>
      </c>
      <c r="AB43" s="312">
        <v>0.12417218543046359</v>
      </c>
      <c r="AC43" s="110">
        <v>868.5</v>
      </c>
      <c r="AD43" s="326">
        <v>0.11982615894039735</v>
      </c>
      <c r="AE43" s="315">
        <v>1242</v>
      </c>
      <c r="AF43" s="314"/>
      <c r="AG43" s="68"/>
      <c r="AH43" s="429">
        <v>700.06</v>
      </c>
      <c r="AI43" s="430"/>
      <c r="AJ43" s="110">
        <v>1073.56</v>
      </c>
      <c r="AL43" s="434"/>
      <c r="AM43" s="435"/>
      <c r="AN43" s="435"/>
      <c r="AO43" s="435"/>
      <c r="AP43" s="435"/>
      <c r="AQ43" s="436"/>
      <c r="AR43" s="97"/>
      <c r="AS43" s="97"/>
      <c r="AT43" s="97"/>
      <c r="AU43" s="97"/>
      <c r="AV43" s="97"/>
      <c r="AW43" s="98"/>
      <c r="AX43" s="51"/>
      <c r="AY43" s="350" t="s">
        <v>76</v>
      </c>
      <c r="AZ43" s="75">
        <v>2850</v>
      </c>
      <c r="BA43" s="312">
        <v>0.39321192052980131</v>
      </c>
      <c r="BB43" s="110">
        <v>743.69999999999993</v>
      </c>
      <c r="BC43" s="326">
        <v>0.10260761589403972</v>
      </c>
      <c r="BD43" s="315">
        <v>934</v>
      </c>
      <c r="BE43" s="314"/>
      <c r="BF43" s="68"/>
      <c r="BG43" s="429">
        <v>1030.0021000000004</v>
      </c>
      <c r="BH43" s="430"/>
      <c r="BI43" s="110">
        <v>1220.3021000000003</v>
      </c>
      <c r="BK43" s="434"/>
      <c r="BL43" s="435"/>
      <c r="BM43" s="435"/>
      <c r="BN43" s="435"/>
      <c r="BO43" s="435"/>
      <c r="BP43" s="436"/>
      <c r="BQ43" s="97"/>
      <c r="BR43" s="97"/>
      <c r="BS43" s="97"/>
      <c r="BT43" s="97"/>
      <c r="BU43" s="97"/>
      <c r="BV43" s="98"/>
      <c r="BW43" s="51"/>
      <c r="BX43" s="350" t="s">
        <v>76</v>
      </c>
      <c r="BY43" s="75">
        <v>2650</v>
      </c>
      <c r="BZ43" s="312">
        <v>0.36561810154525382</v>
      </c>
      <c r="CA43" s="110">
        <v>1206.8999999999999</v>
      </c>
      <c r="CB43" s="326">
        <v>0.16651490066225164</v>
      </c>
      <c r="CC43" s="315">
        <v>664</v>
      </c>
      <c r="CD43" s="314"/>
      <c r="CE43" s="68"/>
      <c r="CF43" s="429">
        <v>1626.9525200000005</v>
      </c>
      <c r="CG43" s="430"/>
      <c r="CH43" s="110">
        <v>1084.0525200000006</v>
      </c>
      <c r="CJ43" s="434"/>
      <c r="CK43" s="435"/>
      <c r="CL43" s="435"/>
      <c r="CM43" s="435"/>
      <c r="CN43" s="435"/>
      <c r="CO43" s="436"/>
      <c r="CP43" s="97"/>
      <c r="CQ43" s="97"/>
      <c r="CR43" s="97"/>
      <c r="CS43" s="97"/>
      <c r="CT43" s="97"/>
      <c r="CU43" s="98"/>
      <c r="CV43" s="51"/>
      <c r="CW43" s="350" t="s">
        <v>76</v>
      </c>
      <c r="CX43" s="75">
        <v>1200</v>
      </c>
      <c r="CY43" s="312">
        <v>0.16556291390728475</v>
      </c>
      <c r="CZ43" s="110">
        <v>1173.5999999999999</v>
      </c>
      <c r="DA43" s="326">
        <v>0.16192052980132449</v>
      </c>
      <c r="DB43" s="315">
        <v>0</v>
      </c>
      <c r="DC43" s="314"/>
      <c r="DD43" s="68"/>
      <c r="DE43" s="429">
        <v>483.8720600000006</v>
      </c>
      <c r="DF43" s="430"/>
      <c r="DG43" s="110">
        <v>510.27206000000069</v>
      </c>
      <c r="DI43" s="434"/>
      <c r="DJ43" s="435"/>
      <c r="DK43" s="435"/>
      <c r="DL43" s="435"/>
      <c r="DM43" s="435"/>
      <c r="DN43" s="436"/>
      <c r="DO43" s="97"/>
      <c r="DP43" s="97"/>
      <c r="DQ43" s="97"/>
      <c r="DR43" s="97"/>
      <c r="DS43" s="97"/>
      <c r="DT43" s="98"/>
      <c r="DU43" s="51"/>
      <c r="DV43" s="350" t="s">
        <v>76</v>
      </c>
      <c r="DW43" s="323">
        <v>600</v>
      </c>
      <c r="DX43" s="312">
        <v>8.2781456953642377E-2</v>
      </c>
      <c r="DY43" s="110">
        <v>523.80000000000007</v>
      </c>
      <c r="DZ43" s="326">
        <v>7.2268211920529804E-2</v>
      </c>
      <c r="EA43" s="315">
        <v>0</v>
      </c>
      <c r="EB43" s="314"/>
      <c r="EC43" s="68"/>
      <c r="ED43" s="429">
        <v>878.79382000000123</v>
      </c>
      <c r="EE43" s="430"/>
      <c r="EF43" s="110">
        <v>954.99382000000116</v>
      </c>
      <c r="EH43" s="434"/>
      <c r="EI43" s="435"/>
      <c r="EJ43" s="435"/>
      <c r="EK43" s="435"/>
      <c r="EL43" s="435"/>
      <c r="EM43" s="436"/>
      <c r="EN43" s="97"/>
      <c r="EO43" s="97"/>
      <c r="EP43" s="97"/>
      <c r="EQ43" s="97"/>
      <c r="ER43" s="97"/>
      <c r="ES43" s="98"/>
      <c r="ET43" s="51"/>
      <c r="EU43" s="350" t="s">
        <v>76</v>
      </c>
      <c r="EV43" s="323"/>
      <c r="EW43" s="312">
        <v>0</v>
      </c>
      <c r="EX43" s="110">
        <v>0</v>
      </c>
      <c r="EY43" s="326">
        <v>0</v>
      </c>
      <c r="EZ43" s="315">
        <v>0</v>
      </c>
      <c r="FA43" s="314"/>
      <c r="FB43" s="68"/>
      <c r="FC43" s="429">
        <v>1131.1938200000009</v>
      </c>
      <c r="FD43" s="430"/>
      <c r="FE43" s="110">
        <v>1131.1938200000009</v>
      </c>
      <c r="FG43" s="434"/>
      <c r="FH43" s="435"/>
      <c r="FI43" s="435"/>
      <c r="FJ43" s="435"/>
      <c r="FK43" s="435"/>
      <c r="FL43" s="436"/>
      <c r="FM43" s="97"/>
      <c r="FN43" s="97"/>
      <c r="FO43" s="97"/>
      <c r="FP43" s="97"/>
      <c r="FQ43" s="97"/>
      <c r="FR43" s="98"/>
      <c r="FS43" s="51"/>
      <c r="FU43" s="237"/>
      <c r="FW43" s="88"/>
      <c r="FY43" s="126"/>
    </row>
    <row r="44" spans="1:181" ht="12.75" customHeight="1" x14ac:dyDescent="0.2">
      <c r="A44" s="129" t="s">
        <v>72</v>
      </c>
      <c r="B44" s="75"/>
      <c r="C44" s="312">
        <v>0</v>
      </c>
      <c r="D44" s="110">
        <v>0</v>
      </c>
      <c r="E44" s="310">
        <v>0</v>
      </c>
      <c r="F44" s="313">
        <v>0</v>
      </c>
      <c r="G44" s="314"/>
      <c r="H44" s="68"/>
      <c r="I44" s="462"/>
      <c r="J44" s="463"/>
      <c r="K44" s="110">
        <v>0</v>
      </c>
      <c r="M44" s="434"/>
      <c r="N44" s="435"/>
      <c r="O44" s="435"/>
      <c r="P44" s="435"/>
      <c r="Q44" s="435"/>
      <c r="R44" s="436"/>
      <c r="S44" s="97"/>
      <c r="T44" s="97"/>
      <c r="U44" s="97"/>
      <c r="V44" s="97"/>
      <c r="W44" s="97"/>
      <c r="X44" s="98"/>
      <c r="Y44" s="51"/>
      <c r="Z44" s="350" t="s">
        <v>72</v>
      </c>
      <c r="AA44" s="323">
        <v>0</v>
      </c>
      <c r="AB44" s="312">
        <v>0</v>
      </c>
      <c r="AC44" s="110">
        <v>0</v>
      </c>
      <c r="AD44" s="326">
        <v>0</v>
      </c>
      <c r="AE44" s="315">
        <v>0</v>
      </c>
      <c r="AF44" s="314"/>
      <c r="AG44" s="68"/>
      <c r="AH44" s="429">
        <v>0</v>
      </c>
      <c r="AI44" s="430"/>
      <c r="AJ44" s="110">
        <v>0</v>
      </c>
      <c r="AL44" s="434"/>
      <c r="AM44" s="435"/>
      <c r="AN44" s="435"/>
      <c r="AO44" s="435"/>
      <c r="AP44" s="435"/>
      <c r="AQ44" s="436"/>
      <c r="AR44" s="97"/>
      <c r="AS44" s="97"/>
      <c r="AT44" s="97"/>
      <c r="AU44" s="97"/>
      <c r="AV44" s="97"/>
      <c r="AW44" s="98"/>
      <c r="AX44" s="51"/>
      <c r="AY44" s="350" t="s">
        <v>72</v>
      </c>
      <c r="AZ44" s="75"/>
      <c r="BA44" s="312">
        <v>0</v>
      </c>
      <c r="BB44" s="110">
        <v>0</v>
      </c>
      <c r="BC44" s="326">
        <v>0</v>
      </c>
      <c r="BD44" s="315">
        <v>0</v>
      </c>
      <c r="BE44" s="314"/>
      <c r="BF44" s="68"/>
      <c r="BG44" s="429">
        <v>0</v>
      </c>
      <c r="BH44" s="430"/>
      <c r="BI44" s="110">
        <v>0</v>
      </c>
      <c r="BK44" s="434"/>
      <c r="BL44" s="435"/>
      <c r="BM44" s="435"/>
      <c r="BN44" s="435"/>
      <c r="BO44" s="435"/>
      <c r="BP44" s="436"/>
      <c r="BQ44" s="97"/>
      <c r="BR44" s="97"/>
      <c r="BS44" s="97"/>
      <c r="BT44" s="97"/>
      <c r="BU44" s="97"/>
      <c r="BV44" s="98"/>
      <c r="BW44" s="51"/>
      <c r="BX44" s="350" t="s">
        <v>72</v>
      </c>
      <c r="BY44" s="75">
        <v>0</v>
      </c>
      <c r="BZ44" s="312">
        <v>0</v>
      </c>
      <c r="CA44" s="110">
        <v>0</v>
      </c>
      <c r="CB44" s="326">
        <v>0</v>
      </c>
      <c r="CC44" s="315">
        <v>0</v>
      </c>
      <c r="CD44" s="314"/>
      <c r="CE44" s="68"/>
      <c r="CF44" s="429">
        <v>0</v>
      </c>
      <c r="CG44" s="430"/>
      <c r="CH44" s="110">
        <v>0</v>
      </c>
      <c r="CJ44" s="434"/>
      <c r="CK44" s="435"/>
      <c r="CL44" s="435"/>
      <c r="CM44" s="435"/>
      <c r="CN44" s="435"/>
      <c r="CO44" s="436"/>
      <c r="CP44" s="97"/>
      <c r="CQ44" s="97"/>
      <c r="CR44" s="97"/>
      <c r="CS44" s="97"/>
      <c r="CT44" s="97"/>
      <c r="CU44" s="98"/>
      <c r="CV44" s="51"/>
      <c r="CW44" s="350" t="s">
        <v>72</v>
      </c>
      <c r="CX44" s="75"/>
      <c r="CY44" s="312">
        <v>0</v>
      </c>
      <c r="CZ44" s="110">
        <v>0</v>
      </c>
      <c r="DA44" s="326">
        <v>0</v>
      </c>
      <c r="DB44" s="315">
        <v>0</v>
      </c>
      <c r="DC44" s="314"/>
      <c r="DD44" s="68"/>
      <c r="DE44" s="429">
        <v>0</v>
      </c>
      <c r="DF44" s="430"/>
      <c r="DG44" s="110">
        <v>0</v>
      </c>
      <c r="DI44" s="434"/>
      <c r="DJ44" s="435"/>
      <c r="DK44" s="435"/>
      <c r="DL44" s="435"/>
      <c r="DM44" s="435"/>
      <c r="DN44" s="436"/>
      <c r="DO44" s="97"/>
      <c r="DP44" s="97"/>
      <c r="DQ44" s="97"/>
      <c r="DR44" s="97"/>
      <c r="DS44" s="97"/>
      <c r="DT44" s="98"/>
      <c r="DU44" s="51"/>
      <c r="DV44" s="350" t="s">
        <v>72</v>
      </c>
      <c r="DW44" s="323">
        <v>0</v>
      </c>
      <c r="DX44" s="312">
        <v>0</v>
      </c>
      <c r="DY44" s="110">
        <v>0</v>
      </c>
      <c r="DZ44" s="326">
        <v>0</v>
      </c>
      <c r="EA44" s="315">
        <v>0</v>
      </c>
      <c r="EB44" s="314"/>
      <c r="EC44" s="68"/>
      <c r="ED44" s="429">
        <v>0</v>
      </c>
      <c r="EE44" s="430"/>
      <c r="EF44" s="110">
        <v>0</v>
      </c>
      <c r="EH44" s="434"/>
      <c r="EI44" s="435"/>
      <c r="EJ44" s="435"/>
      <c r="EK44" s="435"/>
      <c r="EL44" s="435"/>
      <c r="EM44" s="436"/>
      <c r="EN44" s="97"/>
      <c r="EO44" s="97"/>
      <c r="EP44" s="97"/>
      <c r="EQ44" s="97"/>
      <c r="ER44" s="97"/>
      <c r="ES44" s="98"/>
      <c r="ET44" s="51"/>
      <c r="EU44" s="350" t="s">
        <v>72</v>
      </c>
      <c r="EV44" s="323"/>
      <c r="EW44" s="312">
        <v>0</v>
      </c>
      <c r="EX44" s="110">
        <v>0</v>
      </c>
      <c r="EY44" s="326">
        <v>0</v>
      </c>
      <c r="EZ44" s="315">
        <v>0</v>
      </c>
      <c r="FA44" s="314"/>
      <c r="FB44" s="68"/>
      <c r="FC44" s="429">
        <v>0</v>
      </c>
      <c r="FD44" s="430"/>
      <c r="FE44" s="110">
        <v>0</v>
      </c>
      <c r="FG44" s="434"/>
      <c r="FH44" s="435"/>
      <c r="FI44" s="435"/>
      <c r="FJ44" s="435"/>
      <c r="FK44" s="435"/>
      <c r="FL44" s="436"/>
      <c r="FM44" s="97"/>
      <c r="FN44" s="97"/>
      <c r="FO44" s="97"/>
      <c r="FP44" s="97"/>
      <c r="FQ44" s="97"/>
      <c r="FR44" s="98"/>
      <c r="FS44" s="51"/>
      <c r="FU44" s="237"/>
      <c r="FW44" s="88"/>
      <c r="FY44" s="126"/>
    </row>
    <row r="45" spans="1:181" ht="12.75" customHeight="1" x14ac:dyDescent="0.2">
      <c r="A45" s="129" t="s">
        <v>77</v>
      </c>
      <c r="B45" s="75">
        <v>75</v>
      </c>
      <c r="C45" s="312">
        <v>0.125</v>
      </c>
      <c r="D45" s="110">
        <v>0</v>
      </c>
      <c r="E45" s="310">
        <v>0.125</v>
      </c>
      <c r="F45" s="313">
        <v>72</v>
      </c>
      <c r="G45" s="314"/>
      <c r="H45" s="68"/>
      <c r="I45" s="462"/>
      <c r="J45" s="463"/>
      <c r="K45" s="110">
        <v>0</v>
      </c>
      <c r="M45" s="434"/>
      <c r="N45" s="435"/>
      <c r="O45" s="435"/>
      <c r="P45" s="435"/>
      <c r="Q45" s="435"/>
      <c r="R45" s="436"/>
      <c r="S45" s="97"/>
      <c r="T45" s="97"/>
      <c r="U45" s="97"/>
      <c r="V45" s="97"/>
      <c r="W45" s="97"/>
      <c r="X45" s="98"/>
      <c r="Y45" s="51"/>
      <c r="Z45" s="350" t="s">
        <v>77</v>
      </c>
      <c r="AA45" s="323">
        <v>0</v>
      </c>
      <c r="AB45" s="312">
        <v>0</v>
      </c>
      <c r="AC45" s="110">
        <v>0</v>
      </c>
      <c r="AD45" s="326">
        <v>0</v>
      </c>
      <c r="AE45" s="315">
        <v>0</v>
      </c>
      <c r="AF45" s="314"/>
      <c r="AG45" s="68"/>
      <c r="AH45" s="429">
        <v>0</v>
      </c>
      <c r="AI45" s="430"/>
      <c r="AJ45" s="110">
        <v>0</v>
      </c>
      <c r="AL45" s="434"/>
      <c r="AM45" s="435"/>
      <c r="AN45" s="435"/>
      <c r="AO45" s="435"/>
      <c r="AP45" s="435"/>
      <c r="AQ45" s="436"/>
      <c r="AR45" s="97"/>
      <c r="AS45" s="97"/>
      <c r="AT45" s="97"/>
      <c r="AU45" s="97"/>
      <c r="AV45" s="97"/>
      <c r="AW45" s="98"/>
      <c r="AX45" s="51"/>
      <c r="AY45" s="350" t="s">
        <v>77</v>
      </c>
      <c r="AZ45" s="75"/>
      <c r="BA45" s="312">
        <v>0</v>
      </c>
      <c r="BB45" s="110">
        <v>0</v>
      </c>
      <c r="BC45" s="326">
        <v>0</v>
      </c>
      <c r="BD45" s="315">
        <v>0</v>
      </c>
      <c r="BE45" s="314"/>
      <c r="BF45" s="68"/>
      <c r="BG45" s="429">
        <v>0</v>
      </c>
      <c r="BH45" s="430"/>
      <c r="BI45" s="110">
        <v>0</v>
      </c>
      <c r="BK45" s="434"/>
      <c r="BL45" s="435"/>
      <c r="BM45" s="435"/>
      <c r="BN45" s="435"/>
      <c r="BO45" s="435"/>
      <c r="BP45" s="436"/>
      <c r="BQ45" s="97"/>
      <c r="BR45" s="97"/>
      <c r="BS45" s="97"/>
      <c r="BT45" s="97"/>
      <c r="BU45" s="97"/>
      <c r="BV45" s="98"/>
      <c r="BW45" s="51"/>
      <c r="BX45" s="350" t="s">
        <v>77</v>
      </c>
      <c r="BY45" s="75">
        <v>0</v>
      </c>
      <c r="BZ45" s="312">
        <v>0</v>
      </c>
      <c r="CA45" s="110">
        <v>0</v>
      </c>
      <c r="CB45" s="326">
        <v>0</v>
      </c>
      <c r="CC45" s="315">
        <v>0</v>
      </c>
      <c r="CD45" s="314"/>
      <c r="CE45" s="68"/>
      <c r="CF45" s="429">
        <v>0</v>
      </c>
      <c r="CG45" s="430"/>
      <c r="CH45" s="110">
        <v>0</v>
      </c>
      <c r="CJ45" s="434"/>
      <c r="CK45" s="435"/>
      <c r="CL45" s="435"/>
      <c r="CM45" s="435"/>
      <c r="CN45" s="435"/>
      <c r="CO45" s="436"/>
      <c r="CP45" s="97"/>
      <c r="CQ45" s="97"/>
      <c r="CR45" s="97"/>
      <c r="CS45" s="97"/>
      <c r="CT45" s="97"/>
      <c r="CU45" s="98"/>
      <c r="CV45" s="51"/>
      <c r="CW45" s="350" t="s">
        <v>77</v>
      </c>
      <c r="CX45" s="75"/>
      <c r="CY45" s="312">
        <v>0</v>
      </c>
      <c r="CZ45" s="110">
        <v>0</v>
      </c>
      <c r="DA45" s="326">
        <v>0</v>
      </c>
      <c r="DB45" s="315">
        <v>0</v>
      </c>
      <c r="DC45" s="314"/>
      <c r="DD45" s="68"/>
      <c r="DE45" s="429">
        <v>0</v>
      </c>
      <c r="DF45" s="430"/>
      <c r="DG45" s="110">
        <v>0</v>
      </c>
      <c r="DI45" s="434"/>
      <c r="DJ45" s="435"/>
      <c r="DK45" s="435"/>
      <c r="DL45" s="435"/>
      <c r="DM45" s="435"/>
      <c r="DN45" s="436"/>
      <c r="DO45" s="97"/>
      <c r="DP45" s="97"/>
      <c r="DQ45" s="97"/>
      <c r="DR45" s="97"/>
      <c r="DS45" s="97"/>
      <c r="DT45" s="98"/>
      <c r="DU45" s="51"/>
      <c r="DV45" s="350" t="s">
        <v>77</v>
      </c>
      <c r="DW45" s="323">
        <v>0</v>
      </c>
      <c r="DX45" s="312">
        <v>0</v>
      </c>
      <c r="DY45" s="110">
        <v>0</v>
      </c>
      <c r="DZ45" s="326">
        <v>0</v>
      </c>
      <c r="EA45" s="315">
        <v>0</v>
      </c>
      <c r="EB45" s="314"/>
      <c r="EC45" s="68"/>
      <c r="ED45" s="429">
        <v>0</v>
      </c>
      <c r="EE45" s="430"/>
      <c r="EF45" s="110">
        <v>0</v>
      </c>
      <c r="EH45" s="434"/>
      <c r="EI45" s="435"/>
      <c r="EJ45" s="435"/>
      <c r="EK45" s="435"/>
      <c r="EL45" s="435"/>
      <c r="EM45" s="436"/>
      <c r="EN45" s="97"/>
      <c r="EO45" s="97"/>
      <c r="EP45" s="97"/>
      <c r="EQ45" s="97"/>
      <c r="ER45" s="97"/>
      <c r="ES45" s="98"/>
      <c r="ET45" s="51"/>
      <c r="EU45" s="350" t="s">
        <v>77</v>
      </c>
      <c r="EV45" s="323"/>
      <c r="EW45" s="312">
        <v>0</v>
      </c>
      <c r="EX45" s="110">
        <v>0</v>
      </c>
      <c r="EY45" s="326">
        <v>0</v>
      </c>
      <c r="EZ45" s="315">
        <v>0</v>
      </c>
      <c r="FA45" s="314"/>
      <c r="FB45" s="68"/>
      <c r="FC45" s="429">
        <v>0</v>
      </c>
      <c r="FD45" s="430"/>
      <c r="FE45" s="110">
        <v>0</v>
      </c>
      <c r="FG45" s="434"/>
      <c r="FH45" s="435"/>
      <c r="FI45" s="435"/>
      <c r="FJ45" s="435"/>
      <c r="FK45" s="435"/>
      <c r="FL45" s="436"/>
      <c r="FM45" s="97"/>
      <c r="FN45" s="97"/>
      <c r="FO45" s="97"/>
      <c r="FP45" s="97"/>
      <c r="FQ45" s="97"/>
      <c r="FR45" s="98"/>
      <c r="FS45" s="51"/>
      <c r="FU45" s="237"/>
      <c r="FW45" s="88"/>
      <c r="FY45" s="126"/>
    </row>
    <row r="46" spans="1:181" ht="12.75" customHeight="1" x14ac:dyDescent="0.2">
      <c r="A46" s="129"/>
      <c r="B46" s="75"/>
      <c r="C46" s="312" t="s">
        <v>219</v>
      </c>
      <c r="D46" s="110">
        <v>0</v>
      </c>
      <c r="E46" s="310" t="s">
        <v>219</v>
      </c>
      <c r="F46" s="315"/>
      <c r="G46" s="314"/>
      <c r="H46" s="68"/>
      <c r="I46" s="462"/>
      <c r="J46" s="463"/>
      <c r="K46" s="110"/>
      <c r="M46" s="434"/>
      <c r="N46" s="435"/>
      <c r="O46" s="435"/>
      <c r="P46" s="435"/>
      <c r="Q46" s="435"/>
      <c r="R46" s="436"/>
      <c r="S46" s="97"/>
      <c r="T46" s="97"/>
      <c r="U46" s="97"/>
      <c r="V46" s="97"/>
      <c r="W46" s="97"/>
      <c r="X46" s="98"/>
      <c r="Y46" s="51"/>
      <c r="Z46" s="350"/>
      <c r="AA46" s="323"/>
      <c r="AB46" s="312" t="s">
        <v>219</v>
      </c>
      <c r="AC46" s="110">
        <v>0</v>
      </c>
      <c r="AD46" s="326" t="s">
        <v>219</v>
      </c>
      <c r="AE46" s="315"/>
      <c r="AF46" s="314"/>
      <c r="AG46" s="68"/>
      <c r="AH46" s="440"/>
      <c r="AI46" s="441"/>
      <c r="AJ46" s="110"/>
      <c r="AL46" s="434"/>
      <c r="AM46" s="435"/>
      <c r="AN46" s="435"/>
      <c r="AO46" s="435"/>
      <c r="AP46" s="435"/>
      <c r="AQ46" s="436"/>
      <c r="AR46" s="97"/>
      <c r="AS46" s="97"/>
      <c r="AT46" s="97"/>
      <c r="AU46" s="97"/>
      <c r="AV46" s="97"/>
      <c r="AW46" s="98"/>
      <c r="AX46" s="51"/>
      <c r="AY46" s="350"/>
      <c r="AZ46" s="75"/>
      <c r="BA46" s="312" t="s">
        <v>219</v>
      </c>
      <c r="BB46" s="110">
        <v>0</v>
      </c>
      <c r="BC46" s="326" t="s">
        <v>219</v>
      </c>
      <c r="BD46" s="315"/>
      <c r="BE46" s="314"/>
      <c r="BF46" s="68"/>
      <c r="BG46" s="440"/>
      <c r="BH46" s="441"/>
      <c r="BI46" s="110"/>
      <c r="BK46" s="434"/>
      <c r="BL46" s="435"/>
      <c r="BM46" s="435"/>
      <c r="BN46" s="435"/>
      <c r="BO46" s="435"/>
      <c r="BP46" s="436"/>
      <c r="BQ46" s="97"/>
      <c r="BR46" s="97"/>
      <c r="BS46" s="97"/>
      <c r="BT46" s="97"/>
      <c r="BU46" s="97"/>
      <c r="BV46" s="98"/>
      <c r="BW46" s="51"/>
      <c r="BX46" s="350"/>
      <c r="BY46" s="75"/>
      <c r="BZ46" s="312" t="s">
        <v>219</v>
      </c>
      <c r="CA46" s="110">
        <v>0</v>
      </c>
      <c r="CB46" s="326" t="s">
        <v>219</v>
      </c>
      <c r="CC46" s="315"/>
      <c r="CD46" s="314"/>
      <c r="CE46" s="68"/>
      <c r="CF46" s="440"/>
      <c r="CG46" s="441"/>
      <c r="CH46" s="110"/>
      <c r="CJ46" s="434"/>
      <c r="CK46" s="435"/>
      <c r="CL46" s="435"/>
      <c r="CM46" s="435"/>
      <c r="CN46" s="435"/>
      <c r="CO46" s="436"/>
      <c r="CP46" s="97"/>
      <c r="CQ46" s="97"/>
      <c r="CR46" s="97"/>
      <c r="CS46" s="97"/>
      <c r="CT46" s="97"/>
      <c r="CU46" s="98"/>
      <c r="CV46" s="51"/>
      <c r="CW46" s="350"/>
      <c r="CX46" s="75"/>
      <c r="CY46" s="312" t="s">
        <v>219</v>
      </c>
      <c r="CZ46" s="110">
        <v>0</v>
      </c>
      <c r="DA46" s="326" t="s">
        <v>219</v>
      </c>
      <c r="DB46" s="315"/>
      <c r="DC46" s="314"/>
      <c r="DD46" s="68"/>
      <c r="DE46" s="440"/>
      <c r="DF46" s="441"/>
      <c r="DG46" s="110"/>
      <c r="DI46" s="434"/>
      <c r="DJ46" s="435"/>
      <c r="DK46" s="435"/>
      <c r="DL46" s="435"/>
      <c r="DM46" s="435"/>
      <c r="DN46" s="436"/>
      <c r="DO46" s="97"/>
      <c r="DP46" s="97"/>
      <c r="DQ46" s="97"/>
      <c r="DR46" s="97"/>
      <c r="DS46" s="97"/>
      <c r="DT46" s="98"/>
      <c r="DU46" s="51"/>
      <c r="DV46" s="350"/>
      <c r="DW46" s="323"/>
      <c r="DX46" s="312" t="s">
        <v>219</v>
      </c>
      <c r="DY46" s="110">
        <v>0</v>
      </c>
      <c r="DZ46" s="326" t="s">
        <v>219</v>
      </c>
      <c r="EA46" s="315"/>
      <c r="EB46" s="314"/>
      <c r="EC46" s="68"/>
      <c r="ED46" s="440"/>
      <c r="EE46" s="441"/>
      <c r="EF46" s="110"/>
      <c r="EH46" s="434"/>
      <c r="EI46" s="435"/>
      <c r="EJ46" s="435"/>
      <c r="EK46" s="435"/>
      <c r="EL46" s="435"/>
      <c r="EM46" s="436"/>
      <c r="EN46" s="97"/>
      <c r="EO46" s="97"/>
      <c r="EP46" s="97"/>
      <c r="EQ46" s="97"/>
      <c r="ER46" s="97"/>
      <c r="ES46" s="98"/>
      <c r="ET46" s="51"/>
      <c r="EU46" s="350"/>
      <c r="EV46" s="323"/>
      <c r="EW46" s="312" t="s">
        <v>219</v>
      </c>
      <c r="EX46" s="110">
        <v>0</v>
      </c>
      <c r="EY46" s="326" t="s">
        <v>219</v>
      </c>
      <c r="EZ46" s="315"/>
      <c r="FA46" s="314"/>
      <c r="FB46" s="68"/>
      <c r="FC46" s="440"/>
      <c r="FD46" s="441"/>
      <c r="FE46" s="110"/>
      <c r="FG46" s="434"/>
      <c r="FH46" s="435"/>
      <c r="FI46" s="435"/>
      <c r="FJ46" s="435"/>
      <c r="FK46" s="435"/>
      <c r="FL46" s="436"/>
      <c r="FM46" s="97"/>
      <c r="FN46" s="97"/>
      <c r="FO46" s="97"/>
      <c r="FP46" s="97"/>
      <c r="FQ46" s="97"/>
      <c r="FR46" s="98"/>
      <c r="FS46" s="51"/>
      <c r="FU46" s="237"/>
      <c r="FW46" s="88"/>
      <c r="FY46" s="126"/>
    </row>
    <row r="47" spans="1:181" ht="12.75" customHeight="1" x14ac:dyDescent="0.2">
      <c r="A47" s="129" t="s">
        <v>90</v>
      </c>
      <c r="B47" s="77">
        <v>560</v>
      </c>
      <c r="C47" s="312">
        <v>0.70707070707070707</v>
      </c>
      <c r="D47" s="110"/>
      <c r="E47" s="310">
        <v>0.70707070707070707</v>
      </c>
      <c r="F47" s="315">
        <v>567</v>
      </c>
      <c r="G47" s="314" t="s">
        <v>10</v>
      </c>
      <c r="H47" s="84">
        <v>0.71590909090909094</v>
      </c>
      <c r="I47" s="462"/>
      <c r="J47" s="463"/>
      <c r="K47" s="110" t="s">
        <v>10</v>
      </c>
      <c r="M47" s="434"/>
      <c r="N47" s="435"/>
      <c r="O47" s="435"/>
      <c r="P47" s="435"/>
      <c r="Q47" s="435"/>
      <c r="R47" s="436"/>
      <c r="S47" s="97"/>
      <c r="T47" s="97"/>
      <c r="U47" s="97"/>
      <c r="V47" s="97"/>
      <c r="W47" s="97"/>
      <c r="X47" s="98"/>
      <c r="Y47" s="51"/>
      <c r="Z47" s="350" t="s">
        <v>90</v>
      </c>
      <c r="AA47" s="324">
        <v>350</v>
      </c>
      <c r="AB47" s="312">
        <v>0.44191919191919188</v>
      </c>
      <c r="AC47" s="110"/>
      <c r="AD47" s="326">
        <v>0.44191919191919188</v>
      </c>
      <c r="AE47" s="315">
        <v>340</v>
      </c>
      <c r="AF47" s="314" t="s">
        <v>10</v>
      </c>
      <c r="AG47" s="84">
        <v>0.42929292929292928</v>
      </c>
      <c r="AH47" s="440"/>
      <c r="AI47" s="441"/>
      <c r="AJ47" s="110" t="s">
        <v>10</v>
      </c>
      <c r="AL47" s="434"/>
      <c r="AM47" s="435"/>
      <c r="AN47" s="435"/>
      <c r="AO47" s="435"/>
      <c r="AP47" s="435"/>
      <c r="AQ47" s="436"/>
      <c r="AR47" s="97"/>
      <c r="AS47" s="97"/>
      <c r="AT47" s="97"/>
      <c r="AU47" s="97"/>
      <c r="AV47" s="97"/>
      <c r="AW47" s="98"/>
      <c r="AX47" s="51"/>
      <c r="AY47" s="350" t="s">
        <v>90</v>
      </c>
      <c r="AZ47" s="77">
        <v>550</v>
      </c>
      <c r="BA47" s="312">
        <v>0.69444444444444453</v>
      </c>
      <c r="BB47" s="110"/>
      <c r="BC47" s="326">
        <v>0.69444444444444453</v>
      </c>
      <c r="BD47" s="315">
        <v>561</v>
      </c>
      <c r="BE47" s="314" t="s">
        <v>10</v>
      </c>
      <c r="BF47" s="84">
        <v>0.70833333333333337</v>
      </c>
      <c r="BG47" s="440"/>
      <c r="BH47" s="441"/>
      <c r="BI47" s="110" t="s">
        <v>10</v>
      </c>
      <c r="BK47" s="434"/>
      <c r="BL47" s="435"/>
      <c r="BM47" s="435"/>
      <c r="BN47" s="435"/>
      <c r="BO47" s="435"/>
      <c r="BP47" s="436"/>
      <c r="BQ47" s="97"/>
      <c r="BR47" s="97"/>
      <c r="BS47" s="97"/>
      <c r="BT47" s="97"/>
      <c r="BU47" s="97"/>
      <c r="BV47" s="98"/>
      <c r="BW47" s="51"/>
      <c r="BX47" s="350" t="s">
        <v>90</v>
      </c>
      <c r="BY47" s="77">
        <v>650</v>
      </c>
      <c r="BZ47" s="312">
        <v>0.82070707070707061</v>
      </c>
      <c r="CA47" s="110"/>
      <c r="CB47" s="326">
        <v>0.82070707070707061</v>
      </c>
      <c r="CC47" s="315">
        <v>675</v>
      </c>
      <c r="CD47" s="314" t="s">
        <v>10</v>
      </c>
      <c r="CE47" s="84">
        <v>0.85227272727272718</v>
      </c>
      <c r="CF47" s="440"/>
      <c r="CG47" s="441"/>
      <c r="CH47" s="110" t="s">
        <v>10</v>
      </c>
      <c r="CJ47" s="434"/>
      <c r="CK47" s="435"/>
      <c r="CL47" s="435"/>
      <c r="CM47" s="435"/>
      <c r="CN47" s="435"/>
      <c r="CO47" s="436"/>
      <c r="CP47" s="97"/>
      <c r="CQ47" s="97"/>
      <c r="CR47" s="97"/>
      <c r="CS47" s="97"/>
      <c r="CT47" s="97"/>
      <c r="CU47" s="98"/>
      <c r="CV47" s="51"/>
      <c r="CW47" s="350" t="s">
        <v>90</v>
      </c>
      <c r="CX47" s="77">
        <v>500</v>
      </c>
      <c r="CY47" s="312">
        <v>0.63131313131313138</v>
      </c>
      <c r="CZ47" s="110"/>
      <c r="DA47" s="326">
        <v>0.63131313131313138</v>
      </c>
      <c r="DB47" s="315">
        <v>487</v>
      </c>
      <c r="DC47" s="314" t="s">
        <v>10</v>
      </c>
      <c r="DD47" s="84">
        <v>0.61489898989898994</v>
      </c>
      <c r="DE47" s="440"/>
      <c r="DF47" s="441"/>
      <c r="DG47" s="110" t="s">
        <v>10</v>
      </c>
      <c r="DI47" s="434"/>
      <c r="DJ47" s="435"/>
      <c r="DK47" s="435"/>
      <c r="DL47" s="435"/>
      <c r="DM47" s="435"/>
      <c r="DN47" s="436"/>
      <c r="DO47" s="97"/>
      <c r="DP47" s="97"/>
      <c r="DQ47" s="97"/>
      <c r="DR47" s="97"/>
      <c r="DS47" s="97"/>
      <c r="DT47" s="98"/>
      <c r="DU47" s="51"/>
      <c r="DV47" s="350" t="s">
        <v>90</v>
      </c>
      <c r="DW47" s="324">
        <v>0</v>
      </c>
      <c r="DX47" s="312">
        <v>0</v>
      </c>
      <c r="DY47" s="110"/>
      <c r="DZ47" s="326">
        <v>0</v>
      </c>
      <c r="EA47" s="315">
        <v>0</v>
      </c>
      <c r="EB47" s="314" t="s">
        <v>10</v>
      </c>
      <c r="EC47" s="84">
        <v>0</v>
      </c>
      <c r="ED47" s="440"/>
      <c r="EE47" s="441"/>
      <c r="EF47" s="110" t="s">
        <v>10</v>
      </c>
      <c r="EH47" s="434"/>
      <c r="EI47" s="435"/>
      <c r="EJ47" s="435"/>
      <c r="EK47" s="435"/>
      <c r="EL47" s="435"/>
      <c r="EM47" s="436"/>
      <c r="EN47" s="97"/>
      <c r="EO47" s="97"/>
      <c r="EP47" s="97"/>
      <c r="EQ47" s="97"/>
      <c r="ER47" s="97"/>
      <c r="ES47" s="98"/>
      <c r="ET47" s="51"/>
      <c r="EU47" s="350" t="s">
        <v>90</v>
      </c>
      <c r="EV47" s="324">
        <v>0</v>
      </c>
      <c r="EW47" s="312">
        <v>0</v>
      </c>
      <c r="EX47" s="110"/>
      <c r="EY47" s="326">
        <v>0</v>
      </c>
      <c r="EZ47" s="315">
        <v>0</v>
      </c>
      <c r="FA47" s="314" t="s">
        <v>10</v>
      </c>
      <c r="FB47" s="84">
        <v>0</v>
      </c>
      <c r="FC47" s="440"/>
      <c r="FD47" s="441"/>
      <c r="FE47" s="110" t="s">
        <v>10</v>
      </c>
      <c r="FG47" s="434"/>
      <c r="FH47" s="435"/>
      <c r="FI47" s="435"/>
      <c r="FJ47" s="435"/>
      <c r="FK47" s="435"/>
      <c r="FL47" s="436"/>
      <c r="FM47" s="97"/>
      <c r="FN47" s="97"/>
      <c r="FO47" s="97"/>
      <c r="FP47" s="97"/>
      <c r="FQ47" s="97"/>
      <c r="FR47" s="98"/>
      <c r="FS47" s="51"/>
      <c r="FU47" s="237"/>
      <c r="FW47" s="88"/>
      <c r="FY47" s="126"/>
    </row>
    <row r="48" spans="1:181" ht="12.75" customHeight="1" x14ac:dyDescent="0.2">
      <c r="A48" s="129" t="s">
        <v>91</v>
      </c>
      <c r="B48" s="77">
        <v>307.08333333333331</v>
      </c>
      <c r="C48" s="312">
        <v>0.52073239664082682</v>
      </c>
      <c r="D48" s="316">
        <v>289.87875000000003</v>
      </c>
      <c r="E48" s="310">
        <v>0.49155795784883721</v>
      </c>
      <c r="F48" s="317">
        <v>322.33333333333337</v>
      </c>
      <c r="G48" s="314" t="s">
        <v>10</v>
      </c>
      <c r="H48" s="84">
        <v>0.54659237726098198</v>
      </c>
      <c r="I48" s="462"/>
      <c r="J48" s="463"/>
      <c r="K48" s="110" t="s">
        <v>10</v>
      </c>
      <c r="M48" s="434"/>
      <c r="N48" s="435"/>
      <c r="O48" s="435"/>
      <c r="P48" s="435"/>
      <c r="Q48" s="435"/>
      <c r="R48" s="436"/>
      <c r="S48" s="97"/>
      <c r="T48" s="97"/>
      <c r="U48" s="97"/>
      <c r="V48" s="97"/>
      <c r="W48" s="97"/>
      <c r="X48" s="98"/>
      <c r="Y48" s="51"/>
      <c r="Z48" s="350" t="s">
        <v>91</v>
      </c>
      <c r="AA48" s="324">
        <v>315</v>
      </c>
      <c r="AB48" s="312">
        <v>0.53415697674418594</v>
      </c>
      <c r="AC48" s="316">
        <v>318.97500000000002</v>
      </c>
      <c r="AD48" s="326">
        <v>0.5408975290697674</v>
      </c>
      <c r="AE48" s="317">
        <v>387.9083333333333</v>
      </c>
      <c r="AF48" s="314" t="s">
        <v>10</v>
      </c>
      <c r="AG48" s="84">
        <v>0.65779029392764843</v>
      </c>
      <c r="AH48" s="440"/>
      <c r="AI48" s="441"/>
      <c r="AJ48" s="110" t="s">
        <v>10</v>
      </c>
      <c r="AL48" s="434"/>
      <c r="AM48" s="435"/>
      <c r="AN48" s="435"/>
      <c r="AO48" s="435"/>
      <c r="AP48" s="435"/>
      <c r="AQ48" s="436"/>
      <c r="AR48" s="97"/>
      <c r="AS48" s="97"/>
      <c r="AT48" s="97"/>
      <c r="AU48" s="97"/>
      <c r="AV48" s="97"/>
      <c r="AW48" s="98"/>
      <c r="AX48" s="51"/>
      <c r="AY48" s="350" t="s">
        <v>91</v>
      </c>
      <c r="AZ48" s="77">
        <v>476.33333333333326</v>
      </c>
      <c r="BA48" s="312">
        <v>0.80773578811369484</v>
      </c>
      <c r="BB48" s="316">
        <v>381.16</v>
      </c>
      <c r="BC48" s="326">
        <v>0.64634689922480615</v>
      </c>
      <c r="BD48" s="317">
        <v>340.13333333333333</v>
      </c>
      <c r="BE48" s="314" t="s">
        <v>10</v>
      </c>
      <c r="BF48" s="84">
        <v>0.57677648578811358</v>
      </c>
      <c r="BG48" s="440"/>
      <c r="BH48" s="441"/>
      <c r="BI48" s="110" t="s">
        <v>10</v>
      </c>
      <c r="BK48" s="434"/>
      <c r="BL48" s="435"/>
      <c r="BM48" s="435"/>
      <c r="BN48" s="435"/>
      <c r="BO48" s="435"/>
      <c r="BP48" s="436"/>
      <c r="BQ48" s="97"/>
      <c r="BR48" s="97"/>
      <c r="BS48" s="97"/>
      <c r="BT48" s="97"/>
      <c r="BU48" s="97"/>
      <c r="BV48" s="98"/>
      <c r="BW48" s="51"/>
      <c r="BX48" s="350" t="s">
        <v>91</v>
      </c>
      <c r="BY48" s="77">
        <v>432.5</v>
      </c>
      <c r="BZ48" s="312">
        <v>0.73340600775193787</v>
      </c>
      <c r="CA48" s="316">
        <v>335.24666666666667</v>
      </c>
      <c r="CB48" s="326">
        <v>0.56848998708010334</v>
      </c>
      <c r="CC48" s="317">
        <v>378.125</v>
      </c>
      <c r="CD48" s="314" t="s">
        <v>10</v>
      </c>
      <c r="CE48" s="84">
        <v>0.6412003391472868</v>
      </c>
      <c r="CF48" s="440"/>
      <c r="CG48" s="441"/>
      <c r="CH48" s="110" t="s">
        <v>10</v>
      </c>
      <c r="CJ48" s="434"/>
      <c r="CK48" s="435"/>
      <c r="CL48" s="435"/>
      <c r="CM48" s="435"/>
      <c r="CN48" s="435"/>
      <c r="CO48" s="436"/>
      <c r="CP48" s="97"/>
      <c r="CQ48" s="97"/>
      <c r="CR48" s="97"/>
      <c r="CS48" s="97"/>
      <c r="CT48" s="97"/>
      <c r="CU48" s="98"/>
      <c r="CV48" s="51"/>
      <c r="CW48" s="350" t="s">
        <v>91</v>
      </c>
      <c r="CX48" s="77">
        <v>347.08333333333331</v>
      </c>
      <c r="CY48" s="312">
        <v>0.58856185400516792</v>
      </c>
      <c r="CZ48" s="316">
        <v>249.71333333333331</v>
      </c>
      <c r="DA48" s="326">
        <v>0.42344799741602057</v>
      </c>
      <c r="DB48" s="317">
        <v>383.49166666666662</v>
      </c>
      <c r="DC48" s="314" t="s">
        <v>10</v>
      </c>
      <c r="DD48" s="84">
        <v>0.65030079134366914</v>
      </c>
      <c r="DE48" s="440"/>
      <c r="DF48" s="441"/>
      <c r="DG48" s="110" t="s">
        <v>10</v>
      </c>
      <c r="DI48" s="434"/>
      <c r="DJ48" s="435"/>
      <c r="DK48" s="435"/>
      <c r="DL48" s="435"/>
      <c r="DM48" s="435"/>
      <c r="DN48" s="436"/>
      <c r="DO48" s="97"/>
      <c r="DP48" s="97"/>
      <c r="DQ48" s="97"/>
      <c r="DR48" s="97"/>
      <c r="DS48" s="97"/>
      <c r="DT48" s="98"/>
      <c r="DU48" s="51"/>
      <c r="DV48" s="350" t="s">
        <v>91</v>
      </c>
      <c r="DW48" s="324">
        <v>303.58333333333331</v>
      </c>
      <c r="DX48" s="312">
        <v>0.51479731912144699</v>
      </c>
      <c r="DY48" s="316">
        <v>321.83000000000004</v>
      </c>
      <c r="DZ48" s="326">
        <v>0.54573885658914734</v>
      </c>
      <c r="EA48" s="317">
        <v>230.31666666666666</v>
      </c>
      <c r="EB48" s="314" t="s">
        <v>10</v>
      </c>
      <c r="EC48" s="84">
        <v>0.39055636304909558</v>
      </c>
      <c r="ED48" s="440"/>
      <c r="EE48" s="441"/>
      <c r="EF48" s="110" t="s">
        <v>10</v>
      </c>
      <c r="EH48" s="434"/>
      <c r="EI48" s="435"/>
      <c r="EJ48" s="435"/>
      <c r="EK48" s="435"/>
      <c r="EL48" s="435"/>
      <c r="EM48" s="436"/>
      <c r="EN48" s="97"/>
      <c r="EO48" s="97"/>
      <c r="EP48" s="97"/>
      <c r="EQ48" s="97"/>
      <c r="ER48" s="97"/>
      <c r="ES48" s="98"/>
      <c r="ET48" s="51"/>
      <c r="EU48" s="350" t="s">
        <v>91</v>
      </c>
      <c r="EV48" s="324">
        <v>0</v>
      </c>
      <c r="EW48" s="312">
        <v>0</v>
      </c>
      <c r="EX48" s="316">
        <v>0</v>
      </c>
      <c r="EY48" s="326">
        <v>0</v>
      </c>
      <c r="EZ48" s="317">
        <v>0</v>
      </c>
      <c r="FA48" s="314" t="s">
        <v>10</v>
      </c>
      <c r="FB48" s="84">
        <v>0</v>
      </c>
      <c r="FC48" s="440"/>
      <c r="FD48" s="441"/>
      <c r="FE48" s="110" t="s">
        <v>10</v>
      </c>
      <c r="FG48" s="434"/>
      <c r="FH48" s="435"/>
      <c r="FI48" s="435"/>
      <c r="FJ48" s="435"/>
      <c r="FK48" s="435"/>
      <c r="FL48" s="436"/>
      <c r="FM48" s="97"/>
      <c r="FN48" s="97"/>
      <c r="FO48" s="97"/>
      <c r="FP48" s="97"/>
      <c r="FQ48" s="97"/>
      <c r="FR48" s="98"/>
      <c r="FS48" s="51"/>
      <c r="FU48" s="237"/>
      <c r="FW48" s="88"/>
      <c r="FY48" s="126"/>
    </row>
    <row r="49" spans="1:181" ht="12.75" customHeight="1" x14ac:dyDescent="0.2">
      <c r="A49" s="129" t="s">
        <v>1</v>
      </c>
      <c r="B49" s="75">
        <v>7</v>
      </c>
      <c r="C49" s="312">
        <v>0.29166666666666669</v>
      </c>
      <c r="D49" s="110"/>
      <c r="E49" s="310">
        <v>0</v>
      </c>
      <c r="F49" s="313">
        <v>7</v>
      </c>
      <c r="G49" s="314"/>
      <c r="H49" s="84"/>
      <c r="I49" s="462"/>
      <c r="J49" s="463"/>
      <c r="K49" s="110"/>
      <c r="M49" s="434"/>
      <c r="N49" s="435"/>
      <c r="O49" s="435"/>
      <c r="P49" s="435"/>
      <c r="Q49" s="435"/>
      <c r="R49" s="436"/>
      <c r="S49" s="97"/>
      <c r="T49" s="97"/>
      <c r="U49" s="97"/>
      <c r="V49" s="97"/>
      <c r="W49" s="97"/>
      <c r="X49" s="98"/>
      <c r="Y49" s="51"/>
      <c r="Z49" s="350" t="s">
        <v>1</v>
      </c>
      <c r="AA49" s="323">
        <v>7</v>
      </c>
      <c r="AB49" s="312">
        <v>0.29166666666666669</v>
      </c>
      <c r="AC49" s="110"/>
      <c r="AD49" s="326">
        <v>0</v>
      </c>
      <c r="AE49" s="315">
        <v>9</v>
      </c>
      <c r="AF49" s="314"/>
      <c r="AG49" s="84"/>
      <c r="AH49" s="440"/>
      <c r="AI49" s="441"/>
      <c r="AJ49" s="110"/>
      <c r="AL49" s="434"/>
      <c r="AM49" s="435"/>
      <c r="AN49" s="435"/>
      <c r="AO49" s="435"/>
      <c r="AP49" s="435"/>
      <c r="AQ49" s="436"/>
      <c r="AR49" s="97"/>
      <c r="AS49" s="97"/>
      <c r="AT49" s="97"/>
      <c r="AU49" s="97"/>
      <c r="AV49" s="97"/>
      <c r="AW49" s="98"/>
      <c r="AX49" s="51"/>
      <c r="AY49" s="350" t="s">
        <v>1</v>
      </c>
      <c r="AZ49" s="75">
        <v>7</v>
      </c>
      <c r="BA49" s="312">
        <v>0.29166666666666669</v>
      </c>
      <c r="BB49" s="110"/>
      <c r="BC49" s="326">
        <v>0</v>
      </c>
      <c r="BD49" s="315">
        <v>7</v>
      </c>
      <c r="BE49" s="314"/>
      <c r="BF49" s="84"/>
      <c r="BG49" s="440"/>
      <c r="BH49" s="441"/>
      <c r="BI49" s="110"/>
      <c r="BK49" s="434"/>
      <c r="BL49" s="435"/>
      <c r="BM49" s="435"/>
      <c r="BN49" s="435"/>
      <c r="BO49" s="435"/>
      <c r="BP49" s="436"/>
      <c r="BQ49" s="97"/>
      <c r="BR49" s="97"/>
      <c r="BS49" s="97"/>
      <c r="BT49" s="97"/>
      <c r="BU49" s="97"/>
      <c r="BV49" s="98"/>
      <c r="BW49" s="51"/>
      <c r="BX49" s="350" t="s">
        <v>1</v>
      </c>
      <c r="BY49" s="75">
        <v>7</v>
      </c>
      <c r="BZ49" s="312">
        <v>0.29166666666666669</v>
      </c>
      <c r="CA49" s="110"/>
      <c r="CB49" s="326">
        <v>0</v>
      </c>
      <c r="CC49" s="315">
        <v>10</v>
      </c>
      <c r="CD49" s="314"/>
      <c r="CE49" s="84"/>
      <c r="CF49" s="440"/>
      <c r="CG49" s="441"/>
      <c r="CH49" s="110"/>
      <c r="CJ49" s="434"/>
      <c r="CK49" s="435"/>
      <c r="CL49" s="435"/>
      <c r="CM49" s="435"/>
      <c r="CN49" s="435"/>
      <c r="CO49" s="436"/>
      <c r="CP49" s="97"/>
      <c r="CQ49" s="97"/>
      <c r="CR49" s="97"/>
      <c r="CS49" s="97"/>
      <c r="CT49" s="97"/>
      <c r="CU49" s="98"/>
      <c r="CV49" s="51"/>
      <c r="CW49" s="350" t="s">
        <v>1</v>
      </c>
      <c r="CX49" s="75">
        <v>7</v>
      </c>
      <c r="CY49" s="312">
        <v>0.29166666666666669</v>
      </c>
      <c r="CZ49" s="110"/>
      <c r="DA49" s="326">
        <v>0</v>
      </c>
      <c r="DB49" s="315">
        <v>7</v>
      </c>
      <c r="DC49" s="314"/>
      <c r="DD49" s="84"/>
      <c r="DE49" s="440"/>
      <c r="DF49" s="441"/>
      <c r="DG49" s="110"/>
      <c r="DI49" s="434"/>
      <c r="DJ49" s="435"/>
      <c r="DK49" s="435"/>
      <c r="DL49" s="435"/>
      <c r="DM49" s="435"/>
      <c r="DN49" s="436"/>
      <c r="DO49" s="97"/>
      <c r="DP49" s="97"/>
      <c r="DQ49" s="97"/>
      <c r="DR49" s="97"/>
      <c r="DS49" s="97"/>
      <c r="DT49" s="98"/>
      <c r="DU49" s="51"/>
      <c r="DV49" s="350" t="s">
        <v>1</v>
      </c>
      <c r="DW49" s="323">
        <v>7</v>
      </c>
      <c r="DX49" s="312">
        <v>0.29166666666666669</v>
      </c>
      <c r="DY49" s="110"/>
      <c r="DZ49" s="326">
        <v>0</v>
      </c>
      <c r="EA49" s="315">
        <v>7</v>
      </c>
      <c r="EB49" s="314"/>
      <c r="EC49" s="84"/>
      <c r="ED49" s="440"/>
      <c r="EE49" s="441"/>
      <c r="EF49" s="110"/>
      <c r="EH49" s="434"/>
      <c r="EI49" s="435"/>
      <c r="EJ49" s="435"/>
      <c r="EK49" s="435"/>
      <c r="EL49" s="435"/>
      <c r="EM49" s="436"/>
      <c r="EN49" s="97"/>
      <c r="EO49" s="97"/>
      <c r="EP49" s="97"/>
      <c r="EQ49" s="97"/>
      <c r="ER49" s="97"/>
      <c r="ES49" s="98"/>
      <c r="ET49" s="51"/>
      <c r="EU49" s="350" t="s">
        <v>1</v>
      </c>
      <c r="EV49" s="323"/>
      <c r="EW49" s="312">
        <v>0</v>
      </c>
      <c r="EX49" s="110"/>
      <c r="EY49" s="326">
        <v>0</v>
      </c>
      <c r="EZ49" s="315">
        <v>0</v>
      </c>
      <c r="FA49" s="314"/>
      <c r="FB49" s="84"/>
      <c r="FC49" s="440"/>
      <c r="FD49" s="441"/>
      <c r="FE49" s="110"/>
      <c r="FG49" s="434"/>
      <c r="FH49" s="435"/>
      <c r="FI49" s="435"/>
      <c r="FJ49" s="435"/>
      <c r="FK49" s="435"/>
      <c r="FL49" s="436"/>
      <c r="FM49" s="97"/>
      <c r="FN49" s="97"/>
      <c r="FO49" s="97"/>
      <c r="FP49" s="97"/>
      <c r="FQ49" s="97"/>
      <c r="FR49" s="98"/>
      <c r="FS49" s="51"/>
      <c r="FU49" s="237"/>
      <c r="FW49" s="88"/>
      <c r="FY49" s="126"/>
    </row>
    <row r="50" spans="1:181" ht="12.75" customHeight="1" x14ac:dyDescent="0.2">
      <c r="A50" s="129" t="s">
        <v>161</v>
      </c>
      <c r="B50" s="75">
        <v>7</v>
      </c>
      <c r="C50" s="312">
        <v>0.29166666666666669</v>
      </c>
      <c r="D50" s="110"/>
      <c r="E50" s="310">
        <v>0</v>
      </c>
      <c r="F50" s="315">
        <v>7</v>
      </c>
      <c r="G50" s="318"/>
      <c r="H50" s="84">
        <v>0.29166666666666669</v>
      </c>
      <c r="I50" s="462"/>
      <c r="J50" s="463"/>
      <c r="K50" s="110"/>
      <c r="M50" s="434"/>
      <c r="N50" s="435"/>
      <c r="O50" s="435"/>
      <c r="P50" s="435"/>
      <c r="Q50" s="435"/>
      <c r="R50" s="436"/>
      <c r="S50" s="97"/>
      <c r="T50" s="97"/>
      <c r="U50" s="97"/>
      <c r="V50" s="97"/>
      <c r="W50" s="97"/>
      <c r="X50" s="98"/>
      <c r="Y50" s="51"/>
      <c r="Z50" s="350" t="s">
        <v>161</v>
      </c>
      <c r="AA50" s="323">
        <v>7</v>
      </c>
      <c r="AB50" s="312">
        <v>0.29166666666666669</v>
      </c>
      <c r="AC50" s="110"/>
      <c r="AD50" s="326">
        <v>0</v>
      </c>
      <c r="AE50" s="315">
        <v>7</v>
      </c>
      <c r="AF50" s="314"/>
      <c r="AG50" s="84">
        <v>0.29166666666666669</v>
      </c>
      <c r="AH50" s="440"/>
      <c r="AI50" s="441"/>
      <c r="AJ50" s="110"/>
      <c r="AL50" s="434"/>
      <c r="AM50" s="435"/>
      <c r="AN50" s="435"/>
      <c r="AO50" s="435"/>
      <c r="AP50" s="435"/>
      <c r="AQ50" s="436"/>
      <c r="AR50" s="97"/>
      <c r="AS50" s="97"/>
      <c r="AT50" s="97"/>
      <c r="AU50" s="97"/>
      <c r="AV50" s="97"/>
      <c r="AW50" s="98"/>
      <c r="AX50" s="51"/>
      <c r="AY50" s="350" t="s">
        <v>161</v>
      </c>
      <c r="AZ50" s="75">
        <v>7</v>
      </c>
      <c r="BA50" s="312">
        <v>0.29166666666666669</v>
      </c>
      <c r="BB50" s="110"/>
      <c r="BC50" s="326">
        <v>0</v>
      </c>
      <c r="BD50" s="315">
        <v>7</v>
      </c>
      <c r="BE50" s="314"/>
      <c r="BF50" s="84">
        <v>0.29166666666666669</v>
      </c>
      <c r="BG50" s="440"/>
      <c r="BH50" s="441"/>
      <c r="BI50" s="110"/>
      <c r="BK50" s="434"/>
      <c r="BL50" s="435"/>
      <c r="BM50" s="435"/>
      <c r="BN50" s="435"/>
      <c r="BO50" s="435"/>
      <c r="BP50" s="436"/>
      <c r="BQ50" s="97"/>
      <c r="BR50" s="97"/>
      <c r="BS50" s="97"/>
      <c r="BT50" s="97"/>
      <c r="BU50" s="97"/>
      <c r="BV50" s="98"/>
      <c r="BW50" s="51"/>
      <c r="BX50" s="350" t="s">
        <v>161</v>
      </c>
      <c r="BY50" s="75">
        <v>7</v>
      </c>
      <c r="BZ50" s="312">
        <v>0.29166666666666669</v>
      </c>
      <c r="CA50" s="110"/>
      <c r="CB50" s="326">
        <v>0</v>
      </c>
      <c r="CC50" s="315">
        <v>7</v>
      </c>
      <c r="CD50" s="314"/>
      <c r="CE50" s="84">
        <v>0.29166666666666669</v>
      </c>
      <c r="CF50" s="440"/>
      <c r="CG50" s="441"/>
      <c r="CH50" s="110"/>
      <c r="CJ50" s="434"/>
      <c r="CK50" s="435"/>
      <c r="CL50" s="435"/>
      <c r="CM50" s="435"/>
      <c r="CN50" s="435"/>
      <c r="CO50" s="436"/>
      <c r="CP50" s="97"/>
      <c r="CQ50" s="97"/>
      <c r="CR50" s="97"/>
      <c r="CS50" s="97"/>
      <c r="CT50" s="97"/>
      <c r="CU50" s="98"/>
      <c r="CV50" s="51"/>
      <c r="CW50" s="350" t="s">
        <v>161</v>
      </c>
      <c r="CX50" s="75">
        <v>7</v>
      </c>
      <c r="CY50" s="312">
        <v>0.29166666666666669</v>
      </c>
      <c r="CZ50" s="110"/>
      <c r="DA50" s="326">
        <v>0</v>
      </c>
      <c r="DB50" s="315">
        <v>7</v>
      </c>
      <c r="DC50" s="314"/>
      <c r="DD50" s="84">
        <v>0.29166666666666669</v>
      </c>
      <c r="DE50" s="440"/>
      <c r="DF50" s="441"/>
      <c r="DG50" s="110"/>
      <c r="DI50" s="434"/>
      <c r="DJ50" s="435"/>
      <c r="DK50" s="435"/>
      <c r="DL50" s="435"/>
      <c r="DM50" s="435"/>
      <c r="DN50" s="436"/>
      <c r="DO50" s="97"/>
      <c r="DP50" s="97"/>
      <c r="DQ50" s="97"/>
      <c r="DR50" s="97"/>
      <c r="DS50" s="97"/>
      <c r="DT50" s="98"/>
      <c r="DU50" s="51"/>
      <c r="DV50" s="350" t="s">
        <v>161</v>
      </c>
      <c r="DW50" s="323">
        <v>7</v>
      </c>
      <c r="DX50" s="312">
        <v>0.29166666666666669</v>
      </c>
      <c r="DY50" s="110"/>
      <c r="DZ50" s="326">
        <v>0</v>
      </c>
      <c r="EA50" s="315">
        <v>7</v>
      </c>
      <c r="EB50" s="314"/>
      <c r="EC50" s="84">
        <v>0.29166666666666669</v>
      </c>
      <c r="ED50" s="440"/>
      <c r="EE50" s="441"/>
      <c r="EF50" s="110"/>
      <c r="EH50" s="434"/>
      <c r="EI50" s="435"/>
      <c r="EJ50" s="435"/>
      <c r="EK50" s="435"/>
      <c r="EL50" s="435"/>
      <c r="EM50" s="436"/>
      <c r="EN50" s="97"/>
      <c r="EO50" s="97"/>
      <c r="EP50" s="97"/>
      <c r="EQ50" s="97"/>
      <c r="ER50" s="97"/>
      <c r="ES50" s="98"/>
      <c r="ET50" s="51"/>
      <c r="EU50" s="350" t="s">
        <v>161</v>
      </c>
      <c r="EV50" s="323"/>
      <c r="EW50" s="312">
        <v>0</v>
      </c>
      <c r="EX50" s="110"/>
      <c r="EY50" s="326">
        <v>0</v>
      </c>
      <c r="EZ50" s="315">
        <v>0</v>
      </c>
      <c r="FA50" s="314"/>
      <c r="FB50" s="84">
        <v>0</v>
      </c>
      <c r="FC50" s="440"/>
      <c r="FD50" s="441"/>
      <c r="FE50" s="110"/>
      <c r="FG50" s="434"/>
      <c r="FH50" s="435"/>
      <c r="FI50" s="435"/>
      <c r="FJ50" s="435"/>
      <c r="FK50" s="435"/>
      <c r="FL50" s="436"/>
      <c r="FM50" s="97"/>
      <c r="FN50" s="97"/>
      <c r="FO50" s="97"/>
      <c r="FP50" s="97"/>
      <c r="FQ50" s="97"/>
      <c r="FR50" s="98"/>
      <c r="FS50" s="51"/>
      <c r="FU50" s="237"/>
      <c r="FW50" s="88"/>
      <c r="FY50" s="126"/>
    </row>
    <row r="51" spans="1:181" ht="13.5" customHeight="1" thickBot="1" x14ac:dyDescent="0.25">
      <c r="A51" s="129" t="s">
        <v>48</v>
      </c>
      <c r="B51" s="75">
        <v>3</v>
      </c>
      <c r="C51" s="312">
        <v>0.125</v>
      </c>
      <c r="D51" s="110"/>
      <c r="E51" s="310">
        <v>0</v>
      </c>
      <c r="F51" s="315">
        <v>3</v>
      </c>
      <c r="G51" s="318"/>
      <c r="H51" s="84">
        <v>0.125</v>
      </c>
      <c r="I51" s="462"/>
      <c r="J51" s="463"/>
      <c r="K51" s="110"/>
      <c r="M51" s="437"/>
      <c r="N51" s="438"/>
      <c r="O51" s="438"/>
      <c r="P51" s="438"/>
      <c r="Q51" s="438"/>
      <c r="R51" s="439"/>
      <c r="S51" s="99"/>
      <c r="T51" s="99"/>
      <c r="U51" s="99"/>
      <c r="V51" s="99"/>
      <c r="W51" s="99"/>
      <c r="X51" s="100"/>
      <c r="Y51" s="51"/>
      <c r="Z51" s="350" t="s">
        <v>48</v>
      </c>
      <c r="AA51" s="323">
        <v>3</v>
      </c>
      <c r="AB51" s="312">
        <v>0.125</v>
      </c>
      <c r="AC51" s="110"/>
      <c r="AD51" s="326">
        <v>0</v>
      </c>
      <c r="AE51" s="315">
        <v>3</v>
      </c>
      <c r="AF51" s="314"/>
      <c r="AG51" s="84">
        <v>0.125</v>
      </c>
      <c r="AH51" s="440"/>
      <c r="AI51" s="441"/>
      <c r="AJ51" s="110"/>
      <c r="AL51" s="437"/>
      <c r="AM51" s="438"/>
      <c r="AN51" s="438"/>
      <c r="AO51" s="438"/>
      <c r="AP51" s="438"/>
      <c r="AQ51" s="439"/>
      <c r="AR51" s="99"/>
      <c r="AS51" s="99"/>
      <c r="AT51" s="99"/>
      <c r="AU51" s="99"/>
      <c r="AV51" s="99"/>
      <c r="AW51" s="100"/>
      <c r="AX51" s="51"/>
      <c r="AY51" s="129" t="s">
        <v>48</v>
      </c>
      <c r="AZ51" s="75">
        <v>3</v>
      </c>
      <c r="BA51" s="312">
        <v>0.125</v>
      </c>
      <c r="BB51" s="110"/>
      <c r="BC51" s="326">
        <v>0</v>
      </c>
      <c r="BD51" s="315">
        <v>3</v>
      </c>
      <c r="BE51" s="314"/>
      <c r="BF51" s="84">
        <v>0.125</v>
      </c>
      <c r="BG51" s="440"/>
      <c r="BH51" s="441"/>
      <c r="BI51" s="110"/>
      <c r="BK51" s="437"/>
      <c r="BL51" s="438"/>
      <c r="BM51" s="438"/>
      <c r="BN51" s="438"/>
      <c r="BO51" s="438"/>
      <c r="BP51" s="439"/>
      <c r="BQ51" s="99"/>
      <c r="BR51" s="99"/>
      <c r="BS51" s="99"/>
      <c r="BT51" s="99"/>
      <c r="BU51" s="99"/>
      <c r="BV51" s="100"/>
      <c r="BW51" s="51"/>
      <c r="BX51" s="350" t="s">
        <v>48</v>
      </c>
      <c r="BY51" s="75">
        <v>3</v>
      </c>
      <c r="BZ51" s="312">
        <v>0.125</v>
      </c>
      <c r="CA51" s="110"/>
      <c r="CB51" s="326">
        <v>0</v>
      </c>
      <c r="CC51" s="315">
        <v>3</v>
      </c>
      <c r="CD51" s="314"/>
      <c r="CE51" s="84">
        <v>0.125</v>
      </c>
      <c r="CF51" s="440"/>
      <c r="CG51" s="441"/>
      <c r="CH51" s="110"/>
      <c r="CJ51" s="437"/>
      <c r="CK51" s="438"/>
      <c r="CL51" s="438"/>
      <c r="CM51" s="438"/>
      <c r="CN51" s="438"/>
      <c r="CO51" s="439"/>
      <c r="CP51" s="99"/>
      <c r="CQ51" s="99"/>
      <c r="CR51" s="99"/>
      <c r="CS51" s="99"/>
      <c r="CT51" s="99"/>
      <c r="CU51" s="100"/>
      <c r="CV51" s="51"/>
      <c r="CW51" s="350" t="s">
        <v>48</v>
      </c>
      <c r="CX51" s="75">
        <v>3</v>
      </c>
      <c r="CY51" s="312">
        <v>0.125</v>
      </c>
      <c r="CZ51" s="110"/>
      <c r="DA51" s="326">
        <v>0</v>
      </c>
      <c r="DB51" s="315">
        <v>3</v>
      </c>
      <c r="DC51" s="314"/>
      <c r="DD51" s="84">
        <v>0.125</v>
      </c>
      <c r="DE51" s="440"/>
      <c r="DF51" s="441"/>
      <c r="DG51" s="110"/>
      <c r="DI51" s="437"/>
      <c r="DJ51" s="438"/>
      <c r="DK51" s="438"/>
      <c r="DL51" s="438"/>
      <c r="DM51" s="438"/>
      <c r="DN51" s="439"/>
      <c r="DO51" s="99"/>
      <c r="DP51" s="99"/>
      <c r="DQ51" s="99"/>
      <c r="DR51" s="99"/>
      <c r="DS51" s="99"/>
      <c r="DT51" s="100"/>
      <c r="DU51" s="51"/>
      <c r="DV51" s="350" t="s">
        <v>48</v>
      </c>
      <c r="DW51" s="323">
        <v>3</v>
      </c>
      <c r="DX51" s="312">
        <v>0.125</v>
      </c>
      <c r="DY51" s="110"/>
      <c r="DZ51" s="326">
        <v>0</v>
      </c>
      <c r="EA51" s="315">
        <v>3</v>
      </c>
      <c r="EB51" s="314"/>
      <c r="EC51" s="84">
        <v>0.125</v>
      </c>
      <c r="ED51" s="440"/>
      <c r="EE51" s="441"/>
      <c r="EF51" s="110"/>
      <c r="EH51" s="437"/>
      <c r="EI51" s="438"/>
      <c r="EJ51" s="438"/>
      <c r="EK51" s="438"/>
      <c r="EL51" s="438"/>
      <c r="EM51" s="439"/>
      <c r="EN51" s="99"/>
      <c r="EO51" s="99"/>
      <c r="EP51" s="99"/>
      <c r="EQ51" s="99"/>
      <c r="ER51" s="99"/>
      <c r="ES51" s="100"/>
      <c r="ET51" s="51"/>
      <c r="EU51" s="350" t="s">
        <v>48</v>
      </c>
      <c r="EV51" s="323"/>
      <c r="EW51" s="312">
        <v>0</v>
      </c>
      <c r="EX51" s="110"/>
      <c r="EY51" s="326">
        <v>0</v>
      </c>
      <c r="EZ51" s="315">
        <v>0</v>
      </c>
      <c r="FA51" s="314"/>
      <c r="FB51" s="84">
        <v>0</v>
      </c>
      <c r="FC51" s="440"/>
      <c r="FD51" s="441"/>
      <c r="FE51" s="110"/>
      <c r="FG51" s="437"/>
      <c r="FH51" s="438"/>
      <c r="FI51" s="438"/>
      <c r="FJ51" s="438"/>
      <c r="FK51" s="438"/>
      <c r="FL51" s="439"/>
      <c r="FM51" s="99"/>
      <c r="FN51" s="99"/>
      <c r="FO51" s="99"/>
      <c r="FP51" s="99"/>
      <c r="FQ51" s="99"/>
      <c r="FR51" s="100"/>
      <c r="FS51" s="51"/>
      <c r="FU51" s="237"/>
      <c r="FW51" s="88"/>
      <c r="FY51" s="126"/>
    </row>
    <row r="52" spans="1:181" ht="12.75" thickBot="1" x14ac:dyDescent="0.25">
      <c r="A52" s="333" t="s">
        <v>103</v>
      </c>
      <c r="B52" s="334"/>
      <c r="C52" s="335">
        <v>4.6510597713104742</v>
      </c>
      <c r="D52" s="336"/>
      <c r="E52" s="337">
        <v>4.1759105030409254</v>
      </c>
      <c r="F52" s="338"/>
      <c r="G52" s="339"/>
      <c r="H52" s="340"/>
      <c r="I52" s="470"/>
      <c r="J52" s="471"/>
      <c r="K52" s="341"/>
      <c r="W52" s="25"/>
      <c r="X52" s="24"/>
      <c r="Y52" s="51"/>
      <c r="Z52" s="333" t="s">
        <v>103</v>
      </c>
      <c r="AA52" s="334"/>
      <c r="AB52" s="335">
        <v>4.3251679352003372</v>
      </c>
      <c r="AC52" s="336"/>
      <c r="AD52" s="345">
        <v>4.1240665184153595</v>
      </c>
      <c r="AE52" s="338"/>
      <c r="AF52" s="339"/>
      <c r="AG52" s="346"/>
      <c r="AH52" s="442"/>
      <c r="AI52" s="443"/>
      <c r="AJ52" s="341"/>
      <c r="AV52" s="25"/>
      <c r="AW52" s="24"/>
      <c r="AX52" s="51"/>
      <c r="AY52" s="333" t="s">
        <v>103</v>
      </c>
      <c r="AZ52" s="334"/>
      <c r="BA52" s="335">
        <v>6.506748045153099</v>
      </c>
      <c r="BB52" s="336"/>
      <c r="BC52" s="345">
        <v>4.9815152704734018</v>
      </c>
      <c r="BD52" s="338"/>
      <c r="BE52" s="339"/>
      <c r="BF52" s="346"/>
      <c r="BG52" s="442"/>
      <c r="BH52" s="443"/>
      <c r="BI52" s="341"/>
      <c r="BU52" s="25"/>
      <c r="BV52" s="24"/>
      <c r="BW52" s="51"/>
      <c r="BX52" s="333" t="s">
        <v>103</v>
      </c>
      <c r="BY52" s="334"/>
      <c r="BZ52" s="335">
        <v>6.1576035934129063</v>
      </c>
      <c r="CA52" s="336"/>
      <c r="CB52" s="337">
        <v>4.7208444829251368</v>
      </c>
      <c r="CC52" s="338"/>
      <c r="CD52" s="339"/>
      <c r="CE52" s="340"/>
      <c r="CF52" s="442"/>
      <c r="CG52" s="443"/>
      <c r="CH52" s="341"/>
      <c r="CT52" s="25"/>
      <c r="CU52" s="24"/>
      <c r="CV52" s="51"/>
      <c r="CW52" s="333" t="s">
        <v>103</v>
      </c>
      <c r="CX52" s="334"/>
      <c r="CY52" s="335">
        <v>5.0238074887938042</v>
      </c>
      <c r="CZ52" s="336"/>
      <c r="DA52" s="337">
        <v>3.5985085823893486</v>
      </c>
      <c r="DB52" s="338"/>
      <c r="DC52" s="339"/>
      <c r="DD52" s="340"/>
      <c r="DE52" s="442"/>
      <c r="DF52" s="443"/>
      <c r="DG52" s="341"/>
      <c r="DS52" s="25"/>
      <c r="DT52" s="24"/>
      <c r="DU52" s="51"/>
      <c r="DV52" s="333" t="s">
        <v>103</v>
      </c>
      <c r="DW52" s="334"/>
      <c r="DX52" s="335">
        <v>3.7979779423178019</v>
      </c>
      <c r="DY52" s="336"/>
      <c r="DZ52" s="337">
        <v>3.6690850587322235</v>
      </c>
      <c r="EA52" s="338"/>
      <c r="EB52" s="339"/>
      <c r="EC52" s="340"/>
      <c r="ED52" s="442"/>
      <c r="EE52" s="443"/>
      <c r="EF52" s="341"/>
      <c r="ER52" s="25"/>
      <c r="ES52" s="24"/>
      <c r="ET52" s="51"/>
      <c r="EU52" s="333" t="s">
        <v>103</v>
      </c>
      <c r="EV52" s="334"/>
      <c r="EW52" s="335">
        <v>0</v>
      </c>
      <c r="EX52" s="336"/>
      <c r="EY52" s="337">
        <v>0</v>
      </c>
      <c r="EZ52" s="338"/>
      <c r="FA52" s="339"/>
      <c r="FB52" s="340"/>
      <c r="FC52" s="442"/>
      <c r="FD52" s="443"/>
      <c r="FE52" s="341"/>
      <c r="FQ52" s="25"/>
      <c r="FR52" s="24"/>
      <c r="FS52" s="51"/>
      <c r="FU52" s="237"/>
      <c r="FW52" s="88"/>
      <c r="FY52" s="126"/>
    </row>
    <row r="53" spans="1:181" s="25" customFormat="1" ht="6" customHeight="1" thickBot="1" x14ac:dyDescent="0.25">
      <c r="A53" s="183"/>
      <c r="B53" s="184"/>
      <c r="C53" s="92"/>
      <c r="D53" s="92"/>
      <c r="E53" s="92"/>
      <c r="F53" s="92"/>
      <c r="G53" s="92"/>
      <c r="H53" s="92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4"/>
      <c r="Y53" s="95"/>
      <c r="Z53" s="91"/>
      <c r="AA53" s="92"/>
      <c r="AB53" s="92"/>
      <c r="AC53" s="92"/>
      <c r="AD53" s="92"/>
      <c r="AE53" s="92"/>
      <c r="AF53" s="92"/>
      <c r="AG53" s="92"/>
      <c r="AH53" s="93"/>
      <c r="AI53" s="93"/>
      <c r="AJ53" s="93"/>
      <c r="AK53" s="93"/>
      <c r="AL53" s="93"/>
      <c r="AM53" s="93"/>
      <c r="AN53" s="93"/>
      <c r="AO53" s="93"/>
      <c r="AP53" s="93"/>
      <c r="AQ53" s="93"/>
      <c r="AR53" s="93"/>
      <c r="AS53" s="93"/>
      <c r="AT53" s="93"/>
      <c r="AU53" s="93"/>
      <c r="AV53" s="93"/>
      <c r="AW53" s="94"/>
      <c r="AX53" s="95"/>
      <c r="AY53" s="91"/>
      <c r="AZ53" s="92"/>
      <c r="BA53" s="92"/>
      <c r="BB53" s="364"/>
      <c r="BC53" s="92"/>
      <c r="BD53" s="92"/>
      <c r="BE53" s="92"/>
      <c r="BF53" s="92"/>
      <c r="BG53" s="93"/>
      <c r="BH53" s="93"/>
      <c r="BI53" s="93"/>
      <c r="BJ53" s="93"/>
      <c r="BK53" s="93"/>
      <c r="BL53" s="93"/>
      <c r="BM53" s="93"/>
      <c r="BN53" s="93"/>
      <c r="BO53" s="93"/>
      <c r="BP53" s="93"/>
      <c r="BQ53" s="93"/>
      <c r="BR53" s="93"/>
      <c r="BS53" s="93"/>
      <c r="BT53" s="93"/>
      <c r="BU53" s="93"/>
      <c r="BV53" s="94"/>
      <c r="BW53" s="95"/>
      <c r="BX53" s="91"/>
      <c r="BY53" s="92"/>
      <c r="BZ53" s="92"/>
      <c r="CA53" s="92"/>
      <c r="CB53" s="92"/>
      <c r="CC53" s="92"/>
      <c r="CD53" s="92"/>
      <c r="CE53" s="92"/>
      <c r="CF53" s="93"/>
      <c r="CG53" s="93"/>
      <c r="CH53" s="93"/>
      <c r="CI53" s="93"/>
      <c r="CJ53" s="93"/>
      <c r="CK53" s="93"/>
      <c r="CL53" s="93"/>
      <c r="CM53" s="93"/>
      <c r="CN53" s="93"/>
      <c r="CO53" s="93"/>
      <c r="CP53" s="93"/>
      <c r="CQ53" s="93"/>
      <c r="CR53" s="93"/>
      <c r="CS53" s="93"/>
      <c r="CT53" s="93"/>
      <c r="CU53" s="94"/>
      <c r="CV53" s="95"/>
      <c r="CW53" s="91"/>
      <c r="CX53" s="92"/>
      <c r="CY53" s="92"/>
      <c r="CZ53" s="92"/>
      <c r="DA53" s="92"/>
      <c r="DB53" s="92"/>
      <c r="DC53" s="92"/>
      <c r="DD53" s="92"/>
      <c r="DE53" s="93"/>
      <c r="DF53" s="93"/>
      <c r="DG53" s="93"/>
      <c r="DH53" s="93"/>
      <c r="DI53" s="93"/>
      <c r="DJ53" s="93"/>
      <c r="DK53" s="93"/>
      <c r="DL53" s="93"/>
      <c r="DM53" s="93"/>
      <c r="DN53" s="93"/>
      <c r="DO53" s="93"/>
      <c r="DP53" s="93"/>
      <c r="DQ53" s="93"/>
      <c r="DR53" s="93"/>
      <c r="DS53" s="93"/>
      <c r="DT53" s="94"/>
      <c r="DU53" s="95"/>
      <c r="DV53" s="91"/>
      <c r="DW53" s="92"/>
      <c r="DX53" s="92"/>
      <c r="DY53" s="92"/>
      <c r="DZ53" s="92"/>
      <c r="EA53" s="92"/>
      <c r="EB53" s="92"/>
      <c r="EC53" s="92"/>
      <c r="ED53" s="93"/>
      <c r="EE53" s="93"/>
      <c r="EF53" s="93"/>
      <c r="EG53" s="93"/>
      <c r="EH53" s="93"/>
      <c r="EI53" s="93"/>
      <c r="EJ53" s="93"/>
      <c r="EK53" s="93"/>
      <c r="EL53" s="93"/>
      <c r="EM53" s="93"/>
      <c r="EN53" s="93"/>
      <c r="EO53" s="93"/>
      <c r="EP53" s="93"/>
      <c r="EQ53" s="93"/>
      <c r="ER53" s="93"/>
      <c r="ES53" s="94"/>
      <c r="ET53" s="95"/>
      <c r="EU53" s="91"/>
      <c r="EV53" s="92"/>
      <c r="EW53" s="92"/>
      <c r="EX53" s="92"/>
      <c r="EY53" s="92"/>
      <c r="EZ53" s="92"/>
      <c r="FA53" s="92"/>
      <c r="FB53" s="92"/>
      <c r="FC53" s="93"/>
      <c r="FD53" s="93"/>
      <c r="FE53" s="93"/>
      <c r="FF53" s="93"/>
      <c r="FG53" s="93"/>
      <c r="FH53" s="93"/>
      <c r="FI53" s="93"/>
      <c r="FJ53" s="93"/>
      <c r="FK53" s="93"/>
      <c r="FL53" s="93"/>
      <c r="FM53" s="93"/>
      <c r="FN53" s="93"/>
      <c r="FO53" s="93"/>
      <c r="FP53" s="93"/>
      <c r="FQ53" s="93"/>
      <c r="FR53" s="94"/>
      <c r="FS53" s="95"/>
      <c r="FU53" s="237"/>
      <c r="FW53" s="88"/>
      <c r="FY53" s="130"/>
    </row>
    <row r="54" spans="1:181" s="25" customFormat="1" ht="12.75" thickBot="1" x14ac:dyDescent="0.25">
      <c r="A54" s="58">
        <v>42772</v>
      </c>
      <c r="B54" s="57" t="s">
        <v>212</v>
      </c>
      <c r="C54" s="50"/>
      <c r="D54" s="50"/>
      <c r="E54" s="50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8"/>
      <c r="Y54" s="51"/>
      <c r="Z54" s="58">
        <v>42773</v>
      </c>
      <c r="AA54" s="57" t="s">
        <v>213</v>
      </c>
      <c r="AB54" s="50"/>
      <c r="AC54" s="50"/>
      <c r="AD54" s="50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8"/>
      <c r="AX54" s="51"/>
      <c r="AY54" s="58">
        <v>42774</v>
      </c>
      <c r="AZ54" s="57" t="s">
        <v>214</v>
      </c>
      <c r="BA54" s="50"/>
      <c r="BB54" s="115"/>
      <c r="BC54" s="50"/>
      <c r="BD54" s="47"/>
      <c r="BE54" s="47"/>
      <c r="BF54" s="47"/>
      <c r="BG54" s="47"/>
      <c r="BH54" s="47"/>
      <c r="BI54" s="47"/>
      <c r="BJ54" s="47"/>
      <c r="BK54" s="47"/>
      <c r="BL54" s="47"/>
      <c r="BM54" s="47"/>
      <c r="BN54" s="47"/>
      <c r="BO54" s="47"/>
      <c r="BP54" s="47"/>
      <c r="BQ54" s="47"/>
      <c r="BR54" s="47"/>
      <c r="BS54" s="47"/>
      <c r="BT54" s="47"/>
      <c r="BU54" s="47"/>
      <c r="BV54" s="48"/>
      <c r="BW54" s="51"/>
      <c r="BX54" s="58">
        <v>42775</v>
      </c>
      <c r="BY54" s="57" t="s">
        <v>215</v>
      </c>
      <c r="BZ54" s="50"/>
      <c r="CA54" s="50"/>
      <c r="CB54" s="50"/>
      <c r="CC54" s="47"/>
      <c r="CD54" s="47"/>
      <c r="CE54" s="47"/>
      <c r="CF54" s="47"/>
      <c r="CG54" s="47"/>
      <c r="CH54" s="47"/>
      <c r="CI54" s="47"/>
      <c r="CJ54" s="47"/>
      <c r="CK54" s="47"/>
      <c r="CL54" s="47"/>
      <c r="CM54" s="47"/>
      <c r="CN54" s="47"/>
      <c r="CO54" s="47"/>
      <c r="CP54" s="47"/>
      <c r="CQ54" s="47"/>
      <c r="CR54" s="47"/>
      <c r="CS54" s="47"/>
      <c r="CT54" s="47"/>
      <c r="CU54" s="48"/>
      <c r="CV54" s="51"/>
      <c r="CW54" s="58">
        <v>42776</v>
      </c>
      <c r="CX54" s="57" t="s">
        <v>216</v>
      </c>
      <c r="CY54" s="50"/>
      <c r="CZ54" s="50"/>
      <c r="DA54" s="50"/>
      <c r="DB54" s="47"/>
      <c r="DC54" s="47"/>
      <c r="DD54" s="47"/>
      <c r="DE54" s="47"/>
      <c r="DF54" s="47"/>
      <c r="DG54" s="47"/>
      <c r="DH54" s="47"/>
      <c r="DI54" s="47"/>
      <c r="DJ54" s="47"/>
      <c r="DK54" s="47"/>
      <c r="DL54" s="47"/>
      <c r="DM54" s="47"/>
      <c r="DN54" s="47"/>
      <c r="DO54" s="47"/>
      <c r="DP54" s="47"/>
      <c r="DQ54" s="47"/>
      <c r="DR54" s="47"/>
      <c r="DS54" s="47"/>
      <c r="DT54" s="48"/>
      <c r="DU54" s="51"/>
      <c r="DV54" s="58">
        <v>42777</v>
      </c>
      <c r="DW54" s="57" t="s">
        <v>217</v>
      </c>
      <c r="DX54" s="50"/>
      <c r="DY54" s="50"/>
      <c r="DZ54" s="50"/>
      <c r="EA54" s="47"/>
      <c r="EB54" s="47"/>
      <c r="EC54" s="47"/>
      <c r="ED54" s="47"/>
      <c r="EE54" s="47"/>
      <c r="EF54" s="47"/>
      <c r="EG54" s="47"/>
      <c r="EH54" s="47"/>
      <c r="EI54" s="47"/>
      <c r="EJ54" s="47"/>
      <c r="EK54" s="47"/>
      <c r="EL54" s="47"/>
      <c r="EM54" s="47"/>
      <c r="EN54" s="47"/>
      <c r="EO54" s="47"/>
      <c r="EP54" s="47"/>
      <c r="EQ54" s="47"/>
      <c r="ER54" s="47"/>
      <c r="ES54" s="48"/>
      <c r="ET54" s="51"/>
      <c r="EU54" s="58">
        <v>42778</v>
      </c>
      <c r="EV54" s="57" t="s">
        <v>218</v>
      </c>
      <c r="EW54" s="50"/>
      <c r="EX54" s="50"/>
      <c r="EY54" s="50"/>
      <c r="EZ54" s="47"/>
      <c r="FA54" s="47"/>
      <c r="FB54" s="47"/>
      <c r="FC54" s="47"/>
      <c r="FD54" s="47"/>
      <c r="FE54" s="47"/>
      <c r="FF54" s="47"/>
      <c r="FG54" s="47"/>
      <c r="FH54" s="47"/>
      <c r="FI54" s="47"/>
      <c r="FJ54" s="47"/>
      <c r="FK54" s="47"/>
      <c r="FL54" s="47"/>
      <c r="FM54" s="47"/>
      <c r="FN54" s="47"/>
      <c r="FO54" s="47"/>
      <c r="FP54" s="47"/>
      <c r="FQ54" s="47"/>
      <c r="FR54" s="48"/>
      <c r="FS54" s="51"/>
      <c r="FU54" s="237"/>
      <c r="FW54" s="88"/>
      <c r="FY54" s="130"/>
    </row>
    <row r="55" spans="1:181" s="25" customFormat="1" ht="12" customHeight="1" thickBot="1" x14ac:dyDescent="0.25">
      <c r="A55" s="418" t="s">
        <v>0</v>
      </c>
      <c r="B55" s="445" t="s">
        <v>88</v>
      </c>
      <c r="C55" s="89" t="s">
        <v>118</v>
      </c>
      <c r="D55" s="90"/>
      <c r="E55" s="286" t="s">
        <v>112</v>
      </c>
      <c r="F55" s="418" t="s">
        <v>117</v>
      </c>
      <c r="G55" s="419"/>
      <c r="H55" s="283" t="s">
        <v>112</v>
      </c>
      <c r="I55" s="447" t="s">
        <v>98</v>
      </c>
      <c r="J55" s="447" t="s">
        <v>113</v>
      </c>
      <c r="K55" s="418" t="s">
        <v>99</v>
      </c>
      <c r="L55" s="419" t="s">
        <v>113</v>
      </c>
      <c r="M55" s="447" t="s">
        <v>100</v>
      </c>
      <c r="N55" s="447" t="s">
        <v>113</v>
      </c>
      <c r="O55" s="418" t="s">
        <v>101</v>
      </c>
      <c r="P55" s="419" t="s">
        <v>113</v>
      </c>
      <c r="Q55" s="447" t="s">
        <v>102</v>
      </c>
      <c r="R55" s="447" t="s">
        <v>113</v>
      </c>
      <c r="S55" s="409" t="s">
        <v>114</v>
      </c>
      <c r="T55" s="407" t="s">
        <v>114</v>
      </c>
      <c r="U55" s="409" t="s">
        <v>114</v>
      </c>
      <c r="V55" s="407" t="s">
        <v>114</v>
      </c>
      <c r="W55" s="409" t="s">
        <v>114</v>
      </c>
      <c r="X55" s="286" t="s">
        <v>112</v>
      </c>
      <c r="Y55" s="51"/>
      <c r="Z55" s="418" t="s">
        <v>0</v>
      </c>
      <c r="AA55" s="445" t="s">
        <v>88</v>
      </c>
      <c r="AB55" s="89" t="s">
        <v>118</v>
      </c>
      <c r="AC55" s="90"/>
      <c r="AD55" s="286" t="s">
        <v>112</v>
      </c>
      <c r="AE55" s="418" t="s">
        <v>117</v>
      </c>
      <c r="AF55" s="419"/>
      <c r="AG55" s="283" t="s">
        <v>112</v>
      </c>
      <c r="AH55" s="447" t="s">
        <v>98</v>
      </c>
      <c r="AI55" s="447" t="s">
        <v>113</v>
      </c>
      <c r="AJ55" s="418" t="s">
        <v>99</v>
      </c>
      <c r="AK55" s="419" t="s">
        <v>113</v>
      </c>
      <c r="AL55" s="447" t="s">
        <v>100</v>
      </c>
      <c r="AM55" s="447" t="s">
        <v>113</v>
      </c>
      <c r="AN55" s="418" t="s">
        <v>101</v>
      </c>
      <c r="AO55" s="419" t="s">
        <v>113</v>
      </c>
      <c r="AP55" s="447" t="s">
        <v>102</v>
      </c>
      <c r="AQ55" s="447" t="s">
        <v>113</v>
      </c>
      <c r="AR55" s="409" t="s">
        <v>114</v>
      </c>
      <c r="AS55" s="407" t="s">
        <v>114</v>
      </c>
      <c r="AT55" s="409" t="s">
        <v>114</v>
      </c>
      <c r="AU55" s="407" t="s">
        <v>114</v>
      </c>
      <c r="AV55" s="409" t="s">
        <v>114</v>
      </c>
      <c r="AW55" s="286" t="s">
        <v>112</v>
      </c>
      <c r="AX55" s="51"/>
      <c r="AY55" s="418" t="s">
        <v>0</v>
      </c>
      <c r="AZ55" s="445" t="s">
        <v>88</v>
      </c>
      <c r="BA55" s="89" t="s">
        <v>118</v>
      </c>
      <c r="BB55" s="90"/>
      <c r="BC55" s="286" t="s">
        <v>112</v>
      </c>
      <c r="BD55" s="418" t="s">
        <v>117</v>
      </c>
      <c r="BE55" s="419"/>
      <c r="BF55" s="283" t="s">
        <v>112</v>
      </c>
      <c r="BG55" s="447" t="s">
        <v>98</v>
      </c>
      <c r="BH55" s="447" t="s">
        <v>113</v>
      </c>
      <c r="BI55" s="418" t="s">
        <v>99</v>
      </c>
      <c r="BJ55" s="419" t="s">
        <v>113</v>
      </c>
      <c r="BK55" s="447" t="s">
        <v>100</v>
      </c>
      <c r="BL55" s="447" t="s">
        <v>113</v>
      </c>
      <c r="BM55" s="418" t="s">
        <v>101</v>
      </c>
      <c r="BN55" s="419" t="s">
        <v>113</v>
      </c>
      <c r="BO55" s="447" t="s">
        <v>102</v>
      </c>
      <c r="BP55" s="447" t="s">
        <v>113</v>
      </c>
      <c r="BQ55" s="409" t="s">
        <v>114</v>
      </c>
      <c r="BR55" s="407" t="s">
        <v>114</v>
      </c>
      <c r="BS55" s="409" t="s">
        <v>114</v>
      </c>
      <c r="BT55" s="407" t="s">
        <v>114</v>
      </c>
      <c r="BU55" s="409" t="s">
        <v>114</v>
      </c>
      <c r="BV55" s="286" t="s">
        <v>112</v>
      </c>
      <c r="BW55" s="51"/>
      <c r="BX55" s="418" t="s">
        <v>0</v>
      </c>
      <c r="BY55" s="445" t="s">
        <v>88</v>
      </c>
      <c r="BZ55" s="89" t="s">
        <v>118</v>
      </c>
      <c r="CA55" s="90"/>
      <c r="CB55" s="286" t="s">
        <v>112</v>
      </c>
      <c r="CC55" s="418" t="s">
        <v>117</v>
      </c>
      <c r="CD55" s="419"/>
      <c r="CE55" s="283" t="s">
        <v>112</v>
      </c>
      <c r="CF55" s="447" t="s">
        <v>98</v>
      </c>
      <c r="CG55" s="447" t="s">
        <v>113</v>
      </c>
      <c r="CH55" s="418" t="s">
        <v>99</v>
      </c>
      <c r="CI55" s="419" t="s">
        <v>113</v>
      </c>
      <c r="CJ55" s="447" t="s">
        <v>100</v>
      </c>
      <c r="CK55" s="447" t="s">
        <v>113</v>
      </c>
      <c r="CL55" s="418" t="s">
        <v>101</v>
      </c>
      <c r="CM55" s="419" t="s">
        <v>113</v>
      </c>
      <c r="CN55" s="447" t="s">
        <v>102</v>
      </c>
      <c r="CO55" s="447" t="s">
        <v>113</v>
      </c>
      <c r="CP55" s="409" t="s">
        <v>114</v>
      </c>
      <c r="CQ55" s="407" t="s">
        <v>114</v>
      </c>
      <c r="CR55" s="409" t="s">
        <v>114</v>
      </c>
      <c r="CS55" s="407" t="s">
        <v>114</v>
      </c>
      <c r="CT55" s="409" t="s">
        <v>114</v>
      </c>
      <c r="CU55" s="286" t="s">
        <v>112</v>
      </c>
      <c r="CV55" s="51"/>
      <c r="CW55" s="418" t="s">
        <v>0</v>
      </c>
      <c r="CX55" s="445" t="s">
        <v>88</v>
      </c>
      <c r="CY55" s="89" t="s">
        <v>118</v>
      </c>
      <c r="CZ55" s="90"/>
      <c r="DA55" s="286" t="s">
        <v>112</v>
      </c>
      <c r="DB55" s="418" t="s">
        <v>117</v>
      </c>
      <c r="DC55" s="419"/>
      <c r="DD55" s="283" t="s">
        <v>112</v>
      </c>
      <c r="DE55" s="447" t="s">
        <v>98</v>
      </c>
      <c r="DF55" s="447" t="s">
        <v>113</v>
      </c>
      <c r="DG55" s="418" t="s">
        <v>99</v>
      </c>
      <c r="DH55" s="419" t="s">
        <v>113</v>
      </c>
      <c r="DI55" s="447" t="s">
        <v>100</v>
      </c>
      <c r="DJ55" s="447" t="s">
        <v>113</v>
      </c>
      <c r="DK55" s="418" t="s">
        <v>101</v>
      </c>
      <c r="DL55" s="419" t="s">
        <v>113</v>
      </c>
      <c r="DM55" s="447" t="s">
        <v>102</v>
      </c>
      <c r="DN55" s="447" t="s">
        <v>113</v>
      </c>
      <c r="DO55" s="409" t="s">
        <v>114</v>
      </c>
      <c r="DP55" s="407" t="s">
        <v>114</v>
      </c>
      <c r="DQ55" s="409" t="s">
        <v>114</v>
      </c>
      <c r="DR55" s="407" t="s">
        <v>114</v>
      </c>
      <c r="DS55" s="409" t="s">
        <v>114</v>
      </c>
      <c r="DT55" s="286" t="s">
        <v>112</v>
      </c>
      <c r="DU55" s="51"/>
      <c r="DV55" s="418" t="s">
        <v>0</v>
      </c>
      <c r="DW55" s="445" t="s">
        <v>88</v>
      </c>
      <c r="DX55" s="89" t="s">
        <v>118</v>
      </c>
      <c r="DY55" s="90"/>
      <c r="DZ55" s="286" t="s">
        <v>112</v>
      </c>
      <c r="EA55" s="418" t="s">
        <v>117</v>
      </c>
      <c r="EB55" s="419"/>
      <c r="EC55" s="283" t="s">
        <v>112</v>
      </c>
      <c r="ED55" s="447" t="s">
        <v>98</v>
      </c>
      <c r="EE55" s="447" t="s">
        <v>113</v>
      </c>
      <c r="EF55" s="418" t="s">
        <v>99</v>
      </c>
      <c r="EG55" s="419" t="s">
        <v>113</v>
      </c>
      <c r="EH55" s="447" t="s">
        <v>100</v>
      </c>
      <c r="EI55" s="447" t="s">
        <v>113</v>
      </c>
      <c r="EJ55" s="418" t="s">
        <v>101</v>
      </c>
      <c r="EK55" s="419" t="s">
        <v>113</v>
      </c>
      <c r="EL55" s="447" t="s">
        <v>102</v>
      </c>
      <c r="EM55" s="447" t="s">
        <v>113</v>
      </c>
      <c r="EN55" s="409" t="s">
        <v>114</v>
      </c>
      <c r="EO55" s="407" t="s">
        <v>114</v>
      </c>
      <c r="EP55" s="409" t="s">
        <v>114</v>
      </c>
      <c r="EQ55" s="407" t="s">
        <v>114</v>
      </c>
      <c r="ER55" s="409" t="s">
        <v>114</v>
      </c>
      <c r="ES55" s="286" t="s">
        <v>112</v>
      </c>
      <c r="ET55" s="51"/>
      <c r="EU55" s="418" t="s">
        <v>0</v>
      </c>
      <c r="EV55" s="445" t="s">
        <v>88</v>
      </c>
      <c r="EW55" s="89" t="s">
        <v>118</v>
      </c>
      <c r="EX55" s="90"/>
      <c r="EY55" s="286" t="s">
        <v>112</v>
      </c>
      <c r="EZ55" s="418" t="s">
        <v>117</v>
      </c>
      <c r="FA55" s="419"/>
      <c r="FB55" s="283" t="s">
        <v>112</v>
      </c>
      <c r="FC55" s="447" t="s">
        <v>98</v>
      </c>
      <c r="FD55" s="447" t="s">
        <v>113</v>
      </c>
      <c r="FE55" s="418" t="s">
        <v>99</v>
      </c>
      <c r="FF55" s="419" t="s">
        <v>113</v>
      </c>
      <c r="FG55" s="447" t="s">
        <v>100</v>
      </c>
      <c r="FH55" s="447" t="s">
        <v>113</v>
      </c>
      <c r="FI55" s="418" t="s">
        <v>101</v>
      </c>
      <c r="FJ55" s="419" t="s">
        <v>113</v>
      </c>
      <c r="FK55" s="447" t="s">
        <v>102</v>
      </c>
      <c r="FL55" s="447" t="s">
        <v>113</v>
      </c>
      <c r="FM55" s="409" t="s">
        <v>114</v>
      </c>
      <c r="FN55" s="407" t="s">
        <v>114</v>
      </c>
      <c r="FO55" s="409" t="s">
        <v>114</v>
      </c>
      <c r="FP55" s="407" t="s">
        <v>114</v>
      </c>
      <c r="FQ55" s="409" t="s">
        <v>114</v>
      </c>
      <c r="FR55" s="286" t="s">
        <v>112</v>
      </c>
      <c r="FS55" s="51"/>
      <c r="FU55" s="237"/>
      <c r="FW55" s="88"/>
      <c r="FY55" s="130"/>
    </row>
    <row r="56" spans="1:181" s="25" customFormat="1" ht="12.75" thickBot="1" x14ac:dyDescent="0.25">
      <c r="A56" s="444"/>
      <c r="B56" s="446"/>
      <c r="C56" s="288" t="s">
        <v>121</v>
      </c>
      <c r="D56" s="284" t="s">
        <v>122</v>
      </c>
      <c r="E56" s="287" t="s">
        <v>120</v>
      </c>
      <c r="F56" s="288" t="s">
        <v>121</v>
      </c>
      <c r="G56" s="289" t="s">
        <v>122</v>
      </c>
      <c r="H56" s="284" t="s">
        <v>124</v>
      </c>
      <c r="I56" s="448"/>
      <c r="J56" s="448"/>
      <c r="K56" s="449"/>
      <c r="L56" s="450"/>
      <c r="M56" s="448"/>
      <c r="N56" s="448"/>
      <c r="O56" s="449"/>
      <c r="P56" s="450"/>
      <c r="Q56" s="448"/>
      <c r="R56" s="448"/>
      <c r="S56" s="410"/>
      <c r="T56" s="408"/>
      <c r="U56" s="410"/>
      <c r="V56" s="408"/>
      <c r="W56" s="410"/>
      <c r="X56" s="287" t="s">
        <v>160</v>
      </c>
      <c r="Y56" s="28"/>
      <c r="Z56" s="444"/>
      <c r="AA56" s="446"/>
      <c r="AB56" s="288" t="s">
        <v>121</v>
      </c>
      <c r="AC56" s="284" t="s">
        <v>122</v>
      </c>
      <c r="AD56" s="287" t="s">
        <v>120</v>
      </c>
      <c r="AE56" s="288" t="s">
        <v>121</v>
      </c>
      <c r="AF56" s="289" t="s">
        <v>122</v>
      </c>
      <c r="AG56" s="284" t="s">
        <v>124</v>
      </c>
      <c r="AH56" s="448"/>
      <c r="AI56" s="448"/>
      <c r="AJ56" s="449"/>
      <c r="AK56" s="450"/>
      <c r="AL56" s="448"/>
      <c r="AM56" s="448"/>
      <c r="AN56" s="449"/>
      <c r="AO56" s="450"/>
      <c r="AP56" s="448"/>
      <c r="AQ56" s="448"/>
      <c r="AR56" s="410"/>
      <c r="AS56" s="408"/>
      <c r="AT56" s="410"/>
      <c r="AU56" s="408"/>
      <c r="AV56" s="410"/>
      <c r="AW56" s="287" t="s">
        <v>160</v>
      </c>
      <c r="AX56" s="51"/>
      <c r="AY56" s="444"/>
      <c r="AZ56" s="446"/>
      <c r="BA56" s="288" t="s">
        <v>121</v>
      </c>
      <c r="BB56" s="284" t="s">
        <v>122</v>
      </c>
      <c r="BC56" s="287" t="s">
        <v>120</v>
      </c>
      <c r="BD56" s="288" t="s">
        <v>121</v>
      </c>
      <c r="BE56" s="289" t="s">
        <v>122</v>
      </c>
      <c r="BF56" s="284" t="s">
        <v>124</v>
      </c>
      <c r="BG56" s="448"/>
      <c r="BH56" s="448"/>
      <c r="BI56" s="449"/>
      <c r="BJ56" s="450"/>
      <c r="BK56" s="448"/>
      <c r="BL56" s="448"/>
      <c r="BM56" s="449"/>
      <c r="BN56" s="450"/>
      <c r="BO56" s="448"/>
      <c r="BP56" s="448"/>
      <c r="BQ56" s="410"/>
      <c r="BR56" s="408"/>
      <c r="BS56" s="410"/>
      <c r="BT56" s="408"/>
      <c r="BU56" s="410"/>
      <c r="BV56" s="287" t="s">
        <v>160</v>
      </c>
      <c r="BW56" s="51"/>
      <c r="BX56" s="444"/>
      <c r="BY56" s="446"/>
      <c r="BZ56" s="288" t="s">
        <v>121</v>
      </c>
      <c r="CA56" s="284" t="s">
        <v>122</v>
      </c>
      <c r="CB56" s="287" t="s">
        <v>120</v>
      </c>
      <c r="CC56" s="288" t="s">
        <v>121</v>
      </c>
      <c r="CD56" s="289" t="s">
        <v>122</v>
      </c>
      <c r="CE56" s="284" t="s">
        <v>124</v>
      </c>
      <c r="CF56" s="448"/>
      <c r="CG56" s="448"/>
      <c r="CH56" s="449"/>
      <c r="CI56" s="450"/>
      <c r="CJ56" s="448"/>
      <c r="CK56" s="448"/>
      <c r="CL56" s="449"/>
      <c r="CM56" s="450"/>
      <c r="CN56" s="448"/>
      <c r="CO56" s="448"/>
      <c r="CP56" s="410"/>
      <c r="CQ56" s="408"/>
      <c r="CR56" s="410"/>
      <c r="CS56" s="408"/>
      <c r="CT56" s="410"/>
      <c r="CU56" s="287" t="s">
        <v>160</v>
      </c>
      <c r="CV56" s="51"/>
      <c r="CW56" s="444"/>
      <c r="CX56" s="446"/>
      <c r="CY56" s="288" t="s">
        <v>121</v>
      </c>
      <c r="CZ56" s="284" t="s">
        <v>122</v>
      </c>
      <c r="DA56" s="287" t="s">
        <v>120</v>
      </c>
      <c r="DB56" s="288" t="s">
        <v>121</v>
      </c>
      <c r="DC56" s="289" t="s">
        <v>122</v>
      </c>
      <c r="DD56" s="284" t="s">
        <v>124</v>
      </c>
      <c r="DE56" s="448"/>
      <c r="DF56" s="448"/>
      <c r="DG56" s="449"/>
      <c r="DH56" s="450"/>
      <c r="DI56" s="448"/>
      <c r="DJ56" s="448"/>
      <c r="DK56" s="449"/>
      <c r="DL56" s="450"/>
      <c r="DM56" s="448"/>
      <c r="DN56" s="448"/>
      <c r="DO56" s="410"/>
      <c r="DP56" s="408"/>
      <c r="DQ56" s="410"/>
      <c r="DR56" s="408"/>
      <c r="DS56" s="410"/>
      <c r="DT56" s="287" t="s">
        <v>160</v>
      </c>
      <c r="DU56" s="51"/>
      <c r="DV56" s="444"/>
      <c r="DW56" s="446"/>
      <c r="DX56" s="288" t="s">
        <v>121</v>
      </c>
      <c r="DY56" s="284" t="s">
        <v>122</v>
      </c>
      <c r="DZ56" s="287" t="s">
        <v>120</v>
      </c>
      <c r="EA56" s="288" t="s">
        <v>121</v>
      </c>
      <c r="EB56" s="289" t="s">
        <v>122</v>
      </c>
      <c r="EC56" s="284" t="s">
        <v>124</v>
      </c>
      <c r="ED56" s="448"/>
      <c r="EE56" s="448"/>
      <c r="EF56" s="449"/>
      <c r="EG56" s="450"/>
      <c r="EH56" s="448"/>
      <c r="EI56" s="448"/>
      <c r="EJ56" s="449"/>
      <c r="EK56" s="450"/>
      <c r="EL56" s="448"/>
      <c r="EM56" s="448"/>
      <c r="EN56" s="410"/>
      <c r="EO56" s="408"/>
      <c r="EP56" s="410"/>
      <c r="EQ56" s="408"/>
      <c r="ER56" s="410"/>
      <c r="ES56" s="287" t="s">
        <v>160</v>
      </c>
      <c r="ET56" s="51"/>
      <c r="EU56" s="444"/>
      <c r="EV56" s="446"/>
      <c r="EW56" s="288" t="s">
        <v>121</v>
      </c>
      <c r="EX56" s="284" t="s">
        <v>122</v>
      </c>
      <c r="EY56" s="287" t="s">
        <v>120</v>
      </c>
      <c r="EZ56" s="288" t="s">
        <v>121</v>
      </c>
      <c r="FA56" s="289" t="s">
        <v>122</v>
      </c>
      <c r="FB56" s="284" t="s">
        <v>124</v>
      </c>
      <c r="FC56" s="448"/>
      <c r="FD56" s="448"/>
      <c r="FE56" s="449"/>
      <c r="FF56" s="450"/>
      <c r="FG56" s="448"/>
      <c r="FH56" s="448"/>
      <c r="FI56" s="449"/>
      <c r="FJ56" s="450"/>
      <c r="FK56" s="448"/>
      <c r="FL56" s="448"/>
      <c r="FM56" s="410"/>
      <c r="FN56" s="408"/>
      <c r="FO56" s="410"/>
      <c r="FP56" s="408"/>
      <c r="FQ56" s="410"/>
      <c r="FR56" s="287" t="s">
        <v>160</v>
      </c>
      <c r="FS56" s="51"/>
      <c r="FU56" s="253" t="s">
        <v>167</v>
      </c>
      <c r="FV56" s="254" t="s">
        <v>202</v>
      </c>
      <c r="FW56" s="267" t="s">
        <v>205</v>
      </c>
      <c r="FY56" s="130"/>
    </row>
    <row r="57" spans="1:181" s="25" customFormat="1" x14ac:dyDescent="0.2">
      <c r="A57" s="17" t="s">
        <v>177</v>
      </c>
      <c r="B57" s="18" t="s">
        <v>89</v>
      </c>
      <c r="C57" s="19">
        <v>0.22916666666666666</v>
      </c>
      <c r="D57" s="290">
        <v>0.53749999999999998</v>
      </c>
      <c r="E57" s="291">
        <v>0.29166666666666669</v>
      </c>
      <c r="F57" s="19">
        <v>0.22916666666666666</v>
      </c>
      <c r="G57" s="20">
        <v>0.53749999999999998</v>
      </c>
      <c r="H57" s="292">
        <v>0.29166666666666669</v>
      </c>
      <c r="I57" s="63" t="s">
        <v>161</v>
      </c>
      <c r="J57" s="64"/>
      <c r="K57" s="63"/>
      <c r="L57" s="65"/>
      <c r="M57" s="66"/>
      <c r="N57" s="64"/>
      <c r="O57" s="63"/>
      <c r="P57" s="65"/>
      <c r="Q57" s="66"/>
      <c r="R57" s="64"/>
      <c r="S57" s="56">
        <v>0</v>
      </c>
      <c r="T57" s="56" t="s">
        <v>219</v>
      </c>
      <c r="U57" s="56" t="s">
        <v>219</v>
      </c>
      <c r="V57" s="56" t="s">
        <v>219</v>
      </c>
      <c r="W57" s="56" t="s">
        <v>219</v>
      </c>
      <c r="X57" s="293">
        <v>0</v>
      </c>
      <c r="Y57" s="54"/>
      <c r="Z57" s="17" t="s">
        <v>177</v>
      </c>
      <c r="AA57" s="18" t="s">
        <v>89</v>
      </c>
      <c r="AB57" s="19">
        <v>0.22916666666666666</v>
      </c>
      <c r="AC57" s="290">
        <v>0.53749999999999998</v>
      </c>
      <c r="AD57" s="291">
        <v>0.29166666666666669</v>
      </c>
      <c r="AE57" s="19">
        <v>0.22916666666666666</v>
      </c>
      <c r="AF57" s="20">
        <v>0.53749999999999998</v>
      </c>
      <c r="AG57" s="292">
        <v>0.29166666666666669</v>
      </c>
      <c r="AH57" s="63" t="s">
        <v>161</v>
      </c>
      <c r="AI57" s="64"/>
      <c r="AJ57" s="63"/>
      <c r="AK57" s="65"/>
      <c r="AL57" s="66"/>
      <c r="AM57" s="64"/>
      <c r="AN57" s="63"/>
      <c r="AO57" s="65"/>
      <c r="AP57" s="66"/>
      <c r="AQ57" s="64"/>
      <c r="AR57" s="56">
        <v>0</v>
      </c>
      <c r="AS57" s="56" t="s">
        <v>219</v>
      </c>
      <c r="AT57" s="56" t="s">
        <v>219</v>
      </c>
      <c r="AU57" s="56" t="s">
        <v>219</v>
      </c>
      <c r="AV57" s="56" t="s">
        <v>219</v>
      </c>
      <c r="AW57" s="293">
        <v>0</v>
      </c>
      <c r="AX57" s="51"/>
      <c r="AY57" s="17" t="s">
        <v>177</v>
      </c>
      <c r="AZ57" s="18" t="s">
        <v>89</v>
      </c>
      <c r="BA57" s="19">
        <v>0.22916666666666666</v>
      </c>
      <c r="BB57" s="290">
        <v>0.53749999999999998</v>
      </c>
      <c r="BC57" s="291">
        <v>0.29166666666666669</v>
      </c>
      <c r="BD57" s="19">
        <v>0.22916666666666666</v>
      </c>
      <c r="BE57" s="20">
        <v>0.53749999999999998</v>
      </c>
      <c r="BF57" s="292">
        <v>0.29166666666666669</v>
      </c>
      <c r="BG57" s="63"/>
      <c r="BH57" s="64"/>
      <c r="BI57" s="63"/>
      <c r="BJ57" s="65"/>
      <c r="BK57" s="66"/>
      <c r="BL57" s="64"/>
      <c r="BM57" s="63"/>
      <c r="BN57" s="65"/>
      <c r="BO57" s="66"/>
      <c r="BP57" s="64"/>
      <c r="BQ57" s="56" t="s">
        <v>219</v>
      </c>
      <c r="BR57" s="56" t="s">
        <v>219</v>
      </c>
      <c r="BS57" s="56" t="s">
        <v>219</v>
      </c>
      <c r="BT57" s="56" t="s">
        <v>219</v>
      </c>
      <c r="BU57" s="56" t="s">
        <v>219</v>
      </c>
      <c r="BV57" s="293">
        <v>0</v>
      </c>
      <c r="BW57" s="51"/>
      <c r="BX57" s="17" t="s">
        <v>177</v>
      </c>
      <c r="BY57" s="18" t="s">
        <v>89</v>
      </c>
      <c r="BZ57" s="19">
        <v>0.22916666666666666</v>
      </c>
      <c r="CA57" s="290">
        <v>0.53749999999999998</v>
      </c>
      <c r="CB57" s="291">
        <v>0.29166666666666669</v>
      </c>
      <c r="CC57" s="19">
        <v>0.22916666666666666</v>
      </c>
      <c r="CD57" s="20">
        <v>0.53749999999999998</v>
      </c>
      <c r="CE57" s="292">
        <v>0.29166666666666669</v>
      </c>
      <c r="CF57" s="63"/>
      <c r="CG57" s="64"/>
      <c r="CH57" s="63"/>
      <c r="CI57" s="65"/>
      <c r="CJ57" s="66"/>
      <c r="CK57" s="64"/>
      <c r="CL57" s="63"/>
      <c r="CM57" s="65"/>
      <c r="CN57" s="66"/>
      <c r="CO57" s="64"/>
      <c r="CP57" s="56" t="s">
        <v>219</v>
      </c>
      <c r="CQ57" s="56" t="s">
        <v>219</v>
      </c>
      <c r="CR57" s="56" t="s">
        <v>219</v>
      </c>
      <c r="CS57" s="56" t="s">
        <v>219</v>
      </c>
      <c r="CT57" s="56" t="s">
        <v>219</v>
      </c>
      <c r="CU57" s="293">
        <v>0</v>
      </c>
      <c r="CV57" s="51"/>
      <c r="CW57" s="17" t="s">
        <v>177</v>
      </c>
      <c r="CX57" s="18" t="s">
        <v>89</v>
      </c>
      <c r="CY57" s="19">
        <v>0.22916666666666666</v>
      </c>
      <c r="CZ57" s="290">
        <v>0.53749999999999998</v>
      </c>
      <c r="DA57" s="291">
        <v>0.29166666666666669</v>
      </c>
      <c r="DB57" s="19">
        <v>0.22916666666666666</v>
      </c>
      <c r="DC57" s="20">
        <v>0.53749999999999998</v>
      </c>
      <c r="DD57" s="292">
        <v>0.29166666666666669</v>
      </c>
      <c r="DE57" s="63" t="s">
        <v>161</v>
      </c>
      <c r="DF57" s="64"/>
      <c r="DG57" s="63"/>
      <c r="DH57" s="65"/>
      <c r="DI57" s="66"/>
      <c r="DJ57" s="64"/>
      <c r="DK57" s="63"/>
      <c r="DL57" s="65"/>
      <c r="DM57" s="66"/>
      <c r="DN57" s="64"/>
      <c r="DO57" s="56">
        <v>0</v>
      </c>
      <c r="DP57" s="56" t="s">
        <v>219</v>
      </c>
      <c r="DQ57" s="56" t="s">
        <v>219</v>
      </c>
      <c r="DR57" s="56" t="s">
        <v>219</v>
      </c>
      <c r="DS57" s="56" t="s">
        <v>219</v>
      </c>
      <c r="DT57" s="293">
        <v>0</v>
      </c>
      <c r="DU57" s="51"/>
      <c r="DV57" s="17" t="s">
        <v>177</v>
      </c>
      <c r="DW57" s="18" t="s">
        <v>74</v>
      </c>
      <c r="DX57" s="19"/>
      <c r="DY57" s="290">
        <v>0</v>
      </c>
      <c r="DZ57" s="291">
        <v>0</v>
      </c>
      <c r="EA57" s="19">
        <v>0</v>
      </c>
      <c r="EB57" s="20"/>
      <c r="EC57" s="292">
        <v>0</v>
      </c>
      <c r="ED57" s="63"/>
      <c r="EE57" s="64"/>
      <c r="EF57" s="63"/>
      <c r="EG57" s="65"/>
      <c r="EH57" s="66"/>
      <c r="EI57" s="64"/>
      <c r="EJ57" s="63"/>
      <c r="EK57" s="65"/>
      <c r="EL57" s="66"/>
      <c r="EM57" s="64"/>
      <c r="EN57" s="56" t="s">
        <v>219</v>
      </c>
      <c r="EO57" s="56" t="s">
        <v>219</v>
      </c>
      <c r="EP57" s="56" t="s">
        <v>219</v>
      </c>
      <c r="EQ57" s="56" t="s">
        <v>219</v>
      </c>
      <c r="ER57" s="56" t="s">
        <v>219</v>
      </c>
      <c r="ES57" s="293" t="s">
        <v>219</v>
      </c>
      <c r="ET57" s="51"/>
      <c r="EU57" s="17"/>
      <c r="EV57" s="18"/>
      <c r="EW57" s="19"/>
      <c r="EX57" s="290">
        <v>0</v>
      </c>
      <c r="EY57" s="291">
        <v>0</v>
      </c>
      <c r="EZ57" s="19">
        <v>0</v>
      </c>
      <c r="FA57" s="20"/>
      <c r="FB57" s="292">
        <v>0</v>
      </c>
      <c r="FC57" s="63"/>
      <c r="FD57" s="64"/>
      <c r="FE57" s="63"/>
      <c r="FF57" s="65"/>
      <c r="FG57" s="66"/>
      <c r="FH57" s="64"/>
      <c r="FI57" s="63"/>
      <c r="FJ57" s="65"/>
      <c r="FK57" s="66"/>
      <c r="FL57" s="64"/>
      <c r="FM57" s="56" t="s">
        <v>219</v>
      </c>
      <c r="FN57" s="56" t="s">
        <v>219</v>
      </c>
      <c r="FO57" s="56" t="s">
        <v>219</v>
      </c>
      <c r="FP57" s="56" t="s">
        <v>219</v>
      </c>
      <c r="FQ57" s="56" t="s">
        <v>219</v>
      </c>
      <c r="FR57" s="293" t="s">
        <v>219</v>
      </c>
      <c r="FS57" s="51"/>
      <c r="FU57" s="270" t="s">
        <v>177</v>
      </c>
      <c r="FV57" s="271">
        <v>2</v>
      </c>
      <c r="FW57" s="272">
        <v>1.5416666666666667</v>
      </c>
      <c r="FX57" s="23"/>
      <c r="FY57" s="88"/>
    </row>
    <row r="58" spans="1:181" s="25" customFormat="1" x14ac:dyDescent="0.2">
      <c r="A58" s="17" t="s">
        <v>56</v>
      </c>
      <c r="B58" s="18" t="s">
        <v>89</v>
      </c>
      <c r="C58" s="19">
        <v>0.22916666666666666</v>
      </c>
      <c r="D58" s="290">
        <v>0.53749999999999998</v>
      </c>
      <c r="E58" s="291">
        <v>0.29166666666666669</v>
      </c>
      <c r="F58" s="19">
        <v>0.22916666666666666</v>
      </c>
      <c r="G58" s="20">
        <v>0.53749999999999998</v>
      </c>
      <c r="H58" s="292">
        <v>0.29166666666666669</v>
      </c>
      <c r="I58" s="63" t="s">
        <v>72</v>
      </c>
      <c r="J58" s="64">
        <v>191</v>
      </c>
      <c r="K58" s="63"/>
      <c r="L58" s="65"/>
      <c r="M58" s="66"/>
      <c r="N58" s="64"/>
      <c r="O58" s="63"/>
      <c r="P58" s="65"/>
      <c r="Q58" s="66"/>
      <c r="R58" s="64"/>
      <c r="S58" s="56">
        <v>0.29475308641975312</v>
      </c>
      <c r="T58" s="56" t="s">
        <v>219</v>
      </c>
      <c r="U58" s="56" t="s">
        <v>219</v>
      </c>
      <c r="V58" s="56" t="s">
        <v>219</v>
      </c>
      <c r="W58" s="56" t="s">
        <v>219</v>
      </c>
      <c r="X58" s="293">
        <v>1.0105820105820107</v>
      </c>
      <c r="Y58" s="54"/>
      <c r="Z58" s="17" t="s">
        <v>56</v>
      </c>
      <c r="AA58" s="18" t="s">
        <v>89</v>
      </c>
      <c r="AB58" s="19">
        <v>0.22916666666666666</v>
      </c>
      <c r="AC58" s="290">
        <v>0.53749999999999998</v>
      </c>
      <c r="AD58" s="291">
        <v>0.29166666666666669</v>
      </c>
      <c r="AE58" s="19">
        <v>0.22916666666666666</v>
      </c>
      <c r="AF58" s="20">
        <v>0.53749999999999998</v>
      </c>
      <c r="AG58" s="292">
        <v>0.29166666666666669</v>
      </c>
      <c r="AH58" s="63" t="s">
        <v>72</v>
      </c>
      <c r="AI58" s="64">
        <v>104</v>
      </c>
      <c r="AJ58" s="63" t="s">
        <v>77</v>
      </c>
      <c r="AK58" s="65">
        <v>78</v>
      </c>
      <c r="AL58" s="66"/>
      <c r="AM58" s="64"/>
      <c r="AN58" s="63"/>
      <c r="AO58" s="65"/>
      <c r="AP58" s="66"/>
      <c r="AQ58" s="64"/>
      <c r="AR58" s="56">
        <v>0.16049382716049382</v>
      </c>
      <c r="AS58" s="56">
        <v>0.13</v>
      </c>
      <c r="AT58" s="56" t="s">
        <v>219</v>
      </c>
      <c r="AU58" s="56" t="s">
        <v>219</v>
      </c>
      <c r="AV58" s="56" t="s">
        <v>219</v>
      </c>
      <c r="AW58" s="293">
        <v>0.99597883597883585</v>
      </c>
      <c r="AX58" s="51"/>
      <c r="AY58" s="17" t="s">
        <v>56</v>
      </c>
      <c r="AZ58" s="18" t="s">
        <v>89</v>
      </c>
      <c r="BA58" s="19">
        <v>0.22916666666666666</v>
      </c>
      <c r="BB58" s="290">
        <v>0.53749999999999998</v>
      </c>
      <c r="BC58" s="291">
        <v>0.29166666666666669</v>
      </c>
      <c r="BD58" s="19">
        <v>0.22916666666666666</v>
      </c>
      <c r="BE58" s="20">
        <v>0.54166666666666663</v>
      </c>
      <c r="BF58" s="292">
        <v>0.29583333333333334</v>
      </c>
      <c r="BG58" s="63" t="s">
        <v>72</v>
      </c>
      <c r="BH58" s="64">
        <v>108</v>
      </c>
      <c r="BI58" s="63"/>
      <c r="BJ58" s="65"/>
      <c r="BK58" s="66"/>
      <c r="BL58" s="64"/>
      <c r="BM58" s="63"/>
      <c r="BN58" s="65"/>
      <c r="BO58" s="66"/>
      <c r="BP58" s="64"/>
      <c r="BQ58" s="56">
        <v>0.16666666666666666</v>
      </c>
      <c r="BR58" s="56" t="s">
        <v>219</v>
      </c>
      <c r="BS58" s="56" t="s">
        <v>219</v>
      </c>
      <c r="BT58" s="56" t="s">
        <v>219</v>
      </c>
      <c r="BU58" s="56" t="s">
        <v>219</v>
      </c>
      <c r="BV58" s="293">
        <v>0.56338028169014076</v>
      </c>
      <c r="BW58" s="51"/>
      <c r="BX58" s="17" t="s">
        <v>56</v>
      </c>
      <c r="BY58" s="18" t="s">
        <v>89</v>
      </c>
      <c r="BZ58" s="19">
        <v>0.22916666666666666</v>
      </c>
      <c r="CA58" s="290">
        <v>0.53749999999999998</v>
      </c>
      <c r="CB58" s="291">
        <v>0.29166666666666669</v>
      </c>
      <c r="CC58" s="19">
        <v>0.22916666666666666</v>
      </c>
      <c r="CD58" s="20">
        <v>0.53749999999999998</v>
      </c>
      <c r="CE58" s="292">
        <v>0.29166666666666669</v>
      </c>
      <c r="CF58" s="63" t="s">
        <v>72</v>
      </c>
      <c r="CG58" s="64">
        <v>188</v>
      </c>
      <c r="CH58" s="63"/>
      <c r="CI58" s="65"/>
      <c r="CJ58" s="66"/>
      <c r="CK58" s="64"/>
      <c r="CL58" s="63"/>
      <c r="CM58" s="65"/>
      <c r="CN58" s="66"/>
      <c r="CO58" s="64"/>
      <c r="CP58" s="56">
        <v>0.29012345679012347</v>
      </c>
      <c r="CQ58" s="56" t="s">
        <v>219</v>
      </c>
      <c r="CR58" s="56" t="s">
        <v>219</v>
      </c>
      <c r="CS58" s="56" t="s">
        <v>219</v>
      </c>
      <c r="CT58" s="56" t="s">
        <v>219</v>
      </c>
      <c r="CU58" s="293">
        <v>0.99470899470899465</v>
      </c>
      <c r="CV58" s="51"/>
      <c r="CW58" s="17" t="s">
        <v>56</v>
      </c>
      <c r="CX58" s="18" t="s">
        <v>89</v>
      </c>
      <c r="CY58" s="19">
        <v>0.22916666666666666</v>
      </c>
      <c r="CZ58" s="290">
        <v>0.53749999999999998</v>
      </c>
      <c r="DA58" s="291">
        <v>0.29166666666666669</v>
      </c>
      <c r="DB58" s="19">
        <v>0.22916666666666666</v>
      </c>
      <c r="DC58" s="20">
        <v>0.53749999999999998</v>
      </c>
      <c r="DD58" s="292">
        <v>0.29166666666666669</v>
      </c>
      <c r="DE58" s="63" t="s">
        <v>76</v>
      </c>
      <c r="DF58" s="64">
        <v>965</v>
      </c>
      <c r="DG58" s="63" t="s">
        <v>66</v>
      </c>
      <c r="DH58" s="65">
        <v>402</v>
      </c>
      <c r="DI58" s="66" t="s">
        <v>1</v>
      </c>
      <c r="DJ58" s="64">
        <v>4</v>
      </c>
      <c r="DK58" s="63"/>
      <c r="DL58" s="65"/>
      <c r="DM58" s="66"/>
      <c r="DN58" s="64"/>
      <c r="DO58" s="56">
        <v>0.13139978213507625</v>
      </c>
      <c r="DP58" s="56">
        <v>0.10826408125577101</v>
      </c>
      <c r="DQ58" s="56">
        <v>0.16666666666666666</v>
      </c>
      <c r="DR58" s="56" t="s">
        <v>219</v>
      </c>
      <c r="DS58" s="56" t="s">
        <v>219</v>
      </c>
      <c r="DT58" s="293">
        <v>1.3931332459114762</v>
      </c>
      <c r="DU58" s="51"/>
      <c r="DV58" s="17" t="s">
        <v>56</v>
      </c>
      <c r="DW58" s="18" t="s">
        <v>74</v>
      </c>
      <c r="DX58" s="19"/>
      <c r="DY58" s="290">
        <v>0</v>
      </c>
      <c r="DZ58" s="291">
        <v>0</v>
      </c>
      <c r="EA58" s="19">
        <v>0</v>
      </c>
      <c r="EB58" s="20"/>
      <c r="EC58" s="292">
        <v>0</v>
      </c>
      <c r="ED58" s="63"/>
      <c r="EE58" s="64"/>
      <c r="EF58" s="63"/>
      <c r="EG58" s="65"/>
      <c r="EH58" s="66"/>
      <c r="EI58" s="64"/>
      <c r="EJ58" s="63"/>
      <c r="EK58" s="65"/>
      <c r="EL58" s="66"/>
      <c r="EM58" s="64"/>
      <c r="EN58" s="56" t="s">
        <v>219</v>
      </c>
      <c r="EO58" s="56" t="s">
        <v>219</v>
      </c>
      <c r="EP58" s="56" t="s">
        <v>219</v>
      </c>
      <c r="EQ58" s="56" t="s">
        <v>219</v>
      </c>
      <c r="ER58" s="56" t="s">
        <v>219</v>
      </c>
      <c r="ES58" s="293" t="s">
        <v>219</v>
      </c>
      <c r="ET58" s="51"/>
      <c r="EU58" s="17"/>
      <c r="EV58" s="18"/>
      <c r="EW58" s="19"/>
      <c r="EX58" s="290">
        <v>0</v>
      </c>
      <c r="EY58" s="291">
        <v>0</v>
      </c>
      <c r="EZ58" s="19">
        <v>0</v>
      </c>
      <c r="FA58" s="20"/>
      <c r="FB58" s="292">
        <v>0</v>
      </c>
      <c r="FC58" s="63"/>
      <c r="FD58" s="64"/>
      <c r="FE58" s="63"/>
      <c r="FF58" s="65"/>
      <c r="FG58" s="66"/>
      <c r="FH58" s="64"/>
      <c r="FI58" s="63"/>
      <c r="FJ58" s="65"/>
      <c r="FK58" s="66"/>
      <c r="FL58" s="64"/>
      <c r="FM58" s="56" t="s">
        <v>219</v>
      </c>
      <c r="FN58" s="56" t="s">
        <v>219</v>
      </c>
      <c r="FO58" s="56" t="s">
        <v>219</v>
      </c>
      <c r="FP58" s="56" t="s">
        <v>219</v>
      </c>
      <c r="FQ58" s="56" t="s">
        <v>219</v>
      </c>
      <c r="FR58" s="293" t="s">
        <v>219</v>
      </c>
      <c r="FS58" s="51"/>
      <c r="FU58" s="262" t="s">
        <v>56</v>
      </c>
      <c r="FV58" s="261">
        <v>2</v>
      </c>
      <c r="FW58" s="263">
        <v>1.5416666666666667</v>
      </c>
      <c r="FX58" s="23"/>
      <c r="FY58" s="88"/>
    </row>
    <row r="59" spans="1:181" s="25" customFormat="1" x14ac:dyDescent="0.2">
      <c r="A59" s="17" t="s">
        <v>12</v>
      </c>
      <c r="B59" s="18" t="s">
        <v>89</v>
      </c>
      <c r="C59" s="19">
        <v>0.22916666666666666</v>
      </c>
      <c r="D59" s="290">
        <v>0.53749999999999998</v>
      </c>
      <c r="E59" s="291">
        <v>0.29166666666666669</v>
      </c>
      <c r="F59" s="19">
        <v>0.22916666666666666</v>
      </c>
      <c r="G59" s="20">
        <v>0.53749999999999998</v>
      </c>
      <c r="H59" s="292">
        <v>0.29166666666666669</v>
      </c>
      <c r="I59" s="63" t="s">
        <v>72</v>
      </c>
      <c r="J59" s="64">
        <v>184</v>
      </c>
      <c r="K59" s="63"/>
      <c r="L59" s="65"/>
      <c r="M59" s="66"/>
      <c r="N59" s="64"/>
      <c r="O59" s="63"/>
      <c r="P59" s="65"/>
      <c r="Q59" s="66"/>
      <c r="R59" s="64"/>
      <c r="S59" s="56">
        <v>0.2839506172839506</v>
      </c>
      <c r="T59" s="56" t="s">
        <v>219</v>
      </c>
      <c r="U59" s="56" t="s">
        <v>219</v>
      </c>
      <c r="V59" s="56" t="s">
        <v>219</v>
      </c>
      <c r="W59" s="56" t="s">
        <v>219</v>
      </c>
      <c r="X59" s="293">
        <v>0.97354497354497338</v>
      </c>
      <c r="Y59" s="54"/>
      <c r="Z59" s="17" t="s">
        <v>12</v>
      </c>
      <c r="AA59" s="18" t="s">
        <v>89</v>
      </c>
      <c r="AB59" s="19">
        <v>0.22916666666666666</v>
      </c>
      <c r="AC59" s="290">
        <v>0.53749999999999998</v>
      </c>
      <c r="AD59" s="291">
        <v>0.29166666666666669</v>
      </c>
      <c r="AE59" s="19">
        <v>0.22916666666666666</v>
      </c>
      <c r="AF59" s="20">
        <v>0.54166666666666663</v>
      </c>
      <c r="AG59" s="292">
        <v>0.29583333333333334</v>
      </c>
      <c r="AH59" s="63" t="s">
        <v>72</v>
      </c>
      <c r="AI59" s="64">
        <v>162</v>
      </c>
      <c r="AJ59" s="63" t="s">
        <v>66</v>
      </c>
      <c r="AK59" s="65">
        <v>60</v>
      </c>
      <c r="AL59" s="66"/>
      <c r="AM59" s="64"/>
      <c r="AN59" s="63"/>
      <c r="AO59" s="65"/>
      <c r="AP59" s="66"/>
      <c r="AQ59" s="64"/>
      <c r="AR59" s="56">
        <v>0.25</v>
      </c>
      <c r="AS59" s="56">
        <v>1.6158818097876268E-2</v>
      </c>
      <c r="AT59" s="56" t="s">
        <v>219</v>
      </c>
      <c r="AU59" s="56" t="s">
        <v>219</v>
      </c>
      <c r="AV59" s="56" t="s">
        <v>219</v>
      </c>
      <c r="AW59" s="293">
        <v>0.89969177948577894</v>
      </c>
      <c r="AX59" s="51"/>
      <c r="AY59" s="17" t="s">
        <v>12</v>
      </c>
      <c r="AZ59" s="18" t="s">
        <v>89</v>
      </c>
      <c r="BA59" s="19">
        <v>0.22916666666666666</v>
      </c>
      <c r="BB59" s="290">
        <v>0.53749999999999998</v>
      </c>
      <c r="BC59" s="291">
        <v>0.29166666666666669</v>
      </c>
      <c r="BD59" s="19">
        <v>0.22916666666666666</v>
      </c>
      <c r="BE59" s="20">
        <v>0.5625</v>
      </c>
      <c r="BF59" s="292">
        <v>0.31666666666666671</v>
      </c>
      <c r="BG59" s="63" t="s">
        <v>72</v>
      </c>
      <c r="BH59" s="64">
        <v>158</v>
      </c>
      <c r="BI59" s="63" t="s">
        <v>1</v>
      </c>
      <c r="BJ59" s="65">
        <v>1</v>
      </c>
      <c r="BK59" s="66"/>
      <c r="BL59" s="64"/>
      <c r="BM59" s="63"/>
      <c r="BN59" s="65"/>
      <c r="BO59" s="66"/>
      <c r="BP59" s="64"/>
      <c r="BQ59" s="56">
        <v>0.24382716049382716</v>
      </c>
      <c r="BR59" s="56">
        <v>4.1666666666666664E-2</v>
      </c>
      <c r="BS59" s="56" t="s">
        <v>219</v>
      </c>
      <c r="BT59" s="56" t="s">
        <v>219</v>
      </c>
      <c r="BU59" s="56" t="s">
        <v>219</v>
      </c>
      <c r="BV59" s="293">
        <v>0.90155945419103301</v>
      </c>
      <c r="BW59" s="51"/>
      <c r="BX59" s="17" t="s">
        <v>12</v>
      </c>
      <c r="BY59" s="18" t="s">
        <v>89</v>
      </c>
      <c r="BZ59" s="19">
        <v>0.22916666666666666</v>
      </c>
      <c r="CA59" s="290">
        <v>0.53749999999999998</v>
      </c>
      <c r="CB59" s="291">
        <v>0.29166666666666669</v>
      </c>
      <c r="CC59" s="19">
        <v>0.22916666666666666</v>
      </c>
      <c r="CD59" s="20">
        <v>0.54166666666666663</v>
      </c>
      <c r="CE59" s="292">
        <v>0.29583333333333334</v>
      </c>
      <c r="CF59" s="63" t="s">
        <v>72</v>
      </c>
      <c r="CG59" s="64">
        <v>191</v>
      </c>
      <c r="CH59" s="63"/>
      <c r="CI59" s="65"/>
      <c r="CJ59" s="66"/>
      <c r="CK59" s="64"/>
      <c r="CL59" s="63"/>
      <c r="CM59" s="65"/>
      <c r="CN59" s="66"/>
      <c r="CO59" s="64"/>
      <c r="CP59" s="56">
        <v>0.29475308641975312</v>
      </c>
      <c r="CQ59" s="56" t="s">
        <v>219</v>
      </c>
      <c r="CR59" s="56" t="s">
        <v>219</v>
      </c>
      <c r="CS59" s="56" t="s">
        <v>219</v>
      </c>
      <c r="CT59" s="56" t="s">
        <v>219</v>
      </c>
      <c r="CU59" s="293">
        <v>0.99634846113719366</v>
      </c>
      <c r="CV59" s="51"/>
      <c r="CW59" s="17" t="s">
        <v>12</v>
      </c>
      <c r="CX59" s="18" t="s">
        <v>89</v>
      </c>
      <c r="CY59" s="19">
        <v>0.22916666666666666</v>
      </c>
      <c r="CZ59" s="290">
        <v>0.53749999999999998</v>
      </c>
      <c r="DA59" s="291">
        <v>0.29166666666666669</v>
      </c>
      <c r="DB59" s="19">
        <v>0.22916666666666666</v>
      </c>
      <c r="DC59" s="20">
        <v>0.53749999999999998</v>
      </c>
      <c r="DD59" s="292">
        <v>0.29166666666666669</v>
      </c>
      <c r="DE59" s="63" t="s">
        <v>72</v>
      </c>
      <c r="DF59" s="64">
        <v>188</v>
      </c>
      <c r="DG59" s="63"/>
      <c r="DH59" s="65"/>
      <c r="DI59" s="66"/>
      <c r="DJ59" s="64"/>
      <c r="DK59" s="63"/>
      <c r="DL59" s="65"/>
      <c r="DM59" s="66"/>
      <c r="DN59" s="64"/>
      <c r="DO59" s="56">
        <v>0.29012345679012347</v>
      </c>
      <c r="DP59" s="56" t="s">
        <v>219</v>
      </c>
      <c r="DQ59" s="56" t="s">
        <v>219</v>
      </c>
      <c r="DR59" s="56" t="s">
        <v>219</v>
      </c>
      <c r="DS59" s="56" t="s">
        <v>219</v>
      </c>
      <c r="DT59" s="293">
        <v>0.99470899470899465</v>
      </c>
      <c r="DU59" s="51"/>
      <c r="DV59" s="17" t="s">
        <v>12</v>
      </c>
      <c r="DW59" s="18" t="s">
        <v>74</v>
      </c>
      <c r="DX59" s="19"/>
      <c r="DY59" s="290">
        <v>0</v>
      </c>
      <c r="DZ59" s="291">
        <v>0</v>
      </c>
      <c r="EA59" s="19">
        <v>0</v>
      </c>
      <c r="EB59" s="20"/>
      <c r="EC59" s="292">
        <v>0</v>
      </c>
      <c r="ED59" s="63"/>
      <c r="EE59" s="64"/>
      <c r="EF59" s="63"/>
      <c r="EG59" s="65"/>
      <c r="EH59" s="66"/>
      <c r="EI59" s="64"/>
      <c r="EJ59" s="63"/>
      <c r="EK59" s="65"/>
      <c r="EL59" s="66"/>
      <c r="EM59" s="64"/>
      <c r="EN59" s="56" t="s">
        <v>219</v>
      </c>
      <c r="EO59" s="56" t="s">
        <v>219</v>
      </c>
      <c r="EP59" s="56" t="s">
        <v>219</v>
      </c>
      <c r="EQ59" s="56" t="s">
        <v>219</v>
      </c>
      <c r="ER59" s="56" t="s">
        <v>219</v>
      </c>
      <c r="ES59" s="293" t="s">
        <v>219</v>
      </c>
      <c r="ET59" s="51"/>
      <c r="EU59" s="17"/>
      <c r="EV59" s="18"/>
      <c r="EW59" s="19"/>
      <c r="EX59" s="290">
        <v>0</v>
      </c>
      <c r="EY59" s="291">
        <v>0</v>
      </c>
      <c r="EZ59" s="19">
        <v>0</v>
      </c>
      <c r="FA59" s="20"/>
      <c r="FB59" s="292">
        <v>0</v>
      </c>
      <c r="FC59" s="63"/>
      <c r="FD59" s="64"/>
      <c r="FE59" s="63"/>
      <c r="FF59" s="65"/>
      <c r="FG59" s="66"/>
      <c r="FH59" s="64"/>
      <c r="FI59" s="63"/>
      <c r="FJ59" s="65"/>
      <c r="FK59" s="66"/>
      <c r="FL59" s="64"/>
      <c r="FM59" s="56" t="s">
        <v>219</v>
      </c>
      <c r="FN59" s="56" t="s">
        <v>219</v>
      </c>
      <c r="FO59" s="56" t="s">
        <v>219</v>
      </c>
      <c r="FP59" s="56" t="s">
        <v>219</v>
      </c>
      <c r="FQ59" s="56" t="s">
        <v>219</v>
      </c>
      <c r="FR59" s="293" t="s">
        <v>219</v>
      </c>
      <c r="FS59" s="51"/>
      <c r="FU59" s="262" t="s">
        <v>12</v>
      </c>
      <c r="FV59" s="261">
        <v>2</v>
      </c>
      <c r="FW59" s="263">
        <v>1.5416666666666667</v>
      </c>
      <c r="FX59" s="23"/>
      <c r="FY59" s="88"/>
    </row>
    <row r="60" spans="1:181" s="25" customFormat="1" x14ac:dyDescent="0.2">
      <c r="A60" s="17" t="s">
        <v>25</v>
      </c>
      <c r="B60" s="18" t="s">
        <v>89</v>
      </c>
      <c r="C60" s="19">
        <v>0.22916666666666666</v>
      </c>
      <c r="D60" s="290">
        <v>0.53749999999999998</v>
      </c>
      <c r="E60" s="291">
        <v>0.29166666666666669</v>
      </c>
      <c r="F60" s="19">
        <v>0.22916666666666666</v>
      </c>
      <c r="G60" s="20">
        <v>0.53749999999999998</v>
      </c>
      <c r="H60" s="292">
        <v>0.29166666666666669</v>
      </c>
      <c r="I60" s="63" t="s">
        <v>72</v>
      </c>
      <c r="J60" s="64">
        <v>192</v>
      </c>
      <c r="K60" s="63"/>
      <c r="L60" s="65"/>
      <c r="M60" s="66"/>
      <c r="N60" s="64"/>
      <c r="O60" s="63"/>
      <c r="P60" s="65"/>
      <c r="Q60" s="66"/>
      <c r="R60" s="64"/>
      <c r="S60" s="56">
        <v>0.29629629629629628</v>
      </c>
      <c r="T60" s="56" t="s">
        <v>219</v>
      </c>
      <c r="U60" s="56" t="s">
        <v>219</v>
      </c>
      <c r="V60" s="56" t="s">
        <v>219</v>
      </c>
      <c r="W60" s="56" t="s">
        <v>219</v>
      </c>
      <c r="X60" s="293">
        <v>1.0158730158730158</v>
      </c>
      <c r="Y60" s="54"/>
      <c r="Z60" s="17" t="s">
        <v>25</v>
      </c>
      <c r="AA60" s="18" t="s">
        <v>89</v>
      </c>
      <c r="AB60" s="19">
        <v>0.26041666666666669</v>
      </c>
      <c r="AC60" s="290">
        <v>0.56875000000000009</v>
      </c>
      <c r="AD60" s="291">
        <v>0.29166666666666674</v>
      </c>
      <c r="AE60" s="19">
        <v>0.26041666666666669</v>
      </c>
      <c r="AF60" s="20">
        <v>0.54513888888888895</v>
      </c>
      <c r="AG60" s="292">
        <v>0.2680555555555556</v>
      </c>
      <c r="AH60" s="63" t="s">
        <v>68</v>
      </c>
      <c r="AI60" s="64">
        <v>945</v>
      </c>
      <c r="AJ60" s="63" t="s">
        <v>72</v>
      </c>
      <c r="AK60" s="65">
        <v>74</v>
      </c>
      <c r="AL60" s="66"/>
      <c r="AM60" s="64"/>
      <c r="AN60" s="63"/>
      <c r="AO60" s="65"/>
      <c r="AP60" s="66"/>
      <c r="AQ60" s="64"/>
      <c r="AR60" s="56">
        <v>0.16684322033898305</v>
      </c>
      <c r="AS60" s="56">
        <v>0.11419753086419754</v>
      </c>
      <c r="AT60" s="56" t="s">
        <v>219</v>
      </c>
      <c r="AU60" s="56" t="s">
        <v>219</v>
      </c>
      <c r="AV60" s="56" t="s">
        <v>219</v>
      </c>
      <c r="AW60" s="293">
        <v>1.0484421806543525</v>
      </c>
      <c r="AX60" s="51"/>
      <c r="AY60" s="17" t="s">
        <v>25</v>
      </c>
      <c r="AZ60" s="18" t="s">
        <v>89</v>
      </c>
      <c r="BA60" s="19">
        <v>0.22916666666666666</v>
      </c>
      <c r="BB60" s="290">
        <v>0.53749999999999998</v>
      </c>
      <c r="BC60" s="291">
        <v>0.29166666666666669</v>
      </c>
      <c r="BD60" s="19">
        <v>0.22916666666666666</v>
      </c>
      <c r="BE60" s="20">
        <v>0.53749999999999998</v>
      </c>
      <c r="BF60" s="292">
        <v>0.29166666666666669</v>
      </c>
      <c r="BG60" s="63" t="s">
        <v>72</v>
      </c>
      <c r="BH60" s="64">
        <v>191</v>
      </c>
      <c r="BI60" s="63"/>
      <c r="BJ60" s="65"/>
      <c r="BK60" s="66"/>
      <c r="BL60" s="64"/>
      <c r="BM60" s="63"/>
      <c r="BN60" s="65"/>
      <c r="BO60" s="66"/>
      <c r="BP60" s="64"/>
      <c r="BQ60" s="56">
        <v>0.29475308641975312</v>
      </c>
      <c r="BR60" s="56" t="s">
        <v>219</v>
      </c>
      <c r="BS60" s="56" t="s">
        <v>219</v>
      </c>
      <c r="BT60" s="56" t="s">
        <v>219</v>
      </c>
      <c r="BU60" s="56" t="s">
        <v>219</v>
      </c>
      <c r="BV60" s="293">
        <v>1.0105820105820107</v>
      </c>
      <c r="BW60" s="51"/>
      <c r="BX60" s="17" t="s">
        <v>25</v>
      </c>
      <c r="BY60" s="18" t="s">
        <v>89</v>
      </c>
      <c r="BZ60" s="19">
        <v>0.22916666666666666</v>
      </c>
      <c r="CA60" s="290">
        <v>0.53749999999999998</v>
      </c>
      <c r="CB60" s="291">
        <v>0.29166666666666669</v>
      </c>
      <c r="CC60" s="19">
        <v>0.22916666666666666</v>
      </c>
      <c r="CD60" s="20">
        <v>0.54513888888888895</v>
      </c>
      <c r="CE60" s="292">
        <v>0.29930555555555566</v>
      </c>
      <c r="CF60" s="63" t="s">
        <v>72</v>
      </c>
      <c r="CG60" s="64">
        <v>188</v>
      </c>
      <c r="CH60" s="63"/>
      <c r="CI60" s="65"/>
      <c r="CJ60" s="66"/>
      <c r="CK60" s="64"/>
      <c r="CL60" s="63"/>
      <c r="CM60" s="65"/>
      <c r="CN60" s="66"/>
      <c r="CO60" s="64"/>
      <c r="CP60" s="56">
        <v>0.29012345679012347</v>
      </c>
      <c r="CQ60" s="56" t="s">
        <v>219</v>
      </c>
      <c r="CR60" s="56" t="s">
        <v>219</v>
      </c>
      <c r="CS60" s="56" t="s">
        <v>219</v>
      </c>
      <c r="CT60" s="56" t="s">
        <v>219</v>
      </c>
      <c r="CU60" s="293">
        <v>0.9693219902036605</v>
      </c>
      <c r="CV60" s="51"/>
      <c r="CW60" s="17" t="s">
        <v>25</v>
      </c>
      <c r="CX60" s="18" t="s">
        <v>89</v>
      </c>
      <c r="CY60" s="19">
        <v>0.22916666666666666</v>
      </c>
      <c r="CZ60" s="290">
        <v>0.53749999999999998</v>
      </c>
      <c r="DA60" s="291">
        <v>0.29166666666666669</v>
      </c>
      <c r="DB60" s="19">
        <v>0.22916666666666666</v>
      </c>
      <c r="DC60" s="20">
        <v>0.53749999999999998</v>
      </c>
      <c r="DD60" s="292">
        <v>0.29166666666666669</v>
      </c>
      <c r="DE60" s="63" t="s">
        <v>72</v>
      </c>
      <c r="DF60" s="64">
        <v>190</v>
      </c>
      <c r="DG60" s="63"/>
      <c r="DH60" s="65"/>
      <c r="DI60" s="66"/>
      <c r="DJ60" s="64"/>
      <c r="DK60" s="63"/>
      <c r="DL60" s="65"/>
      <c r="DM60" s="66"/>
      <c r="DN60" s="64"/>
      <c r="DO60" s="56">
        <v>0.2932098765432099</v>
      </c>
      <c r="DP60" s="56" t="s">
        <v>219</v>
      </c>
      <c r="DQ60" s="56" t="s">
        <v>219</v>
      </c>
      <c r="DR60" s="56" t="s">
        <v>219</v>
      </c>
      <c r="DS60" s="56" t="s">
        <v>219</v>
      </c>
      <c r="DT60" s="293">
        <v>1.0052910052910053</v>
      </c>
      <c r="DU60" s="51"/>
      <c r="DV60" s="17" t="s">
        <v>25</v>
      </c>
      <c r="DW60" s="18" t="s">
        <v>89</v>
      </c>
      <c r="DX60" s="19">
        <v>0.33333333333333331</v>
      </c>
      <c r="DY60" s="290">
        <v>0.64166666666666661</v>
      </c>
      <c r="DZ60" s="291">
        <v>0.29166666666666663</v>
      </c>
      <c r="EA60" s="19">
        <v>0.33333333333333331</v>
      </c>
      <c r="EB60" s="20">
        <v>0.66666666666666663</v>
      </c>
      <c r="EC60" s="292">
        <v>0.31666666666666665</v>
      </c>
      <c r="ED60" s="63"/>
      <c r="EE60" s="64"/>
      <c r="EF60" s="63"/>
      <c r="EG60" s="65"/>
      <c r="EH60" s="66"/>
      <c r="EI60" s="64"/>
      <c r="EJ60" s="63"/>
      <c r="EK60" s="65"/>
      <c r="EL60" s="66"/>
      <c r="EM60" s="64"/>
      <c r="EN60" s="56" t="s">
        <v>219</v>
      </c>
      <c r="EO60" s="56" t="s">
        <v>219</v>
      </c>
      <c r="EP60" s="56" t="s">
        <v>219</v>
      </c>
      <c r="EQ60" s="56" t="s">
        <v>219</v>
      </c>
      <c r="ER60" s="56" t="s">
        <v>219</v>
      </c>
      <c r="ES60" s="293">
        <v>0</v>
      </c>
      <c r="ET60" s="51"/>
      <c r="EU60" s="17"/>
      <c r="EV60" s="18"/>
      <c r="EW60" s="19"/>
      <c r="EX60" s="290">
        <v>0</v>
      </c>
      <c r="EY60" s="291">
        <v>0</v>
      </c>
      <c r="EZ60" s="19">
        <v>0</v>
      </c>
      <c r="FA60" s="20"/>
      <c r="FB60" s="292">
        <v>0</v>
      </c>
      <c r="FC60" s="63"/>
      <c r="FD60" s="64"/>
      <c r="FE60" s="63"/>
      <c r="FF60" s="65"/>
      <c r="FG60" s="66"/>
      <c r="FH60" s="64"/>
      <c r="FI60" s="63"/>
      <c r="FJ60" s="65"/>
      <c r="FK60" s="66"/>
      <c r="FL60" s="64"/>
      <c r="FM60" s="56" t="s">
        <v>219</v>
      </c>
      <c r="FN60" s="56" t="s">
        <v>219</v>
      </c>
      <c r="FO60" s="56" t="s">
        <v>219</v>
      </c>
      <c r="FP60" s="56" t="s">
        <v>219</v>
      </c>
      <c r="FQ60" s="56" t="s">
        <v>219</v>
      </c>
      <c r="FR60" s="293" t="s">
        <v>219</v>
      </c>
      <c r="FS60" s="51"/>
      <c r="FU60" s="262" t="s">
        <v>25</v>
      </c>
      <c r="FV60" s="261">
        <v>1</v>
      </c>
      <c r="FW60" s="263">
        <v>1.8500000000000005</v>
      </c>
      <c r="FX60" s="23"/>
      <c r="FY60" s="88"/>
    </row>
    <row r="61" spans="1:181" s="25" customFormat="1" x14ac:dyDescent="0.2">
      <c r="A61" s="17" t="s">
        <v>29</v>
      </c>
      <c r="B61" s="18" t="s">
        <v>74</v>
      </c>
      <c r="C61" s="19">
        <v>0.22916666666666666</v>
      </c>
      <c r="D61" s="290">
        <v>0</v>
      </c>
      <c r="E61" s="291">
        <v>0</v>
      </c>
      <c r="F61" s="19">
        <v>0</v>
      </c>
      <c r="G61" s="20"/>
      <c r="H61" s="292">
        <v>0</v>
      </c>
      <c r="I61" s="63"/>
      <c r="J61" s="64"/>
      <c r="K61" s="63"/>
      <c r="L61" s="65"/>
      <c r="M61" s="66"/>
      <c r="N61" s="64"/>
      <c r="O61" s="63"/>
      <c r="P61" s="65"/>
      <c r="Q61" s="66"/>
      <c r="R61" s="64"/>
      <c r="S61" s="56" t="s">
        <v>219</v>
      </c>
      <c r="T61" s="56" t="s">
        <v>219</v>
      </c>
      <c r="U61" s="56" t="s">
        <v>219</v>
      </c>
      <c r="V61" s="56" t="s">
        <v>219</v>
      </c>
      <c r="W61" s="56" t="s">
        <v>219</v>
      </c>
      <c r="X61" s="293" t="s">
        <v>219</v>
      </c>
      <c r="Y61" s="54"/>
      <c r="Z61" s="17" t="s">
        <v>29</v>
      </c>
      <c r="AA61" s="18" t="s">
        <v>11</v>
      </c>
      <c r="AB61" s="19">
        <v>0.22916666666666666</v>
      </c>
      <c r="AC61" s="290">
        <v>0</v>
      </c>
      <c r="AD61" s="291">
        <v>0</v>
      </c>
      <c r="AE61" s="19">
        <v>0</v>
      </c>
      <c r="AF61" s="20"/>
      <c r="AG61" s="292">
        <v>0</v>
      </c>
      <c r="AH61" s="63"/>
      <c r="AI61" s="64"/>
      <c r="AJ61" s="63"/>
      <c r="AK61" s="65"/>
      <c r="AL61" s="66"/>
      <c r="AM61" s="64"/>
      <c r="AN61" s="63"/>
      <c r="AO61" s="65"/>
      <c r="AP61" s="66"/>
      <c r="AQ61" s="64"/>
      <c r="AR61" s="56" t="s">
        <v>219</v>
      </c>
      <c r="AS61" s="56" t="s">
        <v>219</v>
      </c>
      <c r="AT61" s="56" t="s">
        <v>219</v>
      </c>
      <c r="AU61" s="56" t="s">
        <v>219</v>
      </c>
      <c r="AV61" s="56" t="s">
        <v>219</v>
      </c>
      <c r="AW61" s="293" t="s">
        <v>219</v>
      </c>
      <c r="AX61" s="51"/>
      <c r="AY61" s="17" t="s">
        <v>29</v>
      </c>
      <c r="AZ61" s="18" t="s">
        <v>89</v>
      </c>
      <c r="BA61" s="19">
        <v>0.45833333333333331</v>
      </c>
      <c r="BB61" s="290">
        <v>0.76666666666666661</v>
      </c>
      <c r="BC61" s="291">
        <v>0.29166666666666663</v>
      </c>
      <c r="BD61" s="19">
        <v>0.45833333333333331</v>
      </c>
      <c r="BE61" s="20">
        <v>0.53749999999999998</v>
      </c>
      <c r="BF61" s="292">
        <v>6.25E-2</v>
      </c>
      <c r="BG61" s="63" t="s">
        <v>72</v>
      </c>
      <c r="BH61" s="64">
        <v>104</v>
      </c>
      <c r="BI61" s="63" t="s">
        <v>77</v>
      </c>
      <c r="BJ61" s="65">
        <v>71</v>
      </c>
      <c r="BK61" s="66"/>
      <c r="BL61" s="64"/>
      <c r="BM61" s="63"/>
      <c r="BN61" s="65"/>
      <c r="BO61" s="66"/>
      <c r="BP61" s="64"/>
      <c r="BQ61" s="56">
        <v>0.16049382716049382</v>
      </c>
      <c r="BR61" s="56">
        <v>0.11833333333333333</v>
      </c>
      <c r="BS61" s="56" t="s">
        <v>219</v>
      </c>
      <c r="BT61" s="56" t="s">
        <v>219</v>
      </c>
      <c r="BU61" s="56" t="s">
        <v>219</v>
      </c>
      <c r="BV61" s="293">
        <v>4.4612345679012346</v>
      </c>
      <c r="BW61" s="51"/>
      <c r="BX61" s="17" t="s">
        <v>29</v>
      </c>
      <c r="BY61" s="18" t="s">
        <v>89</v>
      </c>
      <c r="BZ61" s="19">
        <v>0.45833333333333331</v>
      </c>
      <c r="CA61" s="290">
        <v>0.76666666666666661</v>
      </c>
      <c r="CB61" s="291">
        <v>0.29166666666666663</v>
      </c>
      <c r="CC61" s="19">
        <v>0.45833333333333331</v>
      </c>
      <c r="CD61" s="20">
        <v>0.76666666666666661</v>
      </c>
      <c r="CE61" s="292">
        <v>0.29166666666666663</v>
      </c>
      <c r="CF61" s="63" t="s">
        <v>72</v>
      </c>
      <c r="CG61" s="64">
        <v>108</v>
      </c>
      <c r="CH61" s="63" t="s">
        <v>77</v>
      </c>
      <c r="CI61" s="65">
        <v>72</v>
      </c>
      <c r="CJ61" s="66"/>
      <c r="CK61" s="64"/>
      <c r="CL61" s="63"/>
      <c r="CM61" s="65"/>
      <c r="CN61" s="66"/>
      <c r="CO61" s="64"/>
      <c r="CP61" s="56">
        <v>0.16666666666666666</v>
      </c>
      <c r="CQ61" s="56">
        <v>0.12</v>
      </c>
      <c r="CR61" s="56" t="s">
        <v>219</v>
      </c>
      <c r="CS61" s="56" t="s">
        <v>219</v>
      </c>
      <c r="CT61" s="56" t="s">
        <v>219</v>
      </c>
      <c r="CU61" s="293">
        <v>0.98285714285714287</v>
      </c>
      <c r="CV61" s="51"/>
      <c r="CW61" s="17" t="s">
        <v>29</v>
      </c>
      <c r="CX61" s="18" t="s">
        <v>89</v>
      </c>
      <c r="CY61" s="19">
        <v>0.45833333333333331</v>
      </c>
      <c r="CZ61" s="290">
        <v>0.76666666666666661</v>
      </c>
      <c r="DA61" s="291">
        <v>0.29166666666666663</v>
      </c>
      <c r="DB61" s="19">
        <v>0.45833333333333331</v>
      </c>
      <c r="DC61" s="20">
        <v>0.79166666666666663</v>
      </c>
      <c r="DD61" s="292">
        <v>0.31666666666666665</v>
      </c>
      <c r="DE61" s="63" t="s">
        <v>72</v>
      </c>
      <c r="DF61" s="64">
        <v>109</v>
      </c>
      <c r="DG61" s="63" t="s">
        <v>77</v>
      </c>
      <c r="DH61" s="65">
        <v>71</v>
      </c>
      <c r="DI61" s="66"/>
      <c r="DJ61" s="64"/>
      <c r="DK61" s="63"/>
      <c r="DL61" s="65"/>
      <c r="DM61" s="66"/>
      <c r="DN61" s="64"/>
      <c r="DO61" s="56">
        <v>0.16820987654320987</v>
      </c>
      <c r="DP61" s="56">
        <v>0.11833333333333333</v>
      </c>
      <c r="DQ61" s="56" t="s">
        <v>219</v>
      </c>
      <c r="DR61" s="56" t="s">
        <v>219</v>
      </c>
      <c r="DS61" s="56" t="s">
        <v>219</v>
      </c>
      <c r="DT61" s="293">
        <v>0.9048732943469785</v>
      </c>
      <c r="DU61" s="51"/>
      <c r="DV61" s="17" t="s">
        <v>29</v>
      </c>
      <c r="DW61" s="18" t="s">
        <v>89</v>
      </c>
      <c r="DX61" s="19">
        <v>0.29166666666666669</v>
      </c>
      <c r="DY61" s="290">
        <v>0.60000000000000009</v>
      </c>
      <c r="DZ61" s="291">
        <v>0.29166666666666674</v>
      </c>
      <c r="EA61" s="19">
        <v>0.29166666666666669</v>
      </c>
      <c r="EB61" s="20">
        <v>0.6</v>
      </c>
      <c r="EC61" s="292">
        <v>0.29166666666666663</v>
      </c>
      <c r="ED61" s="63" t="s">
        <v>76</v>
      </c>
      <c r="EE61" s="64">
        <v>700</v>
      </c>
      <c r="EF61" s="63" t="s">
        <v>77</v>
      </c>
      <c r="EG61" s="65">
        <v>128</v>
      </c>
      <c r="EH61" s="66"/>
      <c r="EI61" s="64"/>
      <c r="EJ61" s="63"/>
      <c r="EK61" s="65"/>
      <c r="EL61" s="66"/>
      <c r="EM61" s="64"/>
      <c r="EN61" s="56">
        <v>9.5315904139433541E-2</v>
      </c>
      <c r="EO61" s="56">
        <v>0.21333333333333335</v>
      </c>
      <c r="EP61" s="56" t="s">
        <v>219</v>
      </c>
      <c r="EQ61" s="56" t="s">
        <v>219</v>
      </c>
      <c r="ER61" s="56" t="s">
        <v>219</v>
      </c>
      <c r="ES61" s="293">
        <v>1.0582259570494867</v>
      </c>
      <c r="ET61" s="51"/>
      <c r="EU61" s="17"/>
      <c r="EV61" s="18"/>
      <c r="EW61" s="19"/>
      <c r="EX61" s="290">
        <v>0</v>
      </c>
      <c r="EY61" s="291">
        <v>0</v>
      </c>
      <c r="EZ61" s="19">
        <v>0</v>
      </c>
      <c r="FA61" s="20"/>
      <c r="FB61" s="292">
        <v>0</v>
      </c>
      <c r="FC61" s="63"/>
      <c r="FD61" s="64"/>
      <c r="FE61" s="63"/>
      <c r="FF61" s="65"/>
      <c r="FG61" s="66"/>
      <c r="FH61" s="64"/>
      <c r="FI61" s="63"/>
      <c r="FJ61" s="65"/>
      <c r="FK61" s="66"/>
      <c r="FL61" s="64"/>
      <c r="FM61" s="56" t="s">
        <v>219</v>
      </c>
      <c r="FN61" s="56" t="s">
        <v>219</v>
      </c>
      <c r="FO61" s="56" t="s">
        <v>219</v>
      </c>
      <c r="FP61" s="56" t="s">
        <v>219</v>
      </c>
      <c r="FQ61" s="56" t="s">
        <v>219</v>
      </c>
      <c r="FR61" s="293" t="s">
        <v>219</v>
      </c>
      <c r="FS61" s="51"/>
      <c r="FU61" s="262" t="s">
        <v>29</v>
      </c>
      <c r="FV61" s="261">
        <v>3</v>
      </c>
      <c r="FW61" s="263">
        <v>1.2333333333333332</v>
      </c>
      <c r="FX61" s="23"/>
      <c r="FY61" s="88"/>
    </row>
    <row r="62" spans="1:181" s="25" customFormat="1" x14ac:dyDescent="0.2">
      <c r="A62" s="17" t="s">
        <v>165</v>
      </c>
      <c r="B62" s="18" t="s">
        <v>11</v>
      </c>
      <c r="C62" s="19">
        <v>0.22916666666666666</v>
      </c>
      <c r="D62" s="290">
        <v>0</v>
      </c>
      <c r="E62" s="291">
        <v>0</v>
      </c>
      <c r="F62" s="19">
        <v>0</v>
      </c>
      <c r="G62" s="20"/>
      <c r="H62" s="292">
        <v>0</v>
      </c>
      <c r="I62" s="63"/>
      <c r="J62" s="64"/>
      <c r="K62" s="63"/>
      <c r="L62" s="65"/>
      <c r="M62" s="66"/>
      <c r="N62" s="64"/>
      <c r="O62" s="63"/>
      <c r="P62" s="65"/>
      <c r="Q62" s="66"/>
      <c r="R62" s="64"/>
      <c r="S62" s="56" t="s">
        <v>219</v>
      </c>
      <c r="T62" s="56" t="s">
        <v>219</v>
      </c>
      <c r="U62" s="56" t="s">
        <v>219</v>
      </c>
      <c r="V62" s="56" t="s">
        <v>219</v>
      </c>
      <c r="W62" s="56" t="s">
        <v>219</v>
      </c>
      <c r="X62" s="293" t="s">
        <v>219</v>
      </c>
      <c r="Y62" s="54"/>
      <c r="Z62" s="17" t="s">
        <v>165</v>
      </c>
      <c r="AA62" s="18" t="s">
        <v>11</v>
      </c>
      <c r="AB62" s="19">
        <v>0.22916666666666666</v>
      </c>
      <c r="AC62" s="290">
        <v>0</v>
      </c>
      <c r="AD62" s="291">
        <v>0</v>
      </c>
      <c r="AE62" s="19">
        <v>0</v>
      </c>
      <c r="AF62" s="20"/>
      <c r="AG62" s="292">
        <v>0</v>
      </c>
      <c r="AH62" s="63"/>
      <c r="AI62" s="64"/>
      <c r="AJ62" s="63"/>
      <c r="AK62" s="65"/>
      <c r="AL62" s="66"/>
      <c r="AM62" s="64"/>
      <c r="AN62" s="63"/>
      <c r="AO62" s="65"/>
      <c r="AP62" s="66"/>
      <c r="AQ62" s="64"/>
      <c r="AR62" s="56" t="s">
        <v>219</v>
      </c>
      <c r="AS62" s="56" t="s">
        <v>219</v>
      </c>
      <c r="AT62" s="56" t="s">
        <v>219</v>
      </c>
      <c r="AU62" s="56" t="s">
        <v>219</v>
      </c>
      <c r="AV62" s="56" t="s">
        <v>219</v>
      </c>
      <c r="AW62" s="293" t="s">
        <v>219</v>
      </c>
      <c r="AX62" s="51"/>
      <c r="AY62" s="17" t="s">
        <v>165</v>
      </c>
      <c r="AZ62" s="18" t="s">
        <v>11</v>
      </c>
      <c r="BA62" s="19">
        <v>0.22916666666666666</v>
      </c>
      <c r="BB62" s="290">
        <v>0</v>
      </c>
      <c r="BC62" s="291">
        <v>0</v>
      </c>
      <c r="BD62" s="19">
        <v>0</v>
      </c>
      <c r="BE62" s="20"/>
      <c r="BF62" s="292">
        <v>0</v>
      </c>
      <c r="BG62" s="63"/>
      <c r="BH62" s="64"/>
      <c r="BI62" s="63"/>
      <c r="BJ62" s="65"/>
      <c r="BK62" s="66"/>
      <c r="BL62" s="64"/>
      <c r="BM62" s="63"/>
      <c r="BN62" s="65"/>
      <c r="BO62" s="66"/>
      <c r="BP62" s="64"/>
      <c r="BQ62" s="56" t="s">
        <v>219</v>
      </c>
      <c r="BR62" s="56" t="s">
        <v>219</v>
      </c>
      <c r="BS62" s="56" t="s">
        <v>219</v>
      </c>
      <c r="BT62" s="56" t="s">
        <v>219</v>
      </c>
      <c r="BU62" s="56" t="s">
        <v>219</v>
      </c>
      <c r="BV62" s="293" t="s">
        <v>219</v>
      </c>
      <c r="BW62" s="51"/>
      <c r="BX62" s="17" t="s">
        <v>165</v>
      </c>
      <c r="BY62" s="18" t="s">
        <v>11</v>
      </c>
      <c r="BZ62" s="19">
        <v>0.22916666666666666</v>
      </c>
      <c r="CA62" s="290">
        <v>0</v>
      </c>
      <c r="CB62" s="291">
        <v>0</v>
      </c>
      <c r="CC62" s="19">
        <v>0</v>
      </c>
      <c r="CD62" s="20"/>
      <c r="CE62" s="292">
        <v>0</v>
      </c>
      <c r="CF62" s="63"/>
      <c r="CG62" s="64"/>
      <c r="CH62" s="63"/>
      <c r="CI62" s="65"/>
      <c r="CJ62" s="66"/>
      <c r="CK62" s="64"/>
      <c r="CL62" s="63"/>
      <c r="CM62" s="65"/>
      <c r="CN62" s="66"/>
      <c r="CO62" s="64"/>
      <c r="CP62" s="56" t="s">
        <v>219</v>
      </c>
      <c r="CQ62" s="56" t="s">
        <v>219</v>
      </c>
      <c r="CR62" s="56" t="s">
        <v>219</v>
      </c>
      <c r="CS62" s="56" t="s">
        <v>219</v>
      </c>
      <c r="CT62" s="56" t="s">
        <v>219</v>
      </c>
      <c r="CU62" s="293" t="s">
        <v>219</v>
      </c>
      <c r="CV62" s="51"/>
      <c r="CW62" s="17" t="s">
        <v>165</v>
      </c>
      <c r="CX62" s="18" t="s">
        <v>11</v>
      </c>
      <c r="CY62" s="19"/>
      <c r="CZ62" s="290">
        <v>0</v>
      </c>
      <c r="DA62" s="291">
        <v>0</v>
      </c>
      <c r="DB62" s="19">
        <v>0</v>
      </c>
      <c r="DC62" s="20"/>
      <c r="DD62" s="292">
        <v>0</v>
      </c>
      <c r="DE62" s="63"/>
      <c r="DF62" s="64"/>
      <c r="DG62" s="63"/>
      <c r="DH62" s="65"/>
      <c r="DI62" s="66"/>
      <c r="DJ62" s="64"/>
      <c r="DK62" s="63"/>
      <c r="DL62" s="65"/>
      <c r="DM62" s="66"/>
      <c r="DN62" s="64"/>
      <c r="DO62" s="56" t="s">
        <v>219</v>
      </c>
      <c r="DP62" s="56" t="s">
        <v>219</v>
      </c>
      <c r="DQ62" s="56" t="s">
        <v>219</v>
      </c>
      <c r="DR62" s="56" t="s">
        <v>219</v>
      </c>
      <c r="DS62" s="56" t="s">
        <v>219</v>
      </c>
      <c r="DT62" s="293" t="s">
        <v>219</v>
      </c>
      <c r="DU62" s="51"/>
      <c r="DV62" s="17" t="s">
        <v>165</v>
      </c>
      <c r="DW62" s="18" t="s">
        <v>11</v>
      </c>
      <c r="DX62" s="19"/>
      <c r="DY62" s="290">
        <v>0</v>
      </c>
      <c r="DZ62" s="291">
        <v>0</v>
      </c>
      <c r="EA62" s="19">
        <v>0</v>
      </c>
      <c r="EB62" s="20"/>
      <c r="EC62" s="292">
        <v>0</v>
      </c>
      <c r="ED62" s="63"/>
      <c r="EE62" s="64"/>
      <c r="EF62" s="63"/>
      <c r="EG62" s="65"/>
      <c r="EH62" s="66"/>
      <c r="EI62" s="64"/>
      <c r="EJ62" s="63"/>
      <c r="EK62" s="65"/>
      <c r="EL62" s="66"/>
      <c r="EM62" s="64"/>
      <c r="EN62" s="56" t="s">
        <v>219</v>
      </c>
      <c r="EO62" s="56" t="s">
        <v>219</v>
      </c>
      <c r="EP62" s="56" t="s">
        <v>219</v>
      </c>
      <c r="EQ62" s="56" t="s">
        <v>219</v>
      </c>
      <c r="ER62" s="56" t="s">
        <v>219</v>
      </c>
      <c r="ES62" s="293" t="s">
        <v>219</v>
      </c>
      <c r="ET62" s="51"/>
      <c r="EU62" s="17"/>
      <c r="EV62" s="18"/>
      <c r="EW62" s="19"/>
      <c r="EX62" s="290">
        <v>0</v>
      </c>
      <c r="EY62" s="291">
        <v>0</v>
      </c>
      <c r="EZ62" s="19">
        <v>0</v>
      </c>
      <c r="FA62" s="20"/>
      <c r="FB62" s="292">
        <v>0</v>
      </c>
      <c r="FC62" s="63"/>
      <c r="FD62" s="64"/>
      <c r="FE62" s="63"/>
      <c r="FF62" s="65"/>
      <c r="FG62" s="66"/>
      <c r="FH62" s="64"/>
      <c r="FI62" s="63"/>
      <c r="FJ62" s="65"/>
      <c r="FK62" s="66"/>
      <c r="FL62" s="64"/>
      <c r="FM62" s="56" t="s">
        <v>219</v>
      </c>
      <c r="FN62" s="56" t="s">
        <v>219</v>
      </c>
      <c r="FO62" s="56" t="s">
        <v>219</v>
      </c>
      <c r="FP62" s="56" t="s">
        <v>219</v>
      </c>
      <c r="FQ62" s="56" t="s">
        <v>219</v>
      </c>
      <c r="FR62" s="293" t="s">
        <v>219</v>
      </c>
      <c r="FS62" s="51"/>
      <c r="FU62" s="262" t="s">
        <v>165</v>
      </c>
      <c r="FV62" s="261">
        <v>7</v>
      </c>
      <c r="FW62" s="263">
        <v>0</v>
      </c>
      <c r="FX62" s="23"/>
      <c r="FY62" s="88"/>
    </row>
    <row r="63" spans="1:181" s="25" customFormat="1" x14ac:dyDescent="0.2">
      <c r="A63" s="17"/>
      <c r="B63" s="18"/>
      <c r="C63" s="19">
        <v>0.22916666666666666</v>
      </c>
      <c r="D63" s="290">
        <v>0</v>
      </c>
      <c r="E63" s="291">
        <v>0</v>
      </c>
      <c r="F63" s="19">
        <v>0</v>
      </c>
      <c r="G63" s="20">
        <v>0.53749999999999998</v>
      </c>
      <c r="H63" s="292">
        <v>0</v>
      </c>
      <c r="I63" s="63"/>
      <c r="J63" s="64"/>
      <c r="K63" s="63"/>
      <c r="L63" s="65"/>
      <c r="M63" s="66"/>
      <c r="N63" s="64"/>
      <c r="O63" s="63"/>
      <c r="P63" s="65"/>
      <c r="Q63" s="66"/>
      <c r="R63" s="64"/>
      <c r="S63" s="56" t="s">
        <v>219</v>
      </c>
      <c r="T63" s="56" t="s">
        <v>219</v>
      </c>
      <c r="U63" s="56" t="s">
        <v>219</v>
      </c>
      <c r="V63" s="56" t="s">
        <v>219</v>
      </c>
      <c r="W63" s="56" t="s">
        <v>219</v>
      </c>
      <c r="X63" s="293" t="s">
        <v>219</v>
      </c>
      <c r="Y63" s="54"/>
      <c r="Z63" s="17"/>
      <c r="AA63" s="18"/>
      <c r="AB63" s="19"/>
      <c r="AC63" s="290">
        <v>0</v>
      </c>
      <c r="AD63" s="291">
        <v>0</v>
      </c>
      <c r="AE63" s="19">
        <v>0</v>
      </c>
      <c r="AF63" s="20"/>
      <c r="AG63" s="292">
        <v>0</v>
      </c>
      <c r="AH63" s="63"/>
      <c r="AI63" s="64"/>
      <c r="AJ63" s="63"/>
      <c r="AK63" s="65"/>
      <c r="AL63" s="66"/>
      <c r="AM63" s="64"/>
      <c r="AN63" s="63"/>
      <c r="AO63" s="65"/>
      <c r="AP63" s="66"/>
      <c r="AQ63" s="64"/>
      <c r="AR63" s="56" t="s">
        <v>219</v>
      </c>
      <c r="AS63" s="56" t="s">
        <v>219</v>
      </c>
      <c r="AT63" s="56" t="s">
        <v>219</v>
      </c>
      <c r="AU63" s="56" t="s">
        <v>219</v>
      </c>
      <c r="AV63" s="56" t="s">
        <v>219</v>
      </c>
      <c r="AW63" s="293" t="s">
        <v>219</v>
      </c>
      <c r="AX63" s="51"/>
      <c r="AY63" s="17"/>
      <c r="AZ63" s="18"/>
      <c r="BA63" s="19"/>
      <c r="BB63" s="290">
        <v>0</v>
      </c>
      <c r="BC63" s="291">
        <v>0</v>
      </c>
      <c r="BD63" s="19">
        <v>0</v>
      </c>
      <c r="BE63" s="20"/>
      <c r="BF63" s="292">
        <v>0</v>
      </c>
      <c r="BG63" s="63"/>
      <c r="BH63" s="64"/>
      <c r="BI63" s="63"/>
      <c r="BJ63" s="65"/>
      <c r="BK63" s="66"/>
      <c r="BL63" s="64"/>
      <c r="BM63" s="63"/>
      <c r="BN63" s="65"/>
      <c r="BO63" s="66"/>
      <c r="BP63" s="64"/>
      <c r="BQ63" s="56" t="s">
        <v>219</v>
      </c>
      <c r="BR63" s="56" t="s">
        <v>219</v>
      </c>
      <c r="BS63" s="56" t="s">
        <v>219</v>
      </c>
      <c r="BT63" s="56" t="s">
        <v>219</v>
      </c>
      <c r="BU63" s="56" t="s">
        <v>219</v>
      </c>
      <c r="BV63" s="293" t="s">
        <v>219</v>
      </c>
      <c r="BW63" s="51"/>
      <c r="BX63" s="17"/>
      <c r="BY63" s="18"/>
      <c r="BZ63" s="19"/>
      <c r="CA63" s="290">
        <v>0</v>
      </c>
      <c r="CB63" s="291">
        <v>0</v>
      </c>
      <c r="CC63" s="19">
        <v>0</v>
      </c>
      <c r="CD63" s="20"/>
      <c r="CE63" s="292">
        <v>0</v>
      </c>
      <c r="CF63" s="63"/>
      <c r="CG63" s="64"/>
      <c r="CH63" s="63"/>
      <c r="CI63" s="65"/>
      <c r="CJ63" s="66"/>
      <c r="CK63" s="64"/>
      <c r="CL63" s="63"/>
      <c r="CM63" s="65"/>
      <c r="CN63" s="66"/>
      <c r="CO63" s="64"/>
      <c r="CP63" s="56" t="s">
        <v>219</v>
      </c>
      <c r="CQ63" s="56" t="s">
        <v>219</v>
      </c>
      <c r="CR63" s="56" t="s">
        <v>219</v>
      </c>
      <c r="CS63" s="56" t="s">
        <v>219</v>
      </c>
      <c r="CT63" s="56" t="s">
        <v>219</v>
      </c>
      <c r="CU63" s="293" t="s">
        <v>219</v>
      </c>
      <c r="CV63" s="51"/>
      <c r="CW63" s="17"/>
      <c r="CX63" s="18"/>
      <c r="CY63" s="19"/>
      <c r="CZ63" s="290">
        <v>0</v>
      </c>
      <c r="DA63" s="291">
        <v>0</v>
      </c>
      <c r="DB63" s="19">
        <v>0</v>
      </c>
      <c r="DC63" s="20"/>
      <c r="DD63" s="292">
        <v>0</v>
      </c>
      <c r="DE63" s="63"/>
      <c r="DF63" s="64"/>
      <c r="DG63" s="63"/>
      <c r="DH63" s="65"/>
      <c r="DI63" s="66"/>
      <c r="DJ63" s="64"/>
      <c r="DK63" s="63"/>
      <c r="DL63" s="65"/>
      <c r="DM63" s="66"/>
      <c r="DN63" s="64"/>
      <c r="DO63" s="56" t="s">
        <v>219</v>
      </c>
      <c r="DP63" s="56" t="s">
        <v>219</v>
      </c>
      <c r="DQ63" s="56" t="s">
        <v>219</v>
      </c>
      <c r="DR63" s="56" t="s">
        <v>219</v>
      </c>
      <c r="DS63" s="56" t="s">
        <v>219</v>
      </c>
      <c r="DT63" s="293" t="s">
        <v>219</v>
      </c>
      <c r="DU63" s="51"/>
      <c r="DV63" s="17"/>
      <c r="DW63" s="18"/>
      <c r="DX63" s="19"/>
      <c r="DY63" s="290">
        <v>0</v>
      </c>
      <c r="DZ63" s="291">
        <v>0</v>
      </c>
      <c r="EA63" s="19">
        <v>0</v>
      </c>
      <c r="EB63" s="20"/>
      <c r="EC63" s="292">
        <v>0</v>
      </c>
      <c r="ED63" s="63"/>
      <c r="EE63" s="64"/>
      <c r="EF63" s="63"/>
      <c r="EG63" s="65"/>
      <c r="EH63" s="66"/>
      <c r="EI63" s="64"/>
      <c r="EJ63" s="63"/>
      <c r="EK63" s="65"/>
      <c r="EL63" s="66"/>
      <c r="EM63" s="64"/>
      <c r="EN63" s="56" t="s">
        <v>219</v>
      </c>
      <c r="EO63" s="56" t="s">
        <v>219</v>
      </c>
      <c r="EP63" s="56" t="s">
        <v>219</v>
      </c>
      <c r="EQ63" s="56" t="s">
        <v>219</v>
      </c>
      <c r="ER63" s="56" t="s">
        <v>219</v>
      </c>
      <c r="ES63" s="293" t="s">
        <v>219</v>
      </c>
      <c r="ET63" s="51"/>
      <c r="EU63" s="17"/>
      <c r="EV63" s="18"/>
      <c r="EW63" s="19"/>
      <c r="EX63" s="290">
        <v>0</v>
      </c>
      <c r="EY63" s="291">
        <v>0</v>
      </c>
      <c r="EZ63" s="19">
        <v>0</v>
      </c>
      <c r="FA63" s="20"/>
      <c r="FB63" s="292">
        <v>0</v>
      </c>
      <c r="FC63" s="63"/>
      <c r="FD63" s="64"/>
      <c r="FE63" s="63"/>
      <c r="FF63" s="65"/>
      <c r="FG63" s="66"/>
      <c r="FH63" s="64"/>
      <c r="FI63" s="63"/>
      <c r="FJ63" s="65"/>
      <c r="FK63" s="66"/>
      <c r="FL63" s="64"/>
      <c r="FM63" s="56" t="s">
        <v>219</v>
      </c>
      <c r="FN63" s="56" t="s">
        <v>219</v>
      </c>
      <c r="FO63" s="56" t="s">
        <v>219</v>
      </c>
      <c r="FP63" s="56" t="s">
        <v>219</v>
      </c>
      <c r="FQ63" s="56" t="s">
        <v>219</v>
      </c>
      <c r="FR63" s="293" t="s">
        <v>219</v>
      </c>
      <c r="FS63" s="51"/>
      <c r="FU63" s="262">
        <v>0</v>
      </c>
      <c r="FV63" s="261" t="s">
        <v>219</v>
      </c>
      <c r="FW63" s="263">
        <v>0</v>
      </c>
      <c r="FX63" s="23"/>
      <c r="FY63" s="88"/>
    </row>
    <row r="64" spans="1:181" s="25" customFormat="1" x14ac:dyDescent="0.2">
      <c r="A64" s="17"/>
      <c r="B64" s="18"/>
      <c r="C64" s="19">
        <v>0.22916666666666666</v>
      </c>
      <c r="D64" s="290">
        <v>0</v>
      </c>
      <c r="E64" s="291">
        <v>0</v>
      </c>
      <c r="F64" s="19">
        <v>0</v>
      </c>
      <c r="G64" s="20"/>
      <c r="H64" s="292">
        <v>0</v>
      </c>
      <c r="I64" s="63"/>
      <c r="J64" s="64"/>
      <c r="K64" s="63"/>
      <c r="L64" s="65"/>
      <c r="M64" s="66"/>
      <c r="N64" s="64"/>
      <c r="O64" s="63"/>
      <c r="P64" s="65"/>
      <c r="Q64" s="66"/>
      <c r="R64" s="64"/>
      <c r="S64" s="56" t="s">
        <v>219</v>
      </c>
      <c r="T64" s="56" t="s">
        <v>219</v>
      </c>
      <c r="U64" s="56" t="s">
        <v>219</v>
      </c>
      <c r="V64" s="56" t="s">
        <v>219</v>
      </c>
      <c r="W64" s="56" t="s">
        <v>219</v>
      </c>
      <c r="X64" s="293" t="s">
        <v>219</v>
      </c>
      <c r="Y64" s="54"/>
      <c r="Z64" s="17"/>
      <c r="AA64" s="18"/>
      <c r="AB64" s="19"/>
      <c r="AC64" s="290">
        <v>0</v>
      </c>
      <c r="AD64" s="291">
        <v>0</v>
      </c>
      <c r="AE64" s="19">
        <v>0</v>
      </c>
      <c r="AF64" s="20"/>
      <c r="AG64" s="292">
        <v>0</v>
      </c>
      <c r="AH64" s="63"/>
      <c r="AI64" s="64"/>
      <c r="AJ64" s="63"/>
      <c r="AK64" s="65"/>
      <c r="AL64" s="66"/>
      <c r="AM64" s="64"/>
      <c r="AN64" s="63"/>
      <c r="AO64" s="65"/>
      <c r="AP64" s="66"/>
      <c r="AQ64" s="64"/>
      <c r="AR64" s="56" t="s">
        <v>219</v>
      </c>
      <c r="AS64" s="56" t="s">
        <v>219</v>
      </c>
      <c r="AT64" s="56" t="s">
        <v>219</v>
      </c>
      <c r="AU64" s="56" t="s">
        <v>219</v>
      </c>
      <c r="AV64" s="56" t="s">
        <v>219</v>
      </c>
      <c r="AW64" s="293" t="s">
        <v>219</v>
      </c>
      <c r="AX64" s="51"/>
      <c r="AY64" s="17"/>
      <c r="AZ64" s="18"/>
      <c r="BA64" s="19"/>
      <c r="BB64" s="290">
        <v>0</v>
      </c>
      <c r="BC64" s="291">
        <v>0</v>
      </c>
      <c r="BD64" s="19">
        <v>0</v>
      </c>
      <c r="BE64" s="20"/>
      <c r="BF64" s="292">
        <v>0</v>
      </c>
      <c r="BG64" s="63"/>
      <c r="BH64" s="64"/>
      <c r="BI64" s="63"/>
      <c r="BJ64" s="65"/>
      <c r="BK64" s="66"/>
      <c r="BL64" s="64"/>
      <c r="BM64" s="63"/>
      <c r="BN64" s="65"/>
      <c r="BO64" s="66"/>
      <c r="BP64" s="64"/>
      <c r="BQ64" s="56" t="s">
        <v>219</v>
      </c>
      <c r="BR64" s="56" t="s">
        <v>219</v>
      </c>
      <c r="BS64" s="56" t="s">
        <v>219</v>
      </c>
      <c r="BT64" s="56" t="s">
        <v>219</v>
      </c>
      <c r="BU64" s="56" t="s">
        <v>219</v>
      </c>
      <c r="BV64" s="293" t="s">
        <v>219</v>
      </c>
      <c r="BW64" s="51"/>
      <c r="BX64" s="17"/>
      <c r="BY64" s="18"/>
      <c r="BZ64" s="19"/>
      <c r="CA64" s="290">
        <v>0</v>
      </c>
      <c r="CB64" s="291">
        <v>0</v>
      </c>
      <c r="CC64" s="19">
        <v>0</v>
      </c>
      <c r="CD64" s="20"/>
      <c r="CE64" s="292">
        <v>0</v>
      </c>
      <c r="CF64" s="63"/>
      <c r="CG64" s="64"/>
      <c r="CH64" s="63"/>
      <c r="CI64" s="65"/>
      <c r="CJ64" s="66"/>
      <c r="CK64" s="64"/>
      <c r="CL64" s="63"/>
      <c r="CM64" s="65"/>
      <c r="CN64" s="66"/>
      <c r="CO64" s="64"/>
      <c r="CP64" s="56" t="s">
        <v>219</v>
      </c>
      <c r="CQ64" s="56" t="s">
        <v>219</v>
      </c>
      <c r="CR64" s="56" t="s">
        <v>219</v>
      </c>
      <c r="CS64" s="56" t="s">
        <v>219</v>
      </c>
      <c r="CT64" s="56" t="s">
        <v>219</v>
      </c>
      <c r="CU64" s="293" t="s">
        <v>219</v>
      </c>
      <c r="CV64" s="51"/>
      <c r="CW64" s="17"/>
      <c r="CX64" s="18"/>
      <c r="CY64" s="19"/>
      <c r="CZ64" s="290">
        <v>0</v>
      </c>
      <c r="DA64" s="291">
        <v>0</v>
      </c>
      <c r="DB64" s="19">
        <v>0</v>
      </c>
      <c r="DC64" s="20"/>
      <c r="DD64" s="292">
        <v>0</v>
      </c>
      <c r="DE64" s="63"/>
      <c r="DF64" s="64"/>
      <c r="DG64" s="63"/>
      <c r="DH64" s="65"/>
      <c r="DI64" s="66"/>
      <c r="DJ64" s="64"/>
      <c r="DK64" s="63"/>
      <c r="DL64" s="65"/>
      <c r="DM64" s="66"/>
      <c r="DN64" s="64"/>
      <c r="DO64" s="56" t="s">
        <v>219</v>
      </c>
      <c r="DP64" s="56" t="s">
        <v>219</v>
      </c>
      <c r="DQ64" s="56" t="s">
        <v>219</v>
      </c>
      <c r="DR64" s="56" t="s">
        <v>219</v>
      </c>
      <c r="DS64" s="56" t="s">
        <v>219</v>
      </c>
      <c r="DT64" s="293" t="s">
        <v>219</v>
      </c>
      <c r="DU64" s="51"/>
      <c r="DV64" s="17"/>
      <c r="DW64" s="18"/>
      <c r="DX64" s="19"/>
      <c r="DY64" s="290">
        <v>0</v>
      </c>
      <c r="DZ64" s="291">
        <v>0</v>
      </c>
      <c r="EA64" s="19">
        <v>0</v>
      </c>
      <c r="EB64" s="20"/>
      <c r="EC64" s="292">
        <v>0</v>
      </c>
      <c r="ED64" s="63"/>
      <c r="EE64" s="64"/>
      <c r="EF64" s="63"/>
      <c r="EG64" s="65"/>
      <c r="EH64" s="66"/>
      <c r="EI64" s="64"/>
      <c r="EJ64" s="63"/>
      <c r="EK64" s="65"/>
      <c r="EL64" s="66"/>
      <c r="EM64" s="64"/>
      <c r="EN64" s="56" t="s">
        <v>219</v>
      </c>
      <c r="EO64" s="56" t="s">
        <v>219</v>
      </c>
      <c r="EP64" s="56" t="s">
        <v>219</v>
      </c>
      <c r="EQ64" s="56" t="s">
        <v>219</v>
      </c>
      <c r="ER64" s="56" t="s">
        <v>219</v>
      </c>
      <c r="ES64" s="293" t="s">
        <v>219</v>
      </c>
      <c r="ET64" s="51"/>
      <c r="EU64" s="17"/>
      <c r="EV64" s="18"/>
      <c r="EW64" s="19"/>
      <c r="EX64" s="290">
        <v>0</v>
      </c>
      <c r="EY64" s="291">
        <v>0</v>
      </c>
      <c r="EZ64" s="19">
        <v>0</v>
      </c>
      <c r="FA64" s="20"/>
      <c r="FB64" s="292">
        <v>0</v>
      </c>
      <c r="FC64" s="63"/>
      <c r="FD64" s="64"/>
      <c r="FE64" s="63"/>
      <c r="FF64" s="65"/>
      <c r="FG64" s="66"/>
      <c r="FH64" s="64"/>
      <c r="FI64" s="63"/>
      <c r="FJ64" s="65"/>
      <c r="FK64" s="66"/>
      <c r="FL64" s="64"/>
      <c r="FM64" s="56" t="s">
        <v>219</v>
      </c>
      <c r="FN64" s="56" t="s">
        <v>219</v>
      </c>
      <c r="FO64" s="56" t="s">
        <v>219</v>
      </c>
      <c r="FP64" s="56" t="s">
        <v>219</v>
      </c>
      <c r="FQ64" s="56" t="s">
        <v>219</v>
      </c>
      <c r="FR64" s="293" t="s">
        <v>219</v>
      </c>
      <c r="FS64" s="51"/>
      <c r="FU64" s="262">
        <v>0</v>
      </c>
      <c r="FV64" s="261" t="s">
        <v>219</v>
      </c>
      <c r="FW64" s="263">
        <v>0</v>
      </c>
      <c r="FX64" s="23"/>
      <c r="FY64" s="88"/>
    </row>
    <row r="65" spans="1:181" s="25" customFormat="1" x14ac:dyDescent="0.2">
      <c r="A65" s="17"/>
      <c r="B65" s="18"/>
      <c r="C65" s="19">
        <v>0.27083333333333331</v>
      </c>
      <c r="D65" s="290">
        <v>0</v>
      </c>
      <c r="E65" s="291">
        <v>0</v>
      </c>
      <c r="F65" s="19">
        <v>0</v>
      </c>
      <c r="G65" s="20">
        <v>0.57916666666666672</v>
      </c>
      <c r="H65" s="292">
        <v>0</v>
      </c>
      <c r="I65" s="63"/>
      <c r="J65" s="64"/>
      <c r="K65" s="63"/>
      <c r="L65" s="65"/>
      <c r="M65" s="66"/>
      <c r="N65" s="64"/>
      <c r="O65" s="63"/>
      <c r="P65" s="65"/>
      <c r="Q65" s="66"/>
      <c r="R65" s="64"/>
      <c r="S65" s="56" t="s">
        <v>219</v>
      </c>
      <c r="T65" s="56" t="s">
        <v>219</v>
      </c>
      <c r="U65" s="56" t="s">
        <v>219</v>
      </c>
      <c r="V65" s="56" t="s">
        <v>219</v>
      </c>
      <c r="W65" s="56" t="s">
        <v>219</v>
      </c>
      <c r="X65" s="293" t="s">
        <v>219</v>
      </c>
      <c r="Y65" s="54"/>
      <c r="Z65" s="17"/>
      <c r="AA65" s="18"/>
      <c r="AB65" s="19"/>
      <c r="AC65" s="290">
        <v>0</v>
      </c>
      <c r="AD65" s="291">
        <v>0</v>
      </c>
      <c r="AE65" s="19">
        <v>0</v>
      </c>
      <c r="AF65" s="20"/>
      <c r="AG65" s="292">
        <v>0</v>
      </c>
      <c r="AH65" s="63"/>
      <c r="AI65" s="64"/>
      <c r="AJ65" s="63"/>
      <c r="AK65" s="65"/>
      <c r="AL65" s="66"/>
      <c r="AM65" s="64"/>
      <c r="AN65" s="63"/>
      <c r="AO65" s="65"/>
      <c r="AP65" s="66"/>
      <c r="AQ65" s="64"/>
      <c r="AR65" s="56" t="s">
        <v>219</v>
      </c>
      <c r="AS65" s="56" t="s">
        <v>219</v>
      </c>
      <c r="AT65" s="56" t="s">
        <v>219</v>
      </c>
      <c r="AU65" s="56" t="s">
        <v>219</v>
      </c>
      <c r="AV65" s="56" t="s">
        <v>219</v>
      </c>
      <c r="AW65" s="293" t="s">
        <v>219</v>
      </c>
      <c r="AX65" s="51"/>
      <c r="AY65" s="17"/>
      <c r="AZ65" s="18"/>
      <c r="BA65" s="19"/>
      <c r="BB65" s="290">
        <v>0</v>
      </c>
      <c r="BC65" s="291">
        <v>0</v>
      </c>
      <c r="BD65" s="19">
        <v>0</v>
      </c>
      <c r="BE65" s="20"/>
      <c r="BF65" s="292">
        <v>0</v>
      </c>
      <c r="BG65" s="63"/>
      <c r="BH65" s="64"/>
      <c r="BI65" s="63"/>
      <c r="BJ65" s="65"/>
      <c r="BK65" s="66"/>
      <c r="BL65" s="64"/>
      <c r="BM65" s="63"/>
      <c r="BN65" s="65"/>
      <c r="BO65" s="66"/>
      <c r="BP65" s="64"/>
      <c r="BQ65" s="56" t="s">
        <v>219</v>
      </c>
      <c r="BR65" s="56" t="s">
        <v>219</v>
      </c>
      <c r="BS65" s="56" t="s">
        <v>219</v>
      </c>
      <c r="BT65" s="56" t="s">
        <v>219</v>
      </c>
      <c r="BU65" s="56" t="s">
        <v>219</v>
      </c>
      <c r="BV65" s="293" t="s">
        <v>219</v>
      </c>
      <c r="BW65" s="51"/>
      <c r="BX65" s="17"/>
      <c r="BY65" s="18"/>
      <c r="BZ65" s="19"/>
      <c r="CA65" s="290">
        <v>0</v>
      </c>
      <c r="CB65" s="291">
        <v>0</v>
      </c>
      <c r="CC65" s="19">
        <v>0</v>
      </c>
      <c r="CD65" s="20"/>
      <c r="CE65" s="292">
        <v>0</v>
      </c>
      <c r="CF65" s="63"/>
      <c r="CG65" s="64"/>
      <c r="CH65" s="63"/>
      <c r="CI65" s="65"/>
      <c r="CJ65" s="66"/>
      <c r="CK65" s="64"/>
      <c r="CL65" s="63"/>
      <c r="CM65" s="65"/>
      <c r="CN65" s="66"/>
      <c r="CO65" s="64"/>
      <c r="CP65" s="56" t="s">
        <v>219</v>
      </c>
      <c r="CQ65" s="56" t="s">
        <v>219</v>
      </c>
      <c r="CR65" s="56" t="s">
        <v>219</v>
      </c>
      <c r="CS65" s="56" t="s">
        <v>219</v>
      </c>
      <c r="CT65" s="56" t="s">
        <v>219</v>
      </c>
      <c r="CU65" s="293" t="s">
        <v>219</v>
      </c>
      <c r="CV65" s="51"/>
      <c r="CW65" s="17"/>
      <c r="CX65" s="18"/>
      <c r="CY65" s="19"/>
      <c r="CZ65" s="290">
        <v>0</v>
      </c>
      <c r="DA65" s="291">
        <v>0</v>
      </c>
      <c r="DB65" s="19">
        <v>0</v>
      </c>
      <c r="DC65" s="20"/>
      <c r="DD65" s="292">
        <v>0</v>
      </c>
      <c r="DE65" s="63"/>
      <c r="DF65" s="64"/>
      <c r="DG65" s="63"/>
      <c r="DH65" s="65"/>
      <c r="DI65" s="66"/>
      <c r="DJ65" s="64"/>
      <c r="DK65" s="63"/>
      <c r="DL65" s="65"/>
      <c r="DM65" s="66"/>
      <c r="DN65" s="64"/>
      <c r="DO65" s="56" t="s">
        <v>219</v>
      </c>
      <c r="DP65" s="56" t="s">
        <v>219</v>
      </c>
      <c r="DQ65" s="56" t="s">
        <v>219</v>
      </c>
      <c r="DR65" s="56" t="s">
        <v>219</v>
      </c>
      <c r="DS65" s="56" t="s">
        <v>219</v>
      </c>
      <c r="DT65" s="293" t="s">
        <v>219</v>
      </c>
      <c r="DU65" s="51"/>
      <c r="DV65" s="17"/>
      <c r="DW65" s="18"/>
      <c r="DX65" s="19"/>
      <c r="DY65" s="290">
        <v>0</v>
      </c>
      <c r="DZ65" s="291">
        <v>0</v>
      </c>
      <c r="EA65" s="19">
        <v>0</v>
      </c>
      <c r="EB65" s="20"/>
      <c r="EC65" s="292">
        <v>0</v>
      </c>
      <c r="ED65" s="63"/>
      <c r="EE65" s="64"/>
      <c r="EF65" s="63"/>
      <c r="EG65" s="65"/>
      <c r="EH65" s="66"/>
      <c r="EI65" s="64"/>
      <c r="EJ65" s="63"/>
      <c r="EK65" s="65"/>
      <c r="EL65" s="66"/>
      <c r="EM65" s="64"/>
      <c r="EN65" s="56" t="s">
        <v>219</v>
      </c>
      <c r="EO65" s="56" t="s">
        <v>219</v>
      </c>
      <c r="EP65" s="56" t="s">
        <v>219</v>
      </c>
      <c r="EQ65" s="56" t="s">
        <v>219</v>
      </c>
      <c r="ER65" s="56" t="s">
        <v>219</v>
      </c>
      <c r="ES65" s="293" t="s">
        <v>219</v>
      </c>
      <c r="ET65" s="51"/>
      <c r="EU65" s="17"/>
      <c r="EV65" s="18"/>
      <c r="EW65" s="19"/>
      <c r="EX65" s="290">
        <v>0</v>
      </c>
      <c r="EY65" s="291">
        <v>0</v>
      </c>
      <c r="EZ65" s="19">
        <v>0</v>
      </c>
      <c r="FA65" s="20"/>
      <c r="FB65" s="292">
        <v>0</v>
      </c>
      <c r="FC65" s="63"/>
      <c r="FD65" s="64"/>
      <c r="FE65" s="63"/>
      <c r="FF65" s="65"/>
      <c r="FG65" s="66"/>
      <c r="FH65" s="64"/>
      <c r="FI65" s="63"/>
      <c r="FJ65" s="65"/>
      <c r="FK65" s="66"/>
      <c r="FL65" s="64"/>
      <c r="FM65" s="56" t="s">
        <v>219</v>
      </c>
      <c r="FN65" s="56" t="s">
        <v>219</v>
      </c>
      <c r="FO65" s="56" t="s">
        <v>219</v>
      </c>
      <c r="FP65" s="56" t="s">
        <v>219</v>
      </c>
      <c r="FQ65" s="56" t="s">
        <v>219</v>
      </c>
      <c r="FR65" s="293" t="s">
        <v>219</v>
      </c>
      <c r="FS65" s="51"/>
      <c r="FU65" s="262">
        <v>0</v>
      </c>
      <c r="FV65" s="261" t="s">
        <v>219</v>
      </c>
      <c r="FW65" s="263">
        <v>0</v>
      </c>
      <c r="FX65" s="23"/>
      <c r="FY65" s="88"/>
    </row>
    <row r="66" spans="1:181" s="25" customFormat="1" x14ac:dyDescent="0.2">
      <c r="A66" s="17"/>
      <c r="B66" s="18"/>
      <c r="C66" s="19">
        <v>0.22916666666666666</v>
      </c>
      <c r="D66" s="290">
        <v>0</v>
      </c>
      <c r="E66" s="291">
        <v>0</v>
      </c>
      <c r="F66" s="19">
        <v>0</v>
      </c>
      <c r="G66" s="20">
        <v>0.53749999999999998</v>
      </c>
      <c r="H66" s="292">
        <v>0</v>
      </c>
      <c r="I66" s="63"/>
      <c r="J66" s="64"/>
      <c r="K66" s="63"/>
      <c r="L66" s="65"/>
      <c r="M66" s="66"/>
      <c r="N66" s="64"/>
      <c r="O66" s="63"/>
      <c r="P66" s="65"/>
      <c r="Q66" s="66"/>
      <c r="R66" s="64"/>
      <c r="S66" s="56" t="s">
        <v>219</v>
      </c>
      <c r="T66" s="56" t="s">
        <v>219</v>
      </c>
      <c r="U66" s="56" t="s">
        <v>219</v>
      </c>
      <c r="V66" s="56" t="s">
        <v>219</v>
      </c>
      <c r="W66" s="56" t="s">
        <v>219</v>
      </c>
      <c r="X66" s="293" t="s">
        <v>219</v>
      </c>
      <c r="Y66" s="52"/>
      <c r="Z66" s="17"/>
      <c r="AA66" s="18"/>
      <c r="AB66" s="19"/>
      <c r="AC66" s="290">
        <v>0</v>
      </c>
      <c r="AD66" s="291">
        <v>0</v>
      </c>
      <c r="AE66" s="19">
        <v>0</v>
      </c>
      <c r="AF66" s="20"/>
      <c r="AG66" s="292">
        <v>0</v>
      </c>
      <c r="AH66" s="63"/>
      <c r="AI66" s="64"/>
      <c r="AJ66" s="63"/>
      <c r="AK66" s="65"/>
      <c r="AL66" s="66"/>
      <c r="AM66" s="64"/>
      <c r="AN66" s="63"/>
      <c r="AO66" s="65"/>
      <c r="AP66" s="66"/>
      <c r="AQ66" s="64"/>
      <c r="AR66" s="56" t="s">
        <v>219</v>
      </c>
      <c r="AS66" s="56" t="s">
        <v>219</v>
      </c>
      <c r="AT66" s="56" t="s">
        <v>219</v>
      </c>
      <c r="AU66" s="56" t="s">
        <v>219</v>
      </c>
      <c r="AV66" s="56" t="s">
        <v>219</v>
      </c>
      <c r="AW66" s="293" t="s">
        <v>219</v>
      </c>
      <c r="AX66" s="51"/>
      <c r="AY66" s="17"/>
      <c r="AZ66" s="18"/>
      <c r="BA66" s="19"/>
      <c r="BB66" s="290">
        <v>0</v>
      </c>
      <c r="BC66" s="291">
        <v>0</v>
      </c>
      <c r="BD66" s="19">
        <v>0</v>
      </c>
      <c r="BE66" s="20"/>
      <c r="BF66" s="292">
        <v>0</v>
      </c>
      <c r="BG66" s="63"/>
      <c r="BH66" s="64"/>
      <c r="BI66" s="63"/>
      <c r="BJ66" s="65"/>
      <c r="BK66" s="66"/>
      <c r="BL66" s="64"/>
      <c r="BM66" s="63"/>
      <c r="BN66" s="65"/>
      <c r="BO66" s="66"/>
      <c r="BP66" s="64"/>
      <c r="BQ66" s="56" t="s">
        <v>219</v>
      </c>
      <c r="BR66" s="56" t="s">
        <v>219</v>
      </c>
      <c r="BS66" s="56" t="s">
        <v>219</v>
      </c>
      <c r="BT66" s="56" t="s">
        <v>219</v>
      </c>
      <c r="BU66" s="56" t="s">
        <v>219</v>
      </c>
      <c r="BV66" s="293" t="s">
        <v>219</v>
      </c>
      <c r="BW66" s="51"/>
      <c r="BX66" s="17"/>
      <c r="BY66" s="18"/>
      <c r="BZ66" s="19"/>
      <c r="CA66" s="290">
        <v>0</v>
      </c>
      <c r="CB66" s="291">
        <v>0</v>
      </c>
      <c r="CC66" s="19">
        <v>0</v>
      </c>
      <c r="CD66" s="20"/>
      <c r="CE66" s="292">
        <v>0</v>
      </c>
      <c r="CF66" s="63"/>
      <c r="CG66" s="64"/>
      <c r="CH66" s="63"/>
      <c r="CI66" s="65"/>
      <c r="CJ66" s="66"/>
      <c r="CK66" s="64"/>
      <c r="CL66" s="63"/>
      <c r="CM66" s="65"/>
      <c r="CN66" s="66"/>
      <c r="CO66" s="64"/>
      <c r="CP66" s="56" t="s">
        <v>219</v>
      </c>
      <c r="CQ66" s="56" t="s">
        <v>219</v>
      </c>
      <c r="CR66" s="56" t="s">
        <v>219</v>
      </c>
      <c r="CS66" s="56" t="s">
        <v>219</v>
      </c>
      <c r="CT66" s="56" t="s">
        <v>219</v>
      </c>
      <c r="CU66" s="293" t="s">
        <v>219</v>
      </c>
      <c r="CV66" s="51"/>
      <c r="CW66" s="17"/>
      <c r="CX66" s="18"/>
      <c r="CY66" s="19"/>
      <c r="CZ66" s="290">
        <v>0</v>
      </c>
      <c r="DA66" s="291">
        <v>0</v>
      </c>
      <c r="DB66" s="19">
        <v>0</v>
      </c>
      <c r="DC66" s="20"/>
      <c r="DD66" s="292">
        <v>0</v>
      </c>
      <c r="DE66" s="63"/>
      <c r="DF66" s="64"/>
      <c r="DG66" s="63"/>
      <c r="DH66" s="65"/>
      <c r="DI66" s="66"/>
      <c r="DJ66" s="64"/>
      <c r="DK66" s="63"/>
      <c r="DL66" s="65"/>
      <c r="DM66" s="66"/>
      <c r="DN66" s="64"/>
      <c r="DO66" s="56" t="s">
        <v>219</v>
      </c>
      <c r="DP66" s="56" t="s">
        <v>219</v>
      </c>
      <c r="DQ66" s="56" t="s">
        <v>219</v>
      </c>
      <c r="DR66" s="56" t="s">
        <v>219</v>
      </c>
      <c r="DS66" s="56" t="s">
        <v>219</v>
      </c>
      <c r="DT66" s="293" t="s">
        <v>219</v>
      </c>
      <c r="DU66" s="51"/>
      <c r="DV66" s="17"/>
      <c r="DW66" s="18"/>
      <c r="DX66" s="19"/>
      <c r="DY66" s="290">
        <v>0</v>
      </c>
      <c r="DZ66" s="291">
        <v>0</v>
      </c>
      <c r="EA66" s="19">
        <v>0</v>
      </c>
      <c r="EB66" s="20"/>
      <c r="EC66" s="292">
        <v>0</v>
      </c>
      <c r="ED66" s="63"/>
      <c r="EE66" s="64"/>
      <c r="EF66" s="63"/>
      <c r="EG66" s="65"/>
      <c r="EH66" s="66"/>
      <c r="EI66" s="64"/>
      <c r="EJ66" s="63"/>
      <c r="EK66" s="65"/>
      <c r="EL66" s="66"/>
      <c r="EM66" s="64"/>
      <c r="EN66" s="56" t="s">
        <v>219</v>
      </c>
      <c r="EO66" s="56" t="s">
        <v>219</v>
      </c>
      <c r="EP66" s="56" t="s">
        <v>219</v>
      </c>
      <c r="EQ66" s="56" t="s">
        <v>219</v>
      </c>
      <c r="ER66" s="56" t="s">
        <v>219</v>
      </c>
      <c r="ES66" s="293" t="s">
        <v>219</v>
      </c>
      <c r="ET66" s="51"/>
      <c r="EU66" s="17"/>
      <c r="EV66" s="18"/>
      <c r="EW66" s="19"/>
      <c r="EX66" s="290">
        <v>0</v>
      </c>
      <c r="EY66" s="291">
        <v>0</v>
      </c>
      <c r="EZ66" s="19">
        <v>0</v>
      </c>
      <c r="FA66" s="20"/>
      <c r="FB66" s="292">
        <v>0</v>
      </c>
      <c r="FC66" s="63"/>
      <c r="FD66" s="64"/>
      <c r="FE66" s="63"/>
      <c r="FF66" s="65"/>
      <c r="FG66" s="66"/>
      <c r="FH66" s="64"/>
      <c r="FI66" s="63"/>
      <c r="FJ66" s="65"/>
      <c r="FK66" s="66"/>
      <c r="FL66" s="64"/>
      <c r="FM66" s="56" t="s">
        <v>219</v>
      </c>
      <c r="FN66" s="56" t="s">
        <v>219</v>
      </c>
      <c r="FO66" s="56" t="s">
        <v>219</v>
      </c>
      <c r="FP66" s="56" t="s">
        <v>219</v>
      </c>
      <c r="FQ66" s="56" t="s">
        <v>219</v>
      </c>
      <c r="FR66" s="293" t="s">
        <v>219</v>
      </c>
      <c r="FS66" s="51"/>
      <c r="FU66" s="262">
        <v>0</v>
      </c>
      <c r="FV66" s="261" t="s">
        <v>219</v>
      </c>
      <c r="FW66" s="263">
        <v>0</v>
      </c>
      <c r="FX66" s="23"/>
      <c r="FY66" s="88"/>
    </row>
    <row r="67" spans="1:181" s="25" customFormat="1" x14ac:dyDescent="0.2">
      <c r="A67" s="17"/>
      <c r="B67" s="18"/>
      <c r="C67" s="19">
        <v>0.22916666666666666</v>
      </c>
      <c r="D67" s="290">
        <v>0</v>
      </c>
      <c r="E67" s="291">
        <v>0</v>
      </c>
      <c r="F67" s="19">
        <v>0</v>
      </c>
      <c r="G67" s="20">
        <v>0.53749999999999998</v>
      </c>
      <c r="H67" s="292">
        <v>0</v>
      </c>
      <c r="I67" s="63"/>
      <c r="J67" s="64"/>
      <c r="K67" s="63"/>
      <c r="L67" s="65"/>
      <c r="M67" s="66"/>
      <c r="N67" s="64"/>
      <c r="O67" s="63"/>
      <c r="P67" s="65"/>
      <c r="Q67" s="66"/>
      <c r="R67" s="64"/>
      <c r="S67" s="56" t="s">
        <v>219</v>
      </c>
      <c r="T67" s="56" t="s">
        <v>219</v>
      </c>
      <c r="U67" s="56" t="s">
        <v>219</v>
      </c>
      <c r="V67" s="56" t="s">
        <v>219</v>
      </c>
      <c r="W67" s="56" t="s">
        <v>219</v>
      </c>
      <c r="X67" s="293" t="s">
        <v>219</v>
      </c>
      <c r="Y67" s="52"/>
      <c r="Z67" s="17"/>
      <c r="AA67" s="18"/>
      <c r="AB67" s="19"/>
      <c r="AC67" s="290">
        <v>0</v>
      </c>
      <c r="AD67" s="291">
        <v>0</v>
      </c>
      <c r="AE67" s="19">
        <v>0</v>
      </c>
      <c r="AF67" s="20"/>
      <c r="AG67" s="292">
        <v>0</v>
      </c>
      <c r="AH67" s="63"/>
      <c r="AI67" s="64"/>
      <c r="AJ67" s="63"/>
      <c r="AK67" s="65"/>
      <c r="AL67" s="66"/>
      <c r="AM67" s="64"/>
      <c r="AN67" s="63"/>
      <c r="AO67" s="65"/>
      <c r="AP67" s="66"/>
      <c r="AQ67" s="64"/>
      <c r="AR67" s="56" t="s">
        <v>219</v>
      </c>
      <c r="AS67" s="56" t="s">
        <v>219</v>
      </c>
      <c r="AT67" s="56" t="s">
        <v>219</v>
      </c>
      <c r="AU67" s="56" t="s">
        <v>219</v>
      </c>
      <c r="AV67" s="56" t="s">
        <v>219</v>
      </c>
      <c r="AW67" s="293" t="s">
        <v>219</v>
      </c>
      <c r="AX67" s="51"/>
      <c r="AY67" s="17"/>
      <c r="AZ67" s="18"/>
      <c r="BA67" s="19"/>
      <c r="BB67" s="290">
        <v>0</v>
      </c>
      <c r="BC67" s="291">
        <v>0</v>
      </c>
      <c r="BD67" s="19">
        <v>0</v>
      </c>
      <c r="BE67" s="20"/>
      <c r="BF67" s="292">
        <v>0</v>
      </c>
      <c r="BG67" s="63"/>
      <c r="BH67" s="64"/>
      <c r="BI67" s="63"/>
      <c r="BJ67" s="65"/>
      <c r="BK67" s="66"/>
      <c r="BL67" s="64"/>
      <c r="BM67" s="63"/>
      <c r="BN67" s="65"/>
      <c r="BO67" s="66"/>
      <c r="BP67" s="64"/>
      <c r="BQ67" s="56" t="s">
        <v>219</v>
      </c>
      <c r="BR67" s="56" t="s">
        <v>219</v>
      </c>
      <c r="BS67" s="56" t="s">
        <v>219</v>
      </c>
      <c r="BT67" s="56" t="s">
        <v>219</v>
      </c>
      <c r="BU67" s="56" t="s">
        <v>219</v>
      </c>
      <c r="BV67" s="293" t="s">
        <v>219</v>
      </c>
      <c r="BW67" s="51"/>
      <c r="BX67" s="17"/>
      <c r="BY67" s="18"/>
      <c r="BZ67" s="19"/>
      <c r="CA67" s="290">
        <v>0</v>
      </c>
      <c r="CB67" s="291">
        <v>0</v>
      </c>
      <c r="CC67" s="19">
        <v>0</v>
      </c>
      <c r="CD67" s="20"/>
      <c r="CE67" s="292">
        <v>0</v>
      </c>
      <c r="CF67" s="63"/>
      <c r="CG67" s="64"/>
      <c r="CH67" s="63"/>
      <c r="CI67" s="65"/>
      <c r="CJ67" s="66"/>
      <c r="CK67" s="64"/>
      <c r="CL67" s="63"/>
      <c r="CM67" s="65"/>
      <c r="CN67" s="66"/>
      <c r="CO67" s="64"/>
      <c r="CP67" s="56" t="s">
        <v>219</v>
      </c>
      <c r="CQ67" s="56" t="s">
        <v>219</v>
      </c>
      <c r="CR67" s="56" t="s">
        <v>219</v>
      </c>
      <c r="CS67" s="56" t="s">
        <v>219</v>
      </c>
      <c r="CT67" s="56" t="s">
        <v>219</v>
      </c>
      <c r="CU67" s="293" t="s">
        <v>219</v>
      </c>
      <c r="CV67" s="51"/>
      <c r="CW67" s="17"/>
      <c r="CX67" s="18"/>
      <c r="CY67" s="19"/>
      <c r="CZ67" s="290">
        <v>0</v>
      </c>
      <c r="DA67" s="291">
        <v>0</v>
      </c>
      <c r="DB67" s="19">
        <v>0</v>
      </c>
      <c r="DC67" s="20"/>
      <c r="DD67" s="292">
        <v>0</v>
      </c>
      <c r="DE67" s="63"/>
      <c r="DF67" s="64"/>
      <c r="DG67" s="63"/>
      <c r="DH67" s="65"/>
      <c r="DI67" s="66"/>
      <c r="DJ67" s="64"/>
      <c r="DK67" s="63"/>
      <c r="DL67" s="65"/>
      <c r="DM67" s="66"/>
      <c r="DN67" s="64"/>
      <c r="DO67" s="56" t="s">
        <v>219</v>
      </c>
      <c r="DP67" s="56" t="s">
        <v>219</v>
      </c>
      <c r="DQ67" s="56" t="s">
        <v>219</v>
      </c>
      <c r="DR67" s="56" t="s">
        <v>219</v>
      </c>
      <c r="DS67" s="56" t="s">
        <v>219</v>
      </c>
      <c r="DT67" s="293" t="s">
        <v>219</v>
      </c>
      <c r="DU67" s="51"/>
      <c r="DV67" s="17"/>
      <c r="DW67" s="18"/>
      <c r="DX67" s="19"/>
      <c r="DY67" s="290">
        <v>0</v>
      </c>
      <c r="DZ67" s="291">
        <v>0</v>
      </c>
      <c r="EA67" s="19">
        <v>0</v>
      </c>
      <c r="EB67" s="20"/>
      <c r="EC67" s="292">
        <v>0</v>
      </c>
      <c r="ED67" s="63"/>
      <c r="EE67" s="64"/>
      <c r="EF67" s="63"/>
      <c r="EG67" s="65"/>
      <c r="EH67" s="66"/>
      <c r="EI67" s="64"/>
      <c r="EJ67" s="63"/>
      <c r="EK67" s="65"/>
      <c r="EL67" s="66"/>
      <c r="EM67" s="64"/>
      <c r="EN67" s="56" t="s">
        <v>219</v>
      </c>
      <c r="EO67" s="56" t="s">
        <v>219</v>
      </c>
      <c r="EP67" s="56" t="s">
        <v>219</v>
      </c>
      <c r="EQ67" s="56" t="s">
        <v>219</v>
      </c>
      <c r="ER67" s="56" t="s">
        <v>219</v>
      </c>
      <c r="ES67" s="293" t="s">
        <v>219</v>
      </c>
      <c r="ET67" s="51"/>
      <c r="EU67" s="17"/>
      <c r="EV67" s="18"/>
      <c r="EW67" s="19"/>
      <c r="EX67" s="290">
        <v>0</v>
      </c>
      <c r="EY67" s="291">
        <v>0</v>
      </c>
      <c r="EZ67" s="19">
        <v>0</v>
      </c>
      <c r="FA67" s="20"/>
      <c r="FB67" s="292">
        <v>0</v>
      </c>
      <c r="FC67" s="63"/>
      <c r="FD67" s="64"/>
      <c r="FE67" s="63"/>
      <c r="FF67" s="65"/>
      <c r="FG67" s="66"/>
      <c r="FH67" s="64"/>
      <c r="FI67" s="63"/>
      <c r="FJ67" s="65"/>
      <c r="FK67" s="66"/>
      <c r="FL67" s="64"/>
      <c r="FM67" s="56" t="s">
        <v>219</v>
      </c>
      <c r="FN67" s="56" t="s">
        <v>219</v>
      </c>
      <c r="FO67" s="56" t="s">
        <v>219</v>
      </c>
      <c r="FP67" s="56" t="s">
        <v>219</v>
      </c>
      <c r="FQ67" s="56" t="s">
        <v>219</v>
      </c>
      <c r="FR67" s="293" t="s">
        <v>219</v>
      </c>
      <c r="FS67" s="51"/>
      <c r="FU67" s="262">
        <v>0</v>
      </c>
      <c r="FV67" s="261" t="s">
        <v>219</v>
      </c>
      <c r="FW67" s="263">
        <v>0</v>
      </c>
      <c r="FX67" s="23"/>
      <c r="FY67" s="88"/>
    </row>
    <row r="68" spans="1:181" s="25" customFormat="1" x14ac:dyDescent="0.2">
      <c r="A68" s="17"/>
      <c r="B68" s="18"/>
      <c r="C68" s="19">
        <v>0.22916666666666666</v>
      </c>
      <c r="D68" s="290">
        <v>0</v>
      </c>
      <c r="E68" s="291">
        <v>0</v>
      </c>
      <c r="F68" s="19">
        <v>0</v>
      </c>
      <c r="G68" s="20">
        <v>0.53749999999999998</v>
      </c>
      <c r="H68" s="292">
        <v>0</v>
      </c>
      <c r="I68" s="63"/>
      <c r="J68" s="64"/>
      <c r="K68" s="63"/>
      <c r="L68" s="65"/>
      <c r="M68" s="66"/>
      <c r="N68" s="64"/>
      <c r="O68" s="63"/>
      <c r="P68" s="65"/>
      <c r="Q68" s="66"/>
      <c r="R68" s="64"/>
      <c r="S68" s="56" t="s">
        <v>219</v>
      </c>
      <c r="T68" s="56" t="s">
        <v>219</v>
      </c>
      <c r="U68" s="56" t="s">
        <v>219</v>
      </c>
      <c r="V68" s="56" t="s">
        <v>219</v>
      </c>
      <c r="W68" s="56" t="s">
        <v>219</v>
      </c>
      <c r="X68" s="293" t="s">
        <v>219</v>
      </c>
      <c r="Y68" s="52"/>
      <c r="Z68" s="17"/>
      <c r="AA68" s="18"/>
      <c r="AB68" s="19"/>
      <c r="AC68" s="290">
        <v>0</v>
      </c>
      <c r="AD68" s="291">
        <v>0</v>
      </c>
      <c r="AE68" s="19">
        <v>0</v>
      </c>
      <c r="AF68" s="20"/>
      <c r="AG68" s="292">
        <v>0</v>
      </c>
      <c r="AH68" s="63"/>
      <c r="AI68" s="64"/>
      <c r="AJ68" s="63"/>
      <c r="AK68" s="65"/>
      <c r="AL68" s="66"/>
      <c r="AM68" s="64"/>
      <c r="AN68" s="63"/>
      <c r="AO68" s="65"/>
      <c r="AP68" s="66"/>
      <c r="AQ68" s="64"/>
      <c r="AR68" s="56" t="s">
        <v>219</v>
      </c>
      <c r="AS68" s="56" t="s">
        <v>219</v>
      </c>
      <c r="AT68" s="56" t="s">
        <v>219</v>
      </c>
      <c r="AU68" s="56" t="s">
        <v>219</v>
      </c>
      <c r="AV68" s="56" t="s">
        <v>219</v>
      </c>
      <c r="AW68" s="293" t="s">
        <v>219</v>
      </c>
      <c r="AX68" s="51"/>
      <c r="AY68" s="17"/>
      <c r="AZ68" s="18"/>
      <c r="BA68" s="19"/>
      <c r="BB68" s="290">
        <v>0</v>
      </c>
      <c r="BC68" s="291">
        <v>0</v>
      </c>
      <c r="BD68" s="19">
        <v>0</v>
      </c>
      <c r="BE68" s="20"/>
      <c r="BF68" s="292">
        <v>0</v>
      </c>
      <c r="BG68" s="63"/>
      <c r="BH68" s="64"/>
      <c r="BI68" s="63"/>
      <c r="BJ68" s="65"/>
      <c r="BK68" s="66"/>
      <c r="BL68" s="64"/>
      <c r="BM68" s="63"/>
      <c r="BN68" s="65"/>
      <c r="BO68" s="66"/>
      <c r="BP68" s="64"/>
      <c r="BQ68" s="56" t="s">
        <v>219</v>
      </c>
      <c r="BR68" s="56" t="s">
        <v>219</v>
      </c>
      <c r="BS68" s="56" t="s">
        <v>219</v>
      </c>
      <c r="BT68" s="56" t="s">
        <v>219</v>
      </c>
      <c r="BU68" s="56" t="s">
        <v>219</v>
      </c>
      <c r="BV68" s="293" t="s">
        <v>219</v>
      </c>
      <c r="BW68" s="51"/>
      <c r="BX68" s="17"/>
      <c r="BY68" s="18"/>
      <c r="BZ68" s="19"/>
      <c r="CA68" s="290">
        <v>0</v>
      </c>
      <c r="CB68" s="291">
        <v>0</v>
      </c>
      <c r="CC68" s="19">
        <v>0</v>
      </c>
      <c r="CD68" s="20"/>
      <c r="CE68" s="292">
        <v>0</v>
      </c>
      <c r="CF68" s="63"/>
      <c r="CG68" s="64"/>
      <c r="CH68" s="63"/>
      <c r="CI68" s="65"/>
      <c r="CJ68" s="66"/>
      <c r="CK68" s="64"/>
      <c r="CL68" s="63"/>
      <c r="CM68" s="65"/>
      <c r="CN68" s="66"/>
      <c r="CO68" s="64"/>
      <c r="CP68" s="56" t="s">
        <v>219</v>
      </c>
      <c r="CQ68" s="56" t="s">
        <v>219</v>
      </c>
      <c r="CR68" s="56" t="s">
        <v>219</v>
      </c>
      <c r="CS68" s="56" t="s">
        <v>219</v>
      </c>
      <c r="CT68" s="56" t="s">
        <v>219</v>
      </c>
      <c r="CU68" s="293" t="s">
        <v>219</v>
      </c>
      <c r="CV68" s="51"/>
      <c r="CW68" s="17"/>
      <c r="CX68" s="18"/>
      <c r="CY68" s="19"/>
      <c r="CZ68" s="290">
        <v>0</v>
      </c>
      <c r="DA68" s="291">
        <v>0</v>
      </c>
      <c r="DB68" s="19">
        <v>0</v>
      </c>
      <c r="DC68" s="20"/>
      <c r="DD68" s="292">
        <v>0</v>
      </c>
      <c r="DE68" s="63"/>
      <c r="DF68" s="64"/>
      <c r="DG68" s="63"/>
      <c r="DH68" s="65"/>
      <c r="DI68" s="66"/>
      <c r="DJ68" s="64"/>
      <c r="DK68" s="63"/>
      <c r="DL68" s="65"/>
      <c r="DM68" s="66"/>
      <c r="DN68" s="64"/>
      <c r="DO68" s="56" t="s">
        <v>219</v>
      </c>
      <c r="DP68" s="56" t="s">
        <v>219</v>
      </c>
      <c r="DQ68" s="56" t="s">
        <v>219</v>
      </c>
      <c r="DR68" s="56" t="s">
        <v>219</v>
      </c>
      <c r="DS68" s="56" t="s">
        <v>219</v>
      </c>
      <c r="DT68" s="293" t="s">
        <v>219</v>
      </c>
      <c r="DU68" s="51"/>
      <c r="DV68" s="17"/>
      <c r="DW68" s="18"/>
      <c r="DX68" s="19"/>
      <c r="DY68" s="290">
        <v>0</v>
      </c>
      <c r="DZ68" s="291">
        <v>0</v>
      </c>
      <c r="EA68" s="19">
        <v>0</v>
      </c>
      <c r="EB68" s="20"/>
      <c r="EC68" s="292">
        <v>0</v>
      </c>
      <c r="ED68" s="63"/>
      <c r="EE68" s="64"/>
      <c r="EF68" s="63"/>
      <c r="EG68" s="65"/>
      <c r="EH68" s="66"/>
      <c r="EI68" s="64"/>
      <c r="EJ68" s="63"/>
      <c r="EK68" s="65"/>
      <c r="EL68" s="66"/>
      <c r="EM68" s="64"/>
      <c r="EN68" s="56" t="s">
        <v>219</v>
      </c>
      <c r="EO68" s="56" t="s">
        <v>219</v>
      </c>
      <c r="EP68" s="56" t="s">
        <v>219</v>
      </c>
      <c r="EQ68" s="56" t="s">
        <v>219</v>
      </c>
      <c r="ER68" s="56" t="s">
        <v>219</v>
      </c>
      <c r="ES68" s="293" t="s">
        <v>219</v>
      </c>
      <c r="ET68" s="51"/>
      <c r="EU68" s="17"/>
      <c r="EV68" s="18"/>
      <c r="EW68" s="19"/>
      <c r="EX68" s="290">
        <v>0</v>
      </c>
      <c r="EY68" s="291">
        <v>0</v>
      </c>
      <c r="EZ68" s="19">
        <v>0</v>
      </c>
      <c r="FA68" s="20"/>
      <c r="FB68" s="292">
        <v>0</v>
      </c>
      <c r="FC68" s="63"/>
      <c r="FD68" s="64"/>
      <c r="FE68" s="63"/>
      <c r="FF68" s="65"/>
      <c r="FG68" s="66"/>
      <c r="FH68" s="64"/>
      <c r="FI68" s="63"/>
      <c r="FJ68" s="65"/>
      <c r="FK68" s="66"/>
      <c r="FL68" s="64"/>
      <c r="FM68" s="56" t="s">
        <v>219</v>
      </c>
      <c r="FN68" s="56" t="s">
        <v>219</v>
      </c>
      <c r="FO68" s="56" t="s">
        <v>219</v>
      </c>
      <c r="FP68" s="56" t="s">
        <v>219</v>
      </c>
      <c r="FQ68" s="56" t="s">
        <v>219</v>
      </c>
      <c r="FR68" s="293" t="s">
        <v>219</v>
      </c>
      <c r="FS68" s="51"/>
      <c r="FU68" s="262">
        <v>0</v>
      </c>
      <c r="FV68" s="261" t="s">
        <v>219</v>
      </c>
      <c r="FW68" s="263">
        <v>0</v>
      </c>
      <c r="FX68" s="23"/>
      <c r="FY68" s="88"/>
    </row>
    <row r="69" spans="1:181" s="25" customFormat="1" x14ac:dyDescent="0.2">
      <c r="A69" s="26"/>
      <c r="B69" s="18"/>
      <c r="C69" s="19">
        <v>0.22916666666666666</v>
      </c>
      <c r="D69" s="290">
        <v>0</v>
      </c>
      <c r="E69" s="291">
        <v>0</v>
      </c>
      <c r="F69" s="19">
        <v>0</v>
      </c>
      <c r="G69" s="20">
        <v>0.53749999999999998</v>
      </c>
      <c r="H69" s="292">
        <v>0</v>
      </c>
      <c r="I69" s="63"/>
      <c r="J69" s="64"/>
      <c r="K69" s="63"/>
      <c r="L69" s="65"/>
      <c r="M69" s="66"/>
      <c r="N69" s="64"/>
      <c r="O69" s="63"/>
      <c r="P69" s="65"/>
      <c r="Q69" s="66"/>
      <c r="R69" s="64"/>
      <c r="S69" s="56" t="s">
        <v>219</v>
      </c>
      <c r="T69" s="56" t="s">
        <v>219</v>
      </c>
      <c r="U69" s="56" t="s">
        <v>219</v>
      </c>
      <c r="V69" s="56" t="s">
        <v>219</v>
      </c>
      <c r="W69" s="56" t="s">
        <v>219</v>
      </c>
      <c r="X69" s="293" t="s">
        <v>219</v>
      </c>
      <c r="Y69" s="52"/>
      <c r="Z69" s="26"/>
      <c r="AA69" s="18"/>
      <c r="AB69" s="19"/>
      <c r="AC69" s="290">
        <v>0</v>
      </c>
      <c r="AD69" s="291">
        <v>0</v>
      </c>
      <c r="AE69" s="19">
        <v>0</v>
      </c>
      <c r="AF69" s="20"/>
      <c r="AG69" s="292">
        <v>0</v>
      </c>
      <c r="AH69" s="63"/>
      <c r="AI69" s="64"/>
      <c r="AJ69" s="63"/>
      <c r="AK69" s="65"/>
      <c r="AL69" s="66"/>
      <c r="AM69" s="64"/>
      <c r="AN69" s="63"/>
      <c r="AO69" s="65"/>
      <c r="AP69" s="66"/>
      <c r="AQ69" s="64"/>
      <c r="AR69" s="56" t="s">
        <v>219</v>
      </c>
      <c r="AS69" s="56" t="s">
        <v>219</v>
      </c>
      <c r="AT69" s="56" t="s">
        <v>219</v>
      </c>
      <c r="AU69" s="56" t="s">
        <v>219</v>
      </c>
      <c r="AV69" s="56" t="s">
        <v>219</v>
      </c>
      <c r="AW69" s="293" t="s">
        <v>219</v>
      </c>
      <c r="AX69" s="51"/>
      <c r="AY69" s="26"/>
      <c r="AZ69" s="18"/>
      <c r="BA69" s="19"/>
      <c r="BB69" s="290">
        <v>0</v>
      </c>
      <c r="BC69" s="291">
        <v>0</v>
      </c>
      <c r="BD69" s="19">
        <v>0</v>
      </c>
      <c r="BE69" s="20"/>
      <c r="BF69" s="292">
        <v>0</v>
      </c>
      <c r="BG69" s="63"/>
      <c r="BH69" s="64"/>
      <c r="BI69" s="63"/>
      <c r="BJ69" s="65"/>
      <c r="BK69" s="66"/>
      <c r="BL69" s="64"/>
      <c r="BM69" s="63"/>
      <c r="BN69" s="65"/>
      <c r="BO69" s="66"/>
      <c r="BP69" s="64"/>
      <c r="BQ69" s="56" t="s">
        <v>219</v>
      </c>
      <c r="BR69" s="56" t="s">
        <v>219</v>
      </c>
      <c r="BS69" s="56" t="s">
        <v>219</v>
      </c>
      <c r="BT69" s="56" t="s">
        <v>219</v>
      </c>
      <c r="BU69" s="56" t="s">
        <v>219</v>
      </c>
      <c r="BV69" s="293" t="s">
        <v>219</v>
      </c>
      <c r="BW69" s="51"/>
      <c r="BX69" s="26"/>
      <c r="BY69" s="18"/>
      <c r="BZ69" s="19"/>
      <c r="CA69" s="290">
        <v>0</v>
      </c>
      <c r="CB69" s="291">
        <v>0</v>
      </c>
      <c r="CC69" s="19">
        <v>0</v>
      </c>
      <c r="CD69" s="20"/>
      <c r="CE69" s="292">
        <v>0</v>
      </c>
      <c r="CF69" s="63"/>
      <c r="CG69" s="64"/>
      <c r="CH69" s="63"/>
      <c r="CI69" s="65"/>
      <c r="CJ69" s="66"/>
      <c r="CK69" s="64"/>
      <c r="CL69" s="63"/>
      <c r="CM69" s="65"/>
      <c r="CN69" s="66"/>
      <c r="CO69" s="64"/>
      <c r="CP69" s="56" t="s">
        <v>219</v>
      </c>
      <c r="CQ69" s="56" t="s">
        <v>219</v>
      </c>
      <c r="CR69" s="56" t="s">
        <v>219</v>
      </c>
      <c r="CS69" s="56" t="s">
        <v>219</v>
      </c>
      <c r="CT69" s="56" t="s">
        <v>219</v>
      </c>
      <c r="CU69" s="293" t="s">
        <v>219</v>
      </c>
      <c r="CV69" s="51"/>
      <c r="CW69" s="26"/>
      <c r="CX69" s="18"/>
      <c r="CY69" s="19"/>
      <c r="CZ69" s="290">
        <v>0</v>
      </c>
      <c r="DA69" s="291">
        <v>0</v>
      </c>
      <c r="DB69" s="19">
        <v>0</v>
      </c>
      <c r="DC69" s="20"/>
      <c r="DD69" s="292">
        <v>0</v>
      </c>
      <c r="DE69" s="63"/>
      <c r="DF69" s="64"/>
      <c r="DG69" s="63"/>
      <c r="DH69" s="65"/>
      <c r="DI69" s="66"/>
      <c r="DJ69" s="64"/>
      <c r="DK69" s="63"/>
      <c r="DL69" s="65"/>
      <c r="DM69" s="66"/>
      <c r="DN69" s="64"/>
      <c r="DO69" s="56" t="s">
        <v>219</v>
      </c>
      <c r="DP69" s="56" t="s">
        <v>219</v>
      </c>
      <c r="DQ69" s="56" t="s">
        <v>219</v>
      </c>
      <c r="DR69" s="56" t="s">
        <v>219</v>
      </c>
      <c r="DS69" s="56" t="s">
        <v>219</v>
      </c>
      <c r="DT69" s="293" t="s">
        <v>219</v>
      </c>
      <c r="DU69" s="51"/>
      <c r="DV69" s="26"/>
      <c r="DW69" s="18"/>
      <c r="DX69" s="19"/>
      <c r="DY69" s="290">
        <v>0</v>
      </c>
      <c r="DZ69" s="291">
        <v>0</v>
      </c>
      <c r="EA69" s="19">
        <v>0</v>
      </c>
      <c r="EB69" s="20"/>
      <c r="EC69" s="292">
        <v>0</v>
      </c>
      <c r="ED69" s="63"/>
      <c r="EE69" s="64"/>
      <c r="EF69" s="63"/>
      <c r="EG69" s="65"/>
      <c r="EH69" s="66"/>
      <c r="EI69" s="64"/>
      <c r="EJ69" s="63"/>
      <c r="EK69" s="65"/>
      <c r="EL69" s="66"/>
      <c r="EM69" s="64"/>
      <c r="EN69" s="56" t="s">
        <v>219</v>
      </c>
      <c r="EO69" s="56" t="s">
        <v>219</v>
      </c>
      <c r="EP69" s="56" t="s">
        <v>219</v>
      </c>
      <c r="EQ69" s="56" t="s">
        <v>219</v>
      </c>
      <c r="ER69" s="56" t="s">
        <v>219</v>
      </c>
      <c r="ES69" s="293" t="s">
        <v>219</v>
      </c>
      <c r="ET69" s="51"/>
      <c r="EU69" s="26"/>
      <c r="EV69" s="18"/>
      <c r="EW69" s="19"/>
      <c r="EX69" s="290">
        <v>0</v>
      </c>
      <c r="EY69" s="291">
        <v>0</v>
      </c>
      <c r="EZ69" s="19">
        <v>0</v>
      </c>
      <c r="FA69" s="20"/>
      <c r="FB69" s="292">
        <v>0</v>
      </c>
      <c r="FC69" s="63"/>
      <c r="FD69" s="64"/>
      <c r="FE69" s="63"/>
      <c r="FF69" s="65"/>
      <c r="FG69" s="66"/>
      <c r="FH69" s="64"/>
      <c r="FI69" s="63"/>
      <c r="FJ69" s="65"/>
      <c r="FK69" s="66"/>
      <c r="FL69" s="64"/>
      <c r="FM69" s="56" t="s">
        <v>219</v>
      </c>
      <c r="FN69" s="56" t="s">
        <v>219</v>
      </c>
      <c r="FO69" s="56" t="s">
        <v>219</v>
      </c>
      <c r="FP69" s="56" t="s">
        <v>219</v>
      </c>
      <c r="FQ69" s="56" t="s">
        <v>219</v>
      </c>
      <c r="FR69" s="293" t="s">
        <v>219</v>
      </c>
      <c r="FS69" s="51"/>
      <c r="FU69" s="262">
        <v>0</v>
      </c>
      <c r="FV69" s="261" t="s">
        <v>219</v>
      </c>
      <c r="FW69" s="263">
        <v>0</v>
      </c>
      <c r="FX69" s="23"/>
      <c r="FY69" s="88"/>
    </row>
    <row r="70" spans="1:181" s="25" customFormat="1" x14ac:dyDescent="0.2">
      <c r="A70" s="17"/>
      <c r="B70" s="18"/>
      <c r="C70" s="19">
        <v>0.22916666666666666</v>
      </c>
      <c r="D70" s="290">
        <v>0</v>
      </c>
      <c r="E70" s="291">
        <v>0</v>
      </c>
      <c r="F70" s="19">
        <v>0</v>
      </c>
      <c r="G70" s="20"/>
      <c r="H70" s="292">
        <v>0</v>
      </c>
      <c r="I70" s="63"/>
      <c r="J70" s="64"/>
      <c r="K70" s="63"/>
      <c r="L70" s="65"/>
      <c r="M70" s="66"/>
      <c r="N70" s="64"/>
      <c r="O70" s="63"/>
      <c r="P70" s="65"/>
      <c r="Q70" s="66"/>
      <c r="R70" s="64"/>
      <c r="S70" s="56" t="s">
        <v>219</v>
      </c>
      <c r="T70" s="56" t="s">
        <v>219</v>
      </c>
      <c r="U70" s="56" t="s">
        <v>219</v>
      </c>
      <c r="V70" s="56" t="s">
        <v>219</v>
      </c>
      <c r="W70" s="56" t="s">
        <v>219</v>
      </c>
      <c r="X70" s="293" t="s">
        <v>219</v>
      </c>
      <c r="Y70" s="52"/>
      <c r="Z70" s="17"/>
      <c r="AA70" s="18"/>
      <c r="AB70" s="19"/>
      <c r="AC70" s="290">
        <v>0</v>
      </c>
      <c r="AD70" s="291">
        <v>0</v>
      </c>
      <c r="AE70" s="19">
        <v>0</v>
      </c>
      <c r="AF70" s="20"/>
      <c r="AG70" s="292">
        <v>0</v>
      </c>
      <c r="AH70" s="63"/>
      <c r="AI70" s="64"/>
      <c r="AJ70" s="63"/>
      <c r="AK70" s="65"/>
      <c r="AL70" s="66"/>
      <c r="AM70" s="64"/>
      <c r="AN70" s="63"/>
      <c r="AO70" s="65"/>
      <c r="AP70" s="66"/>
      <c r="AQ70" s="64"/>
      <c r="AR70" s="56" t="s">
        <v>219</v>
      </c>
      <c r="AS70" s="56" t="s">
        <v>219</v>
      </c>
      <c r="AT70" s="56" t="s">
        <v>219</v>
      </c>
      <c r="AU70" s="56" t="s">
        <v>219</v>
      </c>
      <c r="AV70" s="56" t="s">
        <v>219</v>
      </c>
      <c r="AW70" s="293" t="s">
        <v>219</v>
      </c>
      <c r="AX70" s="51"/>
      <c r="AY70" s="17"/>
      <c r="AZ70" s="18"/>
      <c r="BA70" s="19"/>
      <c r="BB70" s="290">
        <v>0</v>
      </c>
      <c r="BC70" s="291">
        <v>0</v>
      </c>
      <c r="BD70" s="19">
        <v>0</v>
      </c>
      <c r="BE70" s="20"/>
      <c r="BF70" s="292">
        <v>0</v>
      </c>
      <c r="BG70" s="63"/>
      <c r="BH70" s="64"/>
      <c r="BI70" s="63"/>
      <c r="BJ70" s="65"/>
      <c r="BK70" s="66"/>
      <c r="BL70" s="64"/>
      <c r="BM70" s="63"/>
      <c r="BN70" s="65"/>
      <c r="BO70" s="66"/>
      <c r="BP70" s="64"/>
      <c r="BQ70" s="56" t="s">
        <v>219</v>
      </c>
      <c r="BR70" s="56" t="s">
        <v>219</v>
      </c>
      <c r="BS70" s="56" t="s">
        <v>219</v>
      </c>
      <c r="BT70" s="56" t="s">
        <v>219</v>
      </c>
      <c r="BU70" s="56" t="s">
        <v>219</v>
      </c>
      <c r="BV70" s="293" t="s">
        <v>219</v>
      </c>
      <c r="BW70" s="51"/>
      <c r="BX70" s="17"/>
      <c r="BY70" s="18"/>
      <c r="BZ70" s="19"/>
      <c r="CA70" s="290">
        <v>0</v>
      </c>
      <c r="CB70" s="291">
        <v>0</v>
      </c>
      <c r="CC70" s="19">
        <v>0</v>
      </c>
      <c r="CD70" s="20"/>
      <c r="CE70" s="292">
        <v>0</v>
      </c>
      <c r="CF70" s="63"/>
      <c r="CG70" s="64"/>
      <c r="CH70" s="63"/>
      <c r="CI70" s="65"/>
      <c r="CJ70" s="66"/>
      <c r="CK70" s="64"/>
      <c r="CL70" s="63"/>
      <c r="CM70" s="65"/>
      <c r="CN70" s="66"/>
      <c r="CO70" s="64"/>
      <c r="CP70" s="56" t="s">
        <v>219</v>
      </c>
      <c r="CQ70" s="56" t="s">
        <v>219</v>
      </c>
      <c r="CR70" s="56" t="s">
        <v>219</v>
      </c>
      <c r="CS70" s="56" t="s">
        <v>219</v>
      </c>
      <c r="CT70" s="56" t="s">
        <v>219</v>
      </c>
      <c r="CU70" s="293" t="s">
        <v>219</v>
      </c>
      <c r="CV70" s="51"/>
      <c r="CW70" s="17"/>
      <c r="CX70" s="18"/>
      <c r="CY70" s="19"/>
      <c r="CZ70" s="290">
        <v>0</v>
      </c>
      <c r="DA70" s="291">
        <v>0</v>
      </c>
      <c r="DB70" s="19">
        <v>0</v>
      </c>
      <c r="DC70" s="20"/>
      <c r="DD70" s="292">
        <v>0</v>
      </c>
      <c r="DE70" s="63"/>
      <c r="DF70" s="64"/>
      <c r="DG70" s="63"/>
      <c r="DH70" s="65"/>
      <c r="DI70" s="66"/>
      <c r="DJ70" s="64"/>
      <c r="DK70" s="63"/>
      <c r="DL70" s="65"/>
      <c r="DM70" s="66"/>
      <c r="DN70" s="64"/>
      <c r="DO70" s="56" t="s">
        <v>219</v>
      </c>
      <c r="DP70" s="56" t="s">
        <v>219</v>
      </c>
      <c r="DQ70" s="56" t="s">
        <v>219</v>
      </c>
      <c r="DR70" s="56" t="s">
        <v>219</v>
      </c>
      <c r="DS70" s="56" t="s">
        <v>219</v>
      </c>
      <c r="DT70" s="293" t="s">
        <v>219</v>
      </c>
      <c r="DU70" s="51"/>
      <c r="DV70" s="17"/>
      <c r="DW70" s="18"/>
      <c r="DX70" s="19"/>
      <c r="DY70" s="290">
        <v>0</v>
      </c>
      <c r="DZ70" s="291">
        <v>0</v>
      </c>
      <c r="EA70" s="19">
        <v>0</v>
      </c>
      <c r="EB70" s="20"/>
      <c r="EC70" s="292">
        <v>0</v>
      </c>
      <c r="ED70" s="63"/>
      <c r="EE70" s="64"/>
      <c r="EF70" s="63"/>
      <c r="EG70" s="65"/>
      <c r="EH70" s="66"/>
      <c r="EI70" s="64"/>
      <c r="EJ70" s="63"/>
      <c r="EK70" s="65"/>
      <c r="EL70" s="66"/>
      <c r="EM70" s="64"/>
      <c r="EN70" s="56" t="s">
        <v>219</v>
      </c>
      <c r="EO70" s="56" t="s">
        <v>219</v>
      </c>
      <c r="EP70" s="56" t="s">
        <v>219</v>
      </c>
      <c r="EQ70" s="56" t="s">
        <v>219</v>
      </c>
      <c r="ER70" s="56" t="s">
        <v>219</v>
      </c>
      <c r="ES70" s="293" t="s">
        <v>219</v>
      </c>
      <c r="ET70" s="51"/>
      <c r="EU70" s="17"/>
      <c r="EV70" s="18"/>
      <c r="EW70" s="19"/>
      <c r="EX70" s="290">
        <v>0</v>
      </c>
      <c r="EY70" s="291">
        <v>0</v>
      </c>
      <c r="EZ70" s="19">
        <v>0</v>
      </c>
      <c r="FA70" s="20"/>
      <c r="FB70" s="292">
        <v>0</v>
      </c>
      <c r="FC70" s="63"/>
      <c r="FD70" s="64"/>
      <c r="FE70" s="63"/>
      <c r="FF70" s="65"/>
      <c r="FG70" s="66"/>
      <c r="FH70" s="64"/>
      <c r="FI70" s="63"/>
      <c r="FJ70" s="65"/>
      <c r="FK70" s="66"/>
      <c r="FL70" s="64"/>
      <c r="FM70" s="56" t="s">
        <v>219</v>
      </c>
      <c r="FN70" s="56" t="s">
        <v>219</v>
      </c>
      <c r="FO70" s="56" t="s">
        <v>219</v>
      </c>
      <c r="FP70" s="56" t="s">
        <v>219</v>
      </c>
      <c r="FQ70" s="56" t="s">
        <v>219</v>
      </c>
      <c r="FR70" s="293" t="s">
        <v>219</v>
      </c>
      <c r="FS70" s="51"/>
      <c r="FU70" s="262">
        <v>0</v>
      </c>
      <c r="FV70" s="261" t="s">
        <v>219</v>
      </c>
      <c r="FW70" s="263">
        <v>0</v>
      </c>
      <c r="FX70" s="23"/>
      <c r="FY70" s="88"/>
    </row>
    <row r="71" spans="1:181" s="25" customFormat="1" x14ac:dyDescent="0.2">
      <c r="A71" s="17"/>
      <c r="B71" s="18"/>
      <c r="C71" s="19">
        <v>0.22916666666666666</v>
      </c>
      <c r="D71" s="290">
        <v>0</v>
      </c>
      <c r="E71" s="291">
        <v>0</v>
      </c>
      <c r="F71" s="19">
        <v>0</v>
      </c>
      <c r="G71" s="20">
        <v>0.53749999999999998</v>
      </c>
      <c r="H71" s="292">
        <v>0</v>
      </c>
      <c r="I71" s="63"/>
      <c r="J71" s="64"/>
      <c r="K71" s="63"/>
      <c r="L71" s="65"/>
      <c r="M71" s="66"/>
      <c r="N71" s="64"/>
      <c r="O71" s="63" t="s">
        <v>10</v>
      </c>
      <c r="P71" s="65"/>
      <c r="Q71" s="66" t="s">
        <v>10</v>
      </c>
      <c r="R71" s="64"/>
      <c r="S71" s="56" t="s">
        <v>219</v>
      </c>
      <c r="T71" s="56" t="s">
        <v>219</v>
      </c>
      <c r="U71" s="56" t="s">
        <v>219</v>
      </c>
      <c r="V71" s="56" t="s">
        <v>219</v>
      </c>
      <c r="W71" s="56" t="s">
        <v>219</v>
      </c>
      <c r="X71" s="293" t="s">
        <v>219</v>
      </c>
      <c r="Y71" s="52"/>
      <c r="Z71" s="17"/>
      <c r="AA71" s="18"/>
      <c r="AB71" s="19"/>
      <c r="AC71" s="290">
        <v>0</v>
      </c>
      <c r="AD71" s="291">
        <v>0</v>
      </c>
      <c r="AE71" s="19">
        <v>0</v>
      </c>
      <c r="AF71" s="20"/>
      <c r="AG71" s="292">
        <v>0</v>
      </c>
      <c r="AH71" s="63"/>
      <c r="AI71" s="64"/>
      <c r="AJ71" s="63"/>
      <c r="AK71" s="65"/>
      <c r="AL71" s="66"/>
      <c r="AM71" s="64"/>
      <c r="AN71" s="63" t="s">
        <v>10</v>
      </c>
      <c r="AO71" s="65"/>
      <c r="AP71" s="66" t="s">
        <v>10</v>
      </c>
      <c r="AQ71" s="64"/>
      <c r="AR71" s="56" t="s">
        <v>219</v>
      </c>
      <c r="AS71" s="56" t="s">
        <v>219</v>
      </c>
      <c r="AT71" s="56" t="s">
        <v>219</v>
      </c>
      <c r="AU71" s="56" t="s">
        <v>219</v>
      </c>
      <c r="AV71" s="56" t="s">
        <v>219</v>
      </c>
      <c r="AW71" s="293" t="s">
        <v>219</v>
      </c>
      <c r="AX71" s="51"/>
      <c r="AY71" s="17"/>
      <c r="AZ71" s="18"/>
      <c r="BA71" s="19"/>
      <c r="BB71" s="290">
        <v>0</v>
      </c>
      <c r="BC71" s="291">
        <v>0</v>
      </c>
      <c r="BD71" s="19">
        <v>0</v>
      </c>
      <c r="BE71" s="20"/>
      <c r="BF71" s="292">
        <v>0</v>
      </c>
      <c r="BG71" s="63"/>
      <c r="BH71" s="64"/>
      <c r="BI71" s="63"/>
      <c r="BJ71" s="65"/>
      <c r="BK71" s="66"/>
      <c r="BL71" s="64"/>
      <c r="BM71" s="63" t="s">
        <v>10</v>
      </c>
      <c r="BN71" s="65"/>
      <c r="BO71" s="66" t="s">
        <v>10</v>
      </c>
      <c r="BP71" s="64"/>
      <c r="BQ71" s="56" t="s">
        <v>219</v>
      </c>
      <c r="BR71" s="56" t="s">
        <v>219</v>
      </c>
      <c r="BS71" s="56" t="s">
        <v>219</v>
      </c>
      <c r="BT71" s="56" t="s">
        <v>219</v>
      </c>
      <c r="BU71" s="56" t="s">
        <v>219</v>
      </c>
      <c r="BV71" s="293" t="s">
        <v>219</v>
      </c>
      <c r="BW71" s="51"/>
      <c r="BX71" s="17"/>
      <c r="BY71" s="18"/>
      <c r="BZ71" s="19"/>
      <c r="CA71" s="290">
        <v>0</v>
      </c>
      <c r="CB71" s="291">
        <v>0</v>
      </c>
      <c r="CC71" s="19">
        <v>0</v>
      </c>
      <c r="CD71" s="20"/>
      <c r="CE71" s="292">
        <v>0</v>
      </c>
      <c r="CF71" s="63"/>
      <c r="CG71" s="64"/>
      <c r="CH71" s="63"/>
      <c r="CI71" s="65"/>
      <c r="CJ71" s="66"/>
      <c r="CK71" s="64"/>
      <c r="CL71" s="63" t="s">
        <v>10</v>
      </c>
      <c r="CM71" s="65"/>
      <c r="CN71" s="66" t="s">
        <v>10</v>
      </c>
      <c r="CO71" s="64"/>
      <c r="CP71" s="56" t="s">
        <v>219</v>
      </c>
      <c r="CQ71" s="56" t="s">
        <v>219</v>
      </c>
      <c r="CR71" s="56" t="s">
        <v>219</v>
      </c>
      <c r="CS71" s="56" t="s">
        <v>219</v>
      </c>
      <c r="CT71" s="56" t="s">
        <v>219</v>
      </c>
      <c r="CU71" s="293" t="s">
        <v>219</v>
      </c>
      <c r="CV71" s="51"/>
      <c r="CW71" s="17"/>
      <c r="CX71" s="18"/>
      <c r="CY71" s="19"/>
      <c r="CZ71" s="290">
        <v>0</v>
      </c>
      <c r="DA71" s="291">
        <v>0</v>
      </c>
      <c r="DB71" s="19">
        <v>0</v>
      </c>
      <c r="DC71" s="20"/>
      <c r="DD71" s="292">
        <v>0</v>
      </c>
      <c r="DE71" s="63"/>
      <c r="DF71" s="64"/>
      <c r="DG71" s="63"/>
      <c r="DH71" s="65"/>
      <c r="DI71" s="66"/>
      <c r="DJ71" s="64"/>
      <c r="DK71" s="63" t="s">
        <v>10</v>
      </c>
      <c r="DL71" s="65"/>
      <c r="DM71" s="66" t="s">
        <v>10</v>
      </c>
      <c r="DN71" s="64"/>
      <c r="DO71" s="56" t="s">
        <v>219</v>
      </c>
      <c r="DP71" s="56" t="s">
        <v>219</v>
      </c>
      <c r="DQ71" s="56" t="s">
        <v>219</v>
      </c>
      <c r="DR71" s="56" t="s">
        <v>219</v>
      </c>
      <c r="DS71" s="56" t="s">
        <v>219</v>
      </c>
      <c r="DT71" s="293" t="s">
        <v>219</v>
      </c>
      <c r="DU71" s="51"/>
      <c r="DV71" s="17"/>
      <c r="DW71" s="18"/>
      <c r="DX71" s="19"/>
      <c r="DY71" s="290">
        <v>0</v>
      </c>
      <c r="DZ71" s="291">
        <v>0</v>
      </c>
      <c r="EA71" s="19">
        <v>0</v>
      </c>
      <c r="EB71" s="20"/>
      <c r="EC71" s="292">
        <v>0</v>
      </c>
      <c r="ED71" s="63"/>
      <c r="EE71" s="64"/>
      <c r="EF71" s="63"/>
      <c r="EG71" s="65"/>
      <c r="EH71" s="66"/>
      <c r="EI71" s="64"/>
      <c r="EJ71" s="63" t="s">
        <v>10</v>
      </c>
      <c r="EK71" s="65"/>
      <c r="EL71" s="66" t="s">
        <v>10</v>
      </c>
      <c r="EM71" s="64"/>
      <c r="EN71" s="56" t="s">
        <v>219</v>
      </c>
      <c r="EO71" s="56" t="s">
        <v>219</v>
      </c>
      <c r="EP71" s="56" t="s">
        <v>219</v>
      </c>
      <c r="EQ71" s="56" t="s">
        <v>219</v>
      </c>
      <c r="ER71" s="56" t="s">
        <v>219</v>
      </c>
      <c r="ES71" s="293" t="s">
        <v>219</v>
      </c>
      <c r="ET71" s="51"/>
      <c r="EU71" s="17"/>
      <c r="EV71" s="18"/>
      <c r="EW71" s="19"/>
      <c r="EX71" s="290">
        <v>0</v>
      </c>
      <c r="EY71" s="291">
        <v>0</v>
      </c>
      <c r="EZ71" s="19">
        <v>0</v>
      </c>
      <c r="FA71" s="20"/>
      <c r="FB71" s="292">
        <v>0</v>
      </c>
      <c r="FC71" s="63"/>
      <c r="FD71" s="64"/>
      <c r="FE71" s="63"/>
      <c r="FF71" s="65"/>
      <c r="FG71" s="66"/>
      <c r="FH71" s="64"/>
      <c r="FI71" s="63" t="s">
        <v>10</v>
      </c>
      <c r="FJ71" s="65"/>
      <c r="FK71" s="66" t="s">
        <v>10</v>
      </c>
      <c r="FL71" s="64"/>
      <c r="FM71" s="56" t="s">
        <v>219</v>
      </c>
      <c r="FN71" s="56" t="s">
        <v>219</v>
      </c>
      <c r="FO71" s="56" t="s">
        <v>219</v>
      </c>
      <c r="FP71" s="56" t="s">
        <v>219</v>
      </c>
      <c r="FQ71" s="56" t="s">
        <v>219</v>
      </c>
      <c r="FR71" s="293" t="s">
        <v>219</v>
      </c>
      <c r="FS71" s="51"/>
      <c r="FU71" s="262">
        <v>0</v>
      </c>
      <c r="FV71" s="261" t="s">
        <v>219</v>
      </c>
      <c r="FW71" s="263">
        <v>0</v>
      </c>
      <c r="FX71" s="23"/>
      <c r="FY71" s="88"/>
    </row>
    <row r="72" spans="1:181" s="25" customFormat="1" x14ac:dyDescent="0.2">
      <c r="A72" s="17"/>
      <c r="B72" s="18"/>
      <c r="C72" s="19">
        <v>0.22916666666666666</v>
      </c>
      <c r="D72" s="290">
        <v>0</v>
      </c>
      <c r="E72" s="291">
        <v>0</v>
      </c>
      <c r="F72" s="19">
        <v>0</v>
      </c>
      <c r="G72" s="20">
        <v>0.53749999999999998</v>
      </c>
      <c r="H72" s="292">
        <v>0</v>
      </c>
      <c r="I72" s="63"/>
      <c r="J72" s="64"/>
      <c r="K72" s="63"/>
      <c r="L72" s="65"/>
      <c r="M72" s="66"/>
      <c r="N72" s="64"/>
      <c r="O72" s="63" t="s">
        <v>10</v>
      </c>
      <c r="P72" s="65"/>
      <c r="Q72" s="66" t="s">
        <v>10</v>
      </c>
      <c r="R72" s="64"/>
      <c r="S72" s="56" t="s">
        <v>219</v>
      </c>
      <c r="T72" s="56" t="s">
        <v>219</v>
      </c>
      <c r="U72" s="56" t="s">
        <v>219</v>
      </c>
      <c r="V72" s="56" t="s">
        <v>219</v>
      </c>
      <c r="W72" s="56" t="s">
        <v>219</v>
      </c>
      <c r="X72" s="293" t="s">
        <v>219</v>
      </c>
      <c r="Y72" s="52"/>
      <c r="Z72" s="17"/>
      <c r="AA72" s="18"/>
      <c r="AB72" s="19"/>
      <c r="AC72" s="290">
        <v>0</v>
      </c>
      <c r="AD72" s="291">
        <v>0</v>
      </c>
      <c r="AE72" s="19">
        <v>0</v>
      </c>
      <c r="AF72" s="20"/>
      <c r="AG72" s="292">
        <v>0</v>
      </c>
      <c r="AH72" s="63"/>
      <c r="AI72" s="64"/>
      <c r="AJ72" s="63"/>
      <c r="AK72" s="65"/>
      <c r="AL72" s="66"/>
      <c r="AM72" s="64"/>
      <c r="AN72" s="63" t="s">
        <v>10</v>
      </c>
      <c r="AO72" s="65"/>
      <c r="AP72" s="66" t="s">
        <v>10</v>
      </c>
      <c r="AQ72" s="64"/>
      <c r="AR72" s="56" t="s">
        <v>219</v>
      </c>
      <c r="AS72" s="56" t="s">
        <v>219</v>
      </c>
      <c r="AT72" s="56" t="s">
        <v>219</v>
      </c>
      <c r="AU72" s="56" t="s">
        <v>219</v>
      </c>
      <c r="AV72" s="56" t="s">
        <v>219</v>
      </c>
      <c r="AW72" s="293" t="s">
        <v>219</v>
      </c>
      <c r="AX72" s="51"/>
      <c r="AY72" s="17"/>
      <c r="AZ72" s="18"/>
      <c r="BA72" s="19"/>
      <c r="BB72" s="290">
        <v>0</v>
      </c>
      <c r="BC72" s="291">
        <v>0</v>
      </c>
      <c r="BD72" s="19">
        <v>0</v>
      </c>
      <c r="BE72" s="20"/>
      <c r="BF72" s="292">
        <v>0</v>
      </c>
      <c r="BG72" s="63"/>
      <c r="BH72" s="64"/>
      <c r="BI72" s="63"/>
      <c r="BJ72" s="65"/>
      <c r="BK72" s="66"/>
      <c r="BL72" s="64"/>
      <c r="BM72" s="63" t="s">
        <v>10</v>
      </c>
      <c r="BN72" s="65"/>
      <c r="BO72" s="66" t="s">
        <v>10</v>
      </c>
      <c r="BP72" s="64"/>
      <c r="BQ72" s="56" t="s">
        <v>219</v>
      </c>
      <c r="BR72" s="56" t="s">
        <v>219</v>
      </c>
      <c r="BS72" s="56" t="s">
        <v>219</v>
      </c>
      <c r="BT72" s="56" t="s">
        <v>219</v>
      </c>
      <c r="BU72" s="56" t="s">
        <v>219</v>
      </c>
      <c r="BV72" s="293" t="s">
        <v>219</v>
      </c>
      <c r="BW72" s="51"/>
      <c r="BX72" s="17"/>
      <c r="BY72" s="18"/>
      <c r="BZ72" s="19"/>
      <c r="CA72" s="290">
        <v>0</v>
      </c>
      <c r="CB72" s="291">
        <v>0</v>
      </c>
      <c r="CC72" s="19">
        <v>0</v>
      </c>
      <c r="CD72" s="20"/>
      <c r="CE72" s="292">
        <v>0</v>
      </c>
      <c r="CF72" s="63"/>
      <c r="CG72" s="64"/>
      <c r="CH72" s="63"/>
      <c r="CI72" s="65"/>
      <c r="CJ72" s="66"/>
      <c r="CK72" s="64"/>
      <c r="CL72" s="63" t="s">
        <v>10</v>
      </c>
      <c r="CM72" s="65"/>
      <c r="CN72" s="66" t="s">
        <v>10</v>
      </c>
      <c r="CO72" s="64"/>
      <c r="CP72" s="56" t="s">
        <v>219</v>
      </c>
      <c r="CQ72" s="56" t="s">
        <v>219</v>
      </c>
      <c r="CR72" s="56" t="s">
        <v>219</v>
      </c>
      <c r="CS72" s="56" t="s">
        <v>219</v>
      </c>
      <c r="CT72" s="56" t="s">
        <v>219</v>
      </c>
      <c r="CU72" s="293" t="s">
        <v>219</v>
      </c>
      <c r="CV72" s="51"/>
      <c r="CW72" s="17"/>
      <c r="CX72" s="18"/>
      <c r="CY72" s="19"/>
      <c r="CZ72" s="290">
        <v>0</v>
      </c>
      <c r="DA72" s="291">
        <v>0</v>
      </c>
      <c r="DB72" s="19">
        <v>0</v>
      </c>
      <c r="DC72" s="20"/>
      <c r="DD72" s="292">
        <v>0</v>
      </c>
      <c r="DE72" s="63"/>
      <c r="DF72" s="64"/>
      <c r="DG72" s="63"/>
      <c r="DH72" s="65"/>
      <c r="DI72" s="66"/>
      <c r="DJ72" s="64"/>
      <c r="DK72" s="63" t="s">
        <v>10</v>
      </c>
      <c r="DL72" s="65"/>
      <c r="DM72" s="66" t="s">
        <v>10</v>
      </c>
      <c r="DN72" s="64"/>
      <c r="DO72" s="56" t="s">
        <v>219</v>
      </c>
      <c r="DP72" s="56" t="s">
        <v>219</v>
      </c>
      <c r="DQ72" s="56" t="s">
        <v>219</v>
      </c>
      <c r="DR72" s="56" t="s">
        <v>219</v>
      </c>
      <c r="DS72" s="56" t="s">
        <v>219</v>
      </c>
      <c r="DT72" s="293" t="s">
        <v>219</v>
      </c>
      <c r="DU72" s="51"/>
      <c r="DV72" s="17"/>
      <c r="DW72" s="18"/>
      <c r="DX72" s="19"/>
      <c r="DY72" s="290">
        <v>0</v>
      </c>
      <c r="DZ72" s="291">
        <v>0</v>
      </c>
      <c r="EA72" s="19">
        <v>0</v>
      </c>
      <c r="EB72" s="20"/>
      <c r="EC72" s="292">
        <v>0</v>
      </c>
      <c r="ED72" s="63"/>
      <c r="EE72" s="64"/>
      <c r="EF72" s="63"/>
      <c r="EG72" s="65"/>
      <c r="EH72" s="66"/>
      <c r="EI72" s="64"/>
      <c r="EJ72" s="63" t="s">
        <v>10</v>
      </c>
      <c r="EK72" s="65"/>
      <c r="EL72" s="66" t="s">
        <v>10</v>
      </c>
      <c r="EM72" s="64"/>
      <c r="EN72" s="56" t="s">
        <v>219</v>
      </c>
      <c r="EO72" s="56" t="s">
        <v>219</v>
      </c>
      <c r="EP72" s="56" t="s">
        <v>219</v>
      </c>
      <c r="EQ72" s="56" t="s">
        <v>219</v>
      </c>
      <c r="ER72" s="56" t="s">
        <v>219</v>
      </c>
      <c r="ES72" s="293" t="s">
        <v>219</v>
      </c>
      <c r="ET72" s="51"/>
      <c r="EU72" s="17"/>
      <c r="EV72" s="18"/>
      <c r="EW72" s="19"/>
      <c r="EX72" s="290">
        <v>0</v>
      </c>
      <c r="EY72" s="291">
        <v>0</v>
      </c>
      <c r="EZ72" s="19">
        <v>0</v>
      </c>
      <c r="FA72" s="20"/>
      <c r="FB72" s="292">
        <v>0</v>
      </c>
      <c r="FC72" s="63"/>
      <c r="FD72" s="64"/>
      <c r="FE72" s="63"/>
      <c r="FF72" s="65"/>
      <c r="FG72" s="66"/>
      <c r="FH72" s="64"/>
      <c r="FI72" s="63" t="s">
        <v>10</v>
      </c>
      <c r="FJ72" s="65"/>
      <c r="FK72" s="66" t="s">
        <v>10</v>
      </c>
      <c r="FL72" s="64"/>
      <c r="FM72" s="56" t="s">
        <v>219</v>
      </c>
      <c r="FN72" s="56" t="s">
        <v>219</v>
      </c>
      <c r="FO72" s="56" t="s">
        <v>219</v>
      </c>
      <c r="FP72" s="56" t="s">
        <v>219</v>
      </c>
      <c r="FQ72" s="56" t="s">
        <v>219</v>
      </c>
      <c r="FR72" s="293" t="s">
        <v>219</v>
      </c>
      <c r="FS72" s="51"/>
      <c r="FU72" s="262">
        <v>0</v>
      </c>
      <c r="FV72" s="261" t="s">
        <v>219</v>
      </c>
      <c r="FW72" s="263">
        <v>0</v>
      </c>
      <c r="FX72" s="23"/>
      <c r="FY72" s="88"/>
    </row>
    <row r="73" spans="1:181" s="25" customFormat="1" x14ac:dyDescent="0.2">
      <c r="A73" s="17"/>
      <c r="B73" s="18"/>
      <c r="C73" s="19">
        <v>0.27083333333333331</v>
      </c>
      <c r="D73" s="290">
        <v>0</v>
      </c>
      <c r="E73" s="291">
        <v>0</v>
      </c>
      <c r="F73" s="19">
        <v>0</v>
      </c>
      <c r="G73" s="20">
        <v>0.57916666666666672</v>
      </c>
      <c r="H73" s="292">
        <v>0</v>
      </c>
      <c r="I73" s="63"/>
      <c r="J73" s="64"/>
      <c r="K73" s="63"/>
      <c r="L73" s="65"/>
      <c r="M73" s="66"/>
      <c r="N73" s="64"/>
      <c r="O73" s="63" t="s">
        <v>10</v>
      </c>
      <c r="P73" s="65"/>
      <c r="Q73" s="66" t="s">
        <v>10</v>
      </c>
      <c r="R73" s="64"/>
      <c r="S73" s="56" t="s">
        <v>219</v>
      </c>
      <c r="T73" s="56" t="s">
        <v>219</v>
      </c>
      <c r="U73" s="56" t="s">
        <v>219</v>
      </c>
      <c r="V73" s="56" t="s">
        <v>219</v>
      </c>
      <c r="W73" s="56" t="s">
        <v>219</v>
      </c>
      <c r="X73" s="293" t="s">
        <v>219</v>
      </c>
      <c r="Y73" s="52"/>
      <c r="Z73" s="17"/>
      <c r="AA73" s="18"/>
      <c r="AB73" s="19"/>
      <c r="AC73" s="290">
        <v>0</v>
      </c>
      <c r="AD73" s="291">
        <v>0</v>
      </c>
      <c r="AE73" s="19">
        <v>0</v>
      </c>
      <c r="AF73" s="20"/>
      <c r="AG73" s="292">
        <v>0</v>
      </c>
      <c r="AH73" s="63"/>
      <c r="AI73" s="64"/>
      <c r="AJ73" s="63"/>
      <c r="AK73" s="65"/>
      <c r="AL73" s="66"/>
      <c r="AM73" s="64"/>
      <c r="AN73" s="63" t="s">
        <v>10</v>
      </c>
      <c r="AO73" s="65"/>
      <c r="AP73" s="66" t="s">
        <v>10</v>
      </c>
      <c r="AQ73" s="64"/>
      <c r="AR73" s="56" t="s">
        <v>219</v>
      </c>
      <c r="AS73" s="56" t="s">
        <v>219</v>
      </c>
      <c r="AT73" s="56" t="s">
        <v>219</v>
      </c>
      <c r="AU73" s="56" t="s">
        <v>219</v>
      </c>
      <c r="AV73" s="56" t="s">
        <v>219</v>
      </c>
      <c r="AW73" s="293" t="s">
        <v>219</v>
      </c>
      <c r="AX73" s="51"/>
      <c r="AY73" s="17"/>
      <c r="AZ73" s="18"/>
      <c r="BA73" s="19"/>
      <c r="BB73" s="290">
        <v>0</v>
      </c>
      <c r="BC73" s="291">
        <v>0</v>
      </c>
      <c r="BD73" s="19">
        <v>0</v>
      </c>
      <c r="BE73" s="20"/>
      <c r="BF73" s="292">
        <v>0</v>
      </c>
      <c r="BG73" s="63"/>
      <c r="BH73" s="64"/>
      <c r="BI73" s="63"/>
      <c r="BJ73" s="65"/>
      <c r="BK73" s="66"/>
      <c r="BL73" s="64"/>
      <c r="BM73" s="63" t="s">
        <v>10</v>
      </c>
      <c r="BN73" s="65"/>
      <c r="BO73" s="66" t="s">
        <v>10</v>
      </c>
      <c r="BP73" s="64"/>
      <c r="BQ73" s="56" t="s">
        <v>219</v>
      </c>
      <c r="BR73" s="56" t="s">
        <v>219</v>
      </c>
      <c r="BS73" s="56" t="s">
        <v>219</v>
      </c>
      <c r="BT73" s="56" t="s">
        <v>219</v>
      </c>
      <c r="BU73" s="56" t="s">
        <v>219</v>
      </c>
      <c r="BV73" s="293" t="s">
        <v>219</v>
      </c>
      <c r="BW73" s="51"/>
      <c r="BX73" s="17"/>
      <c r="BY73" s="18"/>
      <c r="BZ73" s="19"/>
      <c r="CA73" s="290">
        <v>0</v>
      </c>
      <c r="CB73" s="291">
        <v>0</v>
      </c>
      <c r="CC73" s="19">
        <v>0</v>
      </c>
      <c r="CD73" s="20"/>
      <c r="CE73" s="292">
        <v>0</v>
      </c>
      <c r="CF73" s="63"/>
      <c r="CG73" s="64"/>
      <c r="CH73" s="63"/>
      <c r="CI73" s="65"/>
      <c r="CJ73" s="66"/>
      <c r="CK73" s="64"/>
      <c r="CL73" s="63" t="s">
        <v>10</v>
      </c>
      <c r="CM73" s="65"/>
      <c r="CN73" s="66" t="s">
        <v>10</v>
      </c>
      <c r="CO73" s="64"/>
      <c r="CP73" s="56" t="s">
        <v>219</v>
      </c>
      <c r="CQ73" s="56" t="s">
        <v>219</v>
      </c>
      <c r="CR73" s="56" t="s">
        <v>219</v>
      </c>
      <c r="CS73" s="56" t="s">
        <v>219</v>
      </c>
      <c r="CT73" s="56" t="s">
        <v>219</v>
      </c>
      <c r="CU73" s="293" t="s">
        <v>219</v>
      </c>
      <c r="CV73" s="51"/>
      <c r="CW73" s="17"/>
      <c r="CX73" s="18"/>
      <c r="CY73" s="19"/>
      <c r="CZ73" s="290">
        <v>0</v>
      </c>
      <c r="DA73" s="291">
        <v>0</v>
      </c>
      <c r="DB73" s="19">
        <v>0</v>
      </c>
      <c r="DC73" s="20"/>
      <c r="DD73" s="292">
        <v>0</v>
      </c>
      <c r="DE73" s="63"/>
      <c r="DF73" s="64"/>
      <c r="DG73" s="63"/>
      <c r="DH73" s="65"/>
      <c r="DI73" s="66"/>
      <c r="DJ73" s="64"/>
      <c r="DK73" s="63" t="s">
        <v>10</v>
      </c>
      <c r="DL73" s="65"/>
      <c r="DM73" s="66" t="s">
        <v>10</v>
      </c>
      <c r="DN73" s="64"/>
      <c r="DO73" s="56" t="s">
        <v>219</v>
      </c>
      <c r="DP73" s="56" t="s">
        <v>219</v>
      </c>
      <c r="DQ73" s="56" t="s">
        <v>219</v>
      </c>
      <c r="DR73" s="56" t="s">
        <v>219</v>
      </c>
      <c r="DS73" s="56" t="s">
        <v>219</v>
      </c>
      <c r="DT73" s="293" t="s">
        <v>219</v>
      </c>
      <c r="DU73" s="51"/>
      <c r="DV73" s="17"/>
      <c r="DW73" s="18"/>
      <c r="DX73" s="19"/>
      <c r="DY73" s="290">
        <v>0</v>
      </c>
      <c r="DZ73" s="291">
        <v>0</v>
      </c>
      <c r="EA73" s="19">
        <v>0</v>
      </c>
      <c r="EB73" s="20"/>
      <c r="EC73" s="292">
        <v>0</v>
      </c>
      <c r="ED73" s="63"/>
      <c r="EE73" s="64"/>
      <c r="EF73" s="63"/>
      <c r="EG73" s="65"/>
      <c r="EH73" s="66"/>
      <c r="EI73" s="64"/>
      <c r="EJ73" s="63" t="s">
        <v>10</v>
      </c>
      <c r="EK73" s="65"/>
      <c r="EL73" s="66" t="s">
        <v>10</v>
      </c>
      <c r="EM73" s="64"/>
      <c r="EN73" s="56" t="s">
        <v>219</v>
      </c>
      <c r="EO73" s="56" t="s">
        <v>219</v>
      </c>
      <c r="EP73" s="56" t="s">
        <v>219</v>
      </c>
      <c r="EQ73" s="56" t="s">
        <v>219</v>
      </c>
      <c r="ER73" s="56" t="s">
        <v>219</v>
      </c>
      <c r="ES73" s="293" t="s">
        <v>219</v>
      </c>
      <c r="ET73" s="51"/>
      <c r="EU73" s="17"/>
      <c r="EV73" s="18"/>
      <c r="EW73" s="19"/>
      <c r="EX73" s="290">
        <v>0</v>
      </c>
      <c r="EY73" s="291">
        <v>0</v>
      </c>
      <c r="EZ73" s="19">
        <v>0</v>
      </c>
      <c r="FA73" s="20"/>
      <c r="FB73" s="292">
        <v>0</v>
      </c>
      <c r="FC73" s="63"/>
      <c r="FD73" s="64"/>
      <c r="FE73" s="63"/>
      <c r="FF73" s="65"/>
      <c r="FG73" s="66"/>
      <c r="FH73" s="64"/>
      <c r="FI73" s="63" t="s">
        <v>10</v>
      </c>
      <c r="FJ73" s="65"/>
      <c r="FK73" s="66" t="s">
        <v>10</v>
      </c>
      <c r="FL73" s="64"/>
      <c r="FM73" s="56" t="s">
        <v>219</v>
      </c>
      <c r="FN73" s="56" t="s">
        <v>219</v>
      </c>
      <c r="FO73" s="56" t="s">
        <v>219</v>
      </c>
      <c r="FP73" s="56" t="s">
        <v>219</v>
      </c>
      <c r="FQ73" s="56" t="s">
        <v>219</v>
      </c>
      <c r="FR73" s="293" t="s">
        <v>219</v>
      </c>
      <c r="FS73" s="51"/>
      <c r="FU73" s="262">
        <v>0</v>
      </c>
      <c r="FV73" s="261" t="s">
        <v>219</v>
      </c>
      <c r="FW73" s="263">
        <v>0</v>
      </c>
      <c r="FX73" s="23"/>
      <c r="FY73" s="88"/>
    </row>
    <row r="74" spans="1:181" s="25" customFormat="1" x14ac:dyDescent="0.2">
      <c r="A74" s="17"/>
      <c r="B74" s="18"/>
      <c r="C74" s="19">
        <v>0.22916666666666666</v>
      </c>
      <c r="D74" s="290">
        <v>0</v>
      </c>
      <c r="E74" s="291">
        <v>0</v>
      </c>
      <c r="F74" s="19">
        <v>0</v>
      </c>
      <c r="G74" s="20">
        <v>0.53749999999999998</v>
      </c>
      <c r="H74" s="292">
        <v>0</v>
      </c>
      <c r="I74" s="63"/>
      <c r="J74" s="64"/>
      <c r="K74" s="63"/>
      <c r="L74" s="65"/>
      <c r="M74" s="66"/>
      <c r="N74" s="64"/>
      <c r="O74" s="63" t="s">
        <v>10</v>
      </c>
      <c r="P74" s="65"/>
      <c r="Q74" s="66" t="s">
        <v>10</v>
      </c>
      <c r="R74" s="64"/>
      <c r="S74" s="56" t="s">
        <v>219</v>
      </c>
      <c r="T74" s="56" t="s">
        <v>219</v>
      </c>
      <c r="U74" s="56" t="s">
        <v>219</v>
      </c>
      <c r="V74" s="56" t="s">
        <v>219</v>
      </c>
      <c r="W74" s="56" t="s">
        <v>219</v>
      </c>
      <c r="X74" s="293" t="s">
        <v>219</v>
      </c>
      <c r="Y74" s="52"/>
      <c r="Z74" s="17"/>
      <c r="AA74" s="18"/>
      <c r="AB74" s="19"/>
      <c r="AC74" s="290">
        <v>0</v>
      </c>
      <c r="AD74" s="291">
        <v>0</v>
      </c>
      <c r="AE74" s="19">
        <v>0</v>
      </c>
      <c r="AF74" s="20"/>
      <c r="AG74" s="292">
        <v>0</v>
      </c>
      <c r="AH74" s="63"/>
      <c r="AI74" s="64"/>
      <c r="AJ74" s="63"/>
      <c r="AK74" s="65"/>
      <c r="AL74" s="66"/>
      <c r="AM74" s="64"/>
      <c r="AN74" s="63" t="s">
        <v>10</v>
      </c>
      <c r="AO74" s="65"/>
      <c r="AP74" s="66" t="s">
        <v>10</v>
      </c>
      <c r="AQ74" s="64"/>
      <c r="AR74" s="56" t="s">
        <v>219</v>
      </c>
      <c r="AS74" s="56" t="s">
        <v>219</v>
      </c>
      <c r="AT74" s="56" t="s">
        <v>219</v>
      </c>
      <c r="AU74" s="56" t="s">
        <v>219</v>
      </c>
      <c r="AV74" s="56" t="s">
        <v>219</v>
      </c>
      <c r="AW74" s="293" t="s">
        <v>219</v>
      </c>
      <c r="AX74" s="51"/>
      <c r="AY74" s="17"/>
      <c r="AZ74" s="18"/>
      <c r="BA74" s="19"/>
      <c r="BB74" s="290">
        <v>0</v>
      </c>
      <c r="BC74" s="291">
        <v>0</v>
      </c>
      <c r="BD74" s="19">
        <v>0</v>
      </c>
      <c r="BE74" s="20"/>
      <c r="BF74" s="292">
        <v>0</v>
      </c>
      <c r="BG74" s="63"/>
      <c r="BH74" s="64"/>
      <c r="BI74" s="63"/>
      <c r="BJ74" s="65"/>
      <c r="BK74" s="66"/>
      <c r="BL74" s="64"/>
      <c r="BM74" s="63" t="s">
        <v>10</v>
      </c>
      <c r="BN74" s="65"/>
      <c r="BO74" s="66" t="s">
        <v>10</v>
      </c>
      <c r="BP74" s="64"/>
      <c r="BQ74" s="56" t="s">
        <v>219</v>
      </c>
      <c r="BR74" s="56" t="s">
        <v>219</v>
      </c>
      <c r="BS74" s="56" t="s">
        <v>219</v>
      </c>
      <c r="BT74" s="56" t="s">
        <v>219</v>
      </c>
      <c r="BU74" s="56" t="s">
        <v>219</v>
      </c>
      <c r="BV74" s="293" t="s">
        <v>219</v>
      </c>
      <c r="BW74" s="51"/>
      <c r="BX74" s="17"/>
      <c r="BY74" s="18"/>
      <c r="BZ74" s="19"/>
      <c r="CA74" s="290">
        <v>0</v>
      </c>
      <c r="CB74" s="291">
        <v>0</v>
      </c>
      <c r="CC74" s="19">
        <v>0</v>
      </c>
      <c r="CD74" s="20"/>
      <c r="CE74" s="292">
        <v>0</v>
      </c>
      <c r="CF74" s="63"/>
      <c r="CG74" s="64"/>
      <c r="CH74" s="63"/>
      <c r="CI74" s="65"/>
      <c r="CJ74" s="66"/>
      <c r="CK74" s="64"/>
      <c r="CL74" s="63" t="s">
        <v>10</v>
      </c>
      <c r="CM74" s="65"/>
      <c r="CN74" s="66" t="s">
        <v>10</v>
      </c>
      <c r="CO74" s="64"/>
      <c r="CP74" s="56" t="s">
        <v>219</v>
      </c>
      <c r="CQ74" s="56" t="s">
        <v>219</v>
      </c>
      <c r="CR74" s="56" t="s">
        <v>219</v>
      </c>
      <c r="CS74" s="56" t="s">
        <v>219</v>
      </c>
      <c r="CT74" s="56" t="s">
        <v>219</v>
      </c>
      <c r="CU74" s="293" t="s">
        <v>219</v>
      </c>
      <c r="CV74" s="51"/>
      <c r="CW74" s="17"/>
      <c r="CX74" s="18"/>
      <c r="CY74" s="19"/>
      <c r="CZ74" s="290">
        <v>0</v>
      </c>
      <c r="DA74" s="291">
        <v>0</v>
      </c>
      <c r="DB74" s="19">
        <v>0</v>
      </c>
      <c r="DC74" s="20"/>
      <c r="DD74" s="292">
        <v>0</v>
      </c>
      <c r="DE74" s="63"/>
      <c r="DF74" s="64"/>
      <c r="DG74" s="63"/>
      <c r="DH74" s="65"/>
      <c r="DI74" s="66"/>
      <c r="DJ74" s="64"/>
      <c r="DK74" s="63" t="s">
        <v>10</v>
      </c>
      <c r="DL74" s="65"/>
      <c r="DM74" s="66" t="s">
        <v>10</v>
      </c>
      <c r="DN74" s="64"/>
      <c r="DO74" s="56" t="s">
        <v>219</v>
      </c>
      <c r="DP74" s="56" t="s">
        <v>219</v>
      </c>
      <c r="DQ74" s="56" t="s">
        <v>219</v>
      </c>
      <c r="DR74" s="56" t="s">
        <v>219</v>
      </c>
      <c r="DS74" s="56" t="s">
        <v>219</v>
      </c>
      <c r="DT74" s="293" t="s">
        <v>219</v>
      </c>
      <c r="DU74" s="51"/>
      <c r="DV74" s="17"/>
      <c r="DW74" s="18"/>
      <c r="DX74" s="19"/>
      <c r="DY74" s="290">
        <v>0</v>
      </c>
      <c r="DZ74" s="291">
        <v>0</v>
      </c>
      <c r="EA74" s="19">
        <v>0</v>
      </c>
      <c r="EB74" s="20"/>
      <c r="EC74" s="292">
        <v>0</v>
      </c>
      <c r="ED74" s="63"/>
      <c r="EE74" s="64"/>
      <c r="EF74" s="63"/>
      <c r="EG74" s="65"/>
      <c r="EH74" s="66"/>
      <c r="EI74" s="64"/>
      <c r="EJ74" s="63" t="s">
        <v>10</v>
      </c>
      <c r="EK74" s="65"/>
      <c r="EL74" s="66" t="s">
        <v>10</v>
      </c>
      <c r="EM74" s="64"/>
      <c r="EN74" s="56" t="s">
        <v>219</v>
      </c>
      <c r="EO74" s="56" t="s">
        <v>219</v>
      </c>
      <c r="EP74" s="56" t="s">
        <v>219</v>
      </c>
      <c r="EQ74" s="56" t="s">
        <v>219</v>
      </c>
      <c r="ER74" s="56" t="s">
        <v>219</v>
      </c>
      <c r="ES74" s="293" t="s">
        <v>219</v>
      </c>
      <c r="ET74" s="51"/>
      <c r="EU74" s="17"/>
      <c r="EV74" s="18"/>
      <c r="EW74" s="19"/>
      <c r="EX74" s="290">
        <v>0</v>
      </c>
      <c r="EY74" s="291">
        <v>0</v>
      </c>
      <c r="EZ74" s="19">
        <v>0</v>
      </c>
      <c r="FA74" s="20"/>
      <c r="FB74" s="292">
        <v>0</v>
      </c>
      <c r="FC74" s="63"/>
      <c r="FD74" s="64"/>
      <c r="FE74" s="63"/>
      <c r="FF74" s="65"/>
      <c r="FG74" s="66"/>
      <c r="FH74" s="64"/>
      <c r="FI74" s="63" t="s">
        <v>10</v>
      </c>
      <c r="FJ74" s="65"/>
      <c r="FK74" s="66" t="s">
        <v>10</v>
      </c>
      <c r="FL74" s="64"/>
      <c r="FM74" s="56" t="s">
        <v>219</v>
      </c>
      <c r="FN74" s="56" t="s">
        <v>219</v>
      </c>
      <c r="FO74" s="56" t="s">
        <v>219</v>
      </c>
      <c r="FP74" s="56" t="s">
        <v>219</v>
      </c>
      <c r="FQ74" s="56" t="s">
        <v>219</v>
      </c>
      <c r="FR74" s="293" t="s">
        <v>219</v>
      </c>
      <c r="FS74" s="51"/>
      <c r="FU74" s="262">
        <v>0</v>
      </c>
      <c r="FV74" s="261" t="s">
        <v>219</v>
      </c>
      <c r="FW74" s="263">
        <v>0</v>
      </c>
      <c r="FX74" s="23"/>
      <c r="FY74" s="88"/>
    </row>
    <row r="75" spans="1:181" s="25" customFormat="1" x14ac:dyDescent="0.2">
      <c r="A75" s="17"/>
      <c r="B75" s="18"/>
      <c r="C75" s="19">
        <v>0.22916666666666666</v>
      </c>
      <c r="D75" s="290">
        <v>0</v>
      </c>
      <c r="E75" s="291">
        <v>0</v>
      </c>
      <c r="F75" s="19">
        <v>0</v>
      </c>
      <c r="G75" s="20"/>
      <c r="H75" s="292">
        <v>0</v>
      </c>
      <c r="I75" s="63"/>
      <c r="J75" s="64"/>
      <c r="K75" s="63"/>
      <c r="L75" s="65"/>
      <c r="M75" s="66"/>
      <c r="N75" s="64"/>
      <c r="O75" s="63" t="s">
        <v>10</v>
      </c>
      <c r="P75" s="65"/>
      <c r="Q75" s="66" t="s">
        <v>10</v>
      </c>
      <c r="R75" s="64"/>
      <c r="S75" s="56" t="s">
        <v>219</v>
      </c>
      <c r="T75" s="56" t="s">
        <v>219</v>
      </c>
      <c r="U75" s="56" t="s">
        <v>219</v>
      </c>
      <c r="V75" s="56" t="s">
        <v>219</v>
      </c>
      <c r="W75" s="56" t="s">
        <v>219</v>
      </c>
      <c r="X75" s="293" t="s">
        <v>219</v>
      </c>
      <c r="Y75" s="52"/>
      <c r="Z75" s="17"/>
      <c r="AA75" s="18"/>
      <c r="AB75" s="19"/>
      <c r="AC75" s="290">
        <v>0</v>
      </c>
      <c r="AD75" s="291">
        <v>0</v>
      </c>
      <c r="AE75" s="19">
        <v>0</v>
      </c>
      <c r="AF75" s="20"/>
      <c r="AG75" s="292">
        <v>0</v>
      </c>
      <c r="AH75" s="63"/>
      <c r="AI75" s="64"/>
      <c r="AJ75" s="63"/>
      <c r="AK75" s="65"/>
      <c r="AL75" s="66"/>
      <c r="AM75" s="64"/>
      <c r="AN75" s="63" t="s">
        <v>10</v>
      </c>
      <c r="AO75" s="65"/>
      <c r="AP75" s="66" t="s">
        <v>10</v>
      </c>
      <c r="AQ75" s="64"/>
      <c r="AR75" s="56" t="s">
        <v>219</v>
      </c>
      <c r="AS75" s="56" t="s">
        <v>219</v>
      </c>
      <c r="AT75" s="56" t="s">
        <v>219</v>
      </c>
      <c r="AU75" s="56" t="s">
        <v>219</v>
      </c>
      <c r="AV75" s="56" t="s">
        <v>219</v>
      </c>
      <c r="AW75" s="293" t="s">
        <v>219</v>
      </c>
      <c r="AX75" s="51"/>
      <c r="AY75" s="17"/>
      <c r="AZ75" s="18"/>
      <c r="BA75" s="19"/>
      <c r="BB75" s="290">
        <v>0</v>
      </c>
      <c r="BC75" s="291">
        <v>0</v>
      </c>
      <c r="BD75" s="19">
        <v>0</v>
      </c>
      <c r="BE75" s="20"/>
      <c r="BF75" s="292">
        <v>0</v>
      </c>
      <c r="BG75" s="63"/>
      <c r="BH75" s="64"/>
      <c r="BI75" s="63"/>
      <c r="BJ75" s="65"/>
      <c r="BK75" s="66"/>
      <c r="BL75" s="64"/>
      <c r="BM75" s="63" t="s">
        <v>10</v>
      </c>
      <c r="BN75" s="65"/>
      <c r="BO75" s="66" t="s">
        <v>10</v>
      </c>
      <c r="BP75" s="64"/>
      <c r="BQ75" s="56" t="s">
        <v>219</v>
      </c>
      <c r="BR75" s="56" t="s">
        <v>219</v>
      </c>
      <c r="BS75" s="56" t="s">
        <v>219</v>
      </c>
      <c r="BT75" s="56" t="s">
        <v>219</v>
      </c>
      <c r="BU75" s="56" t="s">
        <v>219</v>
      </c>
      <c r="BV75" s="293" t="s">
        <v>219</v>
      </c>
      <c r="BW75" s="51"/>
      <c r="BX75" s="17"/>
      <c r="BY75" s="18"/>
      <c r="BZ75" s="19"/>
      <c r="CA75" s="290">
        <v>0</v>
      </c>
      <c r="CB75" s="291">
        <v>0</v>
      </c>
      <c r="CC75" s="19">
        <v>0</v>
      </c>
      <c r="CD75" s="20"/>
      <c r="CE75" s="292">
        <v>0</v>
      </c>
      <c r="CF75" s="63"/>
      <c r="CG75" s="64"/>
      <c r="CH75" s="63"/>
      <c r="CI75" s="65"/>
      <c r="CJ75" s="66"/>
      <c r="CK75" s="64"/>
      <c r="CL75" s="63" t="s">
        <v>10</v>
      </c>
      <c r="CM75" s="65"/>
      <c r="CN75" s="66" t="s">
        <v>10</v>
      </c>
      <c r="CO75" s="64"/>
      <c r="CP75" s="56" t="s">
        <v>219</v>
      </c>
      <c r="CQ75" s="56" t="s">
        <v>219</v>
      </c>
      <c r="CR75" s="56" t="s">
        <v>219</v>
      </c>
      <c r="CS75" s="56" t="s">
        <v>219</v>
      </c>
      <c r="CT75" s="56" t="s">
        <v>219</v>
      </c>
      <c r="CU75" s="293" t="s">
        <v>219</v>
      </c>
      <c r="CV75" s="51"/>
      <c r="CW75" s="17"/>
      <c r="CX75" s="18"/>
      <c r="CY75" s="19"/>
      <c r="CZ75" s="290">
        <v>0</v>
      </c>
      <c r="DA75" s="291">
        <v>0</v>
      </c>
      <c r="DB75" s="19">
        <v>0</v>
      </c>
      <c r="DC75" s="20"/>
      <c r="DD75" s="292">
        <v>0</v>
      </c>
      <c r="DE75" s="63"/>
      <c r="DF75" s="64"/>
      <c r="DG75" s="63"/>
      <c r="DH75" s="65"/>
      <c r="DI75" s="66"/>
      <c r="DJ75" s="64"/>
      <c r="DK75" s="63" t="s">
        <v>10</v>
      </c>
      <c r="DL75" s="65"/>
      <c r="DM75" s="66" t="s">
        <v>10</v>
      </c>
      <c r="DN75" s="64"/>
      <c r="DO75" s="56" t="s">
        <v>219</v>
      </c>
      <c r="DP75" s="56" t="s">
        <v>219</v>
      </c>
      <c r="DQ75" s="56" t="s">
        <v>219</v>
      </c>
      <c r="DR75" s="56" t="s">
        <v>219</v>
      </c>
      <c r="DS75" s="56" t="s">
        <v>219</v>
      </c>
      <c r="DT75" s="293" t="s">
        <v>219</v>
      </c>
      <c r="DU75" s="51"/>
      <c r="DV75" s="17"/>
      <c r="DW75" s="18"/>
      <c r="DX75" s="19"/>
      <c r="DY75" s="290">
        <v>0</v>
      </c>
      <c r="DZ75" s="291">
        <v>0</v>
      </c>
      <c r="EA75" s="19">
        <v>0</v>
      </c>
      <c r="EB75" s="20"/>
      <c r="EC75" s="292">
        <v>0</v>
      </c>
      <c r="ED75" s="63"/>
      <c r="EE75" s="64"/>
      <c r="EF75" s="63"/>
      <c r="EG75" s="65"/>
      <c r="EH75" s="66"/>
      <c r="EI75" s="64"/>
      <c r="EJ75" s="63" t="s">
        <v>10</v>
      </c>
      <c r="EK75" s="65"/>
      <c r="EL75" s="66" t="s">
        <v>10</v>
      </c>
      <c r="EM75" s="64"/>
      <c r="EN75" s="56" t="s">
        <v>219</v>
      </c>
      <c r="EO75" s="56" t="s">
        <v>219</v>
      </c>
      <c r="EP75" s="56" t="s">
        <v>219</v>
      </c>
      <c r="EQ75" s="56" t="s">
        <v>219</v>
      </c>
      <c r="ER75" s="56" t="s">
        <v>219</v>
      </c>
      <c r="ES75" s="293" t="s">
        <v>219</v>
      </c>
      <c r="ET75" s="51"/>
      <c r="EU75" s="17"/>
      <c r="EV75" s="18"/>
      <c r="EW75" s="19"/>
      <c r="EX75" s="290">
        <v>0</v>
      </c>
      <c r="EY75" s="291">
        <v>0</v>
      </c>
      <c r="EZ75" s="19">
        <v>0</v>
      </c>
      <c r="FA75" s="20"/>
      <c r="FB75" s="292">
        <v>0</v>
      </c>
      <c r="FC75" s="63"/>
      <c r="FD75" s="64"/>
      <c r="FE75" s="63"/>
      <c r="FF75" s="65"/>
      <c r="FG75" s="66"/>
      <c r="FH75" s="64"/>
      <c r="FI75" s="63" t="s">
        <v>10</v>
      </c>
      <c r="FJ75" s="65"/>
      <c r="FK75" s="66" t="s">
        <v>10</v>
      </c>
      <c r="FL75" s="64"/>
      <c r="FM75" s="56" t="s">
        <v>219</v>
      </c>
      <c r="FN75" s="56" t="s">
        <v>219</v>
      </c>
      <c r="FO75" s="56" t="s">
        <v>219</v>
      </c>
      <c r="FP75" s="56" t="s">
        <v>219</v>
      </c>
      <c r="FQ75" s="56" t="s">
        <v>219</v>
      </c>
      <c r="FR75" s="293" t="s">
        <v>219</v>
      </c>
      <c r="FS75" s="51"/>
      <c r="FU75" s="262">
        <v>0</v>
      </c>
      <c r="FV75" s="261" t="s">
        <v>219</v>
      </c>
      <c r="FW75" s="263">
        <v>0</v>
      </c>
      <c r="FX75" s="23"/>
      <c r="FY75" s="88"/>
    </row>
    <row r="76" spans="1:181" s="25" customFormat="1" x14ac:dyDescent="0.2">
      <c r="A76" s="17"/>
      <c r="B76" s="18"/>
      <c r="C76" s="19">
        <v>0.22916666666666666</v>
      </c>
      <c r="D76" s="290">
        <v>0</v>
      </c>
      <c r="E76" s="291">
        <v>0</v>
      </c>
      <c r="F76" s="19">
        <v>0</v>
      </c>
      <c r="G76" s="20">
        <v>0.53749999999999998</v>
      </c>
      <c r="H76" s="292">
        <v>0</v>
      </c>
      <c r="I76" s="63"/>
      <c r="J76" s="64"/>
      <c r="K76" s="63"/>
      <c r="L76" s="65"/>
      <c r="M76" s="66"/>
      <c r="N76" s="64"/>
      <c r="O76" s="63" t="s">
        <v>10</v>
      </c>
      <c r="P76" s="65"/>
      <c r="Q76" s="66" t="s">
        <v>10</v>
      </c>
      <c r="R76" s="64"/>
      <c r="S76" s="56" t="s">
        <v>219</v>
      </c>
      <c r="T76" s="56" t="s">
        <v>219</v>
      </c>
      <c r="U76" s="56" t="s">
        <v>219</v>
      </c>
      <c r="V76" s="56" t="s">
        <v>219</v>
      </c>
      <c r="W76" s="56" t="s">
        <v>219</v>
      </c>
      <c r="X76" s="293" t="s">
        <v>219</v>
      </c>
      <c r="Y76" s="52"/>
      <c r="Z76" s="17"/>
      <c r="AA76" s="18"/>
      <c r="AB76" s="19"/>
      <c r="AC76" s="290">
        <v>0</v>
      </c>
      <c r="AD76" s="291">
        <v>0</v>
      </c>
      <c r="AE76" s="19">
        <v>0</v>
      </c>
      <c r="AF76" s="20"/>
      <c r="AG76" s="292">
        <v>0</v>
      </c>
      <c r="AH76" s="63"/>
      <c r="AI76" s="64"/>
      <c r="AJ76" s="63"/>
      <c r="AK76" s="65"/>
      <c r="AL76" s="66"/>
      <c r="AM76" s="64"/>
      <c r="AN76" s="63" t="s">
        <v>10</v>
      </c>
      <c r="AO76" s="65"/>
      <c r="AP76" s="66" t="s">
        <v>10</v>
      </c>
      <c r="AQ76" s="64"/>
      <c r="AR76" s="56" t="s">
        <v>219</v>
      </c>
      <c r="AS76" s="56" t="s">
        <v>219</v>
      </c>
      <c r="AT76" s="56" t="s">
        <v>219</v>
      </c>
      <c r="AU76" s="56" t="s">
        <v>219</v>
      </c>
      <c r="AV76" s="56" t="s">
        <v>219</v>
      </c>
      <c r="AW76" s="293" t="s">
        <v>219</v>
      </c>
      <c r="AX76" s="51"/>
      <c r="AY76" s="17"/>
      <c r="AZ76" s="18"/>
      <c r="BA76" s="19"/>
      <c r="BB76" s="290">
        <v>0</v>
      </c>
      <c r="BC76" s="291">
        <v>0</v>
      </c>
      <c r="BD76" s="19">
        <v>0</v>
      </c>
      <c r="BE76" s="20"/>
      <c r="BF76" s="292">
        <v>0</v>
      </c>
      <c r="BG76" s="63"/>
      <c r="BH76" s="64"/>
      <c r="BI76" s="63"/>
      <c r="BJ76" s="65"/>
      <c r="BK76" s="66"/>
      <c r="BL76" s="64"/>
      <c r="BM76" s="63" t="s">
        <v>10</v>
      </c>
      <c r="BN76" s="65"/>
      <c r="BO76" s="66" t="s">
        <v>10</v>
      </c>
      <c r="BP76" s="64"/>
      <c r="BQ76" s="56" t="s">
        <v>219</v>
      </c>
      <c r="BR76" s="56" t="s">
        <v>219</v>
      </c>
      <c r="BS76" s="56" t="s">
        <v>219</v>
      </c>
      <c r="BT76" s="56" t="s">
        <v>219</v>
      </c>
      <c r="BU76" s="56" t="s">
        <v>219</v>
      </c>
      <c r="BV76" s="293" t="s">
        <v>219</v>
      </c>
      <c r="BW76" s="51"/>
      <c r="BX76" s="17"/>
      <c r="BY76" s="18"/>
      <c r="BZ76" s="19"/>
      <c r="CA76" s="290">
        <v>0</v>
      </c>
      <c r="CB76" s="291">
        <v>0</v>
      </c>
      <c r="CC76" s="19">
        <v>0</v>
      </c>
      <c r="CD76" s="20"/>
      <c r="CE76" s="292">
        <v>0</v>
      </c>
      <c r="CF76" s="63"/>
      <c r="CG76" s="64"/>
      <c r="CH76" s="63"/>
      <c r="CI76" s="65"/>
      <c r="CJ76" s="66"/>
      <c r="CK76" s="64"/>
      <c r="CL76" s="63" t="s">
        <v>10</v>
      </c>
      <c r="CM76" s="65"/>
      <c r="CN76" s="66" t="s">
        <v>10</v>
      </c>
      <c r="CO76" s="64"/>
      <c r="CP76" s="56" t="s">
        <v>219</v>
      </c>
      <c r="CQ76" s="56" t="s">
        <v>219</v>
      </c>
      <c r="CR76" s="56" t="s">
        <v>219</v>
      </c>
      <c r="CS76" s="56" t="s">
        <v>219</v>
      </c>
      <c r="CT76" s="56" t="s">
        <v>219</v>
      </c>
      <c r="CU76" s="293" t="s">
        <v>219</v>
      </c>
      <c r="CV76" s="51"/>
      <c r="CW76" s="17"/>
      <c r="CX76" s="18"/>
      <c r="CY76" s="19"/>
      <c r="CZ76" s="290">
        <v>0</v>
      </c>
      <c r="DA76" s="291">
        <v>0</v>
      </c>
      <c r="DB76" s="19">
        <v>0</v>
      </c>
      <c r="DC76" s="20"/>
      <c r="DD76" s="292">
        <v>0</v>
      </c>
      <c r="DE76" s="63"/>
      <c r="DF76" s="64"/>
      <c r="DG76" s="63"/>
      <c r="DH76" s="65"/>
      <c r="DI76" s="66"/>
      <c r="DJ76" s="64"/>
      <c r="DK76" s="63" t="s">
        <v>10</v>
      </c>
      <c r="DL76" s="65"/>
      <c r="DM76" s="66" t="s">
        <v>10</v>
      </c>
      <c r="DN76" s="64"/>
      <c r="DO76" s="56" t="s">
        <v>219</v>
      </c>
      <c r="DP76" s="56" t="s">
        <v>219</v>
      </c>
      <c r="DQ76" s="56" t="s">
        <v>219</v>
      </c>
      <c r="DR76" s="56" t="s">
        <v>219</v>
      </c>
      <c r="DS76" s="56" t="s">
        <v>219</v>
      </c>
      <c r="DT76" s="293" t="s">
        <v>219</v>
      </c>
      <c r="DU76" s="51"/>
      <c r="DV76" s="17"/>
      <c r="DW76" s="18"/>
      <c r="DX76" s="19"/>
      <c r="DY76" s="290">
        <v>0</v>
      </c>
      <c r="DZ76" s="291">
        <v>0</v>
      </c>
      <c r="EA76" s="19">
        <v>0</v>
      </c>
      <c r="EB76" s="20"/>
      <c r="EC76" s="292">
        <v>0</v>
      </c>
      <c r="ED76" s="63"/>
      <c r="EE76" s="64"/>
      <c r="EF76" s="63"/>
      <c r="EG76" s="65"/>
      <c r="EH76" s="66"/>
      <c r="EI76" s="64"/>
      <c r="EJ76" s="63" t="s">
        <v>10</v>
      </c>
      <c r="EK76" s="65"/>
      <c r="EL76" s="66" t="s">
        <v>10</v>
      </c>
      <c r="EM76" s="64"/>
      <c r="EN76" s="56" t="s">
        <v>219</v>
      </c>
      <c r="EO76" s="56" t="s">
        <v>219</v>
      </c>
      <c r="EP76" s="56" t="s">
        <v>219</v>
      </c>
      <c r="EQ76" s="56" t="s">
        <v>219</v>
      </c>
      <c r="ER76" s="56" t="s">
        <v>219</v>
      </c>
      <c r="ES76" s="293" t="s">
        <v>219</v>
      </c>
      <c r="ET76" s="51"/>
      <c r="EU76" s="17"/>
      <c r="EV76" s="18"/>
      <c r="EW76" s="19"/>
      <c r="EX76" s="290">
        <v>0</v>
      </c>
      <c r="EY76" s="291">
        <v>0</v>
      </c>
      <c r="EZ76" s="19">
        <v>0</v>
      </c>
      <c r="FA76" s="20"/>
      <c r="FB76" s="292">
        <v>0</v>
      </c>
      <c r="FC76" s="63"/>
      <c r="FD76" s="64"/>
      <c r="FE76" s="63"/>
      <c r="FF76" s="65"/>
      <c r="FG76" s="66"/>
      <c r="FH76" s="64"/>
      <c r="FI76" s="63" t="s">
        <v>10</v>
      </c>
      <c r="FJ76" s="65"/>
      <c r="FK76" s="66" t="s">
        <v>10</v>
      </c>
      <c r="FL76" s="64"/>
      <c r="FM76" s="56" t="s">
        <v>219</v>
      </c>
      <c r="FN76" s="56" t="s">
        <v>219</v>
      </c>
      <c r="FO76" s="56" t="s">
        <v>219</v>
      </c>
      <c r="FP76" s="56" t="s">
        <v>219</v>
      </c>
      <c r="FQ76" s="56" t="s">
        <v>219</v>
      </c>
      <c r="FR76" s="293" t="s">
        <v>219</v>
      </c>
      <c r="FS76" s="51"/>
      <c r="FU76" s="262">
        <v>0</v>
      </c>
      <c r="FV76" s="261" t="s">
        <v>219</v>
      </c>
      <c r="FW76" s="263">
        <v>0</v>
      </c>
      <c r="FX76" s="23"/>
      <c r="FY76" s="88"/>
    </row>
    <row r="77" spans="1:181" s="25" customFormat="1" x14ac:dyDescent="0.2">
      <c r="A77" s="17"/>
      <c r="B77" s="18"/>
      <c r="C77" s="19">
        <v>0.22916666666666666</v>
      </c>
      <c r="D77" s="290">
        <v>0</v>
      </c>
      <c r="E77" s="291">
        <v>0</v>
      </c>
      <c r="F77" s="19">
        <v>0</v>
      </c>
      <c r="G77" s="20">
        <v>0.53749999999999998</v>
      </c>
      <c r="H77" s="292">
        <v>0</v>
      </c>
      <c r="I77" s="63"/>
      <c r="J77" s="64"/>
      <c r="K77" s="63"/>
      <c r="L77" s="65"/>
      <c r="M77" s="66"/>
      <c r="N77" s="64"/>
      <c r="O77" s="63" t="s">
        <v>10</v>
      </c>
      <c r="P77" s="65"/>
      <c r="Q77" s="66" t="s">
        <v>10</v>
      </c>
      <c r="R77" s="64"/>
      <c r="S77" s="56" t="s">
        <v>219</v>
      </c>
      <c r="T77" s="56" t="s">
        <v>219</v>
      </c>
      <c r="U77" s="56" t="s">
        <v>219</v>
      </c>
      <c r="V77" s="56" t="s">
        <v>219</v>
      </c>
      <c r="W77" s="56" t="s">
        <v>219</v>
      </c>
      <c r="X77" s="293" t="s">
        <v>219</v>
      </c>
      <c r="Y77" s="52"/>
      <c r="Z77" s="17"/>
      <c r="AA77" s="18"/>
      <c r="AB77" s="19"/>
      <c r="AC77" s="290">
        <v>0</v>
      </c>
      <c r="AD77" s="291">
        <v>0</v>
      </c>
      <c r="AE77" s="19">
        <v>0</v>
      </c>
      <c r="AF77" s="20"/>
      <c r="AG77" s="292">
        <v>0</v>
      </c>
      <c r="AH77" s="63"/>
      <c r="AI77" s="64"/>
      <c r="AJ77" s="63"/>
      <c r="AK77" s="65"/>
      <c r="AL77" s="66"/>
      <c r="AM77" s="64"/>
      <c r="AN77" s="63" t="s">
        <v>10</v>
      </c>
      <c r="AO77" s="65"/>
      <c r="AP77" s="66" t="s">
        <v>10</v>
      </c>
      <c r="AQ77" s="64"/>
      <c r="AR77" s="56" t="s">
        <v>219</v>
      </c>
      <c r="AS77" s="56" t="s">
        <v>219</v>
      </c>
      <c r="AT77" s="56" t="s">
        <v>219</v>
      </c>
      <c r="AU77" s="56" t="s">
        <v>219</v>
      </c>
      <c r="AV77" s="56" t="s">
        <v>219</v>
      </c>
      <c r="AW77" s="293" t="s">
        <v>219</v>
      </c>
      <c r="AX77" s="51"/>
      <c r="AY77" s="17"/>
      <c r="AZ77" s="18"/>
      <c r="BA77" s="19"/>
      <c r="BB77" s="290">
        <v>0</v>
      </c>
      <c r="BC77" s="291">
        <v>0</v>
      </c>
      <c r="BD77" s="19">
        <v>0</v>
      </c>
      <c r="BE77" s="20"/>
      <c r="BF77" s="292">
        <v>0</v>
      </c>
      <c r="BG77" s="63"/>
      <c r="BH77" s="64"/>
      <c r="BI77" s="63"/>
      <c r="BJ77" s="65"/>
      <c r="BK77" s="66"/>
      <c r="BL77" s="64"/>
      <c r="BM77" s="63" t="s">
        <v>10</v>
      </c>
      <c r="BN77" s="65"/>
      <c r="BO77" s="66" t="s">
        <v>10</v>
      </c>
      <c r="BP77" s="64"/>
      <c r="BQ77" s="56" t="s">
        <v>219</v>
      </c>
      <c r="BR77" s="56" t="s">
        <v>219</v>
      </c>
      <c r="BS77" s="56" t="s">
        <v>219</v>
      </c>
      <c r="BT77" s="56" t="s">
        <v>219</v>
      </c>
      <c r="BU77" s="56" t="s">
        <v>219</v>
      </c>
      <c r="BV77" s="293" t="s">
        <v>219</v>
      </c>
      <c r="BW77" s="51"/>
      <c r="BX77" s="17"/>
      <c r="BY77" s="18"/>
      <c r="BZ77" s="19"/>
      <c r="CA77" s="290">
        <v>0</v>
      </c>
      <c r="CB77" s="291">
        <v>0</v>
      </c>
      <c r="CC77" s="19">
        <v>0</v>
      </c>
      <c r="CD77" s="20"/>
      <c r="CE77" s="292">
        <v>0</v>
      </c>
      <c r="CF77" s="63"/>
      <c r="CG77" s="64"/>
      <c r="CH77" s="63"/>
      <c r="CI77" s="65"/>
      <c r="CJ77" s="66"/>
      <c r="CK77" s="64"/>
      <c r="CL77" s="63" t="s">
        <v>10</v>
      </c>
      <c r="CM77" s="65"/>
      <c r="CN77" s="66" t="s">
        <v>10</v>
      </c>
      <c r="CO77" s="64"/>
      <c r="CP77" s="56" t="s">
        <v>219</v>
      </c>
      <c r="CQ77" s="56" t="s">
        <v>219</v>
      </c>
      <c r="CR77" s="56" t="s">
        <v>219</v>
      </c>
      <c r="CS77" s="56" t="s">
        <v>219</v>
      </c>
      <c r="CT77" s="56" t="s">
        <v>219</v>
      </c>
      <c r="CU77" s="293" t="s">
        <v>219</v>
      </c>
      <c r="CV77" s="51"/>
      <c r="CW77" s="17"/>
      <c r="CX77" s="18"/>
      <c r="CY77" s="19"/>
      <c r="CZ77" s="290">
        <v>0</v>
      </c>
      <c r="DA77" s="291">
        <v>0</v>
      </c>
      <c r="DB77" s="19">
        <v>0</v>
      </c>
      <c r="DC77" s="20"/>
      <c r="DD77" s="292">
        <v>0</v>
      </c>
      <c r="DE77" s="63"/>
      <c r="DF77" s="64"/>
      <c r="DG77" s="63"/>
      <c r="DH77" s="65"/>
      <c r="DI77" s="66"/>
      <c r="DJ77" s="64"/>
      <c r="DK77" s="63" t="s">
        <v>10</v>
      </c>
      <c r="DL77" s="65"/>
      <c r="DM77" s="66" t="s">
        <v>10</v>
      </c>
      <c r="DN77" s="64"/>
      <c r="DO77" s="56" t="s">
        <v>219</v>
      </c>
      <c r="DP77" s="56" t="s">
        <v>219</v>
      </c>
      <c r="DQ77" s="56" t="s">
        <v>219</v>
      </c>
      <c r="DR77" s="56" t="s">
        <v>219</v>
      </c>
      <c r="DS77" s="56" t="s">
        <v>219</v>
      </c>
      <c r="DT77" s="293" t="s">
        <v>219</v>
      </c>
      <c r="DU77" s="51"/>
      <c r="DV77" s="17"/>
      <c r="DW77" s="18"/>
      <c r="DX77" s="19"/>
      <c r="DY77" s="290">
        <v>0</v>
      </c>
      <c r="DZ77" s="291">
        <v>0</v>
      </c>
      <c r="EA77" s="19">
        <v>0</v>
      </c>
      <c r="EB77" s="20"/>
      <c r="EC77" s="292">
        <v>0</v>
      </c>
      <c r="ED77" s="63"/>
      <c r="EE77" s="64"/>
      <c r="EF77" s="63"/>
      <c r="EG77" s="65"/>
      <c r="EH77" s="66"/>
      <c r="EI77" s="64"/>
      <c r="EJ77" s="63" t="s">
        <v>10</v>
      </c>
      <c r="EK77" s="65"/>
      <c r="EL77" s="66" t="s">
        <v>10</v>
      </c>
      <c r="EM77" s="64"/>
      <c r="EN77" s="56" t="s">
        <v>219</v>
      </c>
      <c r="EO77" s="56" t="s">
        <v>219</v>
      </c>
      <c r="EP77" s="56" t="s">
        <v>219</v>
      </c>
      <c r="EQ77" s="56" t="s">
        <v>219</v>
      </c>
      <c r="ER77" s="56" t="s">
        <v>219</v>
      </c>
      <c r="ES77" s="293" t="s">
        <v>219</v>
      </c>
      <c r="ET77" s="51"/>
      <c r="EU77" s="17"/>
      <c r="EV77" s="18"/>
      <c r="EW77" s="19"/>
      <c r="EX77" s="290">
        <v>0</v>
      </c>
      <c r="EY77" s="291">
        <v>0</v>
      </c>
      <c r="EZ77" s="19">
        <v>0</v>
      </c>
      <c r="FA77" s="20"/>
      <c r="FB77" s="292">
        <v>0</v>
      </c>
      <c r="FC77" s="63"/>
      <c r="FD77" s="64"/>
      <c r="FE77" s="63"/>
      <c r="FF77" s="65"/>
      <c r="FG77" s="66"/>
      <c r="FH77" s="64"/>
      <c r="FI77" s="63" t="s">
        <v>10</v>
      </c>
      <c r="FJ77" s="65"/>
      <c r="FK77" s="66" t="s">
        <v>10</v>
      </c>
      <c r="FL77" s="64"/>
      <c r="FM77" s="56" t="s">
        <v>219</v>
      </c>
      <c r="FN77" s="56" t="s">
        <v>219</v>
      </c>
      <c r="FO77" s="56" t="s">
        <v>219</v>
      </c>
      <c r="FP77" s="56" t="s">
        <v>219</v>
      </c>
      <c r="FQ77" s="56" t="s">
        <v>219</v>
      </c>
      <c r="FR77" s="293" t="s">
        <v>219</v>
      </c>
      <c r="FS77" s="51"/>
      <c r="FU77" s="262">
        <v>0</v>
      </c>
      <c r="FV77" s="261" t="s">
        <v>219</v>
      </c>
      <c r="FW77" s="263">
        <v>0</v>
      </c>
      <c r="FX77" s="23"/>
      <c r="FY77" s="88"/>
    </row>
    <row r="78" spans="1:181" s="25" customFormat="1" x14ac:dyDescent="0.2">
      <c r="A78" s="17"/>
      <c r="B78" s="18"/>
      <c r="C78" s="19">
        <v>0.22916666666666666</v>
      </c>
      <c r="D78" s="290">
        <v>0</v>
      </c>
      <c r="E78" s="291">
        <v>0</v>
      </c>
      <c r="F78" s="19">
        <v>0</v>
      </c>
      <c r="G78" s="20">
        <v>0.53749999999999998</v>
      </c>
      <c r="H78" s="292">
        <v>0</v>
      </c>
      <c r="I78" s="63"/>
      <c r="J78" s="64"/>
      <c r="K78" s="63"/>
      <c r="L78" s="65"/>
      <c r="M78" s="66"/>
      <c r="N78" s="64"/>
      <c r="O78" s="63" t="s">
        <v>10</v>
      </c>
      <c r="P78" s="65"/>
      <c r="Q78" s="66" t="s">
        <v>10</v>
      </c>
      <c r="R78" s="64"/>
      <c r="S78" s="56" t="s">
        <v>219</v>
      </c>
      <c r="T78" s="56" t="s">
        <v>219</v>
      </c>
      <c r="U78" s="56" t="s">
        <v>219</v>
      </c>
      <c r="V78" s="56" t="s">
        <v>219</v>
      </c>
      <c r="W78" s="56" t="s">
        <v>219</v>
      </c>
      <c r="X78" s="293" t="s">
        <v>219</v>
      </c>
      <c r="Y78" s="52"/>
      <c r="Z78" s="17"/>
      <c r="AA78" s="18"/>
      <c r="AB78" s="19"/>
      <c r="AC78" s="290">
        <v>0</v>
      </c>
      <c r="AD78" s="291">
        <v>0</v>
      </c>
      <c r="AE78" s="19">
        <v>0</v>
      </c>
      <c r="AF78" s="20"/>
      <c r="AG78" s="292">
        <v>0</v>
      </c>
      <c r="AH78" s="63"/>
      <c r="AI78" s="64"/>
      <c r="AJ78" s="63"/>
      <c r="AK78" s="65"/>
      <c r="AL78" s="66"/>
      <c r="AM78" s="64"/>
      <c r="AN78" s="63" t="s">
        <v>10</v>
      </c>
      <c r="AO78" s="65"/>
      <c r="AP78" s="66" t="s">
        <v>10</v>
      </c>
      <c r="AQ78" s="64"/>
      <c r="AR78" s="56" t="s">
        <v>219</v>
      </c>
      <c r="AS78" s="56" t="s">
        <v>219</v>
      </c>
      <c r="AT78" s="56" t="s">
        <v>219</v>
      </c>
      <c r="AU78" s="56" t="s">
        <v>219</v>
      </c>
      <c r="AV78" s="56" t="s">
        <v>219</v>
      </c>
      <c r="AW78" s="293" t="s">
        <v>219</v>
      </c>
      <c r="AX78" s="51"/>
      <c r="AY78" s="17"/>
      <c r="AZ78" s="18"/>
      <c r="BA78" s="19"/>
      <c r="BB78" s="290">
        <v>0</v>
      </c>
      <c r="BC78" s="291">
        <v>0</v>
      </c>
      <c r="BD78" s="19">
        <v>0</v>
      </c>
      <c r="BE78" s="20"/>
      <c r="BF78" s="292">
        <v>0</v>
      </c>
      <c r="BG78" s="63"/>
      <c r="BH78" s="64"/>
      <c r="BI78" s="63"/>
      <c r="BJ78" s="65"/>
      <c r="BK78" s="66"/>
      <c r="BL78" s="64"/>
      <c r="BM78" s="63" t="s">
        <v>10</v>
      </c>
      <c r="BN78" s="65"/>
      <c r="BO78" s="66" t="s">
        <v>10</v>
      </c>
      <c r="BP78" s="64"/>
      <c r="BQ78" s="56" t="s">
        <v>219</v>
      </c>
      <c r="BR78" s="56" t="s">
        <v>219</v>
      </c>
      <c r="BS78" s="56" t="s">
        <v>219</v>
      </c>
      <c r="BT78" s="56" t="s">
        <v>219</v>
      </c>
      <c r="BU78" s="56" t="s">
        <v>219</v>
      </c>
      <c r="BV78" s="293" t="s">
        <v>219</v>
      </c>
      <c r="BW78" s="51"/>
      <c r="BX78" s="17"/>
      <c r="BY78" s="18"/>
      <c r="BZ78" s="19"/>
      <c r="CA78" s="290">
        <v>0</v>
      </c>
      <c r="CB78" s="291">
        <v>0</v>
      </c>
      <c r="CC78" s="19">
        <v>0</v>
      </c>
      <c r="CD78" s="20"/>
      <c r="CE78" s="292">
        <v>0</v>
      </c>
      <c r="CF78" s="63"/>
      <c r="CG78" s="64"/>
      <c r="CH78" s="63"/>
      <c r="CI78" s="65"/>
      <c r="CJ78" s="66"/>
      <c r="CK78" s="64"/>
      <c r="CL78" s="63" t="s">
        <v>10</v>
      </c>
      <c r="CM78" s="65"/>
      <c r="CN78" s="66" t="s">
        <v>10</v>
      </c>
      <c r="CO78" s="64"/>
      <c r="CP78" s="56" t="s">
        <v>219</v>
      </c>
      <c r="CQ78" s="56" t="s">
        <v>219</v>
      </c>
      <c r="CR78" s="56" t="s">
        <v>219</v>
      </c>
      <c r="CS78" s="56" t="s">
        <v>219</v>
      </c>
      <c r="CT78" s="56" t="s">
        <v>219</v>
      </c>
      <c r="CU78" s="293" t="s">
        <v>219</v>
      </c>
      <c r="CV78" s="51"/>
      <c r="CW78" s="17"/>
      <c r="CX78" s="18"/>
      <c r="CY78" s="19"/>
      <c r="CZ78" s="290">
        <v>0</v>
      </c>
      <c r="DA78" s="291">
        <v>0</v>
      </c>
      <c r="DB78" s="19">
        <v>0</v>
      </c>
      <c r="DC78" s="20"/>
      <c r="DD78" s="292">
        <v>0</v>
      </c>
      <c r="DE78" s="63"/>
      <c r="DF78" s="64"/>
      <c r="DG78" s="63"/>
      <c r="DH78" s="65"/>
      <c r="DI78" s="66"/>
      <c r="DJ78" s="64"/>
      <c r="DK78" s="63" t="s">
        <v>10</v>
      </c>
      <c r="DL78" s="65"/>
      <c r="DM78" s="66" t="s">
        <v>10</v>
      </c>
      <c r="DN78" s="64"/>
      <c r="DO78" s="56" t="s">
        <v>219</v>
      </c>
      <c r="DP78" s="56" t="s">
        <v>219</v>
      </c>
      <c r="DQ78" s="56" t="s">
        <v>219</v>
      </c>
      <c r="DR78" s="56" t="s">
        <v>219</v>
      </c>
      <c r="DS78" s="56" t="s">
        <v>219</v>
      </c>
      <c r="DT78" s="293" t="s">
        <v>219</v>
      </c>
      <c r="DU78" s="51"/>
      <c r="DV78" s="17"/>
      <c r="DW78" s="18"/>
      <c r="DX78" s="19"/>
      <c r="DY78" s="290">
        <v>0</v>
      </c>
      <c r="DZ78" s="291">
        <v>0</v>
      </c>
      <c r="EA78" s="19">
        <v>0</v>
      </c>
      <c r="EB78" s="20"/>
      <c r="EC78" s="292">
        <v>0</v>
      </c>
      <c r="ED78" s="63"/>
      <c r="EE78" s="64"/>
      <c r="EF78" s="63"/>
      <c r="EG78" s="65"/>
      <c r="EH78" s="66"/>
      <c r="EI78" s="64"/>
      <c r="EJ78" s="63" t="s">
        <v>10</v>
      </c>
      <c r="EK78" s="65"/>
      <c r="EL78" s="66" t="s">
        <v>10</v>
      </c>
      <c r="EM78" s="64"/>
      <c r="EN78" s="56" t="s">
        <v>219</v>
      </c>
      <c r="EO78" s="56" t="s">
        <v>219</v>
      </c>
      <c r="EP78" s="56" t="s">
        <v>219</v>
      </c>
      <c r="EQ78" s="56" t="s">
        <v>219</v>
      </c>
      <c r="ER78" s="56" t="s">
        <v>219</v>
      </c>
      <c r="ES78" s="293" t="s">
        <v>219</v>
      </c>
      <c r="ET78" s="51"/>
      <c r="EU78" s="17"/>
      <c r="EV78" s="18"/>
      <c r="EW78" s="19"/>
      <c r="EX78" s="290">
        <v>0</v>
      </c>
      <c r="EY78" s="291">
        <v>0</v>
      </c>
      <c r="EZ78" s="19">
        <v>0</v>
      </c>
      <c r="FA78" s="20"/>
      <c r="FB78" s="292">
        <v>0</v>
      </c>
      <c r="FC78" s="63"/>
      <c r="FD78" s="64"/>
      <c r="FE78" s="63"/>
      <c r="FF78" s="65"/>
      <c r="FG78" s="66"/>
      <c r="FH78" s="64"/>
      <c r="FI78" s="63" t="s">
        <v>10</v>
      </c>
      <c r="FJ78" s="65"/>
      <c r="FK78" s="66" t="s">
        <v>10</v>
      </c>
      <c r="FL78" s="64"/>
      <c r="FM78" s="56" t="s">
        <v>219</v>
      </c>
      <c r="FN78" s="56" t="s">
        <v>219</v>
      </c>
      <c r="FO78" s="56" t="s">
        <v>219</v>
      </c>
      <c r="FP78" s="56" t="s">
        <v>219</v>
      </c>
      <c r="FQ78" s="56" t="s">
        <v>219</v>
      </c>
      <c r="FR78" s="293" t="s">
        <v>219</v>
      </c>
      <c r="FS78" s="51"/>
      <c r="FU78" s="262">
        <v>0</v>
      </c>
      <c r="FV78" s="261" t="s">
        <v>219</v>
      </c>
      <c r="FW78" s="263">
        <v>0</v>
      </c>
      <c r="FX78" s="23"/>
      <c r="FY78" s="88"/>
    </row>
    <row r="79" spans="1:181" s="25" customFormat="1" x14ac:dyDescent="0.2">
      <c r="A79" s="17"/>
      <c r="B79" s="18"/>
      <c r="C79" s="19">
        <v>0.22916666666666666</v>
      </c>
      <c r="D79" s="290">
        <v>0</v>
      </c>
      <c r="E79" s="291">
        <v>0</v>
      </c>
      <c r="F79" s="19">
        <v>0</v>
      </c>
      <c r="G79" s="20">
        <v>0.53749999999999998</v>
      </c>
      <c r="H79" s="292">
        <v>0</v>
      </c>
      <c r="I79" s="63"/>
      <c r="J79" s="64"/>
      <c r="K79" s="63"/>
      <c r="L79" s="65"/>
      <c r="M79" s="66"/>
      <c r="N79" s="64"/>
      <c r="O79" s="63" t="s">
        <v>10</v>
      </c>
      <c r="P79" s="65"/>
      <c r="Q79" s="66" t="s">
        <v>10</v>
      </c>
      <c r="R79" s="64"/>
      <c r="S79" s="56" t="s">
        <v>219</v>
      </c>
      <c r="T79" s="56" t="s">
        <v>219</v>
      </c>
      <c r="U79" s="56" t="s">
        <v>219</v>
      </c>
      <c r="V79" s="56" t="s">
        <v>219</v>
      </c>
      <c r="W79" s="56" t="s">
        <v>219</v>
      </c>
      <c r="X79" s="293" t="s">
        <v>219</v>
      </c>
      <c r="Y79" s="51"/>
      <c r="Z79" s="17"/>
      <c r="AA79" s="18"/>
      <c r="AB79" s="19"/>
      <c r="AC79" s="290">
        <v>0</v>
      </c>
      <c r="AD79" s="291">
        <v>0</v>
      </c>
      <c r="AE79" s="19">
        <v>0</v>
      </c>
      <c r="AF79" s="20"/>
      <c r="AG79" s="292">
        <v>0</v>
      </c>
      <c r="AH79" s="63"/>
      <c r="AI79" s="64"/>
      <c r="AJ79" s="63"/>
      <c r="AK79" s="65"/>
      <c r="AL79" s="66"/>
      <c r="AM79" s="64"/>
      <c r="AN79" s="63" t="s">
        <v>10</v>
      </c>
      <c r="AO79" s="65"/>
      <c r="AP79" s="66" t="s">
        <v>10</v>
      </c>
      <c r="AQ79" s="64"/>
      <c r="AR79" s="56" t="s">
        <v>219</v>
      </c>
      <c r="AS79" s="56" t="s">
        <v>219</v>
      </c>
      <c r="AT79" s="56" t="s">
        <v>219</v>
      </c>
      <c r="AU79" s="56" t="s">
        <v>219</v>
      </c>
      <c r="AV79" s="56" t="s">
        <v>219</v>
      </c>
      <c r="AW79" s="293" t="s">
        <v>219</v>
      </c>
      <c r="AX79" s="51"/>
      <c r="AY79" s="17"/>
      <c r="AZ79" s="18"/>
      <c r="BA79" s="19"/>
      <c r="BB79" s="290">
        <v>0</v>
      </c>
      <c r="BC79" s="291">
        <v>0</v>
      </c>
      <c r="BD79" s="19">
        <v>0</v>
      </c>
      <c r="BE79" s="20"/>
      <c r="BF79" s="292">
        <v>0</v>
      </c>
      <c r="BG79" s="63"/>
      <c r="BH79" s="64"/>
      <c r="BI79" s="63"/>
      <c r="BJ79" s="65"/>
      <c r="BK79" s="66"/>
      <c r="BL79" s="64"/>
      <c r="BM79" s="63" t="s">
        <v>10</v>
      </c>
      <c r="BN79" s="65"/>
      <c r="BO79" s="66" t="s">
        <v>10</v>
      </c>
      <c r="BP79" s="64"/>
      <c r="BQ79" s="56" t="s">
        <v>219</v>
      </c>
      <c r="BR79" s="56" t="s">
        <v>219</v>
      </c>
      <c r="BS79" s="56" t="s">
        <v>219</v>
      </c>
      <c r="BT79" s="56" t="s">
        <v>219</v>
      </c>
      <c r="BU79" s="56" t="s">
        <v>219</v>
      </c>
      <c r="BV79" s="293" t="s">
        <v>219</v>
      </c>
      <c r="BW79" s="51"/>
      <c r="BX79" s="17"/>
      <c r="BY79" s="18"/>
      <c r="BZ79" s="19"/>
      <c r="CA79" s="290">
        <v>0</v>
      </c>
      <c r="CB79" s="291">
        <v>0</v>
      </c>
      <c r="CC79" s="19">
        <v>0</v>
      </c>
      <c r="CD79" s="20"/>
      <c r="CE79" s="292">
        <v>0</v>
      </c>
      <c r="CF79" s="63"/>
      <c r="CG79" s="64"/>
      <c r="CH79" s="63"/>
      <c r="CI79" s="65"/>
      <c r="CJ79" s="66"/>
      <c r="CK79" s="64"/>
      <c r="CL79" s="63" t="s">
        <v>10</v>
      </c>
      <c r="CM79" s="65"/>
      <c r="CN79" s="66" t="s">
        <v>10</v>
      </c>
      <c r="CO79" s="64"/>
      <c r="CP79" s="56" t="s">
        <v>219</v>
      </c>
      <c r="CQ79" s="56" t="s">
        <v>219</v>
      </c>
      <c r="CR79" s="56" t="s">
        <v>219</v>
      </c>
      <c r="CS79" s="56" t="s">
        <v>219</v>
      </c>
      <c r="CT79" s="56" t="s">
        <v>219</v>
      </c>
      <c r="CU79" s="293" t="s">
        <v>219</v>
      </c>
      <c r="CV79" s="51"/>
      <c r="CW79" s="17"/>
      <c r="CX79" s="18"/>
      <c r="CY79" s="19"/>
      <c r="CZ79" s="290">
        <v>0</v>
      </c>
      <c r="DA79" s="291">
        <v>0</v>
      </c>
      <c r="DB79" s="19">
        <v>0</v>
      </c>
      <c r="DC79" s="20"/>
      <c r="DD79" s="292">
        <v>0</v>
      </c>
      <c r="DE79" s="63"/>
      <c r="DF79" s="64"/>
      <c r="DG79" s="63"/>
      <c r="DH79" s="65"/>
      <c r="DI79" s="66"/>
      <c r="DJ79" s="64"/>
      <c r="DK79" s="63" t="s">
        <v>10</v>
      </c>
      <c r="DL79" s="65"/>
      <c r="DM79" s="66" t="s">
        <v>10</v>
      </c>
      <c r="DN79" s="64"/>
      <c r="DO79" s="56" t="s">
        <v>219</v>
      </c>
      <c r="DP79" s="56" t="s">
        <v>219</v>
      </c>
      <c r="DQ79" s="56" t="s">
        <v>219</v>
      </c>
      <c r="DR79" s="56" t="s">
        <v>219</v>
      </c>
      <c r="DS79" s="56" t="s">
        <v>219</v>
      </c>
      <c r="DT79" s="293" t="s">
        <v>219</v>
      </c>
      <c r="DU79" s="51"/>
      <c r="DV79" s="17"/>
      <c r="DW79" s="18"/>
      <c r="DX79" s="19"/>
      <c r="DY79" s="290">
        <v>0</v>
      </c>
      <c r="DZ79" s="291">
        <v>0</v>
      </c>
      <c r="EA79" s="19">
        <v>0</v>
      </c>
      <c r="EB79" s="20"/>
      <c r="EC79" s="292">
        <v>0</v>
      </c>
      <c r="ED79" s="63"/>
      <c r="EE79" s="64"/>
      <c r="EF79" s="63"/>
      <c r="EG79" s="65"/>
      <c r="EH79" s="66"/>
      <c r="EI79" s="64"/>
      <c r="EJ79" s="63" t="s">
        <v>10</v>
      </c>
      <c r="EK79" s="65"/>
      <c r="EL79" s="66" t="s">
        <v>10</v>
      </c>
      <c r="EM79" s="64"/>
      <c r="EN79" s="56" t="s">
        <v>219</v>
      </c>
      <c r="EO79" s="56" t="s">
        <v>219</v>
      </c>
      <c r="EP79" s="56" t="s">
        <v>219</v>
      </c>
      <c r="EQ79" s="56" t="s">
        <v>219</v>
      </c>
      <c r="ER79" s="56" t="s">
        <v>219</v>
      </c>
      <c r="ES79" s="293" t="s">
        <v>219</v>
      </c>
      <c r="ET79" s="51"/>
      <c r="EU79" s="17"/>
      <c r="EV79" s="18"/>
      <c r="EW79" s="19"/>
      <c r="EX79" s="290">
        <v>0</v>
      </c>
      <c r="EY79" s="291">
        <v>0</v>
      </c>
      <c r="EZ79" s="19">
        <v>0</v>
      </c>
      <c r="FA79" s="20"/>
      <c r="FB79" s="292">
        <v>0</v>
      </c>
      <c r="FC79" s="63"/>
      <c r="FD79" s="64"/>
      <c r="FE79" s="63"/>
      <c r="FF79" s="65"/>
      <c r="FG79" s="66"/>
      <c r="FH79" s="64"/>
      <c r="FI79" s="63" t="s">
        <v>10</v>
      </c>
      <c r="FJ79" s="65"/>
      <c r="FK79" s="66" t="s">
        <v>10</v>
      </c>
      <c r="FL79" s="64"/>
      <c r="FM79" s="56" t="s">
        <v>219</v>
      </c>
      <c r="FN79" s="56" t="s">
        <v>219</v>
      </c>
      <c r="FO79" s="56" t="s">
        <v>219</v>
      </c>
      <c r="FP79" s="56" t="s">
        <v>219</v>
      </c>
      <c r="FQ79" s="56" t="s">
        <v>219</v>
      </c>
      <c r="FR79" s="293" t="s">
        <v>219</v>
      </c>
      <c r="FS79" s="51"/>
      <c r="FU79" s="262">
        <v>0</v>
      </c>
      <c r="FV79" s="261" t="s">
        <v>219</v>
      </c>
      <c r="FW79" s="263">
        <v>0</v>
      </c>
      <c r="FX79" s="23"/>
      <c r="FY79" s="88"/>
    </row>
    <row r="80" spans="1:181" s="25" customFormat="1" x14ac:dyDescent="0.2">
      <c r="A80" s="17"/>
      <c r="B80" s="18" t="s">
        <v>10</v>
      </c>
      <c r="C80" s="19"/>
      <c r="D80" s="290">
        <v>0</v>
      </c>
      <c r="E80" s="291">
        <v>0</v>
      </c>
      <c r="F80" s="19">
        <v>0</v>
      </c>
      <c r="G80" s="20"/>
      <c r="H80" s="292">
        <v>0</v>
      </c>
      <c r="I80" s="63" t="s">
        <v>10</v>
      </c>
      <c r="J80" s="64"/>
      <c r="K80" s="63" t="s">
        <v>10</v>
      </c>
      <c r="L80" s="65"/>
      <c r="M80" s="66" t="s">
        <v>10</v>
      </c>
      <c r="N80" s="64"/>
      <c r="O80" s="63" t="s">
        <v>10</v>
      </c>
      <c r="P80" s="65"/>
      <c r="Q80" s="66" t="s">
        <v>10</v>
      </c>
      <c r="R80" s="64"/>
      <c r="S80" s="56" t="s">
        <v>219</v>
      </c>
      <c r="T80" s="56" t="s">
        <v>219</v>
      </c>
      <c r="U80" s="56" t="s">
        <v>219</v>
      </c>
      <c r="V80" s="56" t="s">
        <v>219</v>
      </c>
      <c r="W80" s="56" t="s">
        <v>219</v>
      </c>
      <c r="X80" s="293" t="s">
        <v>219</v>
      </c>
      <c r="Y80" s="51"/>
      <c r="Z80" s="17"/>
      <c r="AA80" s="18" t="s">
        <v>10</v>
      </c>
      <c r="AB80" s="19"/>
      <c r="AC80" s="290">
        <v>0</v>
      </c>
      <c r="AD80" s="291">
        <v>0</v>
      </c>
      <c r="AE80" s="19">
        <v>0</v>
      </c>
      <c r="AF80" s="20"/>
      <c r="AG80" s="292">
        <v>0</v>
      </c>
      <c r="AH80" s="63" t="s">
        <v>10</v>
      </c>
      <c r="AI80" s="64"/>
      <c r="AJ80" s="63" t="s">
        <v>10</v>
      </c>
      <c r="AK80" s="65"/>
      <c r="AL80" s="66" t="s">
        <v>10</v>
      </c>
      <c r="AM80" s="64"/>
      <c r="AN80" s="63" t="s">
        <v>10</v>
      </c>
      <c r="AO80" s="65"/>
      <c r="AP80" s="66" t="s">
        <v>10</v>
      </c>
      <c r="AQ80" s="64"/>
      <c r="AR80" s="56" t="s">
        <v>219</v>
      </c>
      <c r="AS80" s="56" t="s">
        <v>219</v>
      </c>
      <c r="AT80" s="56" t="s">
        <v>219</v>
      </c>
      <c r="AU80" s="56" t="s">
        <v>219</v>
      </c>
      <c r="AV80" s="56" t="s">
        <v>219</v>
      </c>
      <c r="AW80" s="293" t="s">
        <v>219</v>
      </c>
      <c r="AX80" s="51"/>
      <c r="AY80" s="17"/>
      <c r="AZ80" s="18" t="s">
        <v>10</v>
      </c>
      <c r="BA80" s="19"/>
      <c r="BB80" s="290">
        <v>0</v>
      </c>
      <c r="BC80" s="291">
        <v>0</v>
      </c>
      <c r="BD80" s="19">
        <v>0</v>
      </c>
      <c r="BE80" s="20"/>
      <c r="BF80" s="292">
        <v>0</v>
      </c>
      <c r="BG80" s="63" t="s">
        <v>10</v>
      </c>
      <c r="BH80" s="64"/>
      <c r="BI80" s="63" t="s">
        <v>10</v>
      </c>
      <c r="BJ80" s="65"/>
      <c r="BK80" s="66" t="s">
        <v>10</v>
      </c>
      <c r="BL80" s="64"/>
      <c r="BM80" s="63" t="s">
        <v>10</v>
      </c>
      <c r="BN80" s="65"/>
      <c r="BO80" s="66" t="s">
        <v>10</v>
      </c>
      <c r="BP80" s="64"/>
      <c r="BQ80" s="56" t="s">
        <v>219</v>
      </c>
      <c r="BR80" s="56" t="s">
        <v>219</v>
      </c>
      <c r="BS80" s="56" t="s">
        <v>219</v>
      </c>
      <c r="BT80" s="56" t="s">
        <v>219</v>
      </c>
      <c r="BU80" s="56" t="s">
        <v>219</v>
      </c>
      <c r="BV80" s="293" t="s">
        <v>219</v>
      </c>
      <c r="BW80" s="51"/>
      <c r="BX80" s="17"/>
      <c r="BY80" s="18" t="s">
        <v>10</v>
      </c>
      <c r="BZ80" s="19"/>
      <c r="CA80" s="290">
        <v>0</v>
      </c>
      <c r="CB80" s="291">
        <v>0</v>
      </c>
      <c r="CC80" s="19">
        <v>0</v>
      </c>
      <c r="CD80" s="20"/>
      <c r="CE80" s="292">
        <v>0</v>
      </c>
      <c r="CF80" s="63" t="s">
        <v>10</v>
      </c>
      <c r="CG80" s="64"/>
      <c r="CH80" s="63" t="s">
        <v>10</v>
      </c>
      <c r="CI80" s="65"/>
      <c r="CJ80" s="66" t="s">
        <v>10</v>
      </c>
      <c r="CK80" s="64"/>
      <c r="CL80" s="63" t="s">
        <v>10</v>
      </c>
      <c r="CM80" s="65"/>
      <c r="CN80" s="66" t="s">
        <v>10</v>
      </c>
      <c r="CO80" s="64"/>
      <c r="CP80" s="56" t="s">
        <v>219</v>
      </c>
      <c r="CQ80" s="56" t="s">
        <v>219</v>
      </c>
      <c r="CR80" s="56" t="s">
        <v>219</v>
      </c>
      <c r="CS80" s="56" t="s">
        <v>219</v>
      </c>
      <c r="CT80" s="56" t="s">
        <v>219</v>
      </c>
      <c r="CU80" s="293" t="s">
        <v>219</v>
      </c>
      <c r="CV80" s="51"/>
      <c r="CW80" s="17"/>
      <c r="CX80" s="18" t="s">
        <v>10</v>
      </c>
      <c r="CY80" s="19"/>
      <c r="CZ80" s="290">
        <v>0</v>
      </c>
      <c r="DA80" s="291">
        <v>0</v>
      </c>
      <c r="DB80" s="19">
        <v>0</v>
      </c>
      <c r="DC80" s="20"/>
      <c r="DD80" s="292">
        <v>0</v>
      </c>
      <c r="DE80" s="63" t="s">
        <v>10</v>
      </c>
      <c r="DF80" s="64"/>
      <c r="DG80" s="63" t="s">
        <v>10</v>
      </c>
      <c r="DH80" s="65"/>
      <c r="DI80" s="66" t="s">
        <v>10</v>
      </c>
      <c r="DJ80" s="64"/>
      <c r="DK80" s="63" t="s">
        <v>10</v>
      </c>
      <c r="DL80" s="65"/>
      <c r="DM80" s="66" t="s">
        <v>10</v>
      </c>
      <c r="DN80" s="64"/>
      <c r="DO80" s="56" t="s">
        <v>219</v>
      </c>
      <c r="DP80" s="56" t="s">
        <v>219</v>
      </c>
      <c r="DQ80" s="56" t="s">
        <v>219</v>
      </c>
      <c r="DR80" s="56" t="s">
        <v>219</v>
      </c>
      <c r="DS80" s="56" t="s">
        <v>219</v>
      </c>
      <c r="DT80" s="293" t="s">
        <v>219</v>
      </c>
      <c r="DU80" s="51"/>
      <c r="DV80" s="17"/>
      <c r="DW80" s="18" t="s">
        <v>10</v>
      </c>
      <c r="DX80" s="19"/>
      <c r="DY80" s="290">
        <v>0</v>
      </c>
      <c r="DZ80" s="291">
        <v>0</v>
      </c>
      <c r="EA80" s="19">
        <v>0</v>
      </c>
      <c r="EB80" s="20"/>
      <c r="EC80" s="292">
        <v>0</v>
      </c>
      <c r="ED80" s="63" t="s">
        <v>10</v>
      </c>
      <c r="EE80" s="64"/>
      <c r="EF80" s="63" t="s">
        <v>10</v>
      </c>
      <c r="EG80" s="65"/>
      <c r="EH80" s="66" t="s">
        <v>10</v>
      </c>
      <c r="EI80" s="64"/>
      <c r="EJ80" s="63" t="s">
        <v>10</v>
      </c>
      <c r="EK80" s="65"/>
      <c r="EL80" s="66" t="s">
        <v>10</v>
      </c>
      <c r="EM80" s="64"/>
      <c r="EN80" s="56" t="s">
        <v>219</v>
      </c>
      <c r="EO80" s="56" t="s">
        <v>219</v>
      </c>
      <c r="EP80" s="56" t="s">
        <v>219</v>
      </c>
      <c r="EQ80" s="56" t="s">
        <v>219</v>
      </c>
      <c r="ER80" s="56" t="s">
        <v>219</v>
      </c>
      <c r="ES80" s="293" t="s">
        <v>219</v>
      </c>
      <c r="ET80" s="51"/>
      <c r="EU80" s="17"/>
      <c r="EV80" s="18" t="s">
        <v>10</v>
      </c>
      <c r="EW80" s="19"/>
      <c r="EX80" s="290">
        <v>0</v>
      </c>
      <c r="EY80" s="291">
        <v>0</v>
      </c>
      <c r="EZ80" s="19">
        <v>0</v>
      </c>
      <c r="FA80" s="20"/>
      <c r="FB80" s="292">
        <v>0</v>
      </c>
      <c r="FC80" s="63" t="s">
        <v>10</v>
      </c>
      <c r="FD80" s="64"/>
      <c r="FE80" s="63" t="s">
        <v>10</v>
      </c>
      <c r="FF80" s="65"/>
      <c r="FG80" s="66" t="s">
        <v>10</v>
      </c>
      <c r="FH80" s="64"/>
      <c r="FI80" s="63" t="s">
        <v>10</v>
      </c>
      <c r="FJ80" s="65"/>
      <c r="FK80" s="66" t="s">
        <v>10</v>
      </c>
      <c r="FL80" s="64"/>
      <c r="FM80" s="56" t="s">
        <v>219</v>
      </c>
      <c r="FN80" s="56" t="s">
        <v>219</v>
      </c>
      <c r="FO80" s="56" t="s">
        <v>219</v>
      </c>
      <c r="FP80" s="56" t="s">
        <v>219</v>
      </c>
      <c r="FQ80" s="56" t="s">
        <v>219</v>
      </c>
      <c r="FR80" s="293" t="s">
        <v>219</v>
      </c>
      <c r="FS80" s="51"/>
      <c r="FU80" s="262">
        <v>0</v>
      </c>
      <c r="FV80" s="261" t="s">
        <v>219</v>
      </c>
      <c r="FW80" s="263">
        <v>0</v>
      </c>
      <c r="FX80" s="23"/>
      <c r="FY80" s="88"/>
    </row>
    <row r="81" spans="1:181" s="25" customFormat="1" x14ac:dyDescent="0.2">
      <c r="A81" s="17"/>
      <c r="B81" s="18" t="s">
        <v>10</v>
      </c>
      <c r="C81" s="19"/>
      <c r="D81" s="290">
        <v>0</v>
      </c>
      <c r="E81" s="291">
        <v>0</v>
      </c>
      <c r="F81" s="19">
        <v>0</v>
      </c>
      <c r="G81" s="20"/>
      <c r="H81" s="292">
        <v>0</v>
      </c>
      <c r="I81" s="63" t="s">
        <v>10</v>
      </c>
      <c r="J81" s="64"/>
      <c r="K81" s="63" t="s">
        <v>10</v>
      </c>
      <c r="L81" s="65"/>
      <c r="M81" s="66" t="s">
        <v>10</v>
      </c>
      <c r="N81" s="64"/>
      <c r="O81" s="63" t="s">
        <v>10</v>
      </c>
      <c r="P81" s="65"/>
      <c r="Q81" s="66" t="s">
        <v>10</v>
      </c>
      <c r="R81" s="64"/>
      <c r="S81" s="56" t="s">
        <v>219</v>
      </c>
      <c r="T81" s="56" t="s">
        <v>219</v>
      </c>
      <c r="U81" s="56" t="s">
        <v>219</v>
      </c>
      <c r="V81" s="56" t="s">
        <v>219</v>
      </c>
      <c r="W81" s="56" t="s">
        <v>219</v>
      </c>
      <c r="X81" s="293" t="s">
        <v>219</v>
      </c>
      <c r="Y81" s="51"/>
      <c r="Z81" s="17"/>
      <c r="AA81" s="18" t="s">
        <v>10</v>
      </c>
      <c r="AB81" s="19"/>
      <c r="AC81" s="290">
        <v>0</v>
      </c>
      <c r="AD81" s="291">
        <v>0</v>
      </c>
      <c r="AE81" s="19">
        <v>0</v>
      </c>
      <c r="AF81" s="20"/>
      <c r="AG81" s="292">
        <v>0</v>
      </c>
      <c r="AH81" s="63" t="s">
        <v>10</v>
      </c>
      <c r="AI81" s="64"/>
      <c r="AJ81" s="63" t="s">
        <v>10</v>
      </c>
      <c r="AK81" s="65"/>
      <c r="AL81" s="66" t="s">
        <v>10</v>
      </c>
      <c r="AM81" s="64"/>
      <c r="AN81" s="63" t="s">
        <v>10</v>
      </c>
      <c r="AO81" s="65"/>
      <c r="AP81" s="66" t="s">
        <v>10</v>
      </c>
      <c r="AQ81" s="64"/>
      <c r="AR81" s="56" t="s">
        <v>219</v>
      </c>
      <c r="AS81" s="56" t="s">
        <v>219</v>
      </c>
      <c r="AT81" s="56" t="s">
        <v>219</v>
      </c>
      <c r="AU81" s="56" t="s">
        <v>219</v>
      </c>
      <c r="AV81" s="56" t="s">
        <v>219</v>
      </c>
      <c r="AW81" s="293" t="s">
        <v>219</v>
      </c>
      <c r="AX81" s="51"/>
      <c r="AY81" s="17"/>
      <c r="AZ81" s="18" t="s">
        <v>10</v>
      </c>
      <c r="BA81" s="19"/>
      <c r="BB81" s="290">
        <v>0</v>
      </c>
      <c r="BC81" s="291">
        <v>0</v>
      </c>
      <c r="BD81" s="19">
        <v>0</v>
      </c>
      <c r="BE81" s="20"/>
      <c r="BF81" s="292">
        <v>0</v>
      </c>
      <c r="BG81" s="63" t="s">
        <v>10</v>
      </c>
      <c r="BH81" s="64"/>
      <c r="BI81" s="63" t="s">
        <v>10</v>
      </c>
      <c r="BJ81" s="65"/>
      <c r="BK81" s="66" t="s">
        <v>10</v>
      </c>
      <c r="BL81" s="64"/>
      <c r="BM81" s="63" t="s">
        <v>10</v>
      </c>
      <c r="BN81" s="65"/>
      <c r="BO81" s="66" t="s">
        <v>10</v>
      </c>
      <c r="BP81" s="64"/>
      <c r="BQ81" s="56" t="s">
        <v>219</v>
      </c>
      <c r="BR81" s="56" t="s">
        <v>219</v>
      </c>
      <c r="BS81" s="56" t="s">
        <v>219</v>
      </c>
      <c r="BT81" s="56" t="s">
        <v>219</v>
      </c>
      <c r="BU81" s="56" t="s">
        <v>219</v>
      </c>
      <c r="BV81" s="293" t="s">
        <v>219</v>
      </c>
      <c r="BW81" s="51"/>
      <c r="BX81" s="17"/>
      <c r="BY81" s="18" t="s">
        <v>10</v>
      </c>
      <c r="BZ81" s="19"/>
      <c r="CA81" s="290">
        <v>0</v>
      </c>
      <c r="CB81" s="291">
        <v>0</v>
      </c>
      <c r="CC81" s="19">
        <v>0</v>
      </c>
      <c r="CD81" s="20"/>
      <c r="CE81" s="292">
        <v>0</v>
      </c>
      <c r="CF81" s="63" t="s">
        <v>10</v>
      </c>
      <c r="CG81" s="64"/>
      <c r="CH81" s="63" t="s">
        <v>10</v>
      </c>
      <c r="CI81" s="65"/>
      <c r="CJ81" s="66" t="s">
        <v>10</v>
      </c>
      <c r="CK81" s="64"/>
      <c r="CL81" s="63" t="s">
        <v>10</v>
      </c>
      <c r="CM81" s="65"/>
      <c r="CN81" s="66" t="s">
        <v>10</v>
      </c>
      <c r="CO81" s="64"/>
      <c r="CP81" s="56" t="s">
        <v>219</v>
      </c>
      <c r="CQ81" s="56" t="s">
        <v>219</v>
      </c>
      <c r="CR81" s="56" t="s">
        <v>219</v>
      </c>
      <c r="CS81" s="56" t="s">
        <v>219</v>
      </c>
      <c r="CT81" s="56" t="s">
        <v>219</v>
      </c>
      <c r="CU81" s="293" t="s">
        <v>219</v>
      </c>
      <c r="CV81" s="51"/>
      <c r="CW81" s="17"/>
      <c r="CX81" s="18" t="s">
        <v>10</v>
      </c>
      <c r="CY81" s="19"/>
      <c r="CZ81" s="290">
        <v>0</v>
      </c>
      <c r="DA81" s="291">
        <v>0</v>
      </c>
      <c r="DB81" s="19">
        <v>0</v>
      </c>
      <c r="DC81" s="20"/>
      <c r="DD81" s="292">
        <v>0</v>
      </c>
      <c r="DE81" s="63" t="s">
        <v>10</v>
      </c>
      <c r="DF81" s="64"/>
      <c r="DG81" s="63" t="s">
        <v>10</v>
      </c>
      <c r="DH81" s="65"/>
      <c r="DI81" s="66" t="s">
        <v>10</v>
      </c>
      <c r="DJ81" s="64"/>
      <c r="DK81" s="63" t="s">
        <v>10</v>
      </c>
      <c r="DL81" s="65"/>
      <c r="DM81" s="66" t="s">
        <v>10</v>
      </c>
      <c r="DN81" s="64"/>
      <c r="DO81" s="56" t="s">
        <v>219</v>
      </c>
      <c r="DP81" s="56" t="s">
        <v>219</v>
      </c>
      <c r="DQ81" s="56" t="s">
        <v>219</v>
      </c>
      <c r="DR81" s="56" t="s">
        <v>219</v>
      </c>
      <c r="DS81" s="56" t="s">
        <v>219</v>
      </c>
      <c r="DT81" s="293" t="s">
        <v>219</v>
      </c>
      <c r="DU81" s="51"/>
      <c r="DV81" s="17"/>
      <c r="DW81" s="18" t="s">
        <v>10</v>
      </c>
      <c r="DX81" s="19"/>
      <c r="DY81" s="290">
        <v>0</v>
      </c>
      <c r="DZ81" s="291">
        <v>0</v>
      </c>
      <c r="EA81" s="19">
        <v>0</v>
      </c>
      <c r="EB81" s="20"/>
      <c r="EC81" s="292">
        <v>0</v>
      </c>
      <c r="ED81" s="63" t="s">
        <v>10</v>
      </c>
      <c r="EE81" s="64"/>
      <c r="EF81" s="63" t="s">
        <v>10</v>
      </c>
      <c r="EG81" s="65"/>
      <c r="EH81" s="66" t="s">
        <v>10</v>
      </c>
      <c r="EI81" s="64"/>
      <c r="EJ81" s="63" t="s">
        <v>10</v>
      </c>
      <c r="EK81" s="65"/>
      <c r="EL81" s="66" t="s">
        <v>10</v>
      </c>
      <c r="EM81" s="64"/>
      <c r="EN81" s="56" t="s">
        <v>219</v>
      </c>
      <c r="EO81" s="56" t="s">
        <v>219</v>
      </c>
      <c r="EP81" s="56" t="s">
        <v>219</v>
      </c>
      <c r="EQ81" s="56" t="s">
        <v>219</v>
      </c>
      <c r="ER81" s="56" t="s">
        <v>219</v>
      </c>
      <c r="ES81" s="293" t="s">
        <v>219</v>
      </c>
      <c r="ET81" s="51"/>
      <c r="EU81" s="17"/>
      <c r="EV81" s="18" t="s">
        <v>10</v>
      </c>
      <c r="EW81" s="19"/>
      <c r="EX81" s="290">
        <v>0</v>
      </c>
      <c r="EY81" s="291">
        <v>0</v>
      </c>
      <c r="EZ81" s="19">
        <v>0</v>
      </c>
      <c r="FA81" s="20"/>
      <c r="FB81" s="292">
        <v>0</v>
      </c>
      <c r="FC81" s="63" t="s">
        <v>10</v>
      </c>
      <c r="FD81" s="64"/>
      <c r="FE81" s="63" t="s">
        <v>10</v>
      </c>
      <c r="FF81" s="65"/>
      <c r="FG81" s="66" t="s">
        <v>10</v>
      </c>
      <c r="FH81" s="64"/>
      <c r="FI81" s="63" t="s">
        <v>10</v>
      </c>
      <c r="FJ81" s="65"/>
      <c r="FK81" s="66" t="s">
        <v>10</v>
      </c>
      <c r="FL81" s="64"/>
      <c r="FM81" s="56" t="s">
        <v>219</v>
      </c>
      <c r="FN81" s="56" t="s">
        <v>219</v>
      </c>
      <c r="FO81" s="56" t="s">
        <v>219</v>
      </c>
      <c r="FP81" s="56" t="s">
        <v>219</v>
      </c>
      <c r="FQ81" s="56" t="s">
        <v>219</v>
      </c>
      <c r="FR81" s="293" t="s">
        <v>219</v>
      </c>
      <c r="FS81" s="51"/>
      <c r="FU81" s="262">
        <v>0</v>
      </c>
      <c r="FV81" s="261" t="s">
        <v>219</v>
      </c>
      <c r="FW81" s="263">
        <v>0</v>
      </c>
      <c r="FX81" s="23"/>
      <c r="FY81" s="88"/>
    </row>
    <row r="82" spans="1:181" s="25" customFormat="1" x14ac:dyDescent="0.2">
      <c r="A82" s="17"/>
      <c r="B82" s="18" t="s">
        <v>10</v>
      </c>
      <c r="C82" s="19"/>
      <c r="D82" s="290">
        <v>0</v>
      </c>
      <c r="E82" s="291">
        <v>0</v>
      </c>
      <c r="F82" s="19">
        <v>0</v>
      </c>
      <c r="G82" s="20"/>
      <c r="H82" s="292">
        <v>0</v>
      </c>
      <c r="I82" s="63" t="s">
        <v>10</v>
      </c>
      <c r="J82" s="64"/>
      <c r="K82" s="63" t="s">
        <v>10</v>
      </c>
      <c r="L82" s="65"/>
      <c r="M82" s="66" t="s">
        <v>10</v>
      </c>
      <c r="N82" s="64"/>
      <c r="O82" s="63" t="s">
        <v>10</v>
      </c>
      <c r="P82" s="65"/>
      <c r="Q82" s="66" t="s">
        <v>10</v>
      </c>
      <c r="R82" s="64"/>
      <c r="S82" s="56" t="s">
        <v>219</v>
      </c>
      <c r="T82" s="56" t="s">
        <v>219</v>
      </c>
      <c r="U82" s="56" t="s">
        <v>219</v>
      </c>
      <c r="V82" s="56" t="s">
        <v>219</v>
      </c>
      <c r="W82" s="56" t="s">
        <v>219</v>
      </c>
      <c r="X82" s="293" t="s">
        <v>219</v>
      </c>
      <c r="Y82" s="51"/>
      <c r="Z82" s="17"/>
      <c r="AA82" s="18" t="s">
        <v>10</v>
      </c>
      <c r="AB82" s="19"/>
      <c r="AC82" s="290">
        <v>0</v>
      </c>
      <c r="AD82" s="291">
        <v>0</v>
      </c>
      <c r="AE82" s="19">
        <v>0</v>
      </c>
      <c r="AF82" s="20"/>
      <c r="AG82" s="292">
        <v>0</v>
      </c>
      <c r="AH82" s="63" t="s">
        <v>10</v>
      </c>
      <c r="AI82" s="64"/>
      <c r="AJ82" s="63" t="s">
        <v>10</v>
      </c>
      <c r="AK82" s="65"/>
      <c r="AL82" s="66" t="s">
        <v>10</v>
      </c>
      <c r="AM82" s="64"/>
      <c r="AN82" s="63" t="s">
        <v>10</v>
      </c>
      <c r="AO82" s="65"/>
      <c r="AP82" s="66" t="s">
        <v>10</v>
      </c>
      <c r="AQ82" s="64"/>
      <c r="AR82" s="56" t="s">
        <v>219</v>
      </c>
      <c r="AS82" s="56" t="s">
        <v>219</v>
      </c>
      <c r="AT82" s="56" t="s">
        <v>219</v>
      </c>
      <c r="AU82" s="56" t="s">
        <v>219</v>
      </c>
      <c r="AV82" s="56" t="s">
        <v>219</v>
      </c>
      <c r="AW82" s="293" t="s">
        <v>219</v>
      </c>
      <c r="AX82" s="51"/>
      <c r="AY82" s="17"/>
      <c r="AZ82" s="18" t="s">
        <v>10</v>
      </c>
      <c r="BA82" s="19"/>
      <c r="BB82" s="290">
        <v>0</v>
      </c>
      <c r="BC82" s="291">
        <v>0</v>
      </c>
      <c r="BD82" s="19">
        <v>0</v>
      </c>
      <c r="BE82" s="20"/>
      <c r="BF82" s="292">
        <v>0</v>
      </c>
      <c r="BG82" s="63" t="s">
        <v>10</v>
      </c>
      <c r="BH82" s="64"/>
      <c r="BI82" s="63" t="s">
        <v>10</v>
      </c>
      <c r="BJ82" s="65"/>
      <c r="BK82" s="66" t="s">
        <v>10</v>
      </c>
      <c r="BL82" s="64"/>
      <c r="BM82" s="63" t="s">
        <v>10</v>
      </c>
      <c r="BN82" s="65"/>
      <c r="BO82" s="66" t="s">
        <v>10</v>
      </c>
      <c r="BP82" s="64"/>
      <c r="BQ82" s="56" t="s">
        <v>219</v>
      </c>
      <c r="BR82" s="56" t="s">
        <v>219</v>
      </c>
      <c r="BS82" s="56" t="s">
        <v>219</v>
      </c>
      <c r="BT82" s="56" t="s">
        <v>219</v>
      </c>
      <c r="BU82" s="56" t="s">
        <v>219</v>
      </c>
      <c r="BV82" s="293" t="s">
        <v>219</v>
      </c>
      <c r="BW82" s="51"/>
      <c r="BX82" s="17"/>
      <c r="BY82" s="18" t="s">
        <v>10</v>
      </c>
      <c r="BZ82" s="19"/>
      <c r="CA82" s="290">
        <v>0</v>
      </c>
      <c r="CB82" s="291">
        <v>0</v>
      </c>
      <c r="CC82" s="19">
        <v>0</v>
      </c>
      <c r="CD82" s="20"/>
      <c r="CE82" s="292">
        <v>0</v>
      </c>
      <c r="CF82" s="63" t="s">
        <v>10</v>
      </c>
      <c r="CG82" s="64"/>
      <c r="CH82" s="63" t="s">
        <v>10</v>
      </c>
      <c r="CI82" s="65"/>
      <c r="CJ82" s="66" t="s">
        <v>10</v>
      </c>
      <c r="CK82" s="64"/>
      <c r="CL82" s="63" t="s">
        <v>10</v>
      </c>
      <c r="CM82" s="65"/>
      <c r="CN82" s="66" t="s">
        <v>10</v>
      </c>
      <c r="CO82" s="64"/>
      <c r="CP82" s="56" t="s">
        <v>219</v>
      </c>
      <c r="CQ82" s="56" t="s">
        <v>219</v>
      </c>
      <c r="CR82" s="56" t="s">
        <v>219</v>
      </c>
      <c r="CS82" s="56" t="s">
        <v>219</v>
      </c>
      <c r="CT82" s="56" t="s">
        <v>219</v>
      </c>
      <c r="CU82" s="293" t="s">
        <v>219</v>
      </c>
      <c r="CV82" s="51"/>
      <c r="CW82" s="17"/>
      <c r="CX82" s="18" t="s">
        <v>10</v>
      </c>
      <c r="CY82" s="19"/>
      <c r="CZ82" s="290">
        <v>0</v>
      </c>
      <c r="DA82" s="291">
        <v>0</v>
      </c>
      <c r="DB82" s="19">
        <v>0</v>
      </c>
      <c r="DC82" s="20"/>
      <c r="DD82" s="292">
        <v>0</v>
      </c>
      <c r="DE82" s="63" t="s">
        <v>10</v>
      </c>
      <c r="DF82" s="64"/>
      <c r="DG82" s="63" t="s">
        <v>10</v>
      </c>
      <c r="DH82" s="65"/>
      <c r="DI82" s="66" t="s">
        <v>10</v>
      </c>
      <c r="DJ82" s="64"/>
      <c r="DK82" s="63" t="s">
        <v>10</v>
      </c>
      <c r="DL82" s="65"/>
      <c r="DM82" s="66" t="s">
        <v>10</v>
      </c>
      <c r="DN82" s="64"/>
      <c r="DO82" s="56" t="s">
        <v>219</v>
      </c>
      <c r="DP82" s="56" t="s">
        <v>219</v>
      </c>
      <c r="DQ82" s="56" t="s">
        <v>219</v>
      </c>
      <c r="DR82" s="56" t="s">
        <v>219</v>
      </c>
      <c r="DS82" s="56" t="s">
        <v>219</v>
      </c>
      <c r="DT82" s="293" t="s">
        <v>219</v>
      </c>
      <c r="DU82" s="51"/>
      <c r="DV82" s="17"/>
      <c r="DW82" s="18" t="s">
        <v>10</v>
      </c>
      <c r="DX82" s="19"/>
      <c r="DY82" s="290">
        <v>0</v>
      </c>
      <c r="DZ82" s="291">
        <v>0</v>
      </c>
      <c r="EA82" s="19">
        <v>0</v>
      </c>
      <c r="EB82" s="20"/>
      <c r="EC82" s="292">
        <v>0</v>
      </c>
      <c r="ED82" s="63" t="s">
        <v>10</v>
      </c>
      <c r="EE82" s="64"/>
      <c r="EF82" s="63" t="s">
        <v>10</v>
      </c>
      <c r="EG82" s="65"/>
      <c r="EH82" s="66" t="s">
        <v>10</v>
      </c>
      <c r="EI82" s="64"/>
      <c r="EJ82" s="63" t="s">
        <v>10</v>
      </c>
      <c r="EK82" s="65"/>
      <c r="EL82" s="66" t="s">
        <v>10</v>
      </c>
      <c r="EM82" s="64"/>
      <c r="EN82" s="56" t="s">
        <v>219</v>
      </c>
      <c r="EO82" s="56" t="s">
        <v>219</v>
      </c>
      <c r="EP82" s="56" t="s">
        <v>219</v>
      </c>
      <c r="EQ82" s="56" t="s">
        <v>219</v>
      </c>
      <c r="ER82" s="56" t="s">
        <v>219</v>
      </c>
      <c r="ES82" s="293" t="s">
        <v>219</v>
      </c>
      <c r="ET82" s="51"/>
      <c r="EU82" s="17"/>
      <c r="EV82" s="18" t="s">
        <v>10</v>
      </c>
      <c r="EW82" s="19"/>
      <c r="EX82" s="290">
        <v>0</v>
      </c>
      <c r="EY82" s="291">
        <v>0</v>
      </c>
      <c r="EZ82" s="19">
        <v>0</v>
      </c>
      <c r="FA82" s="20"/>
      <c r="FB82" s="292">
        <v>0</v>
      </c>
      <c r="FC82" s="63" t="s">
        <v>10</v>
      </c>
      <c r="FD82" s="64"/>
      <c r="FE82" s="63" t="s">
        <v>10</v>
      </c>
      <c r="FF82" s="65"/>
      <c r="FG82" s="66" t="s">
        <v>10</v>
      </c>
      <c r="FH82" s="64"/>
      <c r="FI82" s="63" t="s">
        <v>10</v>
      </c>
      <c r="FJ82" s="65"/>
      <c r="FK82" s="66" t="s">
        <v>10</v>
      </c>
      <c r="FL82" s="64"/>
      <c r="FM82" s="56" t="s">
        <v>219</v>
      </c>
      <c r="FN82" s="56" t="s">
        <v>219</v>
      </c>
      <c r="FO82" s="56" t="s">
        <v>219</v>
      </c>
      <c r="FP82" s="56" t="s">
        <v>219</v>
      </c>
      <c r="FQ82" s="56" t="s">
        <v>219</v>
      </c>
      <c r="FR82" s="293" t="s">
        <v>219</v>
      </c>
      <c r="FS82" s="51"/>
      <c r="FU82" s="262">
        <v>0</v>
      </c>
      <c r="FV82" s="261" t="s">
        <v>219</v>
      </c>
      <c r="FW82" s="263">
        <v>0</v>
      </c>
      <c r="FX82" s="23"/>
      <c r="FY82" s="88"/>
    </row>
    <row r="83" spans="1:181" s="25" customFormat="1" x14ac:dyDescent="0.2">
      <c r="A83" s="17"/>
      <c r="B83" s="18" t="s">
        <v>10</v>
      </c>
      <c r="C83" s="19"/>
      <c r="D83" s="290">
        <v>0</v>
      </c>
      <c r="E83" s="291">
        <v>0</v>
      </c>
      <c r="F83" s="19">
        <v>0</v>
      </c>
      <c r="G83" s="20"/>
      <c r="H83" s="292">
        <v>0</v>
      </c>
      <c r="I83" s="63" t="s">
        <v>10</v>
      </c>
      <c r="J83" s="64"/>
      <c r="K83" s="63" t="s">
        <v>10</v>
      </c>
      <c r="L83" s="65"/>
      <c r="M83" s="66" t="s">
        <v>10</v>
      </c>
      <c r="N83" s="64"/>
      <c r="O83" s="63" t="s">
        <v>10</v>
      </c>
      <c r="P83" s="65"/>
      <c r="Q83" s="66" t="s">
        <v>10</v>
      </c>
      <c r="R83" s="64"/>
      <c r="S83" s="56" t="s">
        <v>219</v>
      </c>
      <c r="T83" s="56" t="s">
        <v>219</v>
      </c>
      <c r="U83" s="56" t="s">
        <v>219</v>
      </c>
      <c r="V83" s="56" t="s">
        <v>219</v>
      </c>
      <c r="W83" s="56" t="s">
        <v>219</v>
      </c>
      <c r="X83" s="293" t="s">
        <v>219</v>
      </c>
      <c r="Y83" s="51"/>
      <c r="Z83" s="17"/>
      <c r="AA83" s="18" t="s">
        <v>10</v>
      </c>
      <c r="AB83" s="19"/>
      <c r="AC83" s="290">
        <v>0</v>
      </c>
      <c r="AD83" s="291">
        <v>0</v>
      </c>
      <c r="AE83" s="19">
        <v>0</v>
      </c>
      <c r="AF83" s="20"/>
      <c r="AG83" s="292">
        <v>0</v>
      </c>
      <c r="AH83" s="63" t="s">
        <v>10</v>
      </c>
      <c r="AI83" s="64"/>
      <c r="AJ83" s="63" t="s">
        <v>10</v>
      </c>
      <c r="AK83" s="65"/>
      <c r="AL83" s="66" t="s">
        <v>10</v>
      </c>
      <c r="AM83" s="64"/>
      <c r="AN83" s="63" t="s">
        <v>10</v>
      </c>
      <c r="AO83" s="65"/>
      <c r="AP83" s="66" t="s">
        <v>10</v>
      </c>
      <c r="AQ83" s="64"/>
      <c r="AR83" s="56" t="s">
        <v>219</v>
      </c>
      <c r="AS83" s="56" t="s">
        <v>219</v>
      </c>
      <c r="AT83" s="56" t="s">
        <v>219</v>
      </c>
      <c r="AU83" s="56" t="s">
        <v>219</v>
      </c>
      <c r="AV83" s="56" t="s">
        <v>219</v>
      </c>
      <c r="AW83" s="293" t="s">
        <v>219</v>
      </c>
      <c r="AX83" s="51"/>
      <c r="AY83" s="17"/>
      <c r="AZ83" s="18" t="s">
        <v>10</v>
      </c>
      <c r="BA83" s="19"/>
      <c r="BB83" s="290">
        <v>0</v>
      </c>
      <c r="BC83" s="291">
        <v>0</v>
      </c>
      <c r="BD83" s="19">
        <v>0</v>
      </c>
      <c r="BE83" s="20"/>
      <c r="BF83" s="292">
        <v>0</v>
      </c>
      <c r="BG83" s="63" t="s">
        <v>10</v>
      </c>
      <c r="BH83" s="64"/>
      <c r="BI83" s="63" t="s">
        <v>10</v>
      </c>
      <c r="BJ83" s="65"/>
      <c r="BK83" s="66" t="s">
        <v>10</v>
      </c>
      <c r="BL83" s="64"/>
      <c r="BM83" s="63" t="s">
        <v>10</v>
      </c>
      <c r="BN83" s="65"/>
      <c r="BO83" s="66" t="s">
        <v>10</v>
      </c>
      <c r="BP83" s="64"/>
      <c r="BQ83" s="56" t="s">
        <v>219</v>
      </c>
      <c r="BR83" s="56" t="s">
        <v>219</v>
      </c>
      <c r="BS83" s="56" t="s">
        <v>219</v>
      </c>
      <c r="BT83" s="56" t="s">
        <v>219</v>
      </c>
      <c r="BU83" s="56" t="s">
        <v>219</v>
      </c>
      <c r="BV83" s="293" t="s">
        <v>219</v>
      </c>
      <c r="BW83" s="51"/>
      <c r="BX83" s="17"/>
      <c r="BY83" s="18" t="s">
        <v>10</v>
      </c>
      <c r="BZ83" s="19"/>
      <c r="CA83" s="290">
        <v>0</v>
      </c>
      <c r="CB83" s="291">
        <v>0</v>
      </c>
      <c r="CC83" s="19">
        <v>0</v>
      </c>
      <c r="CD83" s="20"/>
      <c r="CE83" s="292">
        <v>0</v>
      </c>
      <c r="CF83" s="63" t="s">
        <v>10</v>
      </c>
      <c r="CG83" s="64"/>
      <c r="CH83" s="63" t="s">
        <v>10</v>
      </c>
      <c r="CI83" s="65"/>
      <c r="CJ83" s="66" t="s">
        <v>10</v>
      </c>
      <c r="CK83" s="64"/>
      <c r="CL83" s="63" t="s">
        <v>10</v>
      </c>
      <c r="CM83" s="65"/>
      <c r="CN83" s="66" t="s">
        <v>10</v>
      </c>
      <c r="CO83" s="64"/>
      <c r="CP83" s="56" t="s">
        <v>219</v>
      </c>
      <c r="CQ83" s="56" t="s">
        <v>219</v>
      </c>
      <c r="CR83" s="56" t="s">
        <v>219</v>
      </c>
      <c r="CS83" s="56" t="s">
        <v>219</v>
      </c>
      <c r="CT83" s="56" t="s">
        <v>219</v>
      </c>
      <c r="CU83" s="293" t="s">
        <v>219</v>
      </c>
      <c r="CV83" s="51"/>
      <c r="CW83" s="17"/>
      <c r="CX83" s="18" t="s">
        <v>10</v>
      </c>
      <c r="CY83" s="19"/>
      <c r="CZ83" s="290">
        <v>0</v>
      </c>
      <c r="DA83" s="291">
        <v>0</v>
      </c>
      <c r="DB83" s="19">
        <v>0</v>
      </c>
      <c r="DC83" s="20"/>
      <c r="DD83" s="292">
        <v>0</v>
      </c>
      <c r="DE83" s="63" t="s">
        <v>10</v>
      </c>
      <c r="DF83" s="64"/>
      <c r="DG83" s="63" t="s">
        <v>10</v>
      </c>
      <c r="DH83" s="65"/>
      <c r="DI83" s="66" t="s">
        <v>10</v>
      </c>
      <c r="DJ83" s="64"/>
      <c r="DK83" s="63" t="s">
        <v>10</v>
      </c>
      <c r="DL83" s="65"/>
      <c r="DM83" s="66" t="s">
        <v>10</v>
      </c>
      <c r="DN83" s="64"/>
      <c r="DO83" s="56" t="s">
        <v>219</v>
      </c>
      <c r="DP83" s="56" t="s">
        <v>219</v>
      </c>
      <c r="DQ83" s="56" t="s">
        <v>219</v>
      </c>
      <c r="DR83" s="56" t="s">
        <v>219</v>
      </c>
      <c r="DS83" s="56" t="s">
        <v>219</v>
      </c>
      <c r="DT83" s="293" t="s">
        <v>219</v>
      </c>
      <c r="DU83" s="51"/>
      <c r="DV83" s="17"/>
      <c r="DW83" s="18" t="s">
        <v>10</v>
      </c>
      <c r="DX83" s="19"/>
      <c r="DY83" s="290">
        <v>0</v>
      </c>
      <c r="DZ83" s="291">
        <v>0</v>
      </c>
      <c r="EA83" s="19">
        <v>0</v>
      </c>
      <c r="EB83" s="20"/>
      <c r="EC83" s="292">
        <v>0</v>
      </c>
      <c r="ED83" s="63" t="s">
        <v>10</v>
      </c>
      <c r="EE83" s="64"/>
      <c r="EF83" s="63" t="s">
        <v>10</v>
      </c>
      <c r="EG83" s="65"/>
      <c r="EH83" s="66" t="s">
        <v>10</v>
      </c>
      <c r="EI83" s="64"/>
      <c r="EJ83" s="63" t="s">
        <v>10</v>
      </c>
      <c r="EK83" s="65"/>
      <c r="EL83" s="66" t="s">
        <v>10</v>
      </c>
      <c r="EM83" s="64"/>
      <c r="EN83" s="56" t="s">
        <v>219</v>
      </c>
      <c r="EO83" s="56" t="s">
        <v>219</v>
      </c>
      <c r="EP83" s="56" t="s">
        <v>219</v>
      </c>
      <c r="EQ83" s="56" t="s">
        <v>219</v>
      </c>
      <c r="ER83" s="56" t="s">
        <v>219</v>
      </c>
      <c r="ES83" s="293" t="s">
        <v>219</v>
      </c>
      <c r="ET83" s="51"/>
      <c r="EU83" s="17"/>
      <c r="EV83" s="18" t="s">
        <v>10</v>
      </c>
      <c r="EW83" s="19"/>
      <c r="EX83" s="290">
        <v>0</v>
      </c>
      <c r="EY83" s="291">
        <v>0</v>
      </c>
      <c r="EZ83" s="19">
        <v>0</v>
      </c>
      <c r="FA83" s="20"/>
      <c r="FB83" s="292">
        <v>0</v>
      </c>
      <c r="FC83" s="63" t="s">
        <v>10</v>
      </c>
      <c r="FD83" s="64"/>
      <c r="FE83" s="63" t="s">
        <v>10</v>
      </c>
      <c r="FF83" s="65"/>
      <c r="FG83" s="66" t="s">
        <v>10</v>
      </c>
      <c r="FH83" s="64"/>
      <c r="FI83" s="63" t="s">
        <v>10</v>
      </c>
      <c r="FJ83" s="65"/>
      <c r="FK83" s="66" t="s">
        <v>10</v>
      </c>
      <c r="FL83" s="64"/>
      <c r="FM83" s="56" t="s">
        <v>219</v>
      </c>
      <c r="FN83" s="56" t="s">
        <v>219</v>
      </c>
      <c r="FO83" s="56" t="s">
        <v>219</v>
      </c>
      <c r="FP83" s="56" t="s">
        <v>219</v>
      </c>
      <c r="FQ83" s="56" t="s">
        <v>219</v>
      </c>
      <c r="FR83" s="293" t="s">
        <v>219</v>
      </c>
      <c r="FS83" s="51"/>
      <c r="FU83" s="262">
        <v>0</v>
      </c>
      <c r="FV83" s="261" t="s">
        <v>219</v>
      </c>
      <c r="FW83" s="263">
        <v>0</v>
      </c>
      <c r="FX83" s="23"/>
      <c r="FY83" s="88"/>
    </row>
    <row r="84" spans="1:181" s="25" customFormat="1" x14ac:dyDescent="0.2">
      <c r="A84" s="17"/>
      <c r="B84" s="18" t="s">
        <v>10</v>
      </c>
      <c r="C84" s="19"/>
      <c r="D84" s="290">
        <v>0</v>
      </c>
      <c r="E84" s="291">
        <v>0</v>
      </c>
      <c r="F84" s="19">
        <v>0</v>
      </c>
      <c r="G84" s="20"/>
      <c r="H84" s="292">
        <v>0</v>
      </c>
      <c r="I84" s="63" t="s">
        <v>10</v>
      </c>
      <c r="J84" s="64"/>
      <c r="K84" s="63" t="s">
        <v>10</v>
      </c>
      <c r="L84" s="65"/>
      <c r="M84" s="66" t="s">
        <v>10</v>
      </c>
      <c r="N84" s="64"/>
      <c r="O84" s="63" t="s">
        <v>10</v>
      </c>
      <c r="P84" s="65"/>
      <c r="Q84" s="66" t="s">
        <v>10</v>
      </c>
      <c r="R84" s="64"/>
      <c r="S84" s="56" t="s">
        <v>219</v>
      </c>
      <c r="T84" s="56" t="s">
        <v>219</v>
      </c>
      <c r="U84" s="56" t="s">
        <v>219</v>
      </c>
      <c r="V84" s="56" t="s">
        <v>219</v>
      </c>
      <c r="W84" s="56" t="s">
        <v>219</v>
      </c>
      <c r="X84" s="293" t="s">
        <v>219</v>
      </c>
      <c r="Y84" s="51"/>
      <c r="Z84" s="17"/>
      <c r="AA84" s="18" t="s">
        <v>10</v>
      </c>
      <c r="AB84" s="19"/>
      <c r="AC84" s="290">
        <v>0</v>
      </c>
      <c r="AD84" s="291">
        <v>0</v>
      </c>
      <c r="AE84" s="19">
        <v>0</v>
      </c>
      <c r="AF84" s="20"/>
      <c r="AG84" s="292">
        <v>0</v>
      </c>
      <c r="AH84" s="63" t="s">
        <v>10</v>
      </c>
      <c r="AI84" s="64"/>
      <c r="AJ84" s="63" t="s">
        <v>10</v>
      </c>
      <c r="AK84" s="65"/>
      <c r="AL84" s="66" t="s">
        <v>10</v>
      </c>
      <c r="AM84" s="64"/>
      <c r="AN84" s="63" t="s">
        <v>10</v>
      </c>
      <c r="AO84" s="65"/>
      <c r="AP84" s="66" t="s">
        <v>10</v>
      </c>
      <c r="AQ84" s="64"/>
      <c r="AR84" s="56" t="s">
        <v>219</v>
      </c>
      <c r="AS84" s="56" t="s">
        <v>219</v>
      </c>
      <c r="AT84" s="56" t="s">
        <v>219</v>
      </c>
      <c r="AU84" s="56" t="s">
        <v>219</v>
      </c>
      <c r="AV84" s="56" t="s">
        <v>219</v>
      </c>
      <c r="AW84" s="293" t="s">
        <v>219</v>
      </c>
      <c r="AX84" s="51"/>
      <c r="AY84" s="17"/>
      <c r="AZ84" s="18" t="s">
        <v>10</v>
      </c>
      <c r="BA84" s="19"/>
      <c r="BB84" s="290">
        <v>0</v>
      </c>
      <c r="BC84" s="291">
        <v>0</v>
      </c>
      <c r="BD84" s="19">
        <v>0</v>
      </c>
      <c r="BE84" s="20"/>
      <c r="BF84" s="292">
        <v>0</v>
      </c>
      <c r="BG84" s="63" t="s">
        <v>10</v>
      </c>
      <c r="BH84" s="64"/>
      <c r="BI84" s="63" t="s">
        <v>10</v>
      </c>
      <c r="BJ84" s="65"/>
      <c r="BK84" s="66" t="s">
        <v>10</v>
      </c>
      <c r="BL84" s="64"/>
      <c r="BM84" s="63" t="s">
        <v>10</v>
      </c>
      <c r="BN84" s="65"/>
      <c r="BO84" s="66" t="s">
        <v>10</v>
      </c>
      <c r="BP84" s="64"/>
      <c r="BQ84" s="56" t="s">
        <v>219</v>
      </c>
      <c r="BR84" s="56" t="s">
        <v>219</v>
      </c>
      <c r="BS84" s="56" t="s">
        <v>219</v>
      </c>
      <c r="BT84" s="56" t="s">
        <v>219</v>
      </c>
      <c r="BU84" s="56" t="s">
        <v>219</v>
      </c>
      <c r="BV84" s="293" t="s">
        <v>219</v>
      </c>
      <c r="BW84" s="51"/>
      <c r="BX84" s="17"/>
      <c r="BY84" s="18" t="s">
        <v>10</v>
      </c>
      <c r="BZ84" s="19"/>
      <c r="CA84" s="290">
        <v>0</v>
      </c>
      <c r="CB84" s="291">
        <v>0</v>
      </c>
      <c r="CC84" s="19">
        <v>0</v>
      </c>
      <c r="CD84" s="20"/>
      <c r="CE84" s="292">
        <v>0</v>
      </c>
      <c r="CF84" s="63" t="s">
        <v>10</v>
      </c>
      <c r="CG84" s="64"/>
      <c r="CH84" s="63" t="s">
        <v>10</v>
      </c>
      <c r="CI84" s="65"/>
      <c r="CJ84" s="66" t="s">
        <v>10</v>
      </c>
      <c r="CK84" s="64"/>
      <c r="CL84" s="63" t="s">
        <v>10</v>
      </c>
      <c r="CM84" s="65"/>
      <c r="CN84" s="66" t="s">
        <v>10</v>
      </c>
      <c r="CO84" s="64"/>
      <c r="CP84" s="56" t="s">
        <v>219</v>
      </c>
      <c r="CQ84" s="56" t="s">
        <v>219</v>
      </c>
      <c r="CR84" s="56" t="s">
        <v>219</v>
      </c>
      <c r="CS84" s="56" t="s">
        <v>219</v>
      </c>
      <c r="CT84" s="56" t="s">
        <v>219</v>
      </c>
      <c r="CU84" s="293" t="s">
        <v>219</v>
      </c>
      <c r="CV84" s="51"/>
      <c r="CW84" s="17"/>
      <c r="CX84" s="18" t="s">
        <v>10</v>
      </c>
      <c r="CY84" s="19"/>
      <c r="CZ84" s="290">
        <v>0</v>
      </c>
      <c r="DA84" s="291">
        <v>0</v>
      </c>
      <c r="DB84" s="19">
        <v>0</v>
      </c>
      <c r="DC84" s="20"/>
      <c r="DD84" s="292">
        <v>0</v>
      </c>
      <c r="DE84" s="63" t="s">
        <v>10</v>
      </c>
      <c r="DF84" s="64"/>
      <c r="DG84" s="63" t="s">
        <v>10</v>
      </c>
      <c r="DH84" s="65"/>
      <c r="DI84" s="66" t="s">
        <v>10</v>
      </c>
      <c r="DJ84" s="64"/>
      <c r="DK84" s="63" t="s">
        <v>10</v>
      </c>
      <c r="DL84" s="65"/>
      <c r="DM84" s="66" t="s">
        <v>10</v>
      </c>
      <c r="DN84" s="64"/>
      <c r="DO84" s="56" t="s">
        <v>219</v>
      </c>
      <c r="DP84" s="56" t="s">
        <v>219</v>
      </c>
      <c r="DQ84" s="56" t="s">
        <v>219</v>
      </c>
      <c r="DR84" s="56" t="s">
        <v>219</v>
      </c>
      <c r="DS84" s="56" t="s">
        <v>219</v>
      </c>
      <c r="DT84" s="293" t="s">
        <v>219</v>
      </c>
      <c r="DU84" s="51"/>
      <c r="DV84" s="17"/>
      <c r="DW84" s="18" t="s">
        <v>10</v>
      </c>
      <c r="DX84" s="19"/>
      <c r="DY84" s="290">
        <v>0</v>
      </c>
      <c r="DZ84" s="291">
        <v>0</v>
      </c>
      <c r="EA84" s="19">
        <v>0</v>
      </c>
      <c r="EB84" s="20"/>
      <c r="EC84" s="292">
        <v>0</v>
      </c>
      <c r="ED84" s="63" t="s">
        <v>10</v>
      </c>
      <c r="EE84" s="64"/>
      <c r="EF84" s="63" t="s">
        <v>10</v>
      </c>
      <c r="EG84" s="65"/>
      <c r="EH84" s="66" t="s">
        <v>10</v>
      </c>
      <c r="EI84" s="64"/>
      <c r="EJ84" s="63" t="s">
        <v>10</v>
      </c>
      <c r="EK84" s="65"/>
      <c r="EL84" s="66" t="s">
        <v>10</v>
      </c>
      <c r="EM84" s="64"/>
      <c r="EN84" s="56" t="s">
        <v>219</v>
      </c>
      <c r="EO84" s="56" t="s">
        <v>219</v>
      </c>
      <c r="EP84" s="56" t="s">
        <v>219</v>
      </c>
      <c r="EQ84" s="56" t="s">
        <v>219</v>
      </c>
      <c r="ER84" s="56" t="s">
        <v>219</v>
      </c>
      <c r="ES84" s="293" t="s">
        <v>219</v>
      </c>
      <c r="ET84" s="51"/>
      <c r="EU84" s="17"/>
      <c r="EV84" s="18" t="s">
        <v>10</v>
      </c>
      <c r="EW84" s="19"/>
      <c r="EX84" s="290">
        <v>0</v>
      </c>
      <c r="EY84" s="291">
        <v>0</v>
      </c>
      <c r="EZ84" s="19">
        <v>0</v>
      </c>
      <c r="FA84" s="20"/>
      <c r="FB84" s="292">
        <v>0</v>
      </c>
      <c r="FC84" s="63" t="s">
        <v>10</v>
      </c>
      <c r="FD84" s="64"/>
      <c r="FE84" s="63" t="s">
        <v>10</v>
      </c>
      <c r="FF84" s="65"/>
      <c r="FG84" s="66" t="s">
        <v>10</v>
      </c>
      <c r="FH84" s="64"/>
      <c r="FI84" s="63" t="s">
        <v>10</v>
      </c>
      <c r="FJ84" s="65"/>
      <c r="FK84" s="66" t="s">
        <v>10</v>
      </c>
      <c r="FL84" s="64"/>
      <c r="FM84" s="56" t="s">
        <v>219</v>
      </c>
      <c r="FN84" s="56" t="s">
        <v>219</v>
      </c>
      <c r="FO84" s="56" t="s">
        <v>219</v>
      </c>
      <c r="FP84" s="56" t="s">
        <v>219</v>
      </c>
      <c r="FQ84" s="56" t="s">
        <v>219</v>
      </c>
      <c r="FR84" s="293" t="s">
        <v>219</v>
      </c>
      <c r="FS84" s="51"/>
      <c r="FU84" s="262">
        <v>0</v>
      </c>
      <c r="FV84" s="261" t="s">
        <v>219</v>
      </c>
      <c r="FW84" s="263">
        <v>0</v>
      </c>
      <c r="FX84" s="23"/>
      <c r="FY84" s="88"/>
    </row>
    <row r="85" spans="1:181" s="25" customFormat="1" ht="12.75" thickBot="1" x14ac:dyDescent="0.25">
      <c r="A85" s="17"/>
      <c r="B85" s="18" t="s">
        <v>10</v>
      </c>
      <c r="C85" s="19"/>
      <c r="D85" s="290">
        <v>0</v>
      </c>
      <c r="E85" s="291">
        <v>0</v>
      </c>
      <c r="F85" s="19">
        <v>0</v>
      </c>
      <c r="G85" s="20"/>
      <c r="H85" s="292">
        <v>0</v>
      </c>
      <c r="I85" s="63" t="s">
        <v>10</v>
      </c>
      <c r="J85" s="64"/>
      <c r="K85" s="63" t="s">
        <v>10</v>
      </c>
      <c r="L85" s="65"/>
      <c r="M85" s="66" t="s">
        <v>10</v>
      </c>
      <c r="N85" s="64"/>
      <c r="O85" s="63" t="s">
        <v>10</v>
      </c>
      <c r="P85" s="65"/>
      <c r="Q85" s="66" t="s">
        <v>10</v>
      </c>
      <c r="R85" s="64"/>
      <c r="S85" s="56" t="s">
        <v>219</v>
      </c>
      <c r="T85" s="56" t="s">
        <v>219</v>
      </c>
      <c r="U85" s="56" t="s">
        <v>219</v>
      </c>
      <c r="V85" s="56" t="s">
        <v>219</v>
      </c>
      <c r="W85" s="56" t="s">
        <v>219</v>
      </c>
      <c r="X85" s="293" t="s">
        <v>219</v>
      </c>
      <c r="Y85" s="51"/>
      <c r="Z85" s="17"/>
      <c r="AA85" s="18" t="s">
        <v>10</v>
      </c>
      <c r="AB85" s="19"/>
      <c r="AC85" s="290">
        <v>0</v>
      </c>
      <c r="AD85" s="291">
        <v>0</v>
      </c>
      <c r="AE85" s="19">
        <v>0</v>
      </c>
      <c r="AF85" s="20"/>
      <c r="AG85" s="292">
        <v>0</v>
      </c>
      <c r="AH85" s="63" t="s">
        <v>10</v>
      </c>
      <c r="AI85" s="64"/>
      <c r="AJ85" s="63" t="s">
        <v>10</v>
      </c>
      <c r="AK85" s="65"/>
      <c r="AL85" s="66" t="s">
        <v>10</v>
      </c>
      <c r="AM85" s="64"/>
      <c r="AN85" s="63" t="s">
        <v>10</v>
      </c>
      <c r="AO85" s="65"/>
      <c r="AP85" s="66" t="s">
        <v>10</v>
      </c>
      <c r="AQ85" s="64"/>
      <c r="AR85" s="56"/>
      <c r="AS85" s="56" t="s">
        <v>219</v>
      </c>
      <c r="AT85" s="56" t="s">
        <v>219</v>
      </c>
      <c r="AU85" s="56" t="s">
        <v>219</v>
      </c>
      <c r="AV85" s="56" t="s">
        <v>219</v>
      </c>
      <c r="AW85" s="293" t="s">
        <v>219</v>
      </c>
      <c r="AX85" s="51"/>
      <c r="AY85" s="17"/>
      <c r="AZ85" s="18" t="s">
        <v>10</v>
      </c>
      <c r="BA85" s="19"/>
      <c r="BB85" s="290">
        <v>0</v>
      </c>
      <c r="BC85" s="291">
        <v>0</v>
      </c>
      <c r="BD85" s="19">
        <v>0</v>
      </c>
      <c r="BE85" s="20"/>
      <c r="BF85" s="292">
        <v>0</v>
      </c>
      <c r="BG85" s="63" t="s">
        <v>10</v>
      </c>
      <c r="BH85" s="64"/>
      <c r="BI85" s="63" t="s">
        <v>10</v>
      </c>
      <c r="BJ85" s="65"/>
      <c r="BK85" s="66" t="s">
        <v>10</v>
      </c>
      <c r="BL85" s="64"/>
      <c r="BM85" s="63" t="s">
        <v>10</v>
      </c>
      <c r="BN85" s="65"/>
      <c r="BO85" s="66" t="s">
        <v>10</v>
      </c>
      <c r="BP85" s="64"/>
      <c r="BQ85" s="56" t="s">
        <v>219</v>
      </c>
      <c r="BR85" s="56" t="s">
        <v>219</v>
      </c>
      <c r="BS85" s="56" t="s">
        <v>219</v>
      </c>
      <c r="BT85" s="56" t="s">
        <v>219</v>
      </c>
      <c r="BU85" s="56" t="s">
        <v>219</v>
      </c>
      <c r="BV85" s="293" t="s">
        <v>219</v>
      </c>
      <c r="BW85" s="51"/>
      <c r="BX85" s="17"/>
      <c r="BY85" s="18" t="s">
        <v>10</v>
      </c>
      <c r="BZ85" s="19"/>
      <c r="CA85" s="290">
        <v>0</v>
      </c>
      <c r="CB85" s="291">
        <v>0</v>
      </c>
      <c r="CC85" s="19">
        <v>0</v>
      </c>
      <c r="CD85" s="20"/>
      <c r="CE85" s="292">
        <v>0</v>
      </c>
      <c r="CF85" s="63" t="s">
        <v>10</v>
      </c>
      <c r="CG85" s="64"/>
      <c r="CH85" s="63" t="s">
        <v>10</v>
      </c>
      <c r="CI85" s="65"/>
      <c r="CJ85" s="66" t="s">
        <v>10</v>
      </c>
      <c r="CK85" s="64"/>
      <c r="CL85" s="63" t="s">
        <v>10</v>
      </c>
      <c r="CM85" s="65"/>
      <c r="CN85" s="66" t="s">
        <v>10</v>
      </c>
      <c r="CO85" s="64"/>
      <c r="CP85" s="56" t="s">
        <v>219</v>
      </c>
      <c r="CQ85" s="56" t="s">
        <v>219</v>
      </c>
      <c r="CR85" s="56" t="s">
        <v>219</v>
      </c>
      <c r="CS85" s="56" t="s">
        <v>219</v>
      </c>
      <c r="CT85" s="56" t="s">
        <v>219</v>
      </c>
      <c r="CU85" s="293" t="s">
        <v>219</v>
      </c>
      <c r="CV85" s="51"/>
      <c r="CW85" s="17"/>
      <c r="CX85" s="18" t="s">
        <v>10</v>
      </c>
      <c r="CY85" s="19"/>
      <c r="CZ85" s="290">
        <v>0</v>
      </c>
      <c r="DA85" s="291">
        <v>0</v>
      </c>
      <c r="DB85" s="19">
        <v>0</v>
      </c>
      <c r="DC85" s="20"/>
      <c r="DD85" s="292">
        <v>0</v>
      </c>
      <c r="DE85" s="63" t="s">
        <v>10</v>
      </c>
      <c r="DF85" s="64"/>
      <c r="DG85" s="63" t="s">
        <v>10</v>
      </c>
      <c r="DH85" s="65"/>
      <c r="DI85" s="66" t="s">
        <v>10</v>
      </c>
      <c r="DJ85" s="64"/>
      <c r="DK85" s="63" t="s">
        <v>10</v>
      </c>
      <c r="DL85" s="65"/>
      <c r="DM85" s="66" t="s">
        <v>10</v>
      </c>
      <c r="DN85" s="64"/>
      <c r="DO85" s="56" t="s">
        <v>219</v>
      </c>
      <c r="DP85" s="56" t="s">
        <v>219</v>
      </c>
      <c r="DQ85" s="56" t="s">
        <v>219</v>
      </c>
      <c r="DR85" s="56" t="s">
        <v>219</v>
      </c>
      <c r="DS85" s="56" t="s">
        <v>219</v>
      </c>
      <c r="DT85" s="293" t="s">
        <v>219</v>
      </c>
      <c r="DU85" s="51"/>
      <c r="DV85" s="17"/>
      <c r="DW85" s="18" t="s">
        <v>10</v>
      </c>
      <c r="DX85" s="19"/>
      <c r="DY85" s="290">
        <v>0</v>
      </c>
      <c r="DZ85" s="291">
        <v>0</v>
      </c>
      <c r="EA85" s="19">
        <v>0</v>
      </c>
      <c r="EB85" s="20"/>
      <c r="EC85" s="292">
        <v>0</v>
      </c>
      <c r="ED85" s="63" t="s">
        <v>10</v>
      </c>
      <c r="EE85" s="64"/>
      <c r="EF85" s="63" t="s">
        <v>10</v>
      </c>
      <c r="EG85" s="65"/>
      <c r="EH85" s="66" t="s">
        <v>10</v>
      </c>
      <c r="EI85" s="64"/>
      <c r="EJ85" s="63" t="s">
        <v>10</v>
      </c>
      <c r="EK85" s="65"/>
      <c r="EL85" s="66" t="s">
        <v>10</v>
      </c>
      <c r="EM85" s="64"/>
      <c r="EN85" s="56" t="s">
        <v>219</v>
      </c>
      <c r="EO85" s="56" t="s">
        <v>219</v>
      </c>
      <c r="EP85" s="56" t="s">
        <v>219</v>
      </c>
      <c r="EQ85" s="56" t="s">
        <v>219</v>
      </c>
      <c r="ER85" s="56" t="s">
        <v>219</v>
      </c>
      <c r="ES85" s="293" t="s">
        <v>219</v>
      </c>
      <c r="ET85" s="51"/>
      <c r="EU85" s="17"/>
      <c r="EV85" s="18" t="s">
        <v>10</v>
      </c>
      <c r="EW85" s="19"/>
      <c r="EX85" s="290">
        <v>0</v>
      </c>
      <c r="EY85" s="291">
        <v>0</v>
      </c>
      <c r="EZ85" s="19">
        <v>0</v>
      </c>
      <c r="FA85" s="20"/>
      <c r="FB85" s="292">
        <v>0</v>
      </c>
      <c r="FC85" s="63" t="s">
        <v>10</v>
      </c>
      <c r="FD85" s="64"/>
      <c r="FE85" s="63" t="s">
        <v>10</v>
      </c>
      <c r="FF85" s="65"/>
      <c r="FG85" s="66" t="s">
        <v>10</v>
      </c>
      <c r="FH85" s="64"/>
      <c r="FI85" s="63" t="s">
        <v>10</v>
      </c>
      <c r="FJ85" s="65"/>
      <c r="FK85" s="66" t="s">
        <v>10</v>
      </c>
      <c r="FL85" s="64"/>
      <c r="FM85" s="56" t="s">
        <v>219</v>
      </c>
      <c r="FN85" s="56" t="s">
        <v>219</v>
      </c>
      <c r="FO85" s="56" t="s">
        <v>219</v>
      </c>
      <c r="FP85" s="56" t="s">
        <v>219</v>
      </c>
      <c r="FQ85" s="56" t="s">
        <v>219</v>
      </c>
      <c r="FR85" s="293" t="s">
        <v>219</v>
      </c>
      <c r="FS85" s="51"/>
      <c r="FU85" s="264">
        <v>0</v>
      </c>
      <c r="FV85" s="265" t="s">
        <v>219</v>
      </c>
      <c r="FW85" s="266">
        <v>0</v>
      </c>
      <c r="FX85" s="23"/>
      <c r="FY85" s="88"/>
    </row>
    <row r="86" spans="1:181" s="25" customFormat="1" ht="12.75" thickBot="1" x14ac:dyDescent="0.25">
      <c r="A86" s="294" t="s">
        <v>103</v>
      </c>
      <c r="B86" s="295"/>
      <c r="C86" s="330">
        <v>1.1666666666666667</v>
      </c>
      <c r="D86" s="331"/>
      <c r="E86" s="328"/>
      <c r="F86" s="464">
        <v>1.1666666666666667</v>
      </c>
      <c r="G86" s="465"/>
      <c r="H86" s="299"/>
      <c r="I86" s="300" t="s">
        <v>10</v>
      </c>
      <c r="J86" s="301"/>
      <c r="K86" s="300" t="s">
        <v>10</v>
      </c>
      <c r="L86" s="302"/>
      <c r="M86" s="303" t="s">
        <v>10</v>
      </c>
      <c r="N86" s="301"/>
      <c r="O86" s="300" t="s">
        <v>10</v>
      </c>
      <c r="P86" s="302"/>
      <c r="Q86" s="303" t="s">
        <v>10</v>
      </c>
      <c r="R86" s="301"/>
      <c r="S86" s="304"/>
      <c r="T86" s="304"/>
      <c r="U86" s="305"/>
      <c r="V86" s="306"/>
      <c r="W86" s="306"/>
      <c r="X86" s="329" t="s">
        <v>219</v>
      </c>
      <c r="Y86" s="51"/>
      <c r="Z86" s="294" t="s">
        <v>103</v>
      </c>
      <c r="AA86" s="295"/>
      <c r="AB86" s="296">
        <v>1.1666666666666667</v>
      </c>
      <c r="AC86" s="297"/>
      <c r="AD86" s="328"/>
      <c r="AE86" s="464">
        <v>1.1472222222222221</v>
      </c>
      <c r="AF86" s="465"/>
      <c r="AG86" s="299"/>
      <c r="AH86" s="300" t="s">
        <v>10</v>
      </c>
      <c r="AI86" s="301"/>
      <c r="AJ86" s="300" t="s">
        <v>10</v>
      </c>
      <c r="AK86" s="302"/>
      <c r="AL86" s="303" t="s">
        <v>10</v>
      </c>
      <c r="AM86" s="301"/>
      <c r="AN86" s="300" t="s">
        <v>10</v>
      </c>
      <c r="AO86" s="302"/>
      <c r="AP86" s="303" t="s">
        <v>10</v>
      </c>
      <c r="AQ86" s="301"/>
      <c r="AR86" s="304"/>
      <c r="AS86" s="304"/>
      <c r="AT86" s="305"/>
      <c r="AU86" s="306"/>
      <c r="AV86" s="306"/>
      <c r="AW86" s="329" t="s">
        <v>219</v>
      </c>
      <c r="AX86" s="51"/>
      <c r="AY86" s="294" t="s">
        <v>103</v>
      </c>
      <c r="AZ86" s="295"/>
      <c r="BA86" s="296">
        <v>1.4583333333333335</v>
      </c>
      <c r="BB86" s="297"/>
      <c r="BC86" s="298"/>
      <c r="BD86" s="411">
        <v>1.2583333333333335</v>
      </c>
      <c r="BE86" s="412"/>
      <c r="BF86" s="299"/>
      <c r="BG86" s="300" t="s">
        <v>10</v>
      </c>
      <c r="BH86" s="301"/>
      <c r="BI86" s="300" t="s">
        <v>10</v>
      </c>
      <c r="BJ86" s="302"/>
      <c r="BK86" s="303" t="s">
        <v>10</v>
      </c>
      <c r="BL86" s="301"/>
      <c r="BM86" s="300" t="s">
        <v>10</v>
      </c>
      <c r="BN86" s="302"/>
      <c r="BO86" s="303" t="s">
        <v>10</v>
      </c>
      <c r="BP86" s="301"/>
      <c r="BQ86" s="304"/>
      <c r="BR86" s="304"/>
      <c r="BS86" s="305"/>
      <c r="BT86" s="306"/>
      <c r="BU86" s="306"/>
      <c r="BV86" s="329" t="s">
        <v>219</v>
      </c>
      <c r="BW86" s="51"/>
      <c r="BX86" s="294" t="s">
        <v>103</v>
      </c>
      <c r="BY86" s="295"/>
      <c r="BZ86" s="296">
        <v>1.4583333333333335</v>
      </c>
      <c r="CA86" s="297"/>
      <c r="CB86" s="298"/>
      <c r="CC86" s="411">
        <v>1.4701388888888891</v>
      </c>
      <c r="CD86" s="412"/>
      <c r="CE86" s="299"/>
      <c r="CF86" s="300" t="s">
        <v>10</v>
      </c>
      <c r="CG86" s="301"/>
      <c r="CH86" s="300" t="s">
        <v>10</v>
      </c>
      <c r="CI86" s="302"/>
      <c r="CJ86" s="303" t="s">
        <v>10</v>
      </c>
      <c r="CK86" s="301"/>
      <c r="CL86" s="300" t="s">
        <v>10</v>
      </c>
      <c r="CM86" s="302"/>
      <c r="CN86" s="303" t="s">
        <v>10</v>
      </c>
      <c r="CO86" s="301"/>
      <c r="CP86" s="304"/>
      <c r="CQ86" s="304"/>
      <c r="CR86" s="305"/>
      <c r="CS86" s="306"/>
      <c r="CT86" s="306"/>
      <c r="CU86" s="329" t="s">
        <v>219</v>
      </c>
      <c r="CV86" s="51"/>
      <c r="CW86" s="294" t="s">
        <v>103</v>
      </c>
      <c r="CX86" s="295"/>
      <c r="CY86" s="296">
        <v>1.4583333333333335</v>
      </c>
      <c r="CZ86" s="297"/>
      <c r="DA86" s="298"/>
      <c r="DB86" s="411">
        <v>1.4833333333333334</v>
      </c>
      <c r="DC86" s="412"/>
      <c r="DD86" s="299"/>
      <c r="DE86" s="300" t="s">
        <v>10</v>
      </c>
      <c r="DF86" s="301"/>
      <c r="DG86" s="300" t="s">
        <v>10</v>
      </c>
      <c r="DH86" s="302"/>
      <c r="DI86" s="303" t="s">
        <v>10</v>
      </c>
      <c r="DJ86" s="301"/>
      <c r="DK86" s="300" t="s">
        <v>10</v>
      </c>
      <c r="DL86" s="302"/>
      <c r="DM86" s="303" t="s">
        <v>10</v>
      </c>
      <c r="DN86" s="301"/>
      <c r="DO86" s="304"/>
      <c r="DP86" s="304"/>
      <c r="DQ86" s="305"/>
      <c r="DR86" s="306"/>
      <c r="DS86" s="306"/>
      <c r="DT86" s="329" t="s">
        <v>219</v>
      </c>
      <c r="DU86" s="51"/>
      <c r="DV86" s="294" t="s">
        <v>103</v>
      </c>
      <c r="DW86" s="295"/>
      <c r="DX86" s="296">
        <v>0.58333333333333337</v>
      </c>
      <c r="DY86" s="297"/>
      <c r="DZ86" s="298"/>
      <c r="EA86" s="411">
        <v>0.60833333333333328</v>
      </c>
      <c r="EB86" s="412"/>
      <c r="EC86" s="299"/>
      <c r="ED86" s="300" t="s">
        <v>10</v>
      </c>
      <c r="EE86" s="301"/>
      <c r="EF86" s="300" t="s">
        <v>10</v>
      </c>
      <c r="EG86" s="302"/>
      <c r="EH86" s="303" t="s">
        <v>10</v>
      </c>
      <c r="EI86" s="301"/>
      <c r="EJ86" s="300" t="s">
        <v>10</v>
      </c>
      <c r="EK86" s="302"/>
      <c r="EL86" s="303" t="s">
        <v>10</v>
      </c>
      <c r="EM86" s="301"/>
      <c r="EN86" s="304"/>
      <c r="EO86" s="304"/>
      <c r="EP86" s="305"/>
      <c r="EQ86" s="306"/>
      <c r="ER86" s="306"/>
      <c r="ES86" s="329" t="s">
        <v>219</v>
      </c>
      <c r="ET86" s="51"/>
      <c r="EU86" s="294" t="s">
        <v>103</v>
      </c>
      <c r="EV86" s="295"/>
      <c r="EW86" s="296">
        <v>0</v>
      </c>
      <c r="EX86" s="297"/>
      <c r="EY86" s="298"/>
      <c r="EZ86" s="411">
        <v>0</v>
      </c>
      <c r="FA86" s="412"/>
      <c r="FB86" s="299"/>
      <c r="FC86" s="300" t="s">
        <v>10</v>
      </c>
      <c r="FD86" s="301"/>
      <c r="FE86" s="300" t="s">
        <v>10</v>
      </c>
      <c r="FF86" s="302"/>
      <c r="FG86" s="303" t="s">
        <v>10</v>
      </c>
      <c r="FH86" s="301"/>
      <c r="FI86" s="300" t="s">
        <v>10</v>
      </c>
      <c r="FJ86" s="302"/>
      <c r="FK86" s="303" t="s">
        <v>10</v>
      </c>
      <c r="FL86" s="301"/>
      <c r="FM86" s="304"/>
      <c r="FN86" s="304"/>
      <c r="FO86" s="305"/>
      <c r="FP86" s="306"/>
      <c r="FQ86" s="306"/>
      <c r="FR86" s="329" t="s">
        <v>219</v>
      </c>
      <c r="FS86" s="51"/>
      <c r="FU86" s="237"/>
      <c r="FW86" s="88"/>
      <c r="FY86" s="126"/>
    </row>
    <row r="87" spans="1:181" s="25" customFormat="1" ht="12.75" customHeight="1" thickBot="1" x14ac:dyDescent="0.25">
      <c r="A87" s="278" t="s">
        <v>179</v>
      </c>
      <c r="B87" s="279"/>
      <c r="C87" s="280"/>
      <c r="D87" s="281"/>
      <c r="E87" s="127"/>
      <c r="F87" s="127"/>
      <c r="G87" s="127"/>
      <c r="H87" s="127"/>
      <c r="I87" s="67"/>
      <c r="J87" s="74"/>
      <c r="K87" s="74"/>
      <c r="L87" s="74"/>
      <c r="M87" s="74"/>
      <c r="N87" s="74"/>
      <c r="O87" s="413" t="s">
        <v>115</v>
      </c>
      <c r="P87" s="414"/>
      <c r="Q87" s="417" t="s">
        <v>166</v>
      </c>
      <c r="R87" s="417"/>
      <c r="S87" s="177"/>
      <c r="T87" s="177"/>
      <c r="U87" s="177"/>
      <c r="V87" s="177"/>
      <c r="W87" s="178"/>
      <c r="X87" s="307">
        <v>1</v>
      </c>
      <c r="Y87" s="51"/>
      <c r="Z87" s="278" t="s">
        <v>179</v>
      </c>
      <c r="AA87" s="279"/>
      <c r="AB87" s="280"/>
      <c r="AC87" s="281"/>
      <c r="AD87" s="127"/>
      <c r="AE87" s="127"/>
      <c r="AF87" s="127"/>
      <c r="AG87" s="127"/>
      <c r="AH87" s="67"/>
      <c r="AI87" s="74"/>
      <c r="AJ87" s="74"/>
      <c r="AK87" s="74"/>
      <c r="AL87" s="74"/>
      <c r="AM87" s="74"/>
      <c r="AN87" s="413" t="s">
        <v>115</v>
      </c>
      <c r="AO87" s="414"/>
      <c r="AP87" s="417" t="s">
        <v>166</v>
      </c>
      <c r="AQ87" s="417"/>
      <c r="AR87" s="177"/>
      <c r="AS87" s="177"/>
      <c r="AT87" s="177"/>
      <c r="AU87" s="177"/>
      <c r="AV87" s="178"/>
      <c r="AW87" s="307">
        <v>0.96802291125275752</v>
      </c>
      <c r="AX87" s="51"/>
      <c r="AY87" s="278" t="s">
        <v>179</v>
      </c>
      <c r="AZ87" s="279"/>
      <c r="BA87" s="280"/>
      <c r="BB87" s="281"/>
      <c r="BC87" s="127"/>
      <c r="BD87" s="127"/>
      <c r="BE87" s="127"/>
      <c r="BF87" s="127"/>
      <c r="BG87" s="67"/>
      <c r="BH87" s="74"/>
      <c r="BI87" s="74"/>
      <c r="BJ87" s="74"/>
      <c r="BK87" s="74"/>
      <c r="BL87" s="74"/>
      <c r="BM87" s="413" t="s">
        <v>115</v>
      </c>
      <c r="BN87" s="414"/>
      <c r="BO87" s="417" t="s">
        <v>166</v>
      </c>
      <c r="BP87" s="417"/>
      <c r="BQ87" s="177"/>
      <c r="BR87" s="177"/>
      <c r="BS87" s="177"/>
      <c r="BT87" s="177"/>
      <c r="BU87" s="178"/>
      <c r="BV87" s="307">
        <v>0.90336507936507937</v>
      </c>
      <c r="BW87" s="51"/>
      <c r="BX87" s="278" t="s">
        <v>179</v>
      </c>
      <c r="BY87" s="279"/>
      <c r="BZ87" s="280"/>
      <c r="CA87" s="281"/>
      <c r="CB87" s="127"/>
      <c r="CC87" s="127"/>
      <c r="CD87" s="127"/>
      <c r="CE87" s="127"/>
      <c r="CF87" s="67"/>
      <c r="CG87" s="74"/>
      <c r="CH87" s="74"/>
      <c r="CI87" s="74"/>
      <c r="CJ87" s="74"/>
      <c r="CK87" s="74"/>
      <c r="CL87" s="413" t="s">
        <v>115</v>
      </c>
      <c r="CM87" s="414"/>
      <c r="CN87" s="417" t="s">
        <v>166</v>
      </c>
      <c r="CO87" s="417"/>
      <c r="CP87" s="177"/>
      <c r="CQ87" s="177"/>
      <c r="CR87" s="177"/>
      <c r="CS87" s="177"/>
      <c r="CT87" s="178"/>
      <c r="CU87" s="307">
        <v>0.99657142857142844</v>
      </c>
      <c r="CV87" s="51"/>
      <c r="CW87" s="278" t="s">
        <v>179</v>
      </c>
      <c r="CX87" s="279"/>
      <c r="CY87" s="280"/>
      <c r="CZ87" s="281"/>
      <c r="DA87" s="127"/>
      <c r="DB87" s="127"/>
      <c r="DC87" s="127"/>
      <c r="DD87" s="127"/>
      <c r="DE87" s="67"/>
      <c r="DF87" s="74"/>
      <c r="DG87" s="74"/>
      <c r="DH87" s="74"/>
      <c r="DI87" s="74"/>
      <c r="DJ87" s="74"/>
      <c r="DK87" s="413" t="s">
        <v>115</v>
      </c>
      <c r="DL87" s="414"/>
      <c r="DM87" s="417" t="s">
        <v>166</v>
      </c>
      <c r="DN87" s="417"/>
      <c r="DO87" s="177"/>
      <c r="DP87" s="177"/>
      <c r="DQ87" s="177"/>
      <c r="DR87" s="177"/>
      <c r="DS87" s="178"/>
      <c r="DT87" s="307">
        <v>1.0751134216690676</v>
      </c>
      <c r="DU87" s="51"/>
      <c r="DV87" s="278" t="s">
        <v>179</v>
      </c>
      <c r="DW87" s="279"/>
      <c r="DX87" s="280"/>
      <c r="DY87" s="281"/>
      <c r="DZ87" s="127"/>
      <c r="EA87" s="127"/>
      <c r="EB87" s="127"/>
      <c r="EC87" s="127"/>
      <c r="ED87" s="67"/>
      <c r="EE87" s="74"/>
      <c r="EF87" s="74"/>
      <c r="EG87" s="74"/>
      <c r="EH87" s="74"/>
      <c r="EI87" s="74"/>
      <c r="EJ87" s="413" t="s">
        <v>115</v>
      </c>
      <c r="EK87" s="414"/>
      <c r="EL87" s="417" t="s">
        <v>166</v>
      </c>
      <c r="EM87" s="417"/>
      <c r="EN87" s="177"/>
      <c r="EO87" s="177"/>
      <c r="EP87" s="177"/>
      <c r="EQ87" s="177"/>
      <c r="ER87" s="178"/>
      <c r="ES87" s="307">
        <v>0.52911297852474326</v>
      </c>
      <c r="ET87" s="51"/>
      <c r="EU87" s="278" t="s">
        <v>179</v>
      </c>
      <c r="EV87" s="279"/>
      <c r="EW87" s="280"/>
      <c r="EX87" s="281"/>
      <c r="EY87" s="127"/>
      <c r="EZ87" s="127"/>
      <c r="FA87" s="127"/>
      <c r="FB87" s="127"/>
      <c r="FC87" s="67"/>
      <c r="FD87" s="74"/>
      <c r="FE87" s="74"/>
      <c r="FF87" s="74"/>
      <c r="FG87" s="74"/>
      <c r="FH87" s="74"/>
      <c r="FI87" s="413" t="s">
        <v>115</v>
      </c>
      <c r="FJ87" s="414"/>
      <c r="FK87" s="417" t="s">
        <v>166</v>
      </c>
      <c r="FL87" s="417"/>
      <c r="FM87" s="177"/>
      <c r="FN87" s="177"/>
      <c r="FO87" s="177"/>
      <c r="FP87" s="177"/>
      <c r="FQ87" s="178"/>
      <c r="FR87" s="307" t="e">
        <v>#DIV/0!</v>
      </c>
      <c r="FS87" s="51"/>
      <c r="FU87" s="237"/>
      <c r="FW87" s="88"/>
      <c r="FY87" s="130"/>
    </row>
    <row r="88" spans="1:181" s="25" customFormat="1" ht="24.75" thickBot="1" x14ac:dyDescent="0.25">
      <c r="A88" s="69" t="s">
        <v>73</v>
      </c>
      <c r="B88" s="70" t="s">
        <v>104</v>
      </c>
      <c r="C88" s="71" t="s">
        <v>116</v>
      </c>
      <c r="D88" s="283" t="s">
        <v>119</v>
      </c>
      <c r="E88" s="86" t="s">
        <v>207</v>
      </c>
      <c r="F88" s="418" t="s">
        <v>105</v>
      </c>
      <c r="G88" s="419"/>
      <c r="H88" s="86" t="s">
        <v>162</v>
      </c>
      <c r="I88" s="418" t="s">
        <v>168</v>
      </c>
      <c r="J88" s="419"/>
      <c r="K88" s="103" t="s">
        <v>170</v>
      </c>
      <c r="L88" s="27"/>
      <c r="M88" s="108" t="s">
        <v>179</v>
      </c>
      <c r="N88" s="27"/>
      <c r="O88" s="415"/>
      <c r="P88" s="416"/>
      <c r="Q88" s="420" t="s">
        <v>2</v>
      </c>
      <c r="R88" s="420"/>
      <c r="S88" s="179"/>
      <c r="T88" s="179"/>
      <c r="U88" s="179"/>
      <c r="V88" s="179"/>
      <c r="W88" s="180"/>
      <c r="X88" s="308">
        <v>1</v>
      </c>
      <c r="Y88" s="53"/>
      <c r="Z88" s="69" t="s">
        <v>73</v>
      </c>
      <c r="AA88" s="70" t="s">
        <v>104</v>
      </c>
      <c r="AB88" s="71" t="s">
        <v>116</v>
      </c>
      <c r="AC88" s="283" t="s">
        <v>119</v>
      </c>
      <c r="AD88" s="286" t="s">
        <v>207</v>
      </c>
      <c r="AE88" s="418" t="s">
        <v>105</v>
      </c>
      <c r="AF88" s="419"/>
      <c r="AG88" s="286" t="s">
        <v>162</v>
      </c>
      <c r="AH88" s="418" t="s">
        <v>168</v>
      </c>
      <c r="AI88" s="419"/>
      <c r="AJ88" s="103" t="s">
        <v>170</v>
      </c>
      <c r="AK88" s="27"/>
      <c r="AL88" s="108" t="s">
        <v>179</v>
      </c>
      <c r="AM88" s="27"/>
      <c r="AN88" s="415"/>
      <c r="AO88" s="416"/>
      <c r="AP88" s="420" t="s">
        <v>2</v>
      </c>
      <c r="AQ88" s="420"/>
      <c r="AR88" s="179"/>
      <c r="AS88" s="179"/>
      <c r="AT88" s="179"/>
      <c r="AU88" s="179"/>
      <c r="AV88" s="180"/>
      <c r="AW88" s="308">
        <v>0.98443007924009263</v>
      </c>
      <c r="AX88" s="51"/>
      <c r="AY88" s="69" t="s">
        <v>73</v>
      </c>
      <c r="AZ88" s="70" t="s">
        <v>104</v>
      </c>
      <c r="BA88" s="71" t="s">
        <v>116</v>
      </c>
      <c r="BB88" s="283" t="s">
        <v>119</v>
      </c>
      <c r="BC88" s="286" t="s">
        <v>207</v>
      </c>
      <c r="BD88" s="418" t="s">
        <v>105</v>
      </c>
      <c r="BE88" s="419"/>
      <c r="BF88" s="286" t="s">
        <v>162</v>
      </c>
      <c r="BG88" s="418" t="s">
        <v>168</v>
      </c>
      <c r="BH88" s="419"/>
      <c r="BI88" s="103" t="s">
        <v>170</v>
      </c>
      <c r="BJ88" s="27"/>
      <c r="BK88" s="108" t="s">
        <v>179</v>
      </c>
      <c r="BL88" s="27"/>
      <c r="BM88" s="415"/>
      <c r="BN88" s="416"/>
      <c r="BO88" s="420" t="s">
        <v>2</v>
      </c>
      <c r="BP88" s="420"/>
      <c r="BQ88" s="179"/>
      <c r="BR88" s="179"/>
      <c r="BS88" s="179"/>
      <c r="BT88" s="179"/>
      <c r="BU88" s="180"/>
      <c r="BV88" s="308">
        <v>1.0469462840323767</v>
      </c>
      <c r="BW88" s="51"/>
      <c r="BX88" s="69" t="s">
        <v>73</v>
      </c>
      <c r="BY88" s="70" t="s">
        <v>104</v>
      </c>
      <c r="BZ88" s="71" t="s">
        <v>116</v>
      </c>
      <c r="CA88" s="283" t="s">
        <v>119</v>
      </c>
      <c r="CB88" s="86" t="s">
        <v>207</v>
      </c>
      <c r="CC88" s="418" t="s">
        <v>105</v>
      </c>
      <c r="CD88" s="419"/>
      <c r="CE88" s="86" t="s">
        <v>162</v>
      </c>
      <c r="CF88" s="418" t="s">
        <v>168</v>
      </c>
      <c r="CG88" s="419"/>
      <c r="CH88" s="103" t="s">
        <v>170</v>
      </c>
      <c r="CI88" s="27"/>
      <c r="CJ88" s="108" t="s">
        <v>179</v>
      </c>
      <c r="CK88" s="27"/>
      <c r="CL88" s="415"/>
      <c r="CM88" s="416"/>
      <c r="CN88" s="420" t="s">
        <v>2</v>
      </c>
      <c r="CO88" s="420"/>
      <c r="CP88" s="179"/>
      <c r="CQ88" s="179"/>
      <c r="CR88" s="179"/>
      <c r="CS88" s="179"/>
      <c r="CT88" s="180"/>
      <c r="CU88" s="308">
        <v>0.988568729333963</v>
      </c>
      <c r="CV88" s="51"/>
      <c r="CW88" s="69" t="s">
        <v>73</v>
      </c>
      <c r="CX88" s="70" t="s">
        <v>104</v>
      </c>
      <c r="CY88" s="71" t="s">
        <v>116</v>
      </c>
      <c r="CZ88" s="283" t="s">
        <v>119</v>
      </c>
      <c r="DA88" s="86" t="s">
        <v>207</v>
      </c>
      <c r="DB88" s="418" t="s">
        <v>105</v>
      </c>
      <c r="DC88" s="419"/>
      <c r="DD88" s="86" t="s">
        <v>162</v>
      </c>
      <c r="DE88" s="418" t="s">
        <v>168</v>
      </c>
      <c r="DF88" s="419"/>
      <c r="DG88" s="103" t="s">
        <v>170</v>
      </c>
      <c r="DH88" s="27"/>
      <c r="DI88" s="108" t="s">
        <v>179</v>
      </c>
      <c r="DJ88" s="27"/>
      <c r="DK88" s="415"/>
      <c r="DL88" s="416"/>
      <c r="DM88" s="420" t="s">
        <v>2</v>
      </c>
      <c r="DN88" s="420"/>
      <c r="DO88" s="179"/>
      <c r="DP88" s="179"/>
      <c r="DQ88" s="179"/>
      <c r="DR88" s="179"/>
      <c r="DS88" s="180"/>
      <c r="DT88" s="308">
        <v>1.0569935325398139</v>
      </c>
      <c r="DU88" s="51"/>
      <c r="DV88" s="69" t="s">
        <v>73</v>
      </c>
      <c r="DW88" s="70" t="s">
        <v>104</v>
      </c>
      <c r="DX88" s="71" t="s">
        <v>116</v>
      </c>
      <c r="DY88" s="283" t="s">
        <v>119</v>
      </c>
      <c r="DZ88" s="86" t="s">
        <v>207</v>
      </c>
      <c r="EA88" s="418" t="s">
        <v>105</v>
      </c>
      <c r="EB88" s="419"/>
      <c r="EC88" s="86" t="s">
        <v>162</v>
      </c>
      <c r="ED88" s="418" t="s">
        <v>168</v>
      </c>
      <c r="EE88" s="419"/>
      <c r="EF88" s="103" t="s">
        <v>170</v>
      </c>
      <c r="EG88" s="27"/>
      <c r="EH88" s="108" t="s">
        <v>179</v>
      </c>
      <c r="EI88" s="27"/>
      <c r="EJ88" s="415"/>
      <c r="EK88" s="416"/>
      <c r="EL88" s="420" t="s">
        <v>2</v>
      </c>
      <c r="EM88" s="420"/>
      <c r="EN88" s="179"/>
      <c r="EO88" s="179"/>
      <c r="EP88" s="179"/>
      <c r="EQ88" s="179"/>
      <c r="ER88" s="180"/>
      <c r="ES88" s="308">
        <v>0.50736860954427443</v>
      </c>
      <c r="ET88" s="51"/>
      <c r="EU88" s="69" t="s">
        <v>73</v>
      </c>
      <c r="EV88" s="70" t="s">
        <v>104</v>
      </c>
      <c r="EW88" s="71" t="s">
        <v>116</v>
      </c>
      <c r="EX88" s="283" t="s">
        <v>119</v>
      </c>
      <c r="EY88" s="86" t="s">
        <v>207</v>
      </c>
      <c r="EZ88" s="418" t="s">
        <v>105</v>
      </c>
      <c r="FA88" s="419"/>
      <c r="FB88" s="86" t="s">
        <v>162</v>
      </c>
      <c r="FC88" s="418" t="s">
        <v>168</v>
      </c>
      <c r="FD88" s="419"/>
      <c r="FE88" s="103" t="s">
        <v>170</v>
      </c>
      <c r="FF88" s="27"/>
      <c r="FG88" s="108" t="s">
        <v>179</v>
      </c>
      <c r="FH88" s="27"/>
      <c r="FI88" s="415"/>
      <c r="FJ88" s="416"/>
      <c r="FK88" s="420" t="s">
        <v>2</v>
      </c>
      <c r="FL88" s="420"/>
      <c r="FM88" s="179"/>
      <c r="FN88" s="179"/>
      <c r="FO88" s="179"/>
      <c r="FP88" s="179"/>
      <c r="FQ88" s="180"/>
      <c r="FR88" s="308" t="e">
        <v>#DIV/0!</v>
      </c>
      <c r="FS88" s="51"/>
      <c r="FU88" s="237"/>
      <c r="FW88" s="88"/>
      <c r="FY88" s="130"/>
    </row>
    <row r="89" spans="1:181" s="25" customFormat="1" ht="12.75" thickBot="1" x14ac:dyDescent="0.25">
      <c r="A89" s="128" t="s">
        <v>66</v>
      </c>
      <c r="B89" s="72">
        <v>0</v>
      </c>
      <c r="C89" s="309">
        <v>0</v>
      </c>
      <c r="D89" s="109">
        <v>0</v>
      </c>
      <c r="E89" s="310">
        <v>0</v>
      </c>
      <c r="F89" s="322">
        <v>0</v>
      </c>
      <c r="G89" s="421">
        <v>0</v>
      </c>
      <c r="H89" s="68"/>
      <c r="I89" s="423">
        <v>288.81600000000003</v>
      </c>
      <c r="J89" s="466"/>
      <c r="K89" s="109">
        <v>288.91600000000005</v>
      </c>
      <c r="M89" s="425" t="s">
        <v>172</v>
      </c>
      <c r="N89" s="426"/>
      <c r="O89" s="427"/>
      <c r="P89" s="427"/>
      <c r="Q89" s="427"/>
      <c r="R89" s="428"/>
      <c r="S89" s="102"/>
      <c r="T89" s="102"/>
      <c r="U89" s="102"/>
      <c r="V89" s="102"/>
      <c r="W89" s="102"/>
      <c r="X89" s="101"/>
      <c r="Y89" s="51"/>
      <c r="Z89" s="349" t="s">
        <v>66</v>
      </c>
      <c r="AA89" s="365"/>
      <c r="AB89" s="368">
        <v>0</v>
      </c>
      <c r="AC89" s="109">
        <v>0</v>
      </c>
      <c r="AD89" s="347">
        <v>0</v>
      </c>
      <c r="AE89" s="322">
        <v>60</v>
      </c>
      <c r="AF89" s="421">
        <v>60</v>
      </c>
      <c r="AG89" s="344"/>
      <c r="AH89" s="423">
        <v>1969.4759999999997</v>
      </c>
      <c r="AI89" s="424"/>
      <c r="AJ89" s="109">
        <v>2029.4759999999997</v>
      </c>
      <c r="AL89" s="425" t="s">
        <v>172</v>
      </c>
      <c r="AM89" s="426"/>
      <c r="AN89" s="427"/>
      <c r="AO89" s="427"/>
      <c r="AP89" s="427"/>
      <c r="AQ89" s="428"/>
      <c r="AR89" s="102"/>
      <c r="AS89" s="102"/>
      <c r="AT89" s="102"/>
      <c r="AU89" s="102"/>
      <c r="AV89" s="102"/>
      <c r="AW89" s="101"/>
      <c r="AX89" s="51"/>
      <c r="AY89" s="128" t="s">
        <v>66</v>
      </c>
      <c r="AZ89" s="72">
        <v>0</v>
      </c>
      <c r="BA89" s="309">
        <v>0</v>
      </c>
      <c r="BB89" s="109">
        <v>0</v>
      </c>
      <c r="BC89" s="347">
        <v>0</v>
      </c>
      <c r="BD89" s="322">
        <v>0</v>
      </c>
      <c r="BE89" s="421">
        <v>0</v>
      </c>
      <c r="BF89" s="344"/>
      <c r="BG89" s="423">
        <v>1611.203999999999</v>
      </c>
      <c r="BH89" s="424"/>
      <c r="BI89" s="109">
        <v>1611.203999999999</v>
      </c>
      <c r="BK89" s="425" t="s">
        <v>172</v>
      </c>
      <c r="BL89" s="426"/>
      <c r="BM89" s="427"/>
      <c r="BN89" s="427"/>
      <c r="BO89" s="427"/>
      <c r="BP89" s="428"/>
      <c r="BQ89" s="102"/>
      <c r="BR89" s="102"/>
      <c r="BS89" s="102"/>
      <c r="BT89" s="102"/>
      <c r="BU89" s="102"/>
      <c r="BV89" s="101"/>
      <c r="BW89" s="51"/>
      <c r="BX89" s="349" t="s">
        <v>66</v>
      </c>
      <c r="BY89" s="72">
        <v>0</v>
      </c>
      <c r="BZ89" s="309">
        <v>0</v>
      </c>
      <c r="CA89" s="109">
        <v>0</v>
      </c>
      <c r="CB89" s="326">
        <v>0</v>
      </c>
      <c r="CC89" s="322">
        <v>0</v>
      </c>
      <c r="CD89" s="421">
        <v>0</v>
      </c>
      <c r="CE89" s="68"/>
      <c r="CF89" s="429">
        <v>224.40399999999954</v>
      </c>
      <c r="CG89" s="430"/>
      <c r="CH89" s="109">
        <v>224.40399999999954</v>
      </c>
      <c r="CJ89" s="425" t="s">
        <v>172</v>
      </c>
      <c r="CK89" s="426"/>
      <c r="CL89" s="427"/>
      <c r="CM89" s="427"/>
      <c r="CN89" s="427"/>
      <c r="CO89" s="428"/>
      <c r="CP89" s="102"/>
      <c r="CQ89" s="102"/>
      <c r="CR89" s="102"/>
      <c r="CS89" s="102"/>
      <c r="CT89" s="102"/>
      <c r="CU89" s="101"/>
      <c r="CV89" s="51"/>
      <c r="CW89" s="349" t="s">
        <v>66</v>
      </c>
      <c r="CX89" s="72">
        <v>0</v>
      </c>
      <c r="CY89" s="309">
        <v>0</v>
      </c>
      <c r="CZ89" s="109">
        <v>0</v>
      </c>
      <c r="DA89" s="326">
        <v>0</v>
      </c>
      <c r="DB89" s="322">
        <v>402</v>
      </c>
      <c r="DC89" s="421">
        <v>402</v>
      </c>
      <c r="DD89" s="68"/>
      <c r="DE89" s="429">
        <v>-680.40400000000022</v>
      </c>
      <c r="DF89" s="430"/>
      <c r="DG89" s="109">
        <v>-278.40400000000022</v>
      </c>
      <c r="DI89" s="425" t="s">
        <v>172</v>
      </c>
      <c r="DJ89" s="426"/>
      <c r="DK89" s="427"/>
      <c r="DL89" s="427"/>
      <c r="DM89" s="427"/>
      <c r="DN89" s="428"/>
      <c r="DO89" s="102"/>
      <c r="DP89" s="102"/>
      <c r="DQ89" s="102"/>
      <c r="DR89" s="102"/>
      <c r="DS89" s="102"/>
      <c r="DT89" s="101"/>
      <c r="DU89" s="51"/>
      <c r="DV89" s="349" t="s">
        <v>66</v>
      </c>
      <c r="DW89" s="72">
        <v>0</v>
      </c>
      <c r="DX89" s="309">
        <v>0</v>
      </c>
      <c r="DY89" s="109">
        <v>0</v>
      </c>
      <c r="DZ89" s="326">
        <v>0</v>
      </c>
      <c r="EA89" s="322">
        <v>0</v>
      </c>
      <c r="EB89" s="421">
        <v>0</v>
      </c>
      <c r="EC89" s="68"/>
      <c r="ED89" s="429">
        <v>-1107.8320000000008</v>
      </c>
      <c r="EE89" s="430"/>
      <c r="EF89" s="109">
        <v>-1107.8320000000008</v>
      </c>
      <c r="EH89" s="425" t="s">
        <v>172</v>
      </c>
      <c r="EI89" s="426"/>
      <c r="EJ89" s="427"/>
      <c r="EK89" s="427"/>
      <c r="EL89" s="427"/>
      <c r="EM89" s="428"/>
      <c r="EN89" s="102"/>
      <c r="EO89" s="102"/>
      <c r="EP89" s="102"/>
      <c r="EQ89" s="102"/>
      <c r="ER89" s="102"/>
      <c r="ES89" s="101"/>
      <c r="ET89" s="51"/>
      <c r="EU89" s="349" t="s">
        <v>66</v>
      </c>
      <c r="EV89" s="72"/>
      <c r="EW89" s="309">
        <v>0</v>
      </c>
      <c r="EX89" s="109">
        <v>0</v>
      </c>
      <c r="EY89" s="326">
        <v>0</v>
      </c>
      <c r="EZ89" s="322">
        <v>0</v>
      </c>
      <c r="FA89" s="421">
        <v>0</v>
      </c>
      <c r="FB89" s="68"/>
      <c r="FC89" s="429">
        <v>428.94799999999918</v>
      </c>
      <c r="FD89" s="430"/>
      <c r="FE89" s="109">
        <v>428.94799999999918</v>
      </c>
      <c r="FG89" s="425" t="s">
        <v>172</v>
      </c>
      <c r="FH89" s="426"/>
      <c r="FI89" s="427"/>
      <c r="FJ89" s="427"/>
      <c r="FK89" s="427"/>
      <c r="FL89" s="428"/>
      <c r="FM89" s="102"/>
      <c r="FN89" s="102"/>
      <c r="FO89" s="102"/>
      <c r="FP89" s="102"/>
      <c r="FQ89" s="102"/>
      <c r="FR89" s="101"/>
      <c r="FS89" s="51"/>
      <c r="FU89" s="237"/>
      <c r="FW89" s="88"/>
      <c r="FY89" s="130"/>
    </row>
    <row r="90" spans="1:181" s="25" customFormat="1" x14ac:dyDescent="0.2">
      <c r="A90" s="129" t="s">
        <v>67</v>
      </c>
      <c r="B90" s="323">
        <v>0</v>
      </c>
      <c r="C90" s="312">
        <v>0</v>
      </c>
      <c r="D90" s="110">
        <v>0</v>
      </c>
      <c r="E90" s="310">
        <v>0</v>
      </c>
      <c r="F90" s="315">
        <v>0</v>
      </c>
      <c r="G90" s="422"/>
      <c r="H90" s="68"/>
      <c r="I90" s="429">
        <v>849.28399999999988</v>
      </c>
      <c r="J90" s="456"/>
      <c r="K90" s="110">
        <v>849.3839999999999</v>
      </c>
      <c r="L90" s="23"/>
      <c r="M90" s="431"/>
      <c r="N90" s="432"/>
      <c r="O90" s="432"/>
      <c r="P90" s="432"/>
      <c r="Q90" s="432"/>
      <c r="R90" s="433"/>
      <c r="S90" s="97"/>
      <c r="T90" s="97"/>
      <c r="U90" s="97"/>
      <c r="V90" s="97"/>
      <c r="W90" s="97"/>
      <c r="X90" s="98"/>
      <c r="Y90" s="51"/>
      <c r="Z90" s="350" t="s">
        <v>67</v>
      </c>
      <c r="AA90" s="366">
        <v>0</v>
      </c>
      <c r="AB90" s="369">
        <v>0</v>
      </c>
      <c r="AC90" s="110">
        <v>0</v>
      </c>
      <c r="AD90" s="326">
        <v>0</v>
      </c>
      <c r="AE90" s="315">
        <v>0</v>
      </c>
      <c r="AF90" s="422"/>
      <c r="AG90" s="68"/>
      <c r="AH90" s="429">
        <v>930.82399999999961</v>
      </c>
      <c r="AI90" s="430"/>
      <c r="AJ90" s="110">
        <v>930.82399999999961</v>
      </c>
      <c r="AK90" s="23"/>
      <c r="AL90" s="431"/>
      <c r="AM90" s="432"/>
      <c r="AN90" s="432"/>
      <c r="AO90" s="432"/>
      <c r="AP90" s="432"/>
      <c r="AQ90" s="433"/>
      <c r="AR90" s="97"/>
      <c r="AS90" s="97"/>
      <c r="AT90" s="97"/>
      <c r="AU90" s="97"/>
      <c r="AV90" s="97"/>
      <c r="AW90" s="98"/>
      <c r="AX90" s="51"/>
      <c r="AY90" s="129" t="s">
        <v>67</v>
      </c>
      <c r="AZ90" s="75">
        <v>0</v>
      </c>
      <c r="BA90" s="312">
        <v>0</v>
      </c>
      <c r="BB90" s="110">
        <v>0</v>
      </c>
      <c r="BC90" s="326">
        <v>0</v>
      </c>
      <c r="BD90" s="315">
        <v>0</v>
      </c>
      <c r="BE90" s="422"/>
      <c r="BF90" s="68"/>
      <c r="BG90" s="429">
        <v>-518.48400000000038</v>
      </c>
      <c r="BH90" s="430"/>
      <c r="BI90" s="110">
        <v>-518.48400000000038</v>
      </c>
      <c r="BJ90" s="23"/>
      <c r="BK90" s="431"/>
      <c r="BL90" s="432"/>
      <c r="BM90" s="432"/>
      <c r="BN90" s="432"/>
      <c r="BO90" s="432"/>
      <c r="BP90" s="433"/>
      <c r="BQ90" s="97"/>
      <c r="BR90" s="97"/>
      <c r="BS90" s="97"/>
      <c r="BT90" s="97"/>
      <c r="BU90" s="97"/>
      <c r="BV90" s="98"/>
      <c r="BW90" s="51"/>
      <c r="BX90" s="350" t="s">
        <v>67</v>
      </c>
      <c r="BY90" s="75">
        <v>0</v>
      </c>
      <c r="BZ90" s="312">
        <v>0</v>
      </c>
      <c r="CA90" s="110">
        <v>0</v>
      </c>
      <c r="CB90" s="326">
        <v>0</v>
      </c>
      <c r="CC90" s="315">
        <v>0</v>
      </c>
      <c r="CD90" s="422"/>
      <c r="CE90" s="68"/>
      <c r="CF90" s="429">
        <v>-862.6840000000002</v>
      </c>
      <c r="CG90" s="430"/>
      <c r="CH90" s="110">
        <v>-862.6840000000002</v>
      </c>
      <c r="CI90" s="23"/>
      <c r="CJ90" s="431"/>
      <c r="CK90" s="432"/>
      <c r="CL90" s="432"/>
      <c r="CM90" s="432"/>
      <c r="CN90" s="432"/>
      <c r="CO90" s="433"/>
      <c r="CP90" s="97"/>
      <c r="CQ90" s="97"/>
      <c r="CR90" s="97"/>
      <c r="CS90" s="97"/>
      <c r="CT90" s="97"/>
      <c r="CU90" s="98"/>
      <c r="CV90" s="51"/>
      <c r="CW90" s="350" t="s">
        <v>67</v>
      </c>
      <c r="CX90" s="75">
        <v>0</v>
      </c>
      <c r="CY90" s="312">
        <v>0</v>
      </c>
      <c r="CZ90" s="110">
        <v>0</v>
      </c>
      <c r="DA90" s="326">
        <v>0</v>
      </c>
      <c r="DB90" s="315">
        <v>0</v>
      </c>
      <c r="DC90" s="422"/>
      <c r="DD90" s="68"/>
      <c r="DE90" s="429">
        <v>1197.8239999999998</v>
      </c>
      <c r="DF90" s="430"/>
      <c r="DG90" s="110">
        <v>1197.8239999999998</v>
      </c>
      <c r="DH90" s="23"/>
      <c r="DI90" s="431"/>
      <c r="DJ90" s="432"/>
      <c r="DK90" s="432"/>
      <c r="DL90" s="432"/>
      <c r="DM90" s="432"/>
      <c r="DN90" s="433"/>
      <c r="DO90" s="97"/>
      <c r="DP90" s="97"/>
      <c r="DQ90" s="97"/>
      <c r="DR90" s="97"/>
      <c r="DS90" s="97"/>
      <c r="DT90" s="98"/>
      <c r="DU90" s="51"/>
      <c r="DV90" s="350" t="s">
        <v>67</v>
      </c>
      <c r="DW90" s="75">
        <v>0</v>
      </c>
      <c r="DX90" s="312">
        <v>0</v>
      </c>
      <c r="DY90" s="110">
        <v>0</v>
      </c>
      <c r="DZ90" s="326">
        <v>0</v>
      </c>
      <c r="EA90" s="315">
        <v>0</v>
      </c>
      <c r="EB90" s="422"/>
      <c r="EC90" s="68"/>
      <c r="ED90" s="429">
        <v>730.70199999999988</v>
      </c>
      <c r="EE90" s="430"/>
      <c r="EF90" s="110">
        <v>730.70199999999988</v>
      </c>
      <c r="EG90" s="23"/>
      <c r="EH90" s="431"/>
      <c r="EI90" s="432"/>
      <c r="EJ90" s="432"/>
      <c r="EK90" s="432"/>
      <c r="EL90" s="432"/>
      <c r="EM90" s="433"/>
      <c r="EN90" s="97"/>
      <c r="EO90" s="97"/>
      <c r="EP90" s="97"/>
      <c r="EQ90" s="97"/>
      <c r="ER90" s="97"/>
      <c r="ES90" s="98"/>
      <c r="ET90" s="51"/>
      <c r="EU90" s="350" t="s">
        <v>67</v>
      </c>
      <c r="EV90" s="323"/>
      <c r="EW90" s="312">
        <v>0</v>
      </c>
      <c r="EX90" s="110">
        <v>0</v>
      </c>
      <c r="EY90" s="326">
        <v>0</v>
      </c>
      <c r="EZ90" s="315">
        <v>0</v>
      </c>
      <c r="FA90" s="422"/>
      <c r="FB90" s="68"/>
      <c r="FC90" s="429">
        <v>1206.172</v>
      </c>
      <c r="FD90" s="430"/>
      <c r="FE90" s="110">
        <v>1206.172</v>
      </c>
      <c r="FF90" s="23"/>
      <c r="FG90" s="431"/>
      <c r="FH90" s="432"/>
      <c r="FI90" s="432"/>
      <c r="FJ90" s="432"/>
      <c r="FK90" s="432"/>
      <c r="FL90" s="433"/>
      <c r="FM90" s="97"/>
      <c r="FN90" s="97"/>
      <c r="FO90" s="97"/>
      <c r="FP90" s="97"/>
      <c r="FQ90" s="97"/>
      <c r="FR90" s="98"/>
      <c r="FS90" s="51"/>
      <c r="FU90" s="237"/>
      <c r="FW90" s="88"/>
      <c r="FY90" s="130"/>
    </row>
    <row r="91" spans="1:181" s="25" customFormat="1" x14ac:dyDescent="0.2">
      <c r="A91" s="129" t="s">
        <v>68</v>
      </c>
      <c r="B91" s="323">
        <v>0</v>
      </c>
      <c r="C91" s="312">
        <v>0</v>
      </c>
      <c r="D91" s="110">
        <v>0</v>
      </c>
      <c r="E91" s="310">
        <v>0</v>
      </c>
      <c r="F91" s="315">
        <v>0</v>
      </c>
      <c r="G91" s="422">
        <v>0</v>
      </c>
      <c r="H91" s="68"/>
      <c r="I91" s="429">
        <v>-206.5080000000001</v>
      </c>
      <c r="J91" s="456"/>
      <c r="K91" s="110">
        <v>-206.4080000000001</v>
      </c>
      <c r="L91" s="23"/>
      <c r="M91" s="434"/>
      <c r="N91" s="435"/>
      <c r="O91" s="435"/>
      <c r="P91" s="435"/>
      <c r="Q91" s="435"/>
      <c r="R91" s="436"/>
      <c r="S91" s="97"/>
      <c r="T91" s="97"/>
      <c r="U91" s="97"/>
      <c r="V91" s="97"/>
      <c r="W91" s="97"/>
      <c r="X91" s="98"/>
      <c r="Y91" s="51"/>
      <c r="Z91" s="350" t="s">
        <v>68</v>
      </c>
      <c r="AA91" s="366">
        <v>0</v>
      </c>
      <c r="AB91" s="369">
        <v>0</v>
      </c>
      <c r="AC91" s="110">
        <v>0</v>
      </c>
      <c r="AD91" s="326">
        <v>0</v>
      </c>
      <c r="AE91" s="315">
        <v>945</v>
      </c>
      <c r="AF91" s="422">
        <v>945</v>
      </c>
      <c r="AG91" s="68"/>
      <c r="AH91" s="429">
        <v>-1480.6680000000003</v>
      </c>
      <c r="AI91" s="430"/>
      <c r="AJ91" s="110">
        <v>-1480.6680000000003</v>
      </c>
      <c r="AK91" s="23"/>
      <c r="AL91" s="434"/>
      <c r="AM91" s="435"/>
      <c r="AN91" s="435"/>
      <c r="AO91" s="435"/>
      <c r="AP91" s="435"/>
      <c r="AQ91" s="436"/>
      <c r="AR91" s="97"/>
      <c r="AS91" s="97"/>
      <c r="AT91" s="97"/>
      <c r="AU91" s="97"/>
      <c r="AV91" s="97"/>
      <c r="AW91" s="98"/>
      <c r="AX91" s="51"/>
      <c r="AY91" s="129" t="s">
        <v>68</v>
      </c>
      <c r="AZ91" s="75">
        <v>0</v>
      </c>
      <c r="BA91" s="312">
        <v>0</v>
      </c>
      <c r="BB91" s="110">
        <v>0</v>
      </c>
      <c r="BC91" s="326">
        <v>0</v>
      </c>
      <c r="BD91" s="315">
        <v>0</v>
      </c>
      <c r="BE91" s="422">
        <v>0</v>
      </c>
      <c r="BF91" s="68"/>
      <c r="BG91" s="429">
        <v>-2597.4760000000006</v>
      </c>
      <c r="BH91" s="430"/>
      <c r="BI91" s="110">
        <v>-2597.4760000000006</v>
      </c>
      <c r="BJ91" s="23"/>
      <c r="BK91" s="434"/>
      <c r="BL91" s="435"/>
      <c r="BM91" s="435"/>
      <c r="BN91" s="435"/>
      <c r="BO91" s="435"/>
      <c r="BP91" s="436"/>
      <c r="BQ91" s="97"/>
      <c r="BR91" s="97"/>
      <c r="BS91" s="97"/>
      <c r="BT91" s="97"/>
      <c r="BU91" s="97"/>
      <c r="BV91" s="98"/>
      <c r="BW91" s="51"/>
      <c r="BX91" s="350" t="s">
        <v>68</v>
      </c>
      <c r="BY91" s="75">
        <v>0</v>
      </c>
      <c r="BZ91" s="312">
        <v>0</v>
      </c>
      <c r="CA91" s="110">
        <v>0</v>
      </c>
      <c r="CB91" s="326">
        <v>0</v>
      </c>
      <c r="CC91" s="315">
        <v>0</v>
      </c>
      <c r="CD91" s="422">
        <v>0</v>
      </c>
      <c r="CE91" s="68"/>
      <c r="CF91" s="429">
        <v>-2462.3160000000007</v>
      </c>
      <c r="CG91" s="430"/>
      <c r="CH91" s="110">
        <v>-2462.3160000000007</v>
      </c>
      <c r="CI91" s="23"/>
      <c r="CJ91" s="434"/>
      <c r="CK91" s="435"/>
      <c r="CL91" s="435"/>
      <c r="CM91" s="435"/>
      <c r="CN91" s="435"/>
      <c r="CO91" s="436"/>
      <c r="CP91" s="97"/>
      <c r="CQ91" s="97"/>
      <c r="CR91" s="97"/>
      <c r="CS91" s="97"/>
      <c r="CT91" s="97"/>
      <c r="CU91" s="98"/>
      <c r="CV91" s="51"/>
      <c r="CW91" s="350" t="s">
        <v>68</v>
      </c>
      <c r="CX91" s="75">
        <v>0</v>
      </c>
      <c r="CY91" s="312">
        <v>0</v>
      </c>
      <c r="CZ91" s="110">
        <v>0</v>
      </c>
      <c r="DA91" s="326">
        <v>0</v>
      </c>
      <c r="DB91" s="315">
        <v>0</v>
      </c>
      <c r="DC91" s="422">
        <v>0</v>
      </c>
      <c r="DD91" s="68"/>
      <c r="DE91" s="429">
        <v>585.41199999999935</v>
      </c>
      <c r="DF91" s="430"/>
      <c r="DG91" s="110">
        <v>585.41199999999935</v>
      </c>
      <c r="DH91" s="23"/>
      <c r="DI91" s="434"/>
      <c r="DJ91" s="435"/>
      <c r="DK91" s="435"/>
      <c r="DL91" s="435"/>
      <c r="DM91" s="435"/>
      <c r="DN91" s="436"/>
      <c r="DO91" s="97"/>
      <c r="DP91" s="97"/>
      <c r="DQ91" s="97"/>
      <c r="DR91" s="97"/>
      <c r="DS91" s="97"/>
      <c r="DT91" s="98"/>
      <c r="DU91" s="51"/>
      <c r="DV91" s="350" t="s">
        <v>68</v>
      </c>
      <c r="DW91" s="75">
        <v>0</v>
      </c>
      <c r="DX91" s="312">
        <v>0</v>
      </c>
      <c r="DY91" s="110">
        <v>0</v>
      </c>
      <c r="DZ91" s="326">
        <v>0</v>
      </c>
      <c r="EA91" s="315">
        <v>0</v>
      </c>
      <c r="EB91" s="422">
        <v>0</v>
      </c>
      <c r="EC91" s="68"/>
      <c r="ED91" s="429">
        <v>852.8959999999995</v>
      </c>
      <c r="EE91" s="430"/>
      <c r="EF91" s="110">
        <v>852.8959999999995</v>
      </c>
      <c r="EG91" s="23"/>
      <c r="EH91" s="434"/>
      <c r="EI91" s="435"/>
      <c r="EJ91" s="435"/>
      <c r="EK91" s="435"/>
      <c r="EL91" s="435"/>
      <c r="EM91" s="436"/>
      <c r="EN91" s="97"/>
      <c r="EO91" s="97"/>
      <c r="EP91" s="97"/>
      <c r="EQ91" s="97"/>
      <c r="ER91" s="97"/>
      <c r="ES91" s="98"/>
      <c r="ET91" s="51"/>
      <c r="EU91" s="350" t="s">
        <v>68</v>
      </c>
      <c r="EV91" s="323"/>
      <c r="EW91" s="312">
        <v>0</v>
      </c>
      <c r="EX91" s="110">
        <v>0</v>
      </c>
      <c r="EY91" s="326">
        <v>0</v>
      </c>
      <c r="EZ91" s="315">
        <v>0</v>
      </c>
      <c r="FA91" s="422">
        <v>0</v>
      </c>
      <c r="FB91" s="68"/>
      <c r="FC91" s="429">
        <v>1810.8759999999995</v>
      </c>
      <c r="FD91" s="430"/>
      <c r="FE91" s="110">
        <v>1810.8759999999995</v>
      </c>
      <c r="FF91" s="23"/>
      <c r="FG91" s="434"/>
      <c r="FH91" s="435"/>
      <c r="FI91" s="435"/>
      <c r="FJ91" s="435"/>
      <c r="FK91" s="435"/>
      <c r="FL91" s="436"/>
      <c r="FM91" s="97"/>
      <c r="FN91" s="97"/>
      <c r="FO91" s="97"/>
      <c r="FP91" s="97"/>
      <c r="FQ91" s="97"/>
      <c r="FR91" s="98"/>
      <c r="FS91" s="51"/>
      <c r="FU91" s="237"/>
      <c r="FW91" s="88"/>
      <c r="FY91" s="130"/>
    </row>
    <row r="92" spans="1:181" s="25" customFormat="1" x14ac:dyDescent="0.2">
      <c r="A92" s="129" t="s">
        <v>69</v>
      </c>
      <c r="B92" s="323">
        <v>0</v>
      </c>
      <c r="C92" s="312">
        <v>0</v>
      </c>
      <c r="D92" s="110">
        <v>0</v>
      </c>
      <c r="E92" s="310">
        <v>0</v>
      </c>
      <c r="F92" s="315">
        <v>0</v>
      </c>
      <c r="G92" s="422"/>
      <c r="H92" s="68"/>
      <c r="I92" s="429">
        <v>144.35799999999989</v>
      </c>
      <c r="J92" s="456"/>
      <c r="K92" s="110">
        <v>144.45799999999988</v>
      </c>
      <c r="L92" s="23"/>
      <c r="M92" s="434"/>
      <c r="N92" s="435"/>
      <c r="O92" s="435"/>
      <c r="P92" s="435"/>
      <c r="Q92" s="435"/>
      <c r="R92" s="436"/>
      <c r="S92" s="97"/>
      <c r="T92" s="97"/>
      <c r="U92" s="97"/>
      <c r="V92" s="97"/>
      <c r="W92" s="97"/>
      <c r="X92" s="98"/>
      <c r="Y92" s="51"/>
      <c r="Z92" s="350" t="s">
        <v>69</v>
      </c>
      <c r="AA92" s="366">
        <v>0</v>
      </c>
      <c r="AB92" s="369">
        <v>0</v>
      </c>
      <c r="AC92" s="110">
        <v>0</v>
      </c>
      <c r="AD92" s="326">
        <v>0</v>
      </c>
      <c r="AE92" s="315">
        <v>0</v>
      </c>
      <c r="AF92" s="422"/>
      <c r="AG92" s="68"/>
      <c r="AH92" s="429">
        <v>1505.9179999999992</v>
      </c>
      <c r="AI92" s="430"/>
      <c r="AJ92" s="110">
        <v>1505.9179999999992</v>
      </c>
      <c r="AK92" s="23"/>
      <c r="AL92" s="434"/>
      <c r="AM92" s="435"/>
      <c r="AN92" s="435"/>
      <c r="AO92" s="435"/>
      <c r="AP92" s="435"/>
      <c r="AQ92" s="436"/>
      <c r="AR92" s="97"/>
      <c r="AS92" s="97"/>
      <c r="AT92" s="97"/>
      <c r="AU92" s="97"/>
      <c r="AV92" s="97"/>
      <c r="AW92" s="98"/>
      <c r="AX92" s="51"/>
      <c r="AY92" s="129" t="s">
        <v>69</v>
      </c>
      <c r="AZ92" s="75">
        <v>0</v>
      </c>
      <c r="BA92" s="312">
        <v>0</v>
      </c>
      <c r="BB92" s="110">
        <v>0</v>
      </c>
      <c r="BC92" s="326">
        <v>0</v>
      </c>
      <c r="BD92" s="315">
        <v>0</v>
      </c>
      <c r="BE92" s="422"/>
      <c r="BF92" s="68"/>
      <c r="BG92" s="429">
        <v>-966.07400000000121</v>
      </c>
      <c r="BH92" s="430"/>
      <c r="BI92" s="110">
        <v>-966.07400000000121</v>
      </c>
      <c r="BJ92" s="23"/>
      <c r="BK92" s="434"/>
      <c r="BL92" s="435"/>
      <c r="BM92" s="435"/>
      <c r="BN92" s="435"/>
      <c r="BO92" s="435"/>
      <c r="BP92" s="436"/>
      <c r="BQ92" s="97"/>
      <c r="BR92" s="97"/>
      <c r="BS92" s="97"/>
      <c r="BT92" s="97"/>
      <c r="BU92" s="97"/>
      <c r="BV92" s="98"/>
      <c r="BW92" s="51"/>
      <c r="BX92" s="350" t="s">
        <v>69</v>
      </c>
      <c r="BY92" s="75">
        <v>0</v>
      </c>
      <c r="BZ92" s="312">
        <v>0</v>
      </c>
      <c r="CA92" s="110">
        <v>0</v>
      </c>
      <c r="CB92" s="326">
        <v>0</v>
      </c>
      <c r="CC92" s="315">
        <v>0</v>
      </c>
      <c r="CD92" s="422"/>
      <c r="CE92" s="68"/>
      <c r="CF92" s="429">
        <v>-1207.2340000000011</v>
      </c>
      <c r="CG92" s="430"/>
      <c r="CH92" s="110">
        <v>-1207.2340000000011</v>
      </c>
      <c r="CI92" s="23"/>
      <c r="CJ92" s="434"/>
      <c r="CK92" s="435"/>
      <c r="CL92" s="435"/>
      <c r="CM92" s="435"/>
      <c r="CN92" s="435"/>
      <c r="CO92" s="436"/>
      <c r="CP92" s="97"/>
      <c r="CQ92" s="97"/>
      <c r="CR92" s="97"/>
      <c r="CS92" s="97"/>
      <c r="CT92" s="97"/>
      <c r="CU92" s="98"/>
      <c r="CV92" s="51"/>
      <c r="CW92" s="350" t="s">
        <v>69</v>
      </c>
      <c r="CX92" s="75">
        <v>0</v>
      </c>
      <c r="CY92" s="312">
        <v>0</v>
      </c>
      <c r="CZ92" s="110">
        <v>0</v>
      </c>
      <c r="DA92" s="326">
        <v>0</v>
      </c>
      <c r="DB92" s="315">
        <v>0</v>
      </c>
      <c r="DC92" s="422"/>
      <c r="DD92" s="68"/>
      <c r="DE92" s="429">
        <v>565.83799999999894</v>
      </c>
      <c r="DF92" s="430"/>
      <c r="DG92" s="110">
        <v>565.83799999999894</v>
      </c>
      <c r="DH92" s="23"/>
      <c r="DI92" s="434"/>
      <c r="DJ92" s="435"/>
      <c r="DK92" s="435"/>
      <c r="DL92" s="435"/>
      <c r="DM92" s="435"/>
      <c r="DN92" s="436"/>
      <c r="DO92" s="97"/>
      <c r="DP92" s="97"/>
      <c r="DQ92" s="97"/>
      <c r="DR92" s="97"/>
      <c r="DS92" s="97"/>
      <c r="DT92" s="98"/>
      <c r="DU92" s="51"/>
      <c r="DV92" s="350" t="s">
        <v>69</v>
      </c>
      <c r="DW92" s="75">
        <v>0</v>
      </c>
      <c r="DX92" s="312">
        <v>0</v>
      </c>
      <c r="DY92" s="110">
        <v>0</v>
      </c>
      <c r="DZ92" s="326">
        <v>0</v>
      </c>
      <c r="EA92" s="315">
        <v>0</v>
      </c>
      <c r="EB92" s="422"/>
      <c r="EC92" s="68"/>
      <c r="ED92" s="429">
        <v>981.00399999999911</v>
      </c>
      <c r="EE92" s="430"/>
      <c r="EF92" s="110">
        <v>981.00399999999911</v>
      </c>
      <c r="EG92" s="23"/>
      <c r="EH92" s="434"/>
      <c r="EI92" s="435"/>
      <c r="EJ92" s="435"/>
      <c r="EK92" s="435"/>
      <c r="EL92" s="435"/>
      <c r="EM92" s="436"/>
      <c r="EN92" s="97"/>
      <c r="EO92" s="97"/>
      <c r="EP92" s="97"/>
      <c r="EQ92" s="97"/>
      <c r="ER92" s="97"/>
      <c r="ES92" s="98"/>
      <c r="ET92" s="51"/>
      <c r="EU92" s="350" t="s">
        <v>69</v>
      </c>
      <c r="EV92" s="323"/>
      <c r="EW92" s="312">
        <v>0</v>
      </c>
      <c r="EX92" s="110">
        <v>0</v>
      </c>
      <c r="EY92" s="326">
        <v>0</v>
      </c>
      <c r="EZ92" s="315">
        <v>0</v>
      </c>
      <c r="FA92" s="422"/>
      <c r="FB92" s="68"/>
      <c r="FC92" s="429">
        <v>504.18999999999903</v>
      </c>
      <c r="FD92" s="430"/>
      <c r="FE92" s="110">
        <v>504.18999999999903</v>
      </c>
      <c r="FF92" s="23"/>
      <c r="FG92" s="434"/>
      <c r="FH92" s="435"/>
      <c r="FI92" s="435"/>
      <c r="FJ92" s="435"/>
      <c r="FK92" s="435"/>
      <c r="FL92" s="436"/>
      <c r="FM92" s="97"/>
      <c r="FN92" s="97"/>
      <c r="FO92" s="97"/>
      <c r="FP92" s="97"/>
      <c r="FQ92" s="97"/>
      <c r="FR92" s="98"/>
      <c r="FS92" s="51"/>
      <c r="FU92" s="237"/>
      <c r="FW92" s="88"/>
      <c r="FY92" s="130"/>
    </row>
    <row r="93" spans="1:181" s="25" customFormat="1" x14ac:dyDescent="0.2">
      <c r="A93" s="129" t="s">
        <v>70</v>
      </c>
      <c r="B93" s="323">
        <v>0</v>
      </c>
      <c r="C93" s="312">
        <v>0</v>
      </c>
      <c r="D93" s="110">
        <v>0</v>
      </c>
      <c r="E93" s="310">
        <v>0</v>
      </c>
      <c r="F93" s="315">
        <v>0</v>
      </c>
      <c r="G93" s="422">
        <v>0</v>
      </c>
      <c r="H93" s="68"/>
      <c r="I93" s="429">
        <v>-1210.748</v>
      </c>
      <c r="J93" s="456"/>
      <c r="K93" s="110">
        <v>-1210.6480000000001</v>
      </c>
      <c r="L93" s="23"/>
      <c r="M93" s="434"/>
      <c r="N93" s="435"/>
      <c r="O93" s="435"/>
      <c r="P93" s="435"/>
      <c r="Q93" s="435"/>
      <c r="R93" s="436"/>
      <c r="S93" s="97"/>
      <c r="T93" s="97"/>
      <c r="U93" s="97"/>
      <c r="V93" s="97"/>
      <c r="W93" s="97"/>
      <c r="X93" s="98"/>
      <c r="Y93" s="51"/>
      <c r="Z93" s="350" t="s">
        <v>70</v>
      </c>
      <c r="AA93" s="366">
        <v>0</v>
      </c>
      <c r="AB93" s="369">
        <v>0</v>
      </c>
      <c r="AC93" s="110">
        <v>0</v>
      </c>
      <c r="AD93" s="326">
        <v>0</v>
      </c>
      <c r="AE93" s="315">
        <v>0</v>
      </c>
      <c r="AF93" s="422">
        <v>0</v>
      </c>
      <c r="AG93" s="68"/>
      <c r="AH93" s="429">
        <v>2382.9119999999994</v>
      </c>
      <c r="AI93" s="430"/>
      <c r="AJ93" s="110">
        <v>2382.9119999999994</v>
      </c>
      <c r="AK93" s="23"/>
      <c r="AL93" s="434"/>
      <c r="AM93" s="435"/>
      <c r="AN93" s="435"/>
      <c r="AO93" s="435"/>
      <c r="AP93" s="435"/>
      <c r="AQ93" s="436"/>
      <c r="AR93" s="97"/>
      <c r="AS93" s="97"/>
      <c r="AT93" s="97"/>
      <c r="AU93" s="97"/>
      <c r="AV93" s="97"/>
      <c r="AW93" s="98"/>
      <c r="AX93" s="51"/>
      <c r="AY93" s="129" t="s">
        <v>70</v>
      </c>
      <c r="AZ93" s="75">
        <v>0</v>
      </c>
      <c r="BA93" s="312">
        <v>0</v>
      </c>
      <c r="BB93" s="110">
        <v>0</v>
      </c>
      <c r="BC93" s="326">
        <v>0</v>
      </c>
      <c r="BD93" s="315">
        <v>0</v>
      </c>
      <c r="BE93" s="422">
        <v>0</v>
      </c>
      <c r="BF93" s="68"/>
      <c r="BG93" s="429">
        <v>1793.4479999999994</v>
      </c>
      <c r="BH93" s="430"/>
      <c r="BI93" s="110">
        <v>1793.4479999999994</v>
      </c>
      <c r="BJ93" s="23"/>
      <c r="BK93" s="434"/>
      <c r="BL93" s="435"/>
      <c r="BM93" s="435"/>
      <c r="BN93" s="435"/>
      <c r="BO93" s="435"/>
      <c r="BP93" s="436"/>
      <c r="BQ93" s="97"/>
      <c r="BR93" s="97"/>
      <c r="BS93" s="97"/>
      <c r="BT93" s="97"/>
      <c r="BU93" s="97"/>
      <c r="BV93" s="98"/>
      <c r="BW93" s="51"/>
      <c r="BX93" s="350" t="s">
        <v>70</v>
      </c>
      <c r="BY93" s="75">
        <v>0</v>
      </c>
      <c r="BZ93" s="312">
        <v>0</v>
      </c>
      <c r="CA93" s="110">
        <v>0</v>
      </c>
      <c r="CB93" s="326">
        <v>0</v>
      </c>
      <c r="CC93" s="315">
        <v>0</v>
      </c>
      <c r="CD93" s="422">
        <v>0</v>
      </c>
      <c r="CE93" s="68"/>
      <c r="CF93" s="429">
        <v>3344.7679999999996</v>
      </c>
      <c r="CG93" s="430"/>
      <c r="CH93" s="110">
        <v>3344.7679999999996</v>
      </c>
      <c r="CI93" s="23"/>
      <c r="CJ93" s="434"/>
      <c r="CK93" s="435"/>
      <c r="CL93" s="435"/>
      <c r="CM93" s="435"/>
      <c r="CN93" s="435"/>
      <c r="CO93" s="436"/>
      <c r="CP93" s="97"/>
      <c r="CQ93" s="97"/>
      <c r="CR93" s="97"/>
      <c r="CS93" s="97"/>
      <c r="CT93" s="97"/>
      <c r="CU93" s="98"/>
      <c r="CV93" s="51"/>
      <c r="CW93" s="350" t="s">
        <v>70</v>
      </c>
      <c r="CX93" s="75">
        <v>0</v>
      </c>
      <c r="CY93" s="312">
        <v>0</v>
      </c>
      <c r="CZ93" s="110">
        <v>0</v>
      </c>
      <c r="DA93" s="326">
        <v>0</v>
      </c>
      <c r="DB93" s="315">
        <v>0</v>
      </c>
      <c r="DC93" s="422">
        <v>0</v>
      </c>
      <c r="DD93" s="68"/>
      <c r="DE93" s="429">
        <v>3479.6639999999993</v>
      </c>
      <c r="DF93" s="430"/>
      <c r="DG93" s="110">
        <v>3479.6639999999993</v>
      </c>
      <c r="DH93" s="23"/>
      <c r="DI93" s="434"/>
      <c r="DJ93" s="435"/>
      <c r="DK93" s="435"/>
      <c r="DL93" s="435"/>
      <c r="DM93" s="435"/>
      <c r="DN93" s="436"/>
      <c r="DO93" s="97"/>
      <c r="DP93" s="97"/>
      <c r="DQ93" s="97"/>
      <c r="DR93" s="97"/>
      <c r="DS93" s="97"/>
      <c r="DT93" s="98"/>
      <c r="DU93" s="51"/>
      <c r="DV93" s="350" t="s">
        <v>70</v>
      </c>
      <c r="DW93" s="75">
        <v>0</v>
      </c>
      <c r="DX93" s="312">
        <v>0</v>
      </c>
      <c r="DY93" s="110">
        <v>0</v>
      </c>
      <c r="DZ93" s="326">
        <v>0</v>
      </c>
      <c r="EA93" s="315">
        <v>0</v>
      </c>
      <c r="EB93" s="422">
        <v>0</v>
      </c>
      <c r="EC93" s="68"/>
      <c r="ED93" s="429">
        <v>5108.6480000000001</v>
      </c>
      <c r="EE93" s="430"/>
      <c r="EF93" s="110">
        <v>5108.6480000000001</v>
      </c>
      <c r="EG93" s="23"/>
      <c r="EH93" s="434"/>
      <c r="EI93" s="435"/>
      <c r="EJ93" s="435"/>
      <c r="EK93" s="435"/>
      <c r="EL93" s="435"/>
      <c r="EM93" s="436"/>
      <c r="EN93" s="97"/>
      <c r="EO93" s="97"/>
      <c r="EP93" s="97"/>
      <c r="EQ93" s="97"/>
      <c r="ER93" s="97"/>
      <c r="ES93" s="98"/>
      <c r="ET93" s="51"/>
      <c r="EU93" s="350" t="s">
        <v>70</v>
      </c>
      <c r="EV93" s="323"/>
      <c r="EW93" s="312">
        <v>0</v>
      </c>
      <c r="EX93" s="110">
        <v>0</v>
      </c>
      <c r="EY93" s="326">
        <v>0</v>
      </c>
      <c r="EZ93" s="315">
        <v>0</v>
      </c>
      <c r="FA93" s="422">
        <v>0</v>
      </c>
      <c r="FB93" s="68"/>
      <c r="FC93" s="429">
        <v>4039.0480000000002</v>
      </c>
      <c r="FD93" s="430"/>
      <c r="FE93" s="110">
        <v>4039.0480000000002</v>
      </c>
      <c r="FF93" s="23"/>
      <c r="FG93" s="434"/>
      <c r="FH93" s="435"/>
      <c r="FI93" s="435"/>
      <c r="FJ93" s="435"/>
      <c r="FK93" s="435"/>
      <c r="FL93" s="436"/>
      <c r="FM93" s="97"/>
      <c r="FN93" s="97"/>
      <c r="FO93" s="97"/>
      <c r="FP93" s="97"/>
      <c r="FQ93" s="97"/>
      <c r="FR93" s="98"/>
      <c r="FS93" s="51"/>
      <c r="FU93" s="237"/>
      <c r="FW93" s="88"/>
      <c r="FY93" s="130"/>
    </row>
    <row r="94" spans="1:181" s="25" customFormat="1" x14ac:dyDescent="0.2">
      <c r="A94" s="129" t="s">
        <v>71</v>
      </c>
      <c r="B94" s="323">
        <v>0</v>
      </c>
      <c r="C94" s="312">
        <v>0</v>
      </c>
      <c r="D94" s="110">
        <v>0</v>
      </c>
      <c r="E94" s="310">
        <v>0</v>
      </c>
      <c r="F94" s="315">
        <v>0</v>
      </c>
      <c r="G94" s="422"/>
      <c r="H94" s="68"/>
      <c r="I94" s="429">
        <v>-108.80200000000013</v>
      </c>
      <c r="J94" s="456"/>
      <c r="K94" s="110">
        <v>-108.70200000000014</v>
      </c>
      <c r="L94" s="23"/>
      <c r="M94" s="434"/>
      <c r="N94" s="435"/>
      <c r="O94" s="435"/>
      <c r="P94" s="435"/>
      <c r="Q94" s="435"/>
      <c r="R94" s="436"/>
      <c r="S94" s="97"/>
      <c r="T94" s="97"/>
      <c r="U94" s="97"/>
      <c r="V94" s="97"/>
      <c r="W94" s="97"/>
      <c r="X94" s="98"/>
      <c r="Y94" s="51"/>
      <c r="Z94" s="350" t="s">
        <v>71</v>
      </c>
      <c r="AA94" s="366">
        <v>0</v>
      </c>
      <c r="AB94" s="369">
        <v>0</v>
      </c>
      <c r="AC94" s="110">
        <v>0</v>
      </c>
      <c r="AD94" s="326">
        <v>0</v>
      </c>
      <c r="AE94" s="315">
        <v>0</v>
      </c>
      <c r="AF94" s="422"/>
      <c r="AG94" s="68"/>
      <c r="AH94" s="429">
        <v>287.7379999999996</v>
      </c>
      <c r="AI94" s="430"/>
      <c r="AJ94" s="110">
        <v>287.7379999999996</v>
      </c>
      <c r="AK94" s="23"/>
      <c r="AL94" s="434"/>
      <c r="AM94" s="435"/>
      <c r="AN94" s="435"/>
      <c r="AO94" s="435"/>
      <c r="AP94" s="435"/>
      <c r="AQ94" s="436"/>
      <c r="AR94" s="97"/>
      <c r="AS94" s="97"/>
      <c r="AT94" s="97"/>
      <c r="AU94" s="97"/>
      <c r="AV94" s="97"/>
      <c r="AW94" s="98"/>
      <c r="AX94" s="51"/>
      <c r="AY94" s="129" t="s">
        <v>71</v>
      </c>
      <c r="AZ94" s="75">
        <v>0</v>
      </c>
      <c r="BA94" s="312">
        <v>0</v>
      </c>
      <c r="BB94" s="110">
        <v>0</v>
      </c>
      <c r="BC94" s="326">
        <v>0</v>
      </c>
      <c r="BD94" s="315">
        <v>0</v>
      </c>
      <c r="BE94" s="422"/>
      <c r="BF94" s="68"/>
      <c r="BG94" s="429">
        <v>-1221.6980000000008</v>
      </c>
      <c r="BH94" s="430"/>
      <c r="BI94" s="110">
        <v>-1221.6980000000008</v>
      </c>
      <c r="BJ94" s="23"/>
      <c r="BK94" s="434"/>
      <c r="BL94" s="435"/>
      <c r="BM94" s="435"/>
      <c r="BN94" s="435"/>
      <c r="BO94" s="435"/>
      <c r="BP94" s="436"/>
      <c r="BQ94" s="97"/>
      <c r="BR94" s="97"/>
      <c r="BS94" s="97"/>
      <c r="BT94" s="97"/>
      <c r="BU94" s="97"/>
      <c r="BV94" s="98"/>
      <c r="BW94" s="51"/>
      <c r="BX94" s="350" t="s">
        <v>71</v>
      </c>
      <c r="BY94" s="75">
        <v>0</v>
      </c>
      <c r="BZ94" s="312">
        <v>0</v>
      </c>
      <c r="CA94" s="110">
        <v>0</v>
      </c>
      <c r="CB94" s="326">
        <v>0</v>
      </c>
      <c r="CC94" s="315">
        <v>0</v>
      </c>
      <c r="CD94" s="422"/>
      <c r="CE94" s="68"/>
      <c r="CF94" s="429">
        <v>-1949.0180000000009</v>
      </c>
      <c r="CG94" s="430"/>
      <c r="CH94" s="110">
        <v>-1949.0180000000009</v>
      </c>
      <c r="CI94" s="23"/>
      <c r="CJ94" s="434"/>
      <c r="CK94" s="435"/>
      <c r="CL94" s="435"/>
      <c r="CM94" s="435"/>
      <c r="CN94" s="435"/>
      <c r="CO94" s="436"/>
      <c r="CP94" s="97"/>
      <c r="CQ94" s="97"/>
      <c r="CR94" s="97"/>
      <c r="CS94" s="97"/>
      <c r="CT94" s="97"/>
      <c r="CU94" s="98"/>
      <c r="CV94" s="51"/>
      <c r="CW94" s="350" t="s">
        <v>71</v>
      </c>
      <c r="CX94" s="75">
        <v>0</v>
      </c>
      <c r="CY94" s="312">
        <v>0</v>
      </c>
      <c r="CZ94" s="110">
        <v>0</v>
      </c>
      <c r="DA94" s="326">
        <v>0</v>
      </c>
      <c r="DB94" s="315">
        <v>0</v>
      </c>
      <c r="DC94" s="422"/>
      <c r="DD94" s="68"/>
      <c r="DE94" s="429">
        <v>957.18599999999924</v>
      </c>
      <c r="DF94" s="430"/>
      <c r="DG94" s="110">
        <v>957.18599999999924</v>
      </c>
      <c r="DH94" s="23"/>
      <c r="DI94" s="434"/>
      <c r="DJ94" s="435"/>
      <c r="DK94" s="435"/>
      <c r="DL94" s="435"/>
      <c r="DM94" s="435"/>
      <c r="DN94" s="436"/>
      <c r="DO94" s="97"/>
      <c r="DP94" s="97"/>
      <c r="DQ94" s="97"/>
      <c r="DR94" s="97"/>
      <c r="DS94" s="97"/>
      <c r="DT94" s="98"/>
      <c r="DU94" s="51"/>
      <c r="DV94" s="350" t="s">
        <v>71</v>
      </c>
      <c r="DW94" s="75">
        <v>0</v>
      </c>
      <c r="DX94" s="312">
        <v>0</v>
      </c>
      <c r="DY94" s="110">
        <v>0</v>
      </c>
      <c r="DZ94" s="326">
        <v>0</v>
      </c>
      <c r="EA94" s="315">
        <v>0</v>
      </c>
      <c r="EB94" s="422"/>
      <c r="EC94" s="68"/>
      <c r="ED94" s="429">
        <v>1873.6019999999992</v>
      </c>
      <c r="EE94" s="430"/>
      <c r="EF94" s="110">
        <v>1873.6019999999992</v>
      </c>
      <c r="EG94" s="23"/>
      <c r="EH94" s="434"/>
      <c r="EI94" s="435"/>
      <c r="EJ94" s="435"/>
      <c r="EK94" s="435"/>
      <c r="EL94" s="435"/>
      <c r="EM94" s="436"/>
      <c r="EN94" s="97"/>
      <c r="EO94" s="97"/>
      <c r="EP94" s="97"/>
      <c r="EQ94" s="97"/>
      <c r="ER94" s="97"/>
      <c r="ES94" s="98"/>
      <c r="ET94" s="51"/>
      <c r="EU94" s="350" t="s">
        <v>71</v>
      </c>
      <c r="EV94" s="323"/>
      <c r="EW94" s="312">
        <v>0</v>
      </c>
      <c r="EX94" s="110">
        <v>0</v>
      </c>
      <c r="EY94" s="326">
        <v>0</v>
      </c>
      <c r="EZ94" s="315">
        <v>0</v>
      </c>
      <c r="FA94" s="422"/>
      <c r="FB94" s="68"/>
      <c r="FC94" s="429">
        <v>0</v>
      </c>
      <c r="FD94" s="430"/>
      <c r="FE94" s="110">
        <v>0</v>
      </c>
      <c r="FF94" s="23"/>
      <c r="FG94" s="434"/>
      <c r="FH94" s="435"/>
      <c r="FI94" s="435"/>
      <c r="FJ94" s="435"/>
      <c r="FK94" s="435"/>
      <c r="FL94" s="436"/>
      <c r="FM94" s="97"/>
      <c r="FN94" s="97"/>
      <c r="FO94" s="97"/>
      <c r="FP94" s="97"/>
      <c r="FQ94" s="97"/>
      <c r="FR94" s="98"/>
      <c r="FS94" s="51"/>
      <c r="FU94" s="237"/>
      <c r="FW94" s="88"/>
      <c r="FY94" s="130"/>
    </row>
    <row r="95" spans="1:181" s="25" customFormat="1" x14ac:dyDescent="0.2">
      <c r="A95" s="129" t="s">
        <v>78</v>
      </c>
      <c r="B95" s="323">
        <v>0</v>
      </c>
      <c r="C95" s="312">
        <v>0</v>
      </c>
      <c r="D95" s="110">
        <v>0</v>
      </c>
      <c r="E95" s="310">
        <v>0</v>
      </c>
      <c r="F95" s="315">
        <v>0</v>
      </c>
      <c r="G95" s="314"/>
      <c r="H95" s="68"/>
      <c r="I95" s="429">
        <v>0.30000000000000004</v>
      </c>
      <c r="J95" s="456"/>
      <c r="K95" s="110">
        <v>0.4</v>
      </c>
      <c r="L95" s="23"/>
      <c r="M95" s="434"/>
      <c r="N95" s="435"/>
      <c r="O95" s="435"/>
      <c r="P95" s="435"/>
      <c r="Q95" s="435"/>
      <c r="R95" s="436"/>
      <c r="S95" s="97"/>
      <c r="T95" s="97"/>
      <c r="U95" s="97"/>
      <c r="V95" s="97"/>
      <c r="W95" s="97"/>
      <c r="X95" s="98"/>
      <c r="Y95" s="51"/>
      <c r="Z95" s="350" t="s">
        <v>78</v>
      </c>
      <c r="AA95" s="366">
        <v>0</v>
      </c>
      <c r="AB95" s="369">
        <v>0</v>
      </c>
      <c r="AC95" s="110">
        <v>0</v>
      </c>
      <c r="AD95" s="326">
        <v>0</v>
      </c>
      <c r="AE95" s="315">
        <v>0</v>
      </c>
      <c r="AF95" s="314"/>
      <c r="AG95" s="68"/>
      <c r="AH95" s="429">
        <v>0.49999999999990907</v>
      </c>
      <c r="AI95" s="430"/>
      <c r="AJ95" s="110">
        <v>0.49999999999990907</v>
      </c>
      <c r="AK95" s="23"/>
      <c r="AL95" s="434"/>
      <c r="AM95" s="435"/>
      <c r="AN95" s="435"/>
      <c r="AO95" s="435"/>
      <c r="AP95" s="435"/>
      <c r="AQ95" s="436"/>
      <c r="AR95" s="97"/>
      <c r="AS95" s="97"/>
      <c r="AT95" s="97"/>
      <c r="AU95" s="97"/>
      <c r="AV95" s="97"/>
      <c r="AW95" s="98"/>
      <c r="AX95" s="51"/>
      <c r="AY95" s="129" t="s">
        <v>78</v>
      </c>
      <c r="AZ95" s="75">
        <v>0</v>
      </c>
      <c r="BA95" s="312">
        <v>0</v>
      </c>
      <c r="BB95" s="110">
        <v>0</v>
      </c>
      <c r="BC95" s="326">
        <v>0</v>
      </c>
      <c r="BD95" s="315">
        <v>0</v>
      </c>
      <c r="BE95" s="314"/>
      <c r="BF95" s="68"/>
      <c r="BG95" s="429">
        <v>0.49999999999990907</v>
      </c>
      <c r="BH95" s="430"/>
      <c r="BI95" s="110">
        <v>0.49999999999990907</v>
      </c>
      <c r="BJ95" s="23"/>
      <c r="BK95" s="434"/>
      <c r="BL95" s="435"/>
      <c r="BM95" s="435"/>
      <c r="BN95" s="435"/>
      <c r="BO95" s="435"/>
      <c r="BP95" s="436"/>
      <c r="BQ95" s="97"/>
      <c r="BR95" s="97"/>
      <c r="BS95" s="97"/>
      <c r="BT95" s="97"/>
      <c r="BU95" s="97"/>
      <c r="BV95" s="98"/>
      <c r="BW95" s="51"/>
      <c r="BX95" s="350" t="s">
        <v>78</v>
      </c>
      <c r="BY95" s="75">
        <v>0</v>
      </c>
      <c r="BZ95" s="312">
        <v>0</v>
      </c>
      <c r="CA95" s="110">
        <v>0</v>
      </c>
      <c r="CB95" s="326">
        <v>0</v>
      </c>
      <c r="CC95" s="315">
        <v>0</v>
      </c>
      <c r="CD95" s="314"/>
      <c r="CE95" s="68"/>
      <c r="CF95" s="429">
        <v>0.49999999999990907</v>
      </c>
      <c r="CG95" s="430"/>
      <c r="CH95" s="110">
        <v>0.49999999999990907</v>
      </c>
      <c r="CI95" s="23"/>
      <c r="CJ95" s="434"/>
      <c r="CK95" s="435"/>
      <c r="CL95" s="435"/>
      <c r="CM95" s="435"/>
      <c r="CN95" s="435"/>
      <c r="CO95" s="436"/>
      <c r="CP95" s="97"/>
      <c r="CQ95" s="97"/>
      <c r="CR95" s="97"/>
      <c r="CS95" s="97"/>
      <c r="CT95" s="97"/>
      <c r="CU95" s="98"/>
      <c r="CV95" s="51"/>
      <c r="CW95" s="350" t="s">
        <v>78</v>
      </c>
      <c r="CX95" s="75">
        <v>0</v>
      </c>
      <c r="CY95" s="312">
        <v>0</v>
      </c>
      <c r="CZ95" s="110">
        <v>0</v>
      </c>
      <c r="DA95" s="326">
        <v>0</v>
      </c>
      <c r="DB95" s="315">
        <v>0</v>
      </c>
      <c r="DC95" s="314"/>
      <c r="DD95" s="68"/>
      <c r="DE95" s="429">
        <v>0.49999999999990907</v>
      </c>
      <c r="DF95" s="430"/>
      <c r="DG95" s="110">
        <v>0.49999999999990907</v>
      </c>
      <c r="DH95" s="23"/>
      <c r="DI95" s="434"/>
      <c r="DJ95" s="435"/>
      <c r="DK95" s="435"/>
      <c r="DL95" s="435"/>
      <c r="DM95" s="435"/>
      <c r="DN95" s="436"/>
      <c r="DO95" s="97"/>
      <c r="DP95" s="97"/>
      <c r="DQ95" s="97"/>
      <c r="DR95" s="97"/>
      <c r="DS95" s="97"/>
      <c r="DT95" s="98"/>
      <c r="DU95" s="51"/>
      <c r="DV95" s="350" t="s">
        <v>78</v>
      </c>
      <c r="DW95" s="75">
        <v>0</v>
      </c>
      <c r="DX95" s="312">
        <v>0</v>
      </c>
      <c r="DY95" s="110">
        <v>0</v>
      </c>
      <c r="DZ95" s="326">
        <v>0</v>
      </c>
      <c r="EA95" s="315">
        <v>0</v>
      </c>
      <c r="EB95" s="314"/>
      <c r="EC95" s="68"/>
      <c r="ED95" s="429">
        <v>619.49999999999989</v>
      </c>
      <c r="EE95" s="430"/>
      <c r="EF95" s="110">
        <v>619.49999999999989</v>
      </c>
      <c r="EG95" s="23"/>
      <c r="EH95" s="434"/>
      <c r="EI95" s="435"/>
      <c r="EJ95" s="435"/>
      <c r="EK95" s="435"/>
      <c r="EL95" s="435"/>
      <c r="EM95" s="436"/>
      <c r="EN95" s="97"/>
      <c r="EO95" s="97"/>
      <c r="EP95" s="97"/>
      <c r="EQ95" s="97"/>
      <c r="ER95" s="97"/>
      <c r="ES95" s="98"/>
      <c r="ET95" s="51"/>
      <c r="EU95" s="350" t="s">
        <v>78</v>
      </c>
      <c r="EV95" s="323"/>
      <c r="EW95" s="312">
        <v>0</v>
      </c>
      <c r="EX95" s="110">
        <v>0</v>
      </c>
      <c r="EY95" s="326">
        <v>0</v>
      </c>
      <c r="EZ95" s="315">
        <v>0</v>
      </c>
      <c r="FA95" s="314"/>
      <c r="FB95" s="68"/>
      <c r="FC95" s="429">
        <v>2320.5</v>
      </c>
      <c r="FD95" s="430"/>
      <c r="FE95" s="110">
        <v>2320.5</v>
      </c>
      <c r="FF95" s="23"/>
      <c r="FG95" s="434"/>
      <c r="FH95" s="435"/>
      <c r="FI95" s="435"/>
      <c r="FJ95" s="435"/>
      <c r="FK95" s="435"/>
      <c r="FL95" s="436"/>
      <c r="FM95" s="97"/>
      <c r="FN95" s="97"/>
      <c r="FO95" s="97"/>
      <c r="FP95" s="97"/>
      <c r="FQ95" s="97"/>
      <c r="FR95" s="98"/>
      <c r="FS95" s="51"/>
      <c r="FU95" s="237"/>
      <c r="FW95" s="88"/>
      <c r="FY95" s="130"/>
    </row>
    <row r="96" spans="1:181" s="25" customFormat="1" x14ac:dyDescent="0.2">
      <c r="A96" s="129" t="s">
        <v>76</v>
      </c>
      <c r="B96" s="323">
        <v>0</v>
      </c>
      <c r="C96" s="312">
        <v>0</v>
      </c>
      <c r="D96" s="110">
        <v>0.02</v>
      </c>
      <c r="E96" s="310">
        <v>2.7593818984547461E-6</v>
      </c>
      <c r="F96" s="315">
        <v>0</v>
      </c>
      <c r="G96" s="314"/>
      <c r="H96" s="68"/>
      <c r="I96" s="429">
        <v>147.10000000000002</v>
      </c>
      <c r="J96" s="456"/>
      <c r="K96" s="110">
        <v>147.08000000000001</v>
      </c>
      <c r="L96" s="23"/>
      <c r="M96" s="434"/>
      <c r="N96" s="435"/>
      <c r="O96" s="435"/>
      <c r="P96" s="435"/>
      <c r="Q96" s="435"/>
      <c r="R96" s="436"/>
      <c r="S96" s="97"/>
      <c r="T96" s="97"/>
      <c r="U96" s="97"/>
      <c r="V96" s="97"/>
      <c r="W96" s="97"/>
      <c r="X96" s="98"/>
      <c r="Y96" s="51"/>
      <c r="Z96" s="350" t="s">
        <v>76</v>
      </c>
      <c r="AA96" s="366">
        <v>0</v>
      </c>
      <c r="AB96" s="369">
        <v>0</v>
      </c>
      <c r="AC96" s="110">
        <v>2.8950000000000004E-2</v>
      </c>
      <c r="AD96" s="326">
        <v>3.9942052980132461E-6</v>
      </c>
      <c r="AE96" s="315">
        <v>0</v>
      </c>
      <c r="AF96" s="314"/>
      <c r="AG96" s="68"/>
      <c r="AH96" s="429">
        <v>1073.56</v>
      </c>
      <c r="AI96" s="430"/>
      <c r="AJ96" s="110">
        <v>1073.5310500000001</v>
      </c>
      <c r="AK96" s="23"/>
      <c r="AL96" s="434"/>
      <c r="AM96" s="435"/>
      <c r="AN96" s="435"/>
      <c r="AO96" s="435"/>
      <c r="AP96" s="435"/>
      <c r="AQ96" s="436"/>
      <c r="AR96" s="97"/>
      <c r="AS96" s="97"/>
      <c r="AT96" s="97"/>
      <c r="AU96" s="97"/>
      <c r="AV96" s="97"/>
      <c r="AW96" s="98"/>
      <c r="AX96" s="51"/>
      <c r="AY96" s="129" t="s">
        <v>76</v>
      </c>
      <c r="AZ96" s="75">
        <v>0</v>
      </c>
      <c r="BA96" s="312">
        <v>0</v>
      </c>
      <c r="BB96" s="110">
        <v>2.4790000000000003E-2</v>
      </c>
      <c r="BC96" s="326">
        <v>3.4202538631346585E-6</v>
      </c>
      <c r="BD96" s="315">
        <v>0</v>
      </c>
      <c r="BE96" s="314"/>
      <c r="BF96" s="68"/>
      <c r="BG96" s="429">
        <v>1220.3021000000003</v>
      </c>
      <c r="BH96" s="430"/>
      <c r="BI96" s="110">
        <v>1220.2773100000004</v>
      </c>
      <c r="BJ96" s="23"/>
      <c r="BK96" s="434"/>
      <c r="BL96" s="435"/>
      <c r="BM96" s="435"/>
      <c r="BN96" s="435"/>
      <c r="BO96" s="435"/>
      <c r="BP96" s="436"/>
      <c r="BQ96" s="97"/>
      <c r="BR96" s="97"/>
      <c r="BS96" s="97"/>
      <c r="BT96" s="97"/>
      <c r="BU96" s="97"/>
      <c r="BV96" s="98"/>
      <c r="BW96" s="51"/>
      <c r="BX96" s="350" t="s">
        <v>76</v>
      </c>
      <c r="BY96" s="75">
        <v>0</v>
      </c>
      <c r="BZ96" s="312">
        <v>0</v>
      </c>
      <c r="CA96" s="110">
        <v>4.0230000000000002E-2</v>
      </c>
      <c r="CB96" s="326">
        <v>5.5504966887417225E-6</v>
      </c>
      <c r="CC96" s="315">
        <v>0</v>
      </c>
      <c r="CD96" s="314"/>
      <c r="CE96" s="68"/>
      <c r="CF96" s="429">
        <v>1084.0525200000006</v>
      </c>
      <c r="CG96" s="430"/>
      <c r="CH96" s="110">
        <v>1084.0122900000006</v>
      </c>
      <c r="CI96" s="23"/>
      <c r="CJ96" s="434"/>
      <c r="CK96" s="435"/>
      <c r="CL96" s="435"/>
      <c r="CM96" s="435"/>
      <c r="CN96" s="435"/>
      <c r="CO96" s="436"/>
      <c r="CP96" s="97"/>
      <c r="CQ96" s="97"/>
      <c r="CR96" s="97"/>
      <c r="CS96" s="97"/>
      <c r="CT96" s="97"/>
      <c r="CU96" s="98"/>
      <c r="CV96" s="51"/>
      <c r="CW96" s="350" t="s">
        <v>76</v>
      </c>
      <c r="CX96" s="75">
        <v>0</v>
      </c>
      <c r="CY96" s="312">
        <v>0</v>
      </c>
      <c r="CZ96" s="110">
        <v>3.9120000000000002E-2</v>
      </c>
      <c r="DA96" s="326">
        <v>5.3973509933774834E-6</v>
      </c>
      <c r="DB96" s="315">
        <v>965</v>
      </c>
      <c r="DC96" s="314"/>
      <c r="DD96" s="68"/>
      <c r="DE96" s="429">
        <v>510.27206000000069</v>
      </c>
      <c r="DF96" s="430"/>
      <c r="DG96" s="110">
        <v>1475.2329400000008</v>
      </c>
      <c r="DH96" s="23"/>
      <c r="DI96" s="434"/>
      <c r="DJ96" s="435"/>
      <c r="DK96" s="435"/>
      <c r="DL96" s="435"/>
      <c r="DM96" s="435"/>
      <c r="DN96" s="436"/>
      <c r="DO96" s="97"/>
      <c r="DP96" s="97"/>
      <c r="DQ96" s="97"/>
      <c r="DR96" s="97"/>
      <c r="DS96" s="97"/>
      <c r="DT96" s="98"/>
      <c r="DU96" s="51"/>
      <c r="DV96" s="350" t="s">
        <v>76</v>
      </c>
      <c r="DW96" s="75">
        <v>0</v>
      </c>
      <c r="DX96" s="312">
        <v>0</v>
      </c>
      <c r="DY96" s="110">
        <v>2.6190000000000001E-2</v>
      </c>
      <c r="DZ96" s="326">
        <v>3.6134105960264904E-6</v>
      </c>
      <c r="EA96" s="315">
        <v>700</v>
      </c>
      <c r="EB96" s="314"/>
      <c r="EC96" s="68"/>
      <c r="ED96" s="429">
        <v>954.99382000000116</v>
      </c>
      <c r="EE96" s="430"/>
      <c r="EF96" s="110">
        <v>1654.9938200000011</v>
      </c>
      <c r="EG96" s="23"/>
      <c r="EH96" s="434"/>
      <c r="EI96" s="435"/>
      <c r="EJ96" s="435"/>
      <c r="EK96" s="435"/>
      <c r="EL96" s="435"/>
      <c r="EM96" s="436"/>
      <c r="EN96" s="97"/>
      <c r="EO96" s="97"/>
      <c r="EP96" s="97"/>
      <c r="EQ96" s="97"/>
      <c r="ER96" s="97"/>
      <c r="ES96" s="98"/>
      <c r="ET96" s="51"/>
      <c r="EU96" s="350" t="s">
        <v>76</v>
      </c>
      <c r="EV96" s="323"/>
      <c r="EW96" s="312">
        <v>0</v>
      </c>
      <c r="EX96" s="110">
        <v>0</v>
      </c>
      <c r="EY96" s="326">
        <v>0</v>
      </c>
      <c r="EZ96" s="315">
        <v>0</v>
      </c>
      <c r="FA96" s="314"/>
      <c r="FB96" s="68"/>
      <c r="FC96" s="429">
        <v>1131.1938200000009</v>
      </c>
      <c r="FD96" s="430"/>
      <c r="FE96" s="110">
        <v>1131.1938200000009</v>
      </c>
      <c r="FF96" s="23"/>
      <c r="FG96" s="434"/>
      <c r="FH96" s="435"/>
      <c r="FI96" s="435"/>
      <c r="FJ96" s="435"/>
      <c r="FK96" s="435"/>
      <c r="FL96" s="436"/>
      <c r="FM96" s="97"/>
      <c r="FN96" s="97"/>
      <c r="FO96" s="97"/>
      <c r="FP96" s="97"/>
      <c r="FQ96" s="97"/>
      <c r="FR96" s="98"/>
      <c r="FS96" s="51"/>
      <c r="FU96" s="237"/>
      <c r="FW96" s="88"/>
      <c r="FY96" s="130"/>
    </row>
    <row r="97" spans="1:181" s="25" customFormat="1" x14ac:dyDescent="0.2">
      <c r="A97" s="129" t="s">
        <v>72</v>
      </c>
      <c r="B97" s="323">
        <v>560</v>
      </c>
      <c r="C97" s="312">
        <v>0.86419753086419748</v>
      </c>
      <c r="D97" s="110">
        <v>0</v>
      </c>
      <c r="E97" s="310">
        <v>0.86419753086419748</v>
      </c>
      <c r="F97" s="315">
        <v>567</v>
      </c>
      <c r="G97" s="314"/>
      <c r="H97" s="68"/>
      <c r="I97" s="429"/>
      <c r="J97" s="456"/>
      <c r="K97" s="110">
        <v>0</v>
      </c>
      <c r="L97" s="23"/>
      <c r="M97" s="434"/>
      <c r="N97" s="435"/>
      <c r="O97" s="435"/>
      <c r="P97" s="435"/>
      <c r="Q97" s="435"/>
      <c r="R97" s="436"/>
      <c r="S97" s="97"/>
      <c r="T97" s="97"/>
      <c r="U97" s="97"/>
      <c r="V97" s="97"/>
      <c r="W97" s="97"/>
      <c r="X97" s="98"/>
      <c r="Y97" s="51"/>
      <c r="Z97" s="350" t="s">
        <v>72</v>
      </c>
      <c r="AA97" s="366">
        <v>350</v>
      </c>
      <c r="AB97" s="369">
        <v>0.54012345679012352</v>
      </c>
      <c r="AC97" s="110">
        <v>0</v>
      </c>
      <c r="AD97" s="326">
        <v>0.54012345679012352</v>
      </c>
      <c r="AE97" s="315">
        <v>340</v>
      </c>
      <c r="AF97" s="314"/>
      <c r="AG97" s="68"/>
      <c r="AH97" s="429">
        <v>0</v>
      </c>
      <c r="AI97" s="430"/>
      <c r="AJ97" s="110">
        <v>0</v>
      </c>
      <c r="AK97" s="23"/>
      <c r="AL97" s="434"/>
      <c r="AM97" s="435"/>
      <c r="AN97" s="435"/>
      <c r="AO97" s="435"/>
      <c r="AP97" s="435"/>
      <c r="AQ97" s="436"/>
      <c r="AR97" s="97"/>
      <c r="AS97" s="97"/>
      <c r="AT97" s="97"/>
      <c r="AU97" s="97"/>
      <c r="AV97" s="97"/>
      <c r="AW97" s="98"/>
      <c r="AX97" s="51"/>
      <c r="AY97" s="129" t="s">
        <v>72</v>
      </c>
      <c r="AZ97" s="75">
        <v>550</v>
      </c>
      <c r="BA97" s="312">
        <v>0.84876543209876543</v>
      </c>
      <c r="BB97" s="110">
        <v>0</v>
      </c>
      <c r="BC97" s="326">
        <v>0.84876543209876543</v>
      </c>
      <c r="BD97" s="315">
        <v>561</v>
      </c>
      <c r="BE97" s="314"/>
      <c r="BF97" s="68"/>
      <c r="BG97" s="429">
        <v>0</v>
      </c>
      <c r="BH97" s="430"/>
      <c r="BI97" s="110">
        <v>0</v>
      </c>
      <c r="BJ97" s="23"/>
      <c r="BK97" s="434"/>
      <c r="BL97" s="435"/>
      <c r="BM97" s="435"/>
      <c r="BN97" s="435"/>
      <c r="BO97" s="435"/>
      <c r="BP97" s="436"/>
      <c r="BQ97" s="97"/>
      <c r="BR97" s="97"/>
      <c r="BS97" s="97"/>
      <c r="BT97" s="97"/>
      <c r="BU97" s="97"/>
      <c r="BV97" s="98"/>
      <c r="BW97" s="51"/>
      <c r="BX97" s="350" t="s">
        <v>72</v>
      </c>
      <c r="BY97" s="75">
        <v>650</v>
      </c>
      <c r="BZ97" s="312">
        <v>1.0030864197530864</v>
      </c>
      <c r="CA97" s="110">
        <v>0</v>
      </c>
      <c r="CB97" s="326">
        <v>1.0030864197530864</v>
      </c>
      <c r="CC97" s="315">
        <v>675</v>
      </c>
      <c r="CD97" s="314"/>
      <c r="CE97" s="68"/>
      <c r="CF97" s="429">
        <v>0</v>
      </c>
      <c r="CG97" s="430"/>
      <c r="CH97" s="110">
        <v>0</v>
      </c>
      <c r="CI97" s="23"/>
      <c r="CJ97" s="434"/>
      <c r="CK97" s="435"/>
      <c r="CL97" s="435"/>
      <c r="CM97" s="435"/>
      <c r="CN97" s="435"/>
      <c r="CO97" s="436"/>
      <c r="CP97" s="97"/>
      <c r="CQ97" s="97"/>
      <c r="CR97" s="97"/>
      <c r="CS97" s="97"/>
      <c r="CT97" s="97"/>
      <c r="CU97" s="98"/>
      <c r="CV97" s="51"/>
      <c r="CW97" s="350" t="s">
        <v>72</v>
      </c>
      <c r="CX97" s="75">
        <v>500</v>
      </c>
      <c r="CY97" s="312">
        <v>0.77160493827160492</v>
      </c>
      <c r="CZ97" s="110">
        <v>0</v>
      </c>
      <c r="DA97" s="326">
        <v>0.77160493827160492</v>
      </c>
      <c r="DB97" s="315">
        <v>487</v>
      </c>
      <c r="DC97" s="314"/>
      <c r="DD97" s="68"/>
      <c r="DE97" s="429">
        <v>0</v>
      </c>
      <c r="DF97" s="430"/>
      <c r="DG97" s="110">
        <v>0</v>
      </c>
      <c r="DH97" s="23"/>
      <c r="DI97" s="434"/>
      <c r="DJ97" s="435"/>
      <c r="DK97" s="435"/>
      <c r="DL97" s="435"/>
      <c r="DM97" s="435"/>
      <c r="DN97" s="436"/>
      <c r="DO97" s="97"/>
      <c r="DP97" s="97"/>
      <c r="DQ97" s="97"/>
      <c r="DR97" s="97"/>
      <c r="DS97" s="97"/>
      <c r="DT97" s="98"/>
      <c r="DU97" s="51"/>
      <c r="DV97" s="350" t="s">
        <v>72</v>
      </c>
      <c r="DW97" s="75">
        <v>0</v>
      </c>
      <c r="DX97" s="312">
        <v>0</v>
      </c>
      <c r="DY97" s="110">
        <v>0</v>
      </c>
      <c r="DZ97" s="326">
        <v>0</v>
      </c>
      <c r="EA97" s="315">
        <v>0</v>
      </c>
      <c r="EB97" s="314"/>
      <c r="EC97" s="68"/>
      <c r="ED97" s="429">
        <v>0</v>
      </c>
      <c r="EE97" s="430"/>
      <c r="EF97" s="110">
        <v>0</v>
      </c>
      <c r="EG97" s="23"/>
      <c r="EH97" s="434"/>
      <c r="EI97" s="435"/>
      <c r="EJ97" s="435"/>
      <c r="EK97" s="435"/>
      <c r="EL97" s="435"/>
      <c r="EM97" s="436"/>
      <c r="EN97" s="97"/>
      <c r="EO97" s="97"/>
      <c r="EP97" s="97"/>
      <c r="EQ97" s="97"/>
      <c r="ER97" s="97"/>
      <c r="ES97" s="98"/>
      <c r="ET97" s="51"/>
      <c r="EU97" s="350" t="s">
        <v>72</v>
      </c>
      <c r="EV97" s="323"/>
      <c r="EW97" s="312">
        <v>0</v>
      </c>
      <c r="EX97" s="110">
        <v>0</v>
      </c>
      <c r="EY97" s="326">
        <v>0</v>
      </c>
      <c r="EZ97" s="315">
        <v>0</v>
      </c>
      <c r="FA97" s="314"/>
      <c r="FB97" s="68"/>
      <c r="FC97" s="429">
        <v>0</v>
      </c>
      <c r="FD97" s="430"/>
      <c r="FE97" s="110">
        <v>0</v>
      </c>
      <c r="FF97" s="23"/>
      <c r="FG97" s="434"/>
      <c r="FH97" s="435"/>
      <c r="FI97" s="435"/>
      <c r="FJ97" s="435"/>
      <c r="FK97" s="435"/>
      <c r="FL97" s="436"/>
      <c r="FM97" s="97"/>
      <c r="FN97" s="97"/>
      <c r="FO97" s="97"/>
      <c r="FP97" s="97"/>
      <c r="FQ97" s="97"/>
      <c r="FR97" s="98"/>
      <c r="FS97" s="51"/>
      <c r="FU97" s="237"/>
      <c r="FW97" s="88"/>
      <c r="FY97" s="130"/>
    </row>
    <row r="98" spans="1:181" s="25" customFormat="1" x14ac:dyDescent="0.2">
      <c r="A98" s="129" t="s">
        <v>77</v>
      </c>
      <c r="B98" s="323">
        <v>0</v>
      </c>
      <c r="C98" s="312">
        <v>0</v>
      </c>
      <c r="D98" s="110">
        <v>0</v>
      </c>
      <c r="E98" s="310">
        <v>0</v>
      </c>
      <c r="F98" s="315">
        <v>0</v>
      </c>
      <c r="G98" s="314"/>
      <c r="H98" s="68"/>
      <c r="I98" s="429">
        <v>0</v>
      </c>
      <c r="J98" s="456"/>
      <c r="K98" s="110">
        <v>0</v>
      </c>
      <c r="L98" s="23"/>
      <c r="M98" s="434"/>
      <c r="N98" s="435"/>
      <c r="O98" s="435"/>
      <c r="P98" s="435"/>
      <c r="Q98" s="435"/>
      <c r="R98" s="436"/>
      <c r="S98" s="97"/>
      <c r="T98" s="97"/>
      <c r="U98" s="97"/>
      <c r="V98" s="97"/>
      <c r="W98" s="97"/>
      <c r="X98" s="98"/>
      <c r="Y98" s="51"/>
      <c r="Z98" s="350" t="s">
        <v>77</v>
      </c>
      <c r="AA98" s="366">
        <v>80</v>
      </c>
      <c r="AB98" s="369">
        <v>0.13333333333333333</v>
      </c>
      <c r="AC98" s="110">
        <v>0</v>
      </c>
      <c r="AD98" s="326">
        <v>0.13333333333333333</v>
      </c>
      <c r="AE98" s="315">
        <v>78</v>
      </c>
      <c r="AF98" s="314"/>
      <c r="AG98" s="68"/>
      <c r="AH98" s="429">
        <v>0</v>
      </c>
      <c r="AI98" s="430"/>
      <c r="AJ98" s="110">
        <v>0</v>
      </c>
      <c r="AK98" s="23"/>
      <c r="AL98" s="434"/>
      <c r="AM98" s="435"/>
      <c r="AN98" s="435"/>
      <c r="AO98" s="435"/>
      <c r="AP98" s="435"/>
      <c r="AQ98" s="436"/>
      <c r="AR98" s="97"/>
      <c r="AS98" s="97"/>
      <c r="AT98" s="97"/>
      <c r="AU98" s="97"/>
      <c r="AV98" s="97"/>
      <c r="AW98" s="98"/>
      <c r="AX98" s="51"/>
      <c r="AY98" s="129" t="s">
        <v>77</v>
      </c>
      <c r="AZ98" s="75">
        <v>70</v>
      </c>
      <c r="BA98" s="312">
        <v>0.11666666666666665</v>
      </c>
      <c r="BB98" s="110">
        <v>0</v>
      </c>
      <c r="BC98" s="326">
        <v>0.11666666666666665</v>
      </c>
      <c r="BD98" s="315">
        <v>71</v>
      </c>
      <c r="BE98" s="314"/>
      <c r="BF98" s="68"/>
      <c r="BG98" s="429">
        <v>0</v>
      </c>
      <c r="BH98" s="430"/>
      <c r="BI98" s="110">
        <v>0</v>
      </c>
      <c r="BJ98" s="23"/>
      <c r="BK98" s="434"/>
      <c r="BL98" s="435"/>
      <c r="BM98" s="435"/>
      <c r="BN98" s="435"/>
      <c r="BO98" s="435"/>
      <c r="BP98" s="436"/>
      <c r="BQ98" s="97"/>
      <c r="BR98" s="97"/>
      <c r="BS98" s="97"/>
      <c r="BT98" s="97"/>
      <c r="BU98" s="97"/>
      <c r="BV98" s="98"/>
      <c r="BW98" s="51"/>
      <c r="BX98" s="350" t="s">
        <v>77</v>
      </c>
      <c r="BY98" s="75">
        <v>75</v>
      </c>
      <c r="BZ98" s="312">
        <v>0.125</v>
      </c>
      <c r="CA98" s="110">
        <v>0</v>
      </c>
      <c r="CB98" s="326">
        <v>0.125</v>
      </c>
      <c r="CC98" s="315">
        <v>72</v>
      </c>
      <c r="CD98" s="314"/>
      <c r="CE98" s="68"/>
      <c r="CF98" s="429">
        <v>0</v>
      </c>
      <c r="CG98" s="430"/>
      <c r="CH98" s="110">
        <v>0</v>
      </c>
      <c r="CI98" s="23"/>
      <c r="CJ98" s="434"/>
      <c r="CK98" s="435"/>
      <c r="CL98" s="435"/>
      <c r="CM98" s="435"/>
      <c r="CN98" s="435"/>
      <c r="CO98" s="436"/>
      <c r="CP98" s="97"/>
      <c r="CQ98" s="97"/>
      <c r="CR98" s="97"/>
      <c r="CS98" s="97"/>
      <c r="CT98" s="97"/>
      <c r="CU98" s="98"/>
      <c r="CV98" s="51"/>
      <c r="CW98" s="350" t="s">
        <v>77</v>
      </c>
      <c r="CX98" s="75">
        <v>70</v>
      </c>
      <c r="CY98" s="312">
        <v>0.11666666666666665</v>
      </c>
      <c r="CZ98" s="110">
        <v>0</v>
      </c>
      <c r="DA98" s="326">
        <v>0.11666666666666665</v>
      </c>
      <c r="DB98" s="315">
        <v>71</v>
      </c>
      <c r="DC98" s="314"/>
      <c r="DD98" s="68"/>
      <c r="DE98" s="429">
        <v>0</v>
      </c>
      <c r="DF98" s="430"/>
      <c r="DG98" s="110">
        <v>0</v>
      </c>
      <c r="DH98" s="23"/>
      <c r="DI98" s="434"/>
      <c r="DJ98" s="435"/>
      <c r="DK98" s="435"/>
      <c r="DL98" s="435"/>
      <c r="DM98" s="435"/>
      <c r="DN98" s="436"/>
      <c r="DO98" s="97"/>
      <c r="DP98" s="97"/>
      <c r="DQ98" s="97"/>
      <c r="DR98" s="97"/>
      <c r="DS98" s="97"/>
      <c r="DT98" s="98"/>
      <c r="DU98" s="51"/>
      <c r="DV98" s="350" t="s">
        <v>77</v>
      </c>
      <c r="DW98" s="75">
        <v>0</v>
      </c>
      <c r="DX98" s="312">
        <v>0</v>
      </c>
      <c r="DY98" s="110">
        <v>0</v>
      </c>
      <c r="DZ98" s="326">
        <v>0</v>
      </c>
      <c r="EA98" s="315">
        <v>128</v>
      </c>
      <c r="EB98" s="314"/>
      <c r="EC98" s="68"/>
      <c r="ED98" s="429">
        <v>0</v>
      </c>
      <c r="EE98" s="430"/>
      <c r="EF98" s="110">
        <v>0</v>
      </c>
      <c r="EG98" s="23"/>
      <c r="EH98" s="434"/>
      <c r="EI98" s="435"/>
      <c r="EJ98" s="435"/>
      <c r="EK98" s="435"/>
      <c r="EL98" s="435"/>
      <c r="EM98" s="436"/>
      <c r="EN98" s="97"/>
      <c r="EO98" s="97"/>
      <c r="EP98" s="97"/>
      <c r="EQ98" s="97"/>
      <c r="ER98" s="97"/>
      <c r="ES98" s="98"/>
      <c r="ET98" s="51"/>
      <c r="EU98" s="350" t="s">
        <v>77</v>
      </c>
      <c r="EV98" s="323"/>
      <c r="EW98" s="312">
        <v>0</v>
      </c>
      <c r="EX98" s="110">
        <v>0</v>
      </c>
      <c r="EY98" s="326">
        <v>0</v>
      </c>
      <c r="EZ98" s="315">
        <v>0</v>
      </c>
      <c r="FA98" s="314"/>
      <c r="FB98" s="68"/>
      <c r="FC98" s="429">
        <v>0</v>
      </c>
      <c r="FD98" s="430"/>
      <c r="FE98" s="110">
        <v>0</v>
      </c>
      <c r="FF98" s="23"/>
      <c r="FG98" s="434"/>
      <c r="FH98" s="435"/>
      <c r="FI98" s="435"/>
      <c r="FJ98" s="435"/>
      <c r="FK98" s="435"/>
      <c r="FL98" s="436"/>
      <c r="FM98" s="97"/>
      <c r="FN98" s="97"/>
      <c r="FO98" s="97"/>
      <c r="FP98" s="97"/>
      <c r="FQ98" s="97"/>
      <c r="FR98" s="98"/>
      <c r="FS98" s="51"/>
      <c r="FU98" s="237"/>
      <c r="FW98" s="88"/>
      <c r="FY98" s="130"/>
    </row>
    <row r="99" spans="1:181" s="25" customFormat="1" x14ac:dyDescent="0.2">
      <c r="A99" s="129"/>
      <c r="B99" s="323"/>
      <c r="C99" s="312" t="s">
        <v>219</v>
      </c>
      <c r="D99" s="110">
        <v>0</v>
      </c>
      <c r="E99" s="310" t="s">
        <v>219</v>
      </c>
      <c r="F99" s="315"/>
      <c r="G99" s="314"/>
      <c r="H99" s="68"/>
      <c r="I99" s="440"/>
      <c r="J99" s="467"/>
      <c r="K99" s="110"/>
      <c r="L99" s="23"/>
      <c r="M99" s="434"/>
      <c r="N99" s="435"/>
      <c r="O99" s="435"/>
      <c r="P99" s="435"/>
      <c r="Q99" s="435"/>
      <c r="R99" s="436"/>
      <c r="S99" s="97"/>
      <c r="T99" s="97"/>
      <c r="U99" s="97"/>
      <c r="V99" s="97"/>
      <c r="W99" s="97"/>
      <c r="X99" s="98"/>
      <c r="Y99" s="51"/>
      <c r="Z99" s="350"/>
      <c r="AA99" s="366"/>
      <c r="AB99" s="369" t="s">
        <v>219</v>
      </c>
      <c r="AC99" s="110">
        <v>0</v>
      </c>
      <c r="AD99" s="326" t="s">
        <v>219</v>
      </c>
      <c r="AE99" s="315"/>
      <c r="AF99" s="314"/>
      <c r="AG99" s="68"/>
      <c r="AH99" s="440"/>
      <c r="AI99" s="441"/>
      <c r="AJ99" s="110"/>
      <c r="AK99" s="23"/>
      <c r="AL99" s="434"/>
      <c r="AM99" s="435"/>
      <c r="AN99" s="435"/>
      <c r="AO99" s="435"/>
      <c r="AP99" s="435"/>
      <c r="AQ99" s="436"/>
      <c r="AR99" s="97"/>
      <c r="AS99" s="97"/>
      <c r="AT99" s="97"/>
      <c r="AU99" s="97"/>
      <c r="AV99" s="97"/>
      <c r="AW99" s="98"/>
      <c r="AX99" s="51"/>
      <c r="AY99" s="129"/>
      <c r="AZ99" s="75"/>
      <c r="BA99" s="312" t="s">
        <v>219</v>
      </c>
      <c r="BB99" s="110">
        <v>0</v>
      </c>
      <c r="BC99" s="326" t="s">
        <v>219</v>
      </c>
      <c r="BD99" s="315"/>
      <c r="BE99" s="314"/>
      <c r="BF99" s="68"/>
      <c r="BG99" s="440"/>
      <c r="BH99" s="441"/>
      <c r="BI99" s="110"/>
      <c r="BJ99" s="23"/>
      <c r="BK99" s="434"/>
      <c r="BL99" s="435"/>
      <c r="BM99" s="435"/>
      <c r="BN99" s="435"/>
      <c r="BO99" s="435"/>
      <c r="BP99" s="436"/>
      <c r="BQ99" s="97"/>
      <c r="BR99" s="97"/>
      <c r="BS99" s="97"/>
      <c r="BT99" s="97"/>
      <c r="BU99" s="97"/>
      <c r="BV99" s="98"/>
      <c r="BW99" s="51"/>
      <c r="BX99" s="350"/>
      <c r="BY99" s="75"/>
      <c r="BZ99" s="312" t="s">
        <v>219</v>
      </c>
      <c r="CA99" s="110">
        <v>0</v>
      </c>
      <c r="CB99" s="326" t="s">
        <v>219</v>
      </c>
      <c r="CC99" s="315"/>
      <c r="CD99" s="314"/>
      <c r="CE99" s="68"/>
      <c r="CF99" s="440"/>
      <c r="CG99" s="441"/>
      <c r="CH99" s="110"/>
      <c r="CI99" s="23"/>
      <c r="CJ99" s="434"/>
      <c r="CK99" s="435"/>
      <c r="CL99" s="435"/>
      <c r="CM99" s="435"/>
      <c r="CN99" s="435"/>
      <c r="CO99" s="436"/>
      <c r="CP99" s="97"/>
      <c r="CQ99" s="97"/>
      <c r="CR99" s="97"/>
      <c r="CS99" s="97"/>
      <c r="CT99" s="97"/>
      <c r="CU99" s="98"/>
      <c r="CV99" s="51"/>
      <c r="CW99" s="350"/>
      <c r="CX99" s="75"/>
      <c r="CY99" s="312" t="s">
        <v>219</v>
      </c>
      <c r="CZ99" s="110">
        <v>0</v>
      </c>
      <c r="DA99" s="326" t="s">
        <v>219</v>
      </c>
      <c r="DB99" s="315"/>
      <c r="DC99" s="314"/>
      <c r="DD99" s="68"/>
      <c r="DE99" s="440"/>
      <c r="DF99" s="441"/>
      <c r="DG99" s="110"/>
      <c r="DH99" s="23"/>
      <c r="DI99" s="434"/>
      <c r="DJ99" s="435"/>
      <c r="DK99" s="435"/>
      <c r="DL99" s="435"/>
      <c r="DM99" s="435"/>
      <c r="DN99" s="436"/>
      <c r="DO99" s="97"/>
      <c r="DP99" s="97"/>
      <c r="DQ99" s="97"/>
      <c r="DR99" s="97"/>
      <c r="DS99" s="97"/>
      <c r="DT99" s="98"/>
      <c r="DU99" s="51"/>
      <c r="DV99" s="350"/>
      <c r="DW99" s="75"/>
      <c r="DX99" s="312" t="s">
        <v>219</v>
      </c>
      <c r="DY99" s="110">
        <v>0</v>
      </c>
      <c r="DZ99" s="326" t="s">
        <v>219</v>
      </c>
      <c r="EA99" s="315"/>
      <c r="EB99" s="314"/>
      <c r="EC99" s="68"/>
      <c r="ED99" s="440"/>
      <c r="EE99" s="441"/>
      <c r="EF99" s="110"/>
      <c r="EG99" s="23"/>
      <c r="EH99" s="434"/>
      <c r="EI99" s="435"/>
      <c r="EJ99" s="435"/>
      <c r="EK99" s="435"/>
      <c r="EL99" s="435"/>
      <c r="EM99" s="436"/>
      <c r="EN99" s="97"/>
      <c r="EO99" s="97"/>
      <c r="EP99" s="97"/>
      <c r="EQ99" s="97"/>
      <c r="ER99" s="97"/>
      <c r="ES99" s="98"/>
      <c r="ET99" s="51"/>
      <c r="EU99" s="350"/>
      <c r="EV99" s="323"/>
      <c r="EW99" s="312" t="s">
        <v>219</v>
      </c>
      <c r="EX99" s="110">
        <v>0</v>
      </c>
      <c r="EY99" s="326" t="s">
        <v>219</v>
      </c>
      <c r="EZ99" s="315"/>
      <c r="FA99" s="314"/>
      <c r="FB99" s="68"/>
      <c r="FC99" s="440"/>
      <c r="FD99" s="441"/>
      <c r="FE99" s="110"/>
      <c r="FF99" s="23"/>
      <c r="FG99" s="434"/>
      <c r="FH99" s="435"/>
      <c r="FI99" s="435"/>
      <c r="FJ99" s="435"/>
      <c r="FK99" s="435"/>
      <c r="FL99" s="436"/>
      <c r="FM99" s="97"/>
      <c r="FN99" s="97"/>
      <c r="FO99" s="97"/>
      <c r="FP99" s="97"/>
      <c r="FQ99" s="97"/>
      <c r="FR99" s="98"/>
      <c r="FS99" s="51"/>
      <c r="FU99" s="237"/>
      <c r="FW99" s="88"/>
      <c r="FY99" s="130"/>
    </row>
    <row r="100" spans="1:181" s="25" customFormat="1" x14ac:dyDescent="0.2">
      <c r="A100" s="129" t="s">
        <v>90</v>
      </c>
      <c r="B100" s="324"/>
      <c r="C100" s="312">
        <v>0</v>
      </c>
      <c r="D100" s="110"/>
      <c r="E100" s="310">
        <v>0</v>
      </c>
      <c r="F100" s="315"/>
      <c r="G100" s="314" t="s">
        <v>10</v>
      </c>
      <c r="H100" s="84"/>
      <c r="I100" s="440"/>
      <c r="J100" s="467"/>
      <c r="K100" s="110" t="s">
        <v>10</v>
      </c>
      <c r="L100" s="23"/>
      <c r="M100" s="434"/>
      <c r="N100" s="435"/>
      <c r="O100" s="435"/>
      <c r="P100" s="435"/>
      <c r="Q100" s="435"/>
      <c r="R100" s="436"/>
      <c r="S100" s="97"/>
      <c r="T100" s="97"/>
      <c r="U100" s="97"/>
      <c r="V100" s="97"/>
      <c r="W100" s="97"/>
      <c r="X100" s="98"/>
      <c r="Y100" s="51"/>
      <c r="Z100" s="350" t="s">
        <v>90</v>
      </c>
      <c r="AA100" s="367"/>
      <c r="AB100" s="369">
        <v>0</v>
      </c>
      <c r="AC100" s="110"/>
      <c r="AD100" s="326">
        <v>0</v>
      </c>
      <c r="AE100" s="315"/>
      <c r="AF100" s="314" t="s">
        <v>10</v>
      </c>
      <c r="AG100" s="84"/>
      <c r="AH100" s="440"/>
      <c r="AI100" s="441"/>
      <c r="AJ100" s="110" t="s">
        <v>10</v>
      </c>
      <c r="AK100" s="23"/>
      <c r="AL100" s="434"/>
      <c r="AM100" s="435"/>
      <c r="AN100" s="435"/>
      <c r="AO100" s="435"/>
      <c r="AP100" s="435"/>
      <c r="AQ100" s="436"/>
      <c r="AR100" s="97"/>
      <c r="AS100" s="97"/>
      <c r="AT100" s="97"/>
      <c r="AU100" s="97"/>
      <c r="AV100" s="97"/>
      <c r="AW100" s="98"/>
      <c r="AX100" s="51"/>
      <c r="AY100" s="129" t="s">
        <v>90</v>
      </c>
      <c r="AZ100" s="77"/>
      <c r="BA100" s="312">
        <v>0</v>
      </c>
      <c r="BB100" s="110"/>
      <c r="BC100" s="326">
        <v>0</v>
      </c>
      <c r="BD100" s="315"/>
      <c r="BE100" s="314" t="s">
        <v>10</v>
      </c>
      <c r="BF100" s="84"/>
      <c r="BG100" s="440"/>
      <c r="BH100" s="441"/>
      <c r="BI100" s="110" t="s">
        <v>10</v>
      </c>
      <c r="BJ100" s="23"/>
      <c r="BK100" s="434"/>
      <c r="BL100" s="435"/>
      <c r="BM100" s="435"/>
      <c r="BN100" s="435"/>
      <c r="BO100" s="435"/>
      <c r="BP100" s="436"/>
      <c r="BQ100" s="97"/>
      <c r="BR100" s="97"/>
      <c r="BS100" s="97"/>
      <c r="BT100" s="97"/>
      <c r="BU100" s="97"/>
      <c r="BV100" s="98"/>
      <c r="BW100" s="51"/>
      <c r="BX100" s="350" t="s">
        <v>90</v>
      </c>
      <c r="BY100" s="77"/>
      <c r="BZ100" s="312">
        <v>0</v>
      </c>
      <c r="CA100" s="110"/>
      <c r="CB100" s="326">
        <v>0</v>
      </c>
      <c r="CC100" s="315"/>
      <c r="CD100" s="314" t="s">
        <v>10</v>
      </c>
      <c r="CE100" s="84"/>
      <c r="CF100" s="440"/>
      <c r="CG100" s="441"/>
      <c r="CH100" s="110" t="s">
        <v>10</v>
      </c>
      <c r="CI100" s="23"/>
      <c r="CJ100" s="434"/>
      <c r="CK100" s="435"/>
      <c r="CL100" s="435"/>
      <c r="CM100" s="435"/>
      <c r="CN100" s="435"/>
      <c r="CO100" s="436"/>
      <c r="CP100" s="97"/>
      <c r="CQ100" s="97"/>
      <c r="CR100" s="97"/>
      <c r="CS100" s="97"/>
      <c r="CT100" s="97"/>
      <c r="CU100" s="98"/>
      <c r="CV100" s="51"/>
      <c r="CW100" s="350" t="s">
        <v>90</v>
      </c>
      <c r="CX100" s="77"/>
      <c r="CY100" s="312">
        <v>0</v>
      </c>
      <c r="CZ100" s="110"/>
      <c r="DA100" s="326">
        <v>0</v>
      </c>
      <c r="DB100" s="315"/>
      <c r="DC100" s="314" t="s">
        <v>10</v>
      </c>
      <c r="DD100" s="84"/>
      <c r="DE100" s="440"/>
      <c r="DF100" s="441"/>
      <c r="DG100" s="110" t="s">
        <v>10</v>
      </c>
      <c r="DH100" s="23"/>
      <c r="DI100" s="434"/>
      <c r="DJ100" s="435"/>
      <c r="DK100" s="435"/>
      <c r="DL100" s="435"/>
      <c r="DM100" s="435"/>
      <c r="DN100" s="436"/>
      <c r="DO100" s="97"/>
      <c r="DP100" s="97"/>
      <c r="DQ100" s="97"/>
      <c r="DR100" s="97"/>
      <c r="DS100" s="97"/>
      <c r="DT100" s="98"/>
      <c r="DU100" s="51"/>
      <c r="DV100" s="350" t="s">
        <v>90</v>
      </c>
      <c r="DW100" s="77">
        <v>0</v>
      </c>
      <c r="DX100" s="312">
        <v>0</v>
      </c>
      <c r="DY100" s="110"/>
      <c r="DZ100" s="326">
        <v>0</v>
      </c>
      <c r="EA100" s="315">
        <v>0</v>
      </c>
      <c r="EB100" s="314" t="s">
        <v>10</v>
      </c>
      <c r="EC100" s="84"/>
      <c r="ED100" s="440"/>
      <c r="EE100" s="441"/>
      <c r="EF100" s="110" t="s">
        <v>10</v>
      </c>
      <c r="EG100" s="23"/>
      <c r="EH100" s="434"/>
      <c r="EI100" s="435"/>
      <c r="EJ100" s="435"/>
      <c r="EK100" s="435"/>
      <c r="EL100" s="435"/>
      <c r="EM100" s="436"/>
      <c r="EN100" s="97"/>
      <c r="EO100" s="97"/>
      <c r="EP100" s="97"/>
      <c r="EQ100" s="97"/>
      <c r="ER100" s="97"/>
      <c r="ES100" s="98"/>
      <c r="ET100" s="51"/>
      <c r="EU100" s="350" t="s">
        <v>90</v>
      </c>
      <c r="EV100" s="324">
        <v>0</v>
      </c>
      <c r="EW100" s="312">
        <v>0</v>
      </c>
      <c r="EX100" s="110"/>
      <c r="EY100" s="326">
        <v>0</v>
      </c>
      <c r="EZ100" s="315">
        <v>0</v>
      </c>
      <c r="FA100" s="314" t="s">
        <v>10</v>
      </c>
      <c r="FB100" s="84">
        <v>0</v>
      </c>
      <c r="FC100" s="440"/>
      <c r="FD100" s="441"/>
      <c r="FE100" s="110" t="s">
        <v>10</v>
      </c>
      <c r="FF100" s="23"/>
      <c r="FG100" s="434"/>
      <c r="FH100" s="435"/>
      <c r="FI100" s="435"/>
      <c r="FJ100" s="435"/>
      <c r="FK100" s="435"/>
      <c r="FL100" s="436"/>
      <c r="FM100" s="97"/>
      <c r="FN100" s="97"/>
      <c r="FO100" s="97"/>
      <c r="FP100" s="97"/>
      <c r="FQ100" s="97"/>
      <c r="FR100" s="98"/>
      <c r="FS100" s="51"/>
      <c r="FU100" s="237"/>
      <c r="FW100" s="88"/>
      <c r="FY100" s="130"/>
    </row>
    <row r="101" spans="1:181" s="25" customFormat="1" x14ac:dyDescent="0.2">
      <c r="A101" s="129" t="s">
        <v>91</v>
      </c>
      <c r="B101" s="324">
        <v>0</v>
      </c>
      <c r="C101" s="312">
        <v>0</v>
      </c>
      <c r="D101" s="316">
        <v>0</v>
      </c>
      <c r="E101" s="310">
        <v>0</v>
      </c>
      <c r="F101" s="317">
        <v>0</v>
      </c>
      <c r="G101" s="314" t="s">
        <v>10</v>
      </c>
      <c r="H101" s="84"/>
      <c r="I101" s="440"/>
      <c r="J101" s="467"/>
      <c r="K101" s="110" t="s">
        <v>10</v>
      </c>
      <c r="L101" s="23"/>
      <c r="M101" s="434"/>
      <c r="N101" s="435"/>
      <c r="O101" s="435"/>
      <c r="P101" s="435"/>
      <c r="Q101" s="435"/>
      <c r="R101" s="436"/>
      <c r="S101" s="97"/>
      <c r="T101" s="97"/>
      <c r="U101" s="97"/>
      <c r="V101" s="97"/>
      <c r="W101" s="97"/>
      <c r="X101" s="98"/>
      <c r="Y101" s="51"/>
      <c r="Z101" s="350" t="s">
        <v>91</v>
      </c>
      <c r="AA101" s="367">
        <v>0</v>
      </c>
      <c r="AB101" s="369">
        <v>0</v>
      </c>
      <c r="AC101" s="316">
        <v>0</v>
      </c>
      <c r="AD101" s="326">
        <v>0</v>
      </c>
      <c r="AE101" s="317">
        <v>25.625</v>
      </c>
      <c r="AF101" s="314" t="s">
        <v>10</v>
      </c>
      <c r="AG101" s="84"/>
      <c r="AH101" s="440"/>
      <c r="AI101" s="441"/>
      <c r="AJ101" s="110" t="s">
        <v>10</v>
      </c>
      <c r="AK101" s="23"/>
      <c r="AL101" s="434"/>
      <c r="AM101" s="435"/>
      <c r="AN101" s="435"/>
      <c r="AO101" s="435"/>
      <c r="AP101" s="435"/>
      <c r="AQ101" s="436"/>
      <c r="AR101" s="97"/>
      <c r="AS101" s="97"/>
      <c r="AT101" s="97"/>
      <c r="AU101" s="97"/>
      <c r="AV101" s="97"/>
      <c r="AW101" s="98"/>
      <c r="AX101" s="51"/>
      <c r="AY101" s="129" t="s">
        <v>91</v>
      </c>
      <c r="AZ101" s="77">
        <v>0</v>
      </c>
      <c r="BA101" s="312">
        <v>0</v>
      </c>
      <c r="BB101" s="316">
        <v>0</v>
      </c>
      <c r="BC101" s="326">
        <v>0</v>
      </c>
      <c r="BD101" s="317">
        <v>0</v>
      </c>
      <c r="BE101" s="314" t="s">
        <v>10</v>
      </c>
      <c r="BF101" s="84"/>
      <c r="BG101" s="440"/>
      <c r="BH101" s="441"/>
      <c r="BI101" s="110" t="s">
        <v>10</v>
      </c>
      <c r="BJ101" s="23"/>
      <c r="BK101" s="434"/>
      <c r="BL101" s="435"/>
      <c r="BM101" s="435"/>
      <c r="BN101" s="435"/>
      <c r="BO101" s="435"/>
      <c r="BP101" s="436"/>
      <c r="BQ101" s="97"/>
      <c r="BR101" s="97"/>
      <c r="BS101" s="97"/>
      <c r="BT101" s="97"/>
      <c r="BU101" s="97"/>
      <c r="BV101" s="98"/>
      <c r="BW101" s="51"/>
      <c r="BX101" s="350" t="s">
        <v>91</v>
      </c>
      <c r="BY101" s="77">
        <v>0</v>
      </c>
      <c r="BZ101" s="312"/>
      <c r="CA101" s="316">
        <v>0</v>
      </c>
      <c r="CB101" s="326">
        <v>0</v>
      </c>
      <c r="CC101" s="317">
        <v>0</v>
      </c>
      <c r="CD101" s="314" t="s">
        <v>10</v>
      </c>
      <c r="CE101" s="84"/>
      <c r="CF101" s="440"/>
      <c r="CG101" s="441"/>
      <c r="CH101" s="110" t="s">
        <v>10</v>
      </c>
      <c r="CI101" s="23"/>
      <c r="CJ101" s="434"/>
      <c r="CK101" s="435"/>
      <c r="CL101" s="435"/>
      <c r="CM101" s="435"/>
      <c r="CN101" s="435"/>
      <c r="CO101" s="436"/>
      <c r="CP101" s="97"/>
      <c r="CQ101" s="97"/>
      <c r="CR101" s="97"/>
      <c r="CS101" s="97"/>
      <c r="CT101" s="97"/>
      <c r="CU101" s="98"/>
      <c r="CV101" s="51"/>
      <c r="CW101" s="350" t="s">
        <v>91</v>
      </c>
      <c r="CX101" s="77">
        <v>0</v>
      </c>
      <c r="CY101" s="312">
        <v>0</v>
      </c>
      <c r="CZ101" s="316">
        <v>0</v>
      </c>
      <c r="DA101" s="326">
        <v>0</v>
      </c>
      <c r="DB101" s="317">
        <v>13.4</v>
      </c>
      <c r="DC101" s="314" t="s">
        <v>10</v>
      </c>
      <c r="DD101" s="84"/>
      <c r="DE101" s="440"/>
      <c r="DF101" s="441"/>
      <c r="DG101" s="110" t="s">
        <v>10</v>
      </c>
      <c r="DH101" s="23"/>
      <c r="DI101" s="434"/>
      <c r="DJ101" s="435"/>
      <c r="DK101" s="435"/>
      <c r="DL101" s="435"/>
      <c r="DM101" s="435"/>
      <c r="DN101" s="436"/>
      <c r="DO101" s="97"/>
      <c r="DP101" s="97"/>
      <c r="DQ101" s="97"/>
      <c r="DR101" s="97"/>
      <c r="DS101" s="97"/>
      <c r="DT101" s="98"/>
      <c r="DU101" s="51"/>
      <c r="DV101" s="350" t="s">
        <v>91</v>
      </c>
      <c r="DW101" s="77">
        <v>0</v>
      </c>
      <c r="DX101" s="312">
        <v>0</v>
      </c>
      <c r="DY101" s="316">
        <v>0</v>
      </c>
      <c r="DZ101" s="326">
        <v>0</v>
      </c>
      <c r="EA101" s="317">
        <v>0</v>
      </c>
      <c r="EB101" s="314" t="s">
        <v>10</v>
      </c>
      <c r="EC101" s="84"/>
      <c r="ED101" s="440"/>
      <c r="EE101" s="441"/>
      <c r="EF101" s="110" t="s">
        <v>10</v>
      </c>
      <c r="EG101" s="23"/>
      <c r="EH101" s="434"/>
      <c r="EI101" s="435"/>
      <c r="EJ101" s="435"/>
      <c r="EK101" s="435"/>
      <c r="EL101" s="435"/>
      <c r="EM101" s="436"/>
      <c r="EN101" s="97"/>
      <c r="EO101" s="97"/>
      <c r="EP101" s="97"/>
      <c r="EQ101" s="97"/>
      <c r="ER101" s="97"/>
      <c r="ES101" s="98"/>
      <c r="ET101" s="51"/>
      <c r="EU101" s="350" t="s">
        <v>91</v>
      </c>
      <c r="EV101" s="324">
        <v>0</v>
      </c>
      <c r="EW101" s="312">
        <v>0</v>
      </c>
      <c r="EX101" s="316">
        <v>0</v>
      </c>
      <c r="EY101" s="326">
        <v>0</v>
      </c>
      <c r="EZ101" s="317">
        <v>0</v>
      </c>
      <c r="FA101" s="314" t="s">
        <v>10</v>
      </c>
      <c r="FB101" s="84">
        <v>0</v>
      </c>
      <c r="FC101" s="440"/>
      <c r="FD101" s="441"/>
      <c r="FE101" s="110" t="s">
        <v>10</v>
      </c>
      <c r="FF101" s="23"/>
      <c r="FG101" s="434"/>
      <c r="FH101" s="435"/>
      <c r="FI101" s="435"/>
      <c r="FJ101" s="435"/>
      <c r="FK101" s="435"/>
      <c r="FL101" s="436"/>
      <c r="FM101" s="97"/>
      <c r="FN101" s="97"/>
      <c r="FO101" s="97"/>
      <c r="FP101" s="97"/>
      <c r="FQ101" s="97"/>
      <c r="FR101" s="98"/>
      <c r="FS101" s="51"/>
      <c r="FU101" s="237"/>
      <c r="FW101" s="88"/>
      <c r="FY101" s="130"/>
    </row>
    <row r="102" spans="1:181" s="25" customFormat="1" x14ac:dyDescent="0.2">
      <c r="A102" s="129" t="s">
        <v>1</v>
      </c>
      <c r="B102" s="323">
        <v>0</v>
      </c>
      <c r="C102" s="312">
        <v>0</v>
      </c>
      <c r="D102" s="110"/>
      <c r="E102" s="310">
        <v>0</v>
      </c>
      <c r="F102" s="315">
        <v>0</v>
      </c>
      <c r="G102" s="314"/>
      <c r="H102" s="84"/>
      <c r="I102" s="440"/>
      <c r="J102" s="467"/>
      <c r="K102" s="110"/>
      <c r="L102" s="23"/>
      <c r="M102" s="434"/>
      <c r="N102" s="435"/>
      <c r="O102" s="435"/>
      <c r="P102" s="435"/>
      <c r="Q102" s="435"/>
      <c r="R102" s="436"/>
      <c r="S102" s="97"/>
      <c r="T102" s="97"/>
      <c r="U102" s="97"/>
      <c r="V102" s="97"/>
      <c r="W102" s="97"/>
      <c r="X102" s="98"/>
      <c r="Y102" s="51"/>
      <c r="Z102" s="350" t="s">
        <v>1</v>
      </c>
      <c r="AA102" s="366">
        <v>0</v>
      </c>
      <c r="AB102" s="369">
        <v>0</v>
      </c>
      <c r="AC102" s="110"/>
      <c r="AD102" s="326">
        <v>0</v>
      </c>
      <c r="AE102" s="315">
        <v>0</v>
      </c>
      <c r="AF102" s="314"/>
      <c r="AG102" s="84"/>
      <c r="AH102" s="440"/>
      <c r="AI102" s="441"/>
      <c r="AJ102" s="110"/>
      <c r="AK102" s="23"/>
      <c r="AL102" s="434"/>
      <c r="AM102" s="435"/>
      <c r="AN102" s="435"/>
      <c r="AO102" s="435"/>
      <c r="AP102" s="435"/>
      <c r="AQ102" s="436"/>
      <c r="AR102" s="97"/>
      <c r="AS102" s="97"/>
      <c r="AT102" s="97"/>
      <c r="AU102" s="97"/>
      <c r="AV102" s="97"/>
      <c r="AW102" s="98"/>
      <c r="AX102" s="51"/>
      <c r="AY102" s="129" t="s">
        <v>1</v>
      </c>
      <c r="AZ102" s="75">
        <v>0</v>
      </c>
      <c r="BA102" s="312">
        <v>0</v>
      </c>
      <c r="BB102" s="110"/>
      <c r="BC102" s="326">
        <v>0</v>
      </c>
      <c r="BD102" s="315">
        <v>0</v>
      </c>
      <c r="BE102" s="314"/>
      <c r="BF102" s="84"/>
      <c r="BG102" s="440"/>
      <c r="BH102" s="441"/>
      <c r="BI102" s="110"/>
      <c r="BJ102" s="23"/>
      <c r="BK102" s="434"/>
      <c r="BL102" s="435"/>
      <c r="BM102" s="435"/>
      <c r="BN102" s="435"/>
      <c r="BO102" s="435"/>
      <c r="BP102" s="436"/>
      <c r="BQ102" s="97"/>
      <c r="BR102" s="97"/>
      <c r="BS102" s="97"/>
      <c r="BT102" s="97"/>
      <c r="BU102" s="97"/>
      <c r="BV102" s="98"/>
      <c r="BW102" s="51"/>
      <c r="BX102" s="350" t="s">
        <v>1</v>
      </c>
      <c r="BY102" s="75">
        <v>0</v>
      </c>
      <c r="BZ102" s="312">
        <v>0</v>
      </c>
      <c r="CA102" s="110"/>
      <c r="CB102" s="326">
        <v>0</v>
      </c>
      <c r="CC102" s="315">
        <v>0</v>
      </c>
      <c r="CD102" s="314"/>
      <c r="CE102" s="84"/>
      <c r="CF102" s="440"/>
      <c r="CG102" s="441"/>
      <c r="CH102" s="110"/>
      <c r="CI102" s="23"/>
      <c r="CJ102" s="434"/>
      <c r="CK102" s="435"/>
      <c r="CL102" s="435"/>
      <c r="CM102" s="435"/>
      <c r="CN102" s="435"/>
      <c r="CO102" s="436"/>
      <c r="CP102" s="97"/>
      <c r="CQ102" s="97"/>
      <c r="CR102" s="97"/>
      <c r="CS102" s="97"/>
      <c r="CT102" s="97"/>
      <c r="CU102" s="98"/>
      <c r="CV102" s="51"/>
      <c r="CW102" s="350" t="s">
        <v>1</v>
      </c>
      <c r="CX102" s="75">
        <v>0</v>
      </c>
      <c r="CY102" s="312">
        <v>0</v>
      </c>
      <c r="CZ102" s="110"/>
      <c r="DA102" s="326">
        <v>0</v>
      </c>
      <c r="DB102" s="315">
        <v>0</v>
      </c>
      <c r="DC102" s="314"/>
      <c r="DD102" s="84"/>
      <c r="DE102" s="440"/>
      <c r="DF102" s="441"/>
      <c r="DG102" s="110"/>
      <c r="DH102" s="23"/>
      <c r="DI102" s="434"/>
      <c r="DJ102" s="435"/>
      <c r="DK102" s="435"/>
      <c r="DL102" s="435"/>
      <c r="DM102" s="435"/>
      <c r="DN102" s="436"/>
      <c r="DO102" s="97"/>
      <c r="DP102" s="97"/>
      <c r="DQ102" s="97"/>
      <c r="DR102" s="97"/>
      <c r="DS102" s="97"/>
      <c r="DT102" s="98"/>
      <c r="DU102" s="51"/>
      <c r="DV102" s="350" t="s">
        <v>1</v>
      </c>
      <c r="DW102" s="75">
        <v>0</v>
      </c>
      <c r="DX102" s="312">
        <v>0</v>
      </c>
      <c r="DY102" s="110"/>
      <c r="DZ102" s="326">
        <v>0</v>
      </c>
      <c r="EA102" s="315">
        <v>0</v>
      </c>
      <c r="EB102" s="314"/>
      <c r="EC102" s="84"/>
      <c r="ED102" s="440"/>
      <c r="EE102" s="441"/>
      <c r="EF102" s="110"/>
      <c r="EG102" s="23"/>
      <c r="EH102" s="434"/>
      <c r="EI102" s="435"/>
      <c r="EJ102" s="435"/>
      <c r="EK102" s="435"/>
      <c r="EL102" s="435"/>
      <c r="EM102" s="436"/>
      <c r="EN102" s="97"/>
      <c r="EO102" s="97"/>
      <c r="EP102" s="97"/>
      <c r="EQ102" s="97"/>
      <c r="ER102" s="97"/>
      <c r="ES102" s="98"/>
      <c r="ET102" s="51"/>
      <c r="EU102" s="350" t="s">
        <v>1</v>
      </c>
      <c r="EV102" s="323"/>
      <c r="EW102" s="312">
        <v>0</v>
      </c>
      <c r="EX102" s="110"/>
      <c r="EY102" s="326">
        <v>0</v>
      </c>
      <c r="EZ102" s="315">
        <v>0</v>
      </c>
      <c r="FA102" s="314"/>
      <c r="FB102" s="84"/>
      <c r="FC102" s="440"/>
      <c r="FD102" s="441"/>
      <c r="FE102" s="110"/>
      <c r="FF102" s="23"/>
      <c r="FG102" s="434"/>
      <c r="FH102" s="435"/>
      <c r="FI102" s="435"/>
      <c r="FJ102" s="435"/>
      <c r="FK102" s="435"/>
      <c r="FL102" s="436"/>
      <c r="FM102" s="97"/>
      <c r="FN102" s="97"/>
      <c r="FO102" s="97"/>
      <c r="FP102" s="97"/>
      <c r="FQ102" s="97"/>
      <c r="FR102" s="98"/>
      <c r="FS102" s="51"/>
      <c r="FU102" s="237"/>
      <c r="FW102" s="88"/>
      <c r="FY102" s="130"/>
    </row>
    <row r="103" spans="1:181" s="25" customFormat="1" x14ac:dyDescent="0.2">
      <c r="A103" s="129" t="s">
        <v>161</v>
      </c>
      <c r="B103" s="323">
        <v>7</v>
      </c>
      <c r="C103" s="312">
        <v>0.29166666666666669</v>
      </c>
      <c r="D103" s="110"/>
      <c r="E103" s="310">
        <v>0</v>
      </c>
      <c r="F103" s="315">
        <v>7</v>
      </c>
      <c r="G103" s="318"/>
      <c r="H103" s="84">
        <v>0.29166666666666669</v>
      </c>
      <c r="I103" s="440"/>
      <c r="J103" s="467"/>
      <c r="K103" s="110"/>
      <c r="L103" s="23"/>
      <c r="M103" s="434"/>
      <c r="N103" s="435"/>
      <c r="O103" s="435"/>
      <c r="P103" s="435"/>
      <c r="Q103" s="435"/>
      <c r="R103" s="436"/>
      <c r="S103" s="97"/>
      <c r="T103" s="97"/>
      <c r="U103" s="97"/>
      <c r="V103" s="97"/>
      <c r="W103" s="97"/>
      <c r="X103" s="98"/>
      <c r="Y103" s="51"/>
      <c r="Z103" s="350" t="s">
        <v>161</v>
      </c>
      <c r="AA103" s="366">
        <v>7</v>
      </c>
      <c r="AB103" s="369">
        <v>0.29166666666666669</v>
      </c>
      <c r="AC103" s="110"/>
      <c r="AD103" s="326">
        <v>0</v>
      </c>
      <c r="AE103" s="315">
        <v>7</v>
      </c>
      <c r="AF103" s="314"/>
      <c r="AG103" s="84">
        <v>0.29166666666666669</v>
      </c>
      <c r="AH103" s="440"/>
      <c r="AI103" s="441"/>
      <c r="AJ103" s="110"/>
      <c r="AK103" s="23"/>
      <c r="AL103" s="434"/>
      <c r="AM103" s="435"/>
      <c r="AN103" s="435"/>
      <c r="AO103" s="435"/>
      <c r="AP103" s="435"/>
      <c r="AQ103" s="436"/>
      <c r="AR103" s="97"/>
      <c r="AS103" s="97"/>
      <c r="AT103" s="97"/>
      <c r="AU103" s="97"/>
      <c r="AV103" s="97"/>
      <c r="AW103" s="98"/>
      <c r="AX103" s="51"/>
      <c r="AY103" s="129" t="s">
        <v>161</v>
      </c>
      <c r="AZ103" s="75">
        <v>7</v>
      </c>
      <c r="BA103" s="312">
        <v>0.29166666666666669</v>
      </c>
      <c r="BB103" s="110"/>
      <c r="BC103" s="326">
        <v>0</v>
      </c>
      <c r="BD103" s="315">
        <v>7</v>
      </c>
      <c r="BE103" s="314"/>
      <c r="BF103" s="84">
        <v>0.29166666666666669</v>
      </c>
      <c r="BG103" s="440"/>
      <c r="BH103" s="441"/>
      <c r="BI103" s="110"/>
      <c r="BJ103" s="23"/>
      <c r="BK103" s="434"/>
      <c r="BL103" s="435"/>
      <c r="BM103" s="435"/>
      <c r="BN103" s="435"/>
      <c r="BO103" s="435"/>
      <c r="BP103" s="436"/>
      <c r="BQ103" s="97"/>
      <c r="BR103" s="97"/>
      <c r="BS103" s="97"/>
      <c r="BT103" s="97"/>
      <c r="BU103" s="97"/>
      <c r="BV103" s="98"/>
      <c r="BW103" s="51"/>
      <c r="BX103" s="350" t="s">
        <v>161</v>
      </c>
      <c r="BY103" s="75">
        <v>7</v>
      </c>
      <c r="BZ103" s="312">
        <v>0.29166666666666669</v>
      </c>
      <c r="CA103" s="110"/>
      <c r="CB103" s="326">
        <v>0</v>
      </c>
      <c r="CC103" s="315">
        <v>7</v>
      </c>
      <c r="CD103" s="314"/>
      <c r="CE103" s="84">
        <v>0.29166666666666669</v>
      </c>
      <c r="CF103" s="440"/>
      <c r="CG103" s="441"/>
      <c r="CH103" s="110"/>
      <c r="CI103" s="23"/>
      <c r="CJ103" s="434"/>
      <c r="CK103" s="435"/>
      <c r="CL103" s="435"/>
      <c r="CM103" s="435"/>
      <c r="CN103" s="435"/>
      <c r="CO103" s="436"/>
      <c r="CP103" s="97"/>
      <c r="CQ103" s="97"/>
      <c r="CR103" s="97"/>
      <c r="CS103" s="97"/>
      <c r="CT103" s="97"/>
      <c r="CU103" s="98"/>
      <c r="CV103" s="51"/>
      <c r="CW103" s="350" t="s">
        <v>161</v>
      </c>
      <c r="CX103" s="75">
        <v>7</v>
      </c>
      <c r="CY103" s="312">
        <v>0.29166666666666669</v>
      </c>
      <c r="CZ103" s="110"/>
      <c r="DA103" s="326">
        <v>0</v>
      </c>
      <c r="DB103" s="315">
        <v>7</v>
      </c>
      <c r="DC103" s="314"/>
      <c r="DD103" s="84">
        <v>0.29166666666666669</v>
      </c>
      <c r="DE103" s="440"/>
      <c r="DF103" s="441"/>
      <c r="DG103" s="110"/>
      <c r="DH103" s="23"/>
      <c r="DI103" s="434"/>
      <c r="DJ103" s="435"/>
      <c r="DK103" s="435"/>
      <c r="DL103" s="435"/>
      <c r="DM103" s="435"/>
      <c r="DN103" s="436"/>
      <c r="DO103" s="97"/>
      <c r="DP103" s="97"/>
      <c r="DQ103" s="97"/>
      <c r="DR103" s="97"/>
      <c r="DS103" s="97"/>
      <c r="DT103" s="98"/>
      <c r="DU103" s="51"/>
      <c r="DV103" s="350" t="s">
        <v>161</v>
      </c>
      <c r="DW103" s="75">
        <v>0</v>
      </c>
      <c r="DX103" s="312">
        <v>0</v>
      </c>
      <c r="DY103" s="110"/>
      <c r="DZ103" s="326">
        <v>0</v>
      </c>
      <c r="EA103" s="315">
        <v>0</v>
      </c>
      <c r="EB103" s="314"/>
      <c r="EC103" s="84">
        <v>0</v>
      </c>
      <c r="ED103" s="440"/>
      <c r="EE103" s="441"/>
      <c r="EF103" s="110"/>
      <c r="EG103" s="23"/>
      <c r="EH103" s="434"/>
      <c r="EI103" s="435"/>
      <c r="EJ103" s="435"/>
      <c r="EK103" s="435"/>
      <c r="EL103" s="435"/>
      <c r="EM103" s="436"/>
      <c r="EN103" s="97"/>
      <c r="EO103" s="97"/>
      <c r="EP103" s="97"/>
      <c r="EQ103" s="97"/>
      <c r="ER103" s="97"/>
      <c r="ES103" s="98"/>
      <c r="ET103" s="51"/>
      <c r="EU103" s="350" t="s">
        <v>161</v>
      </c>
      <c r="EV103" s="323"/>
      <c r="EW103" s="312">
        <v>0</v>
      </c>
      <c r="EX103" s="110"/>
      <c r="EY103" s="326">
        <v>0</v>
      </c>
      <c r="EZ103" s="315">
        <v>0</v>
      </c>
      <c r="FA103" s="314"/>
      <c r="FB103" s="84">
        <v>0</v>
      </c>
      <c r="FC103" s="440"/>
      <c r="FD103" s="441"/>
      <c r="FE103" s="110"/>
      <c r="FF103" s="23"/>
      <c r="FG103" s="434"/>
      <c r="FH103" s="435"/>
      <c r="FI103" s="435"/>
      <c r="FJ103" s="435"/>
      <c r="FK103" s="435"/>
      <c r="FL103" s="436"/>
      <c r="FM103" s="97"/>
      <c r="FN103" s="97"/>
      <c r="FO103" s="97"/>
      <c r="FP103" s="97"/>
      <c r="FQ103" s="97"/>
      <c r="FR103" s="98"/>
      <c r="FS103" s="51"/>
      <c r="FU103" s="237"/>
      <c r="FW103" s="88"/>
      <c r="FY103" s="130"/>
    </row>
    <row r="104" spans="1:181" s="25" customFormat="1" ht="12.75" thickBot="1" x14ac:dyDescent="0.25">
      <c r="A104" s="129" t="s">
        <v>48</v>
      </c>
      <c r="B104" s="323">
        <v>0</v>
      </c>
      <c r="C104" s="312">
        <v>0</v>
      </c>
      <c r="D104" s="110"/>
      <c r="E104" s="310">
        <v>0</v>
      </c>
      <c r="F104" s="315">
        <v>0</v>
      </c>
      <c r="G104" s="318"/>
      <c r="H104" s="84">
        <v>0</v>
      </c>
      <c r="I104" s="440"/>
      <c r="J104" s="467"/>
      <c r="K104" s="110"/>
      <c r="L104" s="23"/>
      <c r="M104" s="437"/>
      <c r="N104" s="438"/>
      <c r="O104" s="438"/>
      <c r="P104" s="438"/>
      <c r="Q104" s="438"/>
      <c r="R104" s="439"/>
      <c r="S104" s="99"/>
      <c r="T104" s="99"/>
      <c r="U104" s="99"/>
      <c r="V104" s="99"/>
      <c r="W104" s="99"/>
      <c r="X104" s="100"/>
      <c r="Y104" s="51"/>
      <c r="Z104" s="350" t="s">
        <v>48</v>
      </c>
      <c r="AA104" s="366">
        <v>0</v>
      </c>
      <c r="AB104" s="369">
        <v>0</v>
      </c>
      <c r="AC104" s="110"/>
      <c r="AD104" s="326">
        <v>0</v>
      </c>
      <c r="AE104" s="315">
        <v>0</v>
      </c>
      <c r="AF104" s="314"/>
      <c r="AG104" s="84">
        <v>0</v>
      </c>
      <c r="AH104" s="440"/>
      <c r="AI104" s="441"/>
      <c r="AJ104" s="110"/>
      <c r="AK104" s="23"/>
      <c r="AL104" s="437"/>
      <c r="AM104" s="438"/>
      <c r="AN104" s="438"/>
      <c r="AO104" s="438"/>
      <c r="AP104" s="438"/>
      <c r="AQ104" s="439"/>
      <c r="AR104" s="99"/>
      <c r="AS104" s="99"/>
      <c r="AT104" s="99"/>
      <c r="AU104" s="99"/>
      <c r="AV104" s="99"/>
      <c r="AW104" s="100"/>
      <c r="AX104" s="51"/>
      <c r="AY104" s="79" t="s">
        <v>48</v>
      </c>
      <c r="AZ104" s="80">
        <v>0</v>
      </c>
      <c r="BA104" s="319">
        <v>0</v>
      </c>
      <c r="BB104" s="321"/>
      <c r="BC104" s="361">
        <v>0</v>
      </c>
      <c r="BD104" s="362">
        <v>0</v>
      </c>
      <c r="BE104" s="320"/>
      <c r="BF104" s="363">
        <v>0</v>
      </c>
      <c r="BG104" s="451"/>
      <c r="BH104" s="452"/>
      <c r="BI104" s="321"/>
      <c r="BJ104" s="23"/>
      <c r="BK104" s="437"/>
      <c r="BL104" s="438"/>
      <c r="BM104" s="438"/>
      <c r="BN104" s="438"/>
      <c r="BO104" s="438"/>
      <c r="BP104" s="439"/>
      <c r="BQ104" s="99"/>
      <c r="BR104" s="99"/>
      <c r="BS104" s="99"/>
      <c r="BT104" s="99"/>
      <c r="BU104" s="99"/>
      <c r="BV104" s="100"/>
      <c r="BW104" s="51"/>
      <c r="BX104" s="350" t="s">
        <v>48</v>
      </c>
      <c r="BY104" s="75">
        <v>0</v>
      </c>
      <c r="BZ104" s="312">
        <v>0</v>
      </c>
      <c r="CA104" s="110"/>
      <c r="CB104" s="326">
        <v>0</v>
      </c>
      <c r="CC104" s="315">
        <v>0</v>
      </c>
      <c r="CD104" s="314"/>
      <c r="CE104" s="84">
        <v>0</v>
      </c>
      <c r="CF104" s="440"/>
      <c r="CG104" s="441"/>
      <c r="CH104" s="110"/>
      <c r="CI104" s="23"/>
      <c r="CJ104" s="437"/>
      <c r="CK104" s="438"/>
      <c r="CL104" s="438"/>
      <c r="CM104" s="438"/>
      <c r="CN104" s="438"/>
      <c r="CO104" s="439"/>
      <c r="CP104" s="99"/>
      <c r="CQ104" s="99"/>
      <c r="CR104" s="99"/>
      <c r="CS104" s="99"/>
      <c r="CT104" s="99"/>
      <c r="CU104" s="100"/>
      <c r="CV104" s="51"/>
      <c r="CW104" s="350" t="s">
        <v>48</v>
      </c>
      <c r="CX104" s="75">
        <v>0</v>
      </c>
      <c r="CY104" s="312">
        <v>0</v>
      </c>
      <c r="CZ104" s="110"/>
      <c r="DA104" s="326">
        <v>0</v>
      </c>
      <c r="DB104" s="315">
        <v>0</v>
      </c>
      <c r="DC104" s="314"/>
      <c r="DD104" s="84">
        <v>0</v>
      </c>
      <c r="DE104" s="440"/>
      <c r="DF104" s="441"/>
      <c r="DG104" s="110"/>
      <c r="DH104" s="23"/>
      <c r="DI104" s="437"/>
      <c r="DJ104" s="438"/>
      <c r="DK104" s="438"/>
      <c r="DL104" s="438"/>
      <c r="DM104" s="438"/>
      <c r="DN104" s="439"/>
      <c r="DO104" s="99"/>
      <c r="DP104" s="99"/>
      <c r="DQ104" s="99"/>
      <c r="DR104" s="99"/>
      <c r="DS104" s="99"/>
      <c r="DT104" s="100"/>
      <c r="DU104" s="51"/>
      <c r="DV104" s="350" t="s">
        <v>48</v>
      </c>
      <c r="DW104" s="75">
        <v>0</v>
      </c>
      <c r="DX104" s="312">
        <v>0</v>
      </c>
      <c r="DY104" s="110"/>
      <c r="DZ104" s="326">
        <v>0</v>
      </c>
      <c r="EA104" s="315">
        <v>0</v>
      </c>
      <c r="EB104" s="314"/>
      <c r="EC104" s="84">
        <v>0</v>
      </c>
      <c r="ED104" s="440"/>
      <c r="EE104" s="441"/>
      <c r="EF104" s="110"/>
      <c r="EG104" s="23"/>
      <c r="EH104" s="437"/>
      <c r="EI104" s="438"/>
      <c r="EJ104" s="438"/>
      <c r="EK104" s="438"/>
      <c r="EL104" s="438"/>
      <c r="EM104" s="439"/>
      <c r="EN104" s="99"/>
      <c r="EO104" s="99"/>
      <c r="EP104" s="99"/>
      <c r="EQ104" s="99"/>
      <c r="ER104" s="99"/>
      <c r="ES104" s="100"/>
      <c r="ET104" s="51"/>
      <c r="EU104" s="350" t="s">
        <v>48</v>
      </c>
      <c r="EV104" s="323"/>
      <c r="EW104" s="312">
        <v>0</v>
      </c>
      <c r="EX104" s="110"/>
      <c r="EY104" s="326">
        <v>0</v>
      </c>
      <c r="EZ104" s="315">
        <v>0</v>
      </c>
      <c r="FA104" s="314"/>
      <c r="FB104" s="84">
        <v>0</v>
      </c>
      <c r="FC104" s="440"/>
      <c r="FD104" s="441"/>
      <c r="FE104" s="110"/>
      <c r="FF104" s="23"/>
      <c r="FG104" s="437"/>
      <c r="FH104" s="438"/>
      <c r="FI104" s="438"/>
      <c r="FJ104" s="438"/>
      <c r="FK104" s="438"/>
      <c r="FL104" s="439"/>
      <c r="FM104" s="99"/>
      <c r="FN104" s="99"/>
      <c r="FO104" s="99"/>
      <c r="FP104" s="99"/>
      <c r="FQ104" s="99"/>
      <c r="FR104" s="100"/>
      <c r="FS104" s="51"/>
      <c r="FU104" s="237"/>
      <c r="FW104" s="88"/>
      <c r="FY104" s="130"/>
    </row>
    <row r="105" spans="1:181" s="25" customFormat="1" ht="12.75" thickBot="1" x14ac:dyDescent="0.25">
      <c r="A105" s="333" t="s">
        <v>103</v>
      </c>
      <c r="B105" s="334"/>
      <c r="C105" s="335">
        <v>1.1558641975308641</v>
      </c>
      <c r="D105" s="336"/>
      <c r="E105" s="337">
        <v>1.1558669569127626</v>
      </c>
      <c r="F105" s="338"/>
      <c r="G105" s="339"/>
      <c r="H105" s="340"/>
      <c r="I105" s="442"/>
      <c r="J105" s="455"/>
      <c r="K105" s="341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X105" s="24"/>
      <c r="Y105" s="51"/>
      <c r="Z105" s="333" t="s">
        <v>103</v>
      </c>
      <c r="AA105" s="370"/>
      <c r="AB105" s="371">
        <v>0.96512345679012346</v>
      </c>
      <c r="AC105" s="336"/>
      <c r="AD105" s="345">
        <v>0.96512745099542152</v>
      </c>
      <c r="AE105" s="338"/>
      <c r="AF105" s="339"/>
      <c r="AG105" s="346"/>
      <c r="AH105" s="442"/>
      <c r="AI105" s="443"/>
      <c r="AJ105" s="341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W105" s="24"/>
      <c r="AX105" s="51"/>
      <c r="AY105" s="354" t="s">
        <v>103</v>
      </c>
      <c r="AZ105" s="355"/>
      <c r="BA105" s="356">
        <v>1.2570987654320989</v>
      </c>
      <c r="BB105" s="357"/>
      <c r="BC105" s="337">
        <v>1.2571021856859619</v>
      </c>
      <c r="BD105" s="358"/>
      <c r="BE105" s="359"/>
      <c r="BF105" s="340"/>
      <c r="BG105" s="453"/>
      <c r="BH105" s="454"/>
      <c r="BI105" s="360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V105" s="24"/>
      <c r="BW105" s="51"/>
      <c r="BX105" s="333" t="s">
        <v>103</v>
      </c>
      <c r="BY105" s="334"/>
      <c r="BZ105" s="335">
        <v>1.4197530864197532</v>
      </c>
      <c r="CA105" s="336"/>
      <c r="CB105" s="337">
        <v>1.4197586369164419</v>
      </c>
      <c r="CC105" s="338"/>
      <c r="CD105" s="339"/>
      <c r="CE105" s="340"/>
      <c r="CF105" s="442"/>
      <c r="CG105" s="443"/>
      <c r="CH105" s="341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U105" s="24"/>
      <c r="CV105" s="51"/>
      <c r="CW105" s="333" t="s">
        <v>103</v>
      </c>
      <c r="CX105" s="334"/>
      <c r="CY105" s="335">
        <v>1.1799382716049382</v>
      </c>
      <c r="CZ105" s="336"/>
      <c r="DA105" s="337">
        <v>1.1799436689559317</v>
      </c>
      <c r="DB105" s="338"/>
      <c r="DC105" s="339"/>
      <c r="DD105" s="340"/>
      <c r="DE105" s="442"/>
      <c r="DF105" s="443"/>
      <c r="DG105" s="341"/>
      <c r="DH105" s="23"/>
      <c r="DI105" s="23"/>
      <c r="DJ105" s="23"/>
      <c r="DK105" s="23"/>
      <c r="DL105" s="23"/>
      <c r="DM105" s="23"/>
      <c r="DN105" s="23"/>
      <c r="DO105" s="23"/>
      <c r="DP105" s="23"/>
      <c r="DQ105" s="23"/>
      <c r="DR105" s="23"/>
      <c r="DT105" s="24"/>
      <c r="DU105" s="51"/>
      <c r="DV105" s="333" t="s">
        <v>103</v>
      </c>
      <c r="DW105" s="334"/>
      <c r="DX105" s="335">
        <v>0</v>
      </c>
      <c r="DY105" s="336"/>
      <c r="DZ105" s="337">
        <v>3.6134105960264904E-6</v>
      </c>
      <c r="EA105" s="338"/>
      <c r="EB105" s="339"/>
      <c r="EC105" s="340"/>
      <c r="ED105" s="442"/>
      <c r="EE105" s="443"/>
      <c r="EF105" s="341"/>
      <c r="EG105" s="23"/>
      <c r="EH105" s="23"/>
      <c r="EI105" s="23"/>
      <c r="EJ105" s="23"/>
      <c r="EK105" s="23"/>
      <c r="EL105" s="23"/>
      <c r="EM105" s="23"/>
      <c r="EN105" s="23"/>
      <c r="EO105" s="23"/>
      <c r="EP105" s="23"/>
      <c r="EQ105" s="23"/>
      <c r="ES105" s="24"/>
      <c r="ET105" s="51"/>
      <c r="EU105" s="333" t="s">
        <v>103</v>
      </c>
      <c r="EV105" s="334"/>
      <c r="EW105" s="335">
        <v>0</v>
      </c>
      <c r="EX105" s="336"/>
      <c r="EY105" s="337">
        <v>0</v>
      </c>
      <c r="EZ105" s="338"/>
      <c r="FA105" s="339"/>
      <c r="FB105" s="340"/>
      <c r="FC105" s="442"/>
      <c r="FD105" s="443"/>
      <c r="FE105" s="341"/>
      <c r="FF105" s="23"/>
      <c r="FG105" s="23"/>
      <c r="FH105" s="23"/>
      <c r="FI105" s="23"/>
      <c r="FJ105" s="23"/>
      <c r="FK105" s="23"/>
      <c r="FL105" s="23"/>
      <c r="FM105" s="23"/>
      <c r="FN105" s="23"/>
      <c r="FO105" s="23"/>
      <c r="FP105" s="23"/>
      <c r="FR105" s="24"/>
      <c r="FS105" s="51"/>
      <c r="FU105" s="237"/>
      <c r="FW105" s="88"/>
      <c r="FY105" s="130"/>
    </row>
    <row r="106" spans="1:181" s="25" customFormat="1" ht="6" customHeight="1" thickBot="1" x14ac:dyDescent="0.25">
      <c r="A106" s="91"/>
      <c r="B106" s="92"/>
      <c r="C106" s="92"/>
      <c r="D106" s="92"/>
      <c r="E106" s="92"/>
      <c r="F106" s="92"/>
      <c r="G106" s="92"/>
      <c r="H106" s="92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4"/>
      <c r="Y106" s="95"/>
      <c r="Z106" s="91"/>
      <c r="AA106" s="92"/>
      <c r="AB106" s="92"/>
      <c r="AC106" s="92"/>
      <c r="AD106" s="92"/>
      <c r="AE106" s="92"/>
      <c r="AF106" s="92"/>
      <c r="AG106" s="92"/>
      <c r="AH106" s="93"/>
      <c r="AI106" s="93"/>
      <c r="AJ106" s="93"/>
      <c r="AK106" s="93"/>
      <c r="AL106" s="93"/>
      <c r="AM106" s="93"/>
      <c r="AN106" s="93"/>
      <c r="AO106" s="93"/>
      <c r="AP106" s="93"/>
      <c r="AQ106" s="93"/>
      <c r="AR106" s="93"/>
      <c r="AS106" s="93"/>
      <c r="AT106" s="93"/>
      <c r="AU106" s="93"/>
      <c r="AV106" s="93"/>
      <c r="AW106" s="94"/>
      <c r="AX106" s="95"/>
      <c r="AY106" s="91"/>
      <c r="AZ106" s="92"/>
      <c r="BA106" s="92"/>
      <c r="BB106" s="92"/>
      <c r="BC106" s="92"/>
      <c r="BD106" s="92"/>
      <c r="BE106" s="92"/>
      <c r="BF106" s="92"/>
      <c r="BG106" s="93"/>
      <c r="BH106" s="93"/>
      <c r="BI106" s="93"/>
      <c r="BJ106" s="93"/>
      <c r="BK106" s="93"/>
      <c r="BL106" s="93"/>
      <c r="BM106" s="93"/>
      <c r="BN106" s="93"/>
      <c r="BO106" s="93"/>
      <c r="BP106" s="93"/>
      <c r="BQ106" s="93"/>
      <c r="BR106" s="93"/>
      <c r="BS106" s="93"/>
      <c r="BT106" s="93"/>
      <c r="BU106" s="93"/>
      <c r="BV106" s="94"/>
      <c r="BW106" s="95"/>
      <c r="BX106" s="91"/>
      <c r="BY106" s="92"/>
      <c r="BZ106" s="92"/>
      <c r="CA106" s="92"/>
      <c r="CB106" s="92"/>
      <c r="CC106" s="92"/>
      <c r="CD106" s="92"/>
      <c r="CE106" s="92"/>
      <c r="CF106" s="93"/>
      <c r="CG106" s="93"/>
      <c r="CH106" s="93"/>
      <c r="CI106" s="93"/>
      <c r="CJ106" s="93"/>
      <c r="CK106" s="93"/>
      <c r="CL106" s="93"/>
      <c r="CM106" s="93"/>
      <c r="CN106" s="93"/>
      <c r="CO106" s="93"/>
      <c r="CP106" s="93"/>
      <c r="CQ106" s="93"/>
      <c r="CR106" s="93"/>
      <c r="CS106" s="93"/>
      <c r="CT106" s="93"/>
      <c r="CU106" s="94"/>
      <c r="CV106" s="95"/>
      <c r="CW106" s="91"/>
      <c r="CX106" s="92"/>
      <c r="CY106" s="92"/>
      <c r="CZ106" s="92"/>
      <c r="DA106" s="92"/>
      <c r="DB106" s="92"/>
      <c r="DC106" s="92"/>
      <c r="DD106" s="92"/>
      <c r="DE106" s="93"/>
      <c r="DF106" s="93"/>
      <c r="DG106" s="93"/>
      <c r="DH106" s="93"/>
      <c r="DI106" s="93"/>
      <c r="DJ106" s="93"/>
      <c r="DK106" s="93"/>
      <c r="DL106" s="93"/>
      <c r="DM106" s="93"/>
      <c r="DN106" s="93"/>
      <c r="DO106" s="93"/>
      <c r="DP106" s="93"/>
      <c r="DQ106" s="93"/>
      <c r="DR106" s="93"/>
      <c r="DS106" s="93"/>
      <c r="DT106" s="94"/>
      <c r="DU106" s="95"/>
      <c r="DV106" s="91"/>
      <c r="DW106" s="92"/>
      <c r="DX106" s="92"/>
      <c r="DY106" s="92"/>
      <c r="DZ106" s="92"/>
      <c r="EA106" s="92"/>
      <c r="EB106" s="92"/>
      <c r="EC106" s="92"/>
      <c r="ED106" s="93"/>
      <c r="EE106" s="93"/>
      <c r="EF106" s="93"/>
      <c r="EG106" s="93"/>
      <c r="EH106" s="93"/>
      <c r="EI106" s="93"/>
      <c r="EJ106" s="93"/>
      <c r="EK106" s="93"/>
      <c r="EL106" s="93"/>
      <c r="EM106" s="93"/>
      <c r="EN106" s="93"/>
      <c r="EO106" s="93"/>
      <c r="EP106" s="93"/>
      <c r="EQ106" s="93"/>
      <c r="ER106" s="93"/>
      <c r="ES106" s="94"/>
      <c r="ET106" s="95"/>
      <c r="EU106" s="91"/>
      <c r="EV106" s="92"/>
      <c r="EW106" s="92"/>
      <c r="EX106" s="92"/>
      <c r="EY106" s="92"/>
      <c r="EZ106" s="92"/>
      <c r="FA106" s="92"/>
      <c r="FB106" s="92"/>
      <c r="FC106" s="93"/>
      <c r="FD106" s="93"/>
      <c r="FE106" s="93"/>
      <c r="FF106" s="93"/>
      <c r="FG106" s="93"/>
      <c r="FH106" s="93"/>
      <c r="FI106" s="93"/>
      <c r="FJ106" s="93"/>
      <c r="FK106" s="93"/>
      <c r="FL106" s="93"/>
      <c r="FM106" s="93"/>
      <c r="FN106" s="93"/>
      <c r="FO106" s="93"/>
      <c r="FP106" s="93"/>
      <c r="FQ106" s="93"/>
      <c r="FR106" s="94"/>
      <c r="FS106" s="95"/>
      <c r="FU106" s="237"/>
      <c r="FW106" s="88"/>
      <c r="FY106" s="130"/>
    </row>
    <row r="107" spans="1:181" s="25" customFormat="1" ht="12.75" thickBot="1" x14ac:dyDescent="0.25">
      <c r="A107" s="55">
        <v>42772</v>
      </c>
      <c r="B107" s="57" t="s">
        <v>212</v>
      </c>
      <c r="C107" s="47"/>
      <c r="D107" s="47"/>
      <c r="E107" s="47"/>
      <c r="F107" s="47"/>
      <c r="G107" s="47"/>
      <c r="H107" s="47"/>
      <c r="I107" s="81"/>
      <c r="J107" s="81"/>
      <c r="K107" s="81"/>
      <c r="L107" s="81"/>
      <c r="M107" s="81"/>
      <c r="N107" s="81"/>
      <c r="O107" s="81"/>
      <c r="P107" s="81"/>
      <c r="Q107" s="81"/>
      <c r="R107" s="81"/>
      <c r="S107" s="81"/>
      <c r="T107" s="81"/>
      <c r="U107" s="81"/>
      <c r="V107" s="81"/>
      <c r="W107" s="81"/>
      <c r="X107" s="48"/>
      <c r="Y107" s="51"/>
      <c r="Z107" s="55">
        <v>42773</v>
      </c>
      <c r="AA107" s="57" t="s">
        <v>213</v>
      </c>
      <c r="AB107" s="47"/>
      <c r="AC107" s="47"/>
      <c r="AD107" s="47"/>
      <c r="AE107" s="47"/>
      <c r="AF107" s="47"/>
      <c r="AG107" s="47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1"/>
      <c r="AT107" s="81"/>
      <c r="AU107" s="81"/>
      <c r="AV107" s="81"/>
      <c r="AW107" s="48"/>
      <c r="AX107" s="51"/>
      <c r="AY107" s="55">
        <v>42774</v>
      </c>
      <c r="AZ107" s="57" t="s">
        <v>214</v>
      </c>
      <c r="BA107" s="47"/>
      <c r="BB107" s="47"/>
      <c r="BC107" s="47"/>
      <c r="BD107" s="47"/>
      <c r="BE107" s="47"/>
      <c r="BF107" s="47"/>
      <c r="BG107" s="81"/>
      <c r="BH107" s="81"/>
      <c r="BI107" s="81"/>
      <c r="BJ107" s="81"/>
      <c r="BK107" s="81"/>
      <c r="BL107" s="81"/>
      <c r="BM107" s="81"/>
      <c r="BN107" s="81"/>
      <c r="BO107" s="81"/>
      <c r="BP107" s="81"/>
      <c r="BQ107" s="81"/>
      <c r="BR107" s="81"/>
      <c r="BS107" s="81"/>
      <c r="BT107" s="81"/>
      <c r="BU107" s="81"/>
      <c r="BV107" s="48"/>
      <c r="BW107" s="51"/>
      <c r="BX107" s="55">
        <v>42775</v>
      </c>
      <c r="BY107" s="57" t="s">
        <v>215</v>
      </c>
      <c r="BZ107" s="47"/>
      <c r="CA107" s="47"/>
      <c r="CB107" s="47"/>
      <c r="CC107" s="47"/>
      <c r="CD107" s="47"/>
      <c r="CE107" s="47"/>
      <c r="CF107" s="81"/>
      <c r="CG107" s="81"/>
      <c r="CH107" s="81"/>
      <c r="CI107" s="81"/>
      <c r="CJ107" s="81"/>
      <c r="CK107" s="81"/>
      <c r="CL107" s="81"/>
      <c r="CM107" s="81"/>
      <c r="CN107" s="81"/>
      <c r="CO107" s="81"/>
      <c r="CP107" s="81"/>
      <c r="CQ107" s="81"/>
      <c r="CR107" s="81"/>
      <c r="CS107" s="81"/>
      <c r="CT107" s="81"/>
      <c r="CU107" s="48"/>
      <c r="CV107" s="51"/>
      <c r="CW107" s="55">
        <v>42776</v>
      </c>
      <c r="CX107" s="57" t="s">
        <v>216</v>
      </c>
      <c r="CY107" s="47"/>
      <c r="CZ107" s="47"/>
      <c r="DA107" s="47"/>
      <c r="DB107" s="47"/>
      <c r="DC107" s="47"/>
      <c r="DD107" s="47"/>
      <c r="DE107" s="81"/>
      <c r="DF107" s="81"/>
      <c r="DG107" s="81"/>
      <c r="DH107" s="81"/>
      <c r="DI107" s="81"/>
      <c r="DJ107" s="81"/>
      <c r="DK107" s="81"/>
      <c r="DL107" s="81"/>
      <c r="DM107" s="81"/>
      <c r="DN107" s="81"/>
      <c r="DO107" s="81"/>
      <c r="DP107" s="81"/>
      <c r="DQ107" s="81"/>
      <c r="DR107" s="81"/>
      <c r="DS107" s="81"/>
      <c r="DT107" s="48"/>
      <c r="DU107" s="51"/>
      <c r="DV107" s="55">
        <v>42777</v>
      </c>
      <c r="DW107" s="57" t="s">
        <v>217</v>
      </c>
      <c r="DX107" s="47"/>
      <c r="DY107" s="47"/>
      <c r="DZ107" s="47"/>
      <c r="EA107" s="47"/>
      <c r="EB107" s="47"/>
      <c r="EC107" s="47"/>
      <c r="ED107" s="81"/>
      <c r="EE107" s="81"/>
      <c r="EF107" s="81"/>
      <c r="EG107" s="81"/>
      <c r="EH107" s="81"/>
      <c r="EI107" s="81"/>
      <c r="EJ107" s="81"/>
      <c r="EK107" s="81"/>
      <c r="EL107" s="81"/>
      <c r="EM107" s="81"/>
      <c r="EN107" s="81"/>
      <c r="EO107" s="81"/>
      <c r="EP107" s="81"/>
      <c r="EQ107" s="81"/>
      <c r="ER107" s="81"/>
      <c r="ES107" s="48"/>
      <c r="ET107" s="51"/>
      <c r="EU107" s="55">
        <v>42778</v>
      </c>
      <c r="EV107" s="57" t="s">
        <v>218</v>
      </c>
      <c r="EW107" s="47"/>
      <c r="EX107" s="47"/>
      <c r="EY107" s="47"/>
      <c r="EZ107" s="47"/>
      <c r="FA107" s="47"/>
      <c r="FB107" s="47"/>
      <c r="FC107" s="81"/>
      <c r="FD107" s="81"/>
      <c r="FE107" s="81"/>
      <c r="FF107" s="81"/>
      <c r="FG107" s="81"/>
      <c r="FH107" s="81"/>
      <c r="FI107" s="81"/>
      <c r="FJ107" s="81"/>
      <c r="FK107" s="81"/>
      <c r="FL107" s="81"/>
      <c r="FM107" s="81"/>
      <c r="FN107" s="81"/>
      <c r="FO107" s="81"/>
      <c r="FP107" s="81"/>
      <c r="FQ107" s="81"/>
      <c r="FR107" s="48"/>
      <c r="FS107" s="51"/>
      <c r="FU107" s="237"/>
      <c r="FV107" s="23"/>
      <c r="FW107" s="88"/>
      <c r="FX107" s="23"/>
      <c r="FY107" s="126"/>
    </row>
    <row r="108" spans="1:181" s="62" customFormat="1" ht="12" customHeight="1" thickBot="1" x14ac:dyDescent="0.25">
      <c r="A108" s="418" t="s">
        <v>0</v>
      </c>
      <c r="B108" s="445" t="s">
        <v>88</v>
      </c>
      <c r="C108" s="89" t="s">
        <v>118</v>
      </c>
      <c r="D108" s="90"/>
      <c r="E108" s="286" t="s">
        <v>112</v>
      </c>
      <c r="F108" s="418" t="s">
        <v>117</v>
      </c>
      <c r="G108" s="419"/>
      <c r="H108" s="283" t="s">
        <v>112</v>
      </c>
      <c r="I108" s="447" t="s">
        <v>98</v>
      </c>
      <c r="J108" s="447" t="s">
        <v>113</v>
      </c>
      <c r="K108" s="418" t="s">
        <v>99</v>
      </c>
      <c r="L108" s="419" t="s">
        <v>113</v>
      </c>
      <c r="M108" s="447" t="s">
        <v>100</v>
      </c>
      <c r="N108" s="447" t="s">
        <v>113</v>
      </c>
      <c r="O108" s="418" t="s">
        <v>101</v>
      </c>
      <c r="P108" s="419" t="s">
        <v>113</v>
      </c>
      <c r="Q108" s="447" t="s">
        <v>102</v>
      </c>
      <c r="R108" s="447" t="s">
        <v>113</v>
      </c>
      <c r="S108" s="409" t="s">
        <v>114</v>
      </c>
      <c r="T108" s="407" t="s">
        <v>114</v>
      </c>
      <c r="U108" s="409" t="s">
        <v>114</v>
      </c>
      <c r="V108" s="407" t="s">
        <v>114</v>
      </c>
      <c r="W108" s="409" t="s">
        <v>114</v>
      </c>
      <c r="X108" s="286" t="s">
        <v>112</v>
      </c>
      <c r="Y108" s="51"/>
      <c r="Z108" s="418" t="s">
        <v>0</v>
      </c>
      <c r="AA108" s="445" t="s">
        <v>88</v>
      </c>
      <c r="AB108" s="89" t="s">
        <v>118</v>
      </c>
      <c r="AC108" s="90"/>
      <c r="AD108" s="286" t="s">
        <v>112</v>
      </c>
      <c r="AE108" s="418" t="s">
        <v>117</v>
      </c>
      <c r="AF108" s="419"/>
      <c r="AG108" s="283" t="s">
        <v>112</v>
      </c>
      <c r="AH108" s="447" t="s">
        <v>98</v>
      </c>
      <c r="AI108" s="447" t="s">
        <v>113</v>
      </c>
      <c r="AJ108" s="418" t="s">
        <v>99</v>
      </c>
      <c r="AK108" s="419" t="s">
        <v>113</v>
      </c>
      <c r="AL108" s="447" t="s">
        <v>100</v>
      </c>
      <c r="AM108" s="447" t="s">
        <v>113</v>
      </c>
      <c r="AN108" s="418" t="s">
        <v>101</v>
      </c>
      <c r="AO108" s="419" t="s">
        <v>113</v>
      </c>
      <c r="AP108" s="447" t="s">
        <v>102</v>
      </c>
      <c r="AQ108" s="447" t="s">
        <v>113</v>
      </c>
      <c r="AR108" s="409" t="s">
        <v>114</v>
      </c>
      <c r="AS108" s="407" t="s">
        <v>114</v>
      </c>
      <c r="AT108" s="409" t="s">
        <v>114</v>
      </c>
      <c r="AU108" s="407" t="s">
        <v>114</v>
      </c>
      <c r="AV108" s="409" t="s">
        <v>114</v>
      </c>
      <c r="AW108" s="286" t="s">
        <v>112</v>
      </c>
      <c r="AX108" s="51"/>
      <c r="AY108" s="418" t="s">
        <v>0</v>
      </c>
      <c r="AZ108" s="445" t="s">
        <v>88</v>
      </c>
      <c r="BA108" s="89" t="s">
        <v>118</v>
      </c>
      <c r="BB108" s="90"/>
      <c r="BC108" s="286" t="s">
        <v>112</v>
      </c>
      <c r="BD108" s="418" t="s">
        <v>117</v>
      </c>
      <c r="BE108" s="419"/>
      <c r="BF108" s="283" t="s">
        <v>112</v>
      </c>
      <c r="BG108" s="447" t="s">
        <v>98</v>
      </c>
      <c r="BH108" s="447" t="s">
        <v>113</v>
      </c>
      <c r="BI108" s="418" t="s">
        <v>99</v>
      </c>
      <c r="BJ108" s="419" t="s">
        <v>113</v>
      </c>
      <c r="BK108" s="447" t="s">
        <v>100</v>
      </c>
      <c r="BL108" s="447" t="s">
        <v>113</v>
      </c>
      <c r="BM108" s="418" t="s">
        <v>101</v>
      </c>
      <c r="BN108" s="419" t="s">
        <v>113</v>
      </c>
      <c r="BO108" s="447" t="s">
        <v>102</v>
      </c>
      <c r="BP108" s="447" t="s">
        <v>113</v>
      </c>
      <c r="BQ108" s="409" t="s">
        <v>114</v>
      </c>
      <c r="BR108" s="407" t="s">
        <v>114</v>
      </c>
      <c r="BS108" s="409" t="s">
        <v>114</v>
      </c>
      <c r="BT108" s="407" t="s">
        <v>114</v>
      </c>
      <c r="BU108" s="409" t="s">
        <v>114</v>
      </c>
      <c r="BV108" s="286" t="s">
        <v>112</v>
      </c>
      <c r="BW108" s="51"/>
      <c r="BX108" s="418" t="s">
        <v>0</v>
      </c>
      <c r="BY108" s="445" t="s">
        <v>88</v>
      </c>
      <c r="BZ108" s="89" t="s">
        <v>118</v>
      </c>
      <c r="CA108" s="90"/>
      <c r="CB108" s="286" t="s">
        <v>112</v>
      </c>
      <c r="CC108" s="418" t="s">
        <v>117</v>
      </c>
      <c r="CD108" s="419"/>
      <c r="CE108" s="283" t="s">
        <v>112</v>
      </c>
      <c r="CF108" s="447" t="s">
        <v>98</v>
      </c>
      <c r="CG108" s="447" t="s">
        <v>113</v>
      </c>
      <c r="CH108" s="418" t="s">
        <v>99</v>
      </c>
      <c r="CI108" s="419" t="s">
        <v>113</v>
      </c>
      <c r="CJ108" s="447" t="s">
        <v>100</v>
      </c>
      <c r="CK108" s="447" t="s">
        <v>113</v>
      </c>
      <c r="CL108" s="418" t="s">
        <v>101</v>
      </c>
      <c r="CM108" s="419" t="s">
        <v>113</v>
      </c>
      <c r="CN108" s="447" t="s">
        <v>102</v>
      </c>
      <c r="CO108" s="447" t="s">
        <v>113</v>
      </c>
      <c r="CP108" s="409" t="s">
        <v>114</v>
      </c>
      <c r="CQ108" s="407" t="s">
        <v>114</v>
      </c>
      <c r="CR108" s="409" t="s">
        <v>114</v>
      </c>
      <c r="CS108" s="407" t="s">
        <v>114</v>
      </c>
      <c r="CT108" s="409" t="s">
        <v>114</v>
      </c>
      <c r="CU108" s="286" t="s">
        <v>112</v>
      </c>
      <c r="CV108" s="51"/>
      <c r="CW108" s="418" t="s">
        <v>0</v>
      </c>
      <c r="CX108" s="445" t="s">
        <v>88</v>
      </c>
      <c r="CY108" s="89" t="s">
        <v>118</v>
      </c>
      <c r="CZ108" s="90"/>
      <c r="DA108" s="286" t="s">
        <v>112</v>
      </c>
      <c r="DB108" s="418" t="s">
        <v>117</v>
      </c>
      <c r="DC108" s="419"/>
      <c r="DD108" s="283" t="s">
        <v>112</v>
      </c>
      <c r="DE108" s="447" t="s">
        <v>98</v>
      </c>
      <c r="DF108" s="447" t="s">
        <v>113</v>
      </c>
      <c r="DG108" s="418" t="s">
        <v>99</v>
      </c>
      <c r="DH108" s="419" t="s">
        <v>113</v>
      </c>
      <c r="DI108" s="447" t="s">
        <v>100</v>
      </c>
      <c r="DJ108" s="447" t="s">
        <v>113</v>
      </c>
      <c r="DK108" s="418" t="s">
        <v>101</v>
      </c>
      <c r="DL108" s="419" t="s">
        <v>113</v>
      </c>
      <c r="DM108" s="447" t="s">
        <v>102</v>
      </c>
      <c r="DN108" s="447" t="s">
        <v>113</v>
      </c>
      <c r="DO108" s="409" t="s">
        <v>114</v>
      </c>
      <c r="DP108" s="407" t="s">
        <v>114</v>
      </c>
      <c r="DQ108" s="409" t="s">
        <v>114</v>
      </c>
      <c r="DR108" s="407" t="s">
        <v>114</v>
      </c>
      <c r="DS108" s="409" t="s">
        <v>114</v>
      </c>
      <c r="DT108" s="286" t="s">
        <v>112</v>
      </c>
      <c r="DU108" s="51"/>
      <c r="DV108" s="418" t="s">
        <v>0</v>
      </c>
      <c r="DW108" s="445" t="s">
        <v>88</v>
      </c>
      <c r="DX108" s="89" t="s">
        <v>118</v>
      </c>
      <c r="DY108" s="90"/>
      <c r="DZ108" s="286" t="s">
        <v>112</v>
      </c>
      <c r="EA108" s="418" t="s">
        <v>117</v>
      </c>
      <c r="EB108" s="419"/>
      <c r="EC108" s="283" t="s">
        <v>112</v>
      </c>
      <c r="ED108" s="447" t="s">
        <v>98</v>
      </c>
      <c r="EE108" s="447" t="s">
        <v>113</v>
      </c>
      <c r="EF108" s="418" t="s">
        <v>99</v>
      </c>
      <c r="EG108" s="419" t="s">
        <v>113</v>
      </c>
      <c r="EH108" s="447" t="s">
        <v>100</v>
      </c>
      <c r="EI108" s="447" t="s">
        <v>113</v>
      </c>
      <c r="EJ108" s="418" t="s">
        <v>101</v>
      </c>
      <c r="EK108" s="419" t="s">
        <v>113</v>
      </c>
      <c r="EL108" s="447" t="s">
        <v>102</v>
      </c>
      <c r="EM108" s="447" t="s">
        <v>113</v>
      </c>
      <c r="EN108" s="409" t="s">
        <v>114</v>
      </c>
      <c r="EO108" s="407" t="s">
        <v>114</v>
      </c>
      <c r="EP108" s="409" t="s">
        <v>114</v>
      </c>
      <c r="EQ108" s="407" t="s">
        <v>114</v>
      </c>
      <c r="ER108" s="409" t="s">
        <v>114</v>
      </c>
      <c r="ES108" s="286" t="s">
        <v>112</v>
      </c>
      <c r="ET108" s="51"/>
      <c r="EU108" s="418" t="s">
        <v>0</v>
      </c>
      <c r="EV108" s="445" t="s">
        <v>88</v>
      </c>
      <c r="EW108" s="89" t="s">
        <v>118</v>
      </c>
      <c r="EX108" s="90"/>
      <c r="EY108" s="286" t="s">
        <v>112</v>
      </c>
      <c r="EZ108" s="418" t="s">
        <v>117</v>
      </c>
      <c r="FA108" s="419"/>
      <c r="FB108" s="283" t="s">
        <v>112</v>
      </c>
      <c r="FC108" s="447" t="s">
        <v>98</v>
      </c>
      <c r="FD108" s="447" t="s">
        <v>113</v>
      </c>
      <c r="FE108" s="418" t="s">
        <v>99</v>
      </c>
      <c r="FF108" s="419" t="s">
        <v>113</v>
      </c>
      <c r="FG108" s="447" t="s">
        <v>100</v>
      </c>
      <c r="FH108" s="447" t="s">
        <v>113</v>
      </c>
      <c r="FI108" s="418" t="s">
        <v>101</v>
      </c>
      <c r="FJ108" s="419" t="s">
        <v>113</v>
      </c>
      <c r="FK108" s="447" t="s">
        <v>102</v>
      </c>
      <c r="FL108" s="447" t="s">
        <v>113</v>
      </c>
      <c r="FM108" s="409" t="s">
        <v>114</v>
      </c>
      <c r="FN108" s="407" t="s">
        <v>114</v>
      </c>
      <c r="FO108" s="409" t="s">
        <v>114</v>
      </c>
      <c r="FP108" s="407" t="s">
        <v>114</v>
      </c>
      <c r="FQ108" s="409" t="s">
        <v>114</v>
      </c>
      <c r="FR108" s="286" t="s">
        <v>112</v>
      </c>
      <c r="FS108" s="51"/>
      <c r="FU108" s="237"/>
      <c r="FV108" s="23"/>
      <c r="FW108" s="88"/>
      <c r="FX108" s="23"/>
      <c r="FY108" s="126"/>
    </row>
    <row r="109" spans="1:181" s="25" customFormat="1" ht="12.75" thickBot="1" x14ac:dyDescent="0.25">
      <c r="A109" s="444"/>
      <c r="B109" s="446"/>
      <c r="C109" s="288" t="s">
        <v>121</v>
      </c>
      <c r="D109" s="284" t="s">
        <v>122</v>
      </c>
      <c r="E109" s="287" t="s">
        <v>120</v>
      </c>
      <c r="F109" s="288" t="s">
        <v>121</v>
      </c>
      <c r="G109" s="289" t="s">
        <v>122</v>
      </c>
      <c r="H109" s="284" t="s">
        <v>124</v>
      </c>
      <c r="I109" s="448"/>
      <c r="J109" s="448"/>
      <c r="K109" s="449"/>
      <c r="L109" s="450"/>
      <c r="M109" s="448"/>
      <c r="N109" s="448"/>
      <c r="O109" s="449"/>
      <c r="P109" s="450"/>
      <c r="Q109" s="448"/>
      <c r="R109" s="448"/>
      <c r="S109" s="410"/>
      <c r="T109" s="408"/>
      <c r="U109" s="410"/>
      <c r="V109" s="408"/>
      <c r="W109" s="410"/>
      <c r="X109" s="287" t="s">
        <v>160</v>
      </c>
      <c r="Y109" s="28"/>
      <c r="Z109" s="444"/>
      <c r="AA109" s="446"/>
      <c r="AB109" s="288" t="s">
        <v>121</v>
      </c>
      <c r="AC109" s="284" t="s">
        <v>122</v>
      </c>
      <c r="AD109" s="287" t="s">
        <v>120</v>
      </c>
      <c r="AE109" s="288" t="s">
        <v>121</v>
      </c>
      <c r="AF109" s="289" t="s">
        <v>122</v>
      </c>
      <c r="AG109" s="284" t="s">
        <v>124</v>
      </c>
      <c r="AH109" s="448"/>
      <c r="AI109" s="448"/>
      <c r="AJ109" s="449"/>
      <c r="AK109" s="450"/>
      <c r="AL109" s="448"/>
      <c r="AM109" s="448"/>
      <c r="AN109" s="449"/>
      <c r="AO109" s="450"/>
      <c r="AP109" s="448"/>
      <c r="AQ109" s="448"/>
      <c r="AR109" s="410"/>
      <c r="AS109" s="408"/>
      <c r="AT109" s="410"/>
      <c r="AU109" s="408"/>
      <c r="AV109" s="410"/>
      <c r="AW109" s="287" t="s">
        <v>160</v>
      </c>
      <c r="AX109" s="28"/>
      <c r="AY109" s="444"/>
      <c r="AZ109" s="446"/>
      <c r="BA109" s="288" t="s">
        <v>121</v>
      </c>
      <c r="BB109" s="284" t="s">
        <v>122</v>
      </c>
      <c r="BC109" s="287" t="s">
        <v>120</v>
      </c>
      <c r="BD109" s="288" t="s">
        <v>121</v>
      </c>
      <c r="BE109" s="289" t="s">
        <v>122</v>
      </c>
      <c r="BF109" s="284" t="s">
        <v>124</v>
      </c>
      <c r="BG109" s="448"/>
      <c r="BH109" s="448"/>
      <c r="BI109" s="449"/>
      <c r="BJ109" s="450"/>
      <c r="BK109" s="448"/>
      <c r="BL109" s="448"/>
      <c r="BM109" s="449"/>
      <c r="BN109" s="450"/>
      <c r="BO109" s="448"/>
      <c r="BP109" s="448"/>
      <c r="BQ109" s="410"/>
      <c r="BR109" s="408"/>
      <c r="BS109" s="410"/>
      <c r="BT109" s="408"/>
      <c r="BU109" s="410"/>
      <c r="BV109" s="287" t="s">
        <v>160</v>
      </c>
      <c r="BW109" s="28"/>
      <c r="BX109" s="444"/>
      <c r="BY109" s="446"/>
      <c r="BZ109" s="288" t="s">
        <v>121</v>
      </c>
      <c r="CA109" s="284" t="s">
        <v>122</v>
      </c>
      <c r="CB109" s="287" t="s">
        <v>120</v>
      </c>
      <c r="CC109" s="288" t="s">
        <v>121</v>
      </c>
      <c r="CD109" s="289" t="s">
        <v>122</v>
      </c>
      <c r="CE109" s="284" t="s">
        <v>124</v>
      </c>
      <c r="CF109" s="448"/>
      <c r="CG109" s="448"/>
      <c r="CH109" s="449"/>
      <c r="CI109" s="450"/>
      <c r="CJ109" s="448"/>
      <c r="CK109" s="448"/>
      <c r="CL109" s="449"/>
      <c r="CM109" s="450"/>
      <c r="CN109" s="448"/>
      <c r="CO109" s="448"/>
      <c r="CP109" s="410"/>
      <c r="CQ109" s="408"/>
      <c r="CR109" s="410"/>
      <c r="CS109" s="408"/>
      <c r="CT109" s="410"/>
      <c r="CU109" s="287" t="s">
        <v>160</v>
      </c>
      <c r="CV109" s="28"/>
      <c r="CW109" s="444"/>
      <c r="CX109" s="446"/>
      <c r="CY109" s="288" t="s">
        <v>121</v>
      </c>
      <c r="CZ109" s="284" t="s">
        <v>122</v>
      </c>
      <c r="DA109" s="287" t="s">
        <v>120</v>
      </c>
      <c r="DB109" s="288" t="s">
        <v>121</v>
      </c>
      <c r="DC109" s="289" t="s">
        <v>122</v>
      </c>
      <c r="DD109" s="284" t="s">
        <v>124</v>
      </c>
      <c r="DE109" s="448"/>
      <c r="DF109" s="448"/>
      <c r="DG109" s="449"/>
      <c r="DH109" s="450"/>
      <c r="DI109" s="448"/>
      <c r="DJ109" s="448"/>
      <c r="DK109" s="449"/>
      <c r="DL109" s="450"/>
      <c r="DM109" s="448"/>
      <c r="DN109" s="448"/>
      <c r="DO109" s="410"/>
      <c r="DP109" s="408"/>
      <c r="DQ109" s="410"/>
      <c r="DR109" s="408"/>
      <c r="DS109" s="410"/>
      <c r="DT109" s="287" t="s">
        <v>160</v>
      </c>
      <c r="DU109" s="28"/>
      <c r="DV109" s="444"/>
      <c r="DW109" s="446"/>
      <c r="DX109" s="288" t="s">
        <v>121</v>
      </c>
      <c r="DY109" s="284" t="s">
        <v>122</v>
      </c>
      <c r="DZ109" s="287" t="s">
        <v>120</v>
      </c>
      <c r="EA109" s="288" t="s">
        <v>121</v>
      </c>
      <c r="EB109" s="289" t="s">
        <v>122</v>
      </c>
      <c r="EC109" s="284" t="s">
        <v>124</v>
      </c>
      <c r="ED109" s="448"/>
      <c r="EE109" s="448"/>
      <c r="EF109" s="449"/>
      <c r="EG109" s="450"/>
      <c r="EH109" s="448"/>
      <c r="EI109" s="448"/>
      <c r="EJ109" s="449"/>
      <c r="EK109" s="450"/>
      <c r="EL109" s="448"/>
      <c r="EM109" s="448"/>
      <c r="EN109" s="410"/>
      <c r="EO109" s="408"/>
      <c r="EP109" s="410"/>
      <c r="EQ109" s="408"/>
      <c r="ER109" s="410"/>
      <c r="ES109" s="287" t="s">
        <v>160</v>
      </c>
      <c r="ET109" s="28"/>
      <c r="EU109" s="444"/>
      <c r="EV109" s="446"/>
      <c r="EW109" s="288" t="s">
        <v>121</v>
      </c>
      <c r="EX109" s="284" t="s">
        <v>122</v>
      </c>
      <c r="EY109" s="287" t="s">
        <v>120</v>
      </c>
      <c r="EZ109" s="288" t="s">
        <v>121</v>
      </c>
      <c r="FA109" s="289" t="s">
        <v>122</v>
      </c>
      <c r="FB109" s="284" t="s">
        <v>124</v>
      </c>
      <c r="FC109" s="448"/>
      <c r="FD109" s="448"/>
      <c r="FE109" s="449"/>
      <c r="FF109" s="450"/>
      <c r="FG109" s="448"/>
      <c r="FH109" s="448"/>
      <c r="FI109" s="449"/>
      <c r="FJ109" s="450"/>
      <c r="FK109" s="448"/>
      <c r="FL109" s="448"/>
      <c r="FM109" s="410"/>
      <c r="FN109" s="408"/>
      <c r="FO109" s="410"/>
      <c r="FP109" s="408"/>
      <c r="FQ109" s="410"/>
      <c r="FR109" s="287" t="s">
        <v>160</v>
      </c>
      <c r="FS109" s="28"/>
      <c r="FU109" s="253" t="s">
        <v>167</v>
      </c>
      <c r="FV109" s="254" t="s">
        <v>202</v>
      </c>
      <c r="FW109" s="267" t="s">
        <v>205</v>
      </c>
      <c r="FX109" s="23"/>
      <c r="FY109" s="126"/>
    </row>
    <row r="110" spans="1:181" s="25" customFormat="1" x14ac:dyDescent="0.2">
      <c r="A110" s="17" t="s">
        <v>163</v>
      </c>
      <c r="B110" s="18" t="s">
        <v>89</v>
      </c>
      <c r="C110" s="19">
        <v>0.54166666666666663</v>
      </c>
      <c r="D110" s="290">
        <v>0.85</v>
      </c>
      <c r="E110" s="291">
        <v>0.29166666666666669</v>
      </c>
      <c r="F110" s="19">
        <v>0.54166666666666663</v>
      </c>
      <c r="G110" s="20">
        <v>0.875</v>
      </c>
      <c r="H110" s="292">
        <v>0.31666666666666671</v>
      </c>
      <c r="I110" s="63"/>
      <c r="J110" s="64"/>
      <c r="K110" s="63"/>
      <c r="L110" s="65"/>
      <c r="M110" s="66"/>
      <c r="N110" s="64"/>
      <c r="O110" s="63"/>
      <c r="P110" s="65"/>
      <c r="Q110" s="66"/>
      <c r="R110" s="64"/>
      <c r="S110" s="56" t="s">
        <v>219</v>
      </c>
      <c r="T110" s="56" t="s">
        <v>219</v>
      </c>
      <c r="U110" s="56" t="s">
        <v>219</v>
      </c>
      <c r="V110" s="56" t="s">
        <v>219</v>
      </c>
      <c r="W110" s="56" t="s">
        <v>219</v>
      </c>
      <c r="X110" s="293">
        <v>0</v>
      </c>
      <c r="Y110" s="54"/>
      <c r="Z110" s="17" t="s">
        <v>163</v>
      </c>
      <c r="AA110" s="18" t="s">
        <v>89</v>
      </c>
      <c r="AB110" s="19">
        <v>0.54166666666666663</v>
      </c>
      <c r="AC110" s="290">
        <v>0.85</v>
      </c>
      <c r="AD110" s="291">
        <v>0.29166666666666669</v>
      </c>
      <c r="AE110" s="19">
        <v>0.54166666666666663</v>
      </c>
      <c r="AF110" s="20">
        <v>0.875</v>
      </c>
      <c r="AG110" s="292">
        <v>0.31666666666666671</v>
      </c>
      <c r="AH110" s="63" t="s">
        <v>161</v>
      </c>
      <c r="AI110" s="64"/>
      <c r="AJ110" s="63"/>
      <c r="AK110" s="65"/>
      <c r="AL110" s="66"/>
      <c r="AM110" s="64"/>
      <c r="AN110" s="63"/>
      <c r="AO110" s="65"/>
      <c r="AP110" s="66"/>
      <c r="AQ110" s="64"/>
      <c r="AR110" s="56">
        <v>0</v>
      </c>
      <c r="AS110" s="56" t="s">
        <v>219</v>
      </c>
      <c r="AT110" s="56" t="s">
        <v>219</v>
      </c>
      <c r="AU110" s="56" t="s">
        <v>219</v>
      </c>
      <c r="AV110" s="56" t="s">
        <v>219</v>
      </c>
      <c r="AW110" s="293">
        <v>0</v>
      </c>
      <c r="AX110" s="54"/>
      <c r="AY110" s="17" t="s">
        <v>163</v>
      </c>
      <c r="AZ110" s="18" t="s">
        <v>89</v>
      </c>
      <c r="BA110" s="19">
        <v>0.5</v>
      </c>
      <c r="BB110" s="290">
        <v>0.80833333333333335</v>
      </c>
      <c r="BC110" s="291">
        <v>0.29166666666666669</v>
      </c>
      <c r="BD110" s="19">
        <v>0.5</v>
      </c>
      <c r="BE110" s="20">
        <v>0.875</v>
      </c>
      <c r="BF110" s="292">
        <v>0.35833333333333334</v>
      </c>
      <c r="BG110" s="63" t="s">
        <v>161</v>
      </c>
      <c r="BH110" s="64"/>
      <c r="BI110" s="63"/>
      <c r="BJ110" s="65"/>
      <c r="BK110" s="66"/>
      <c r="BL110" s="64"/>
      <c r="BM110" s="63"/>
      <c r="BN110" s="65"/>
      <c r="BO110" s="66"/>
      <c r="BP110" s="64"/>
      <c r="BQ110" s="56">
        <v>0</v>
      </c>
      <c r="BR110" s="56" t="s">
        <v>219</v>
      </c>
      <c r="BS110" s="56" t="s">
        <v>219</v>
      </c>
      <c r="BT110" s="56" t="s">
        <v>219</v>
      </c>
      <c r="BU110" s="56" t="s">
        <v>219</v>
      </c>
      <c r="BV110" s="293">
        <v>0</v>
      </c>
      <c r="BW110" s="54"/>
      <c r="BX110" s="17" t="s">
        <v>163</v>
      </c>
      <c r="BY110" s="18" t="s">
        <v>89</v>
      </c>
      <c r="BZ110" s="19">
        <v>0.5</v>
      </c>
      <c r="CA110" s="290">
        <v>0.80833333333333335</v>
      </c>
      <c r="CB110" s="291">
        <v>0.29166666666666669</v>
      </c>
      <c r="CC110" s="19">
        <v>0.5</v>
      </c>
      <c r="CD110" s="20">
        <v>0.85</v>
      </c>
      <c r="CE110" s="292">
        <v>0.33333333333333331</v>
      </c>
      <c r="CF110" s="63" t="s">
        <v>161</v>
      </c>
      <c r="CG110" s="64"/>
      <c r="CH110" s="63"/>
      <c r="CI110" s="65"/>
      <c r="CJ110" s="66"/>
      <c r="CK110" s="64"/>
      <c r="CL110" s="63"/>
      <c r="CM110" s="65"/>
      <c r="CN110" s="66"/>
      <c r="CO110" s="64"/>
      <c r="CP110" s="56">
        <v>0</v>
      </c>
      <c r="CQ110" s="56" t="s">
        <v>219</v>
      </c>
      <c r="CR110" s="56" t="s">
        <v>219</v>
      </c>
      <c r="CS110" s="56" t="s">
        <v>219</v>
      </c>
      <c r="CT110" s="56" t="s">
        <v>219</v>
      </c>
      <c r="CU110" s="293">
        <v>0</v>
      </c>
      <c r="CV110" s="54"/>
      <c r="CW110" s="17" t="s">
        <v>163</v>
      </c>
      <c r="CX110" s="18" t="s">
        <v>89</v>
      </c>
      <c r="CY110" s="19">
        <v>0.5</v>
      </c>
      <c r="CZ110" s="290">
        <v>0.80833333333333335</v>
      </c>
      <c r="DA110" s="291">
        <v>0.29166666666666669</v>
      </c>
      <c r="DB110" s="19">
        <v>0.5</v>
      </c>
      <c r="DC110" s="20">
        <v>0.85</v>
      </c>
      <c r="DD110" s="292">
        <v>0.33333333333333331</v>
      </c>
      <c r="DE110" s="63" t="s">
        <v>161</v>
      </c>
      <c r="DF110" s="64"/>
      <c r="DG110" s="63"/>
      <c r="DH110" s="65"/>
      <c r="DI110" s="66"/>
      <c r="DJ110" s="64"/>
      <c r="DK110" s="63"/>
      <c r="DL110" s="65"/>
      <c r="DM110" s="66"/>
      <c r="DN110" s="64"/>
      <c r="DO110" s="56">
        <v>0</v>
      </c>
      <c r="DP110" s="56" t="s">
        <v>219</v>
      </c>
      <c r="DQ110" s="56" t="s">
        <v>219</v>
      </c>
      <c r="DR110" s="56" t="s">
        <v>219</v>
      </c>
      <c r="DS110" s="56" t="s">
        <v>219</v>
      </c>
      <c r="DT110" s="293">
        <v>0</v>
      </c>
      <c r="DU110" s="54"/>
      <c r="DV110" s="17" t="s">
        <v>163</v>
      </c>
      <c r="DW110" s="18" t="s">
        <v>74</v>
      </c>
      <c r="DX110" s="19">
        <v>0.22916666666666666</v>
      </c>
      <c r="DY110" s="61">
        <v>0</v>
      </c>
      <c r="DZ110" s="60">
        <v>0</v>
      </c>
      <c r="EA110" s="19">
        <v>0</v>
      </c>
      <c r="EB110" s="20"/>
      <c r="EC110" s="59">
        <v>0</v>
      </c>
      <c r="ED110" s="63"/>
      <c r="EE110" s="64"/>
      <c r="EF110" s="63"/>
      <c r="EG110" s="65"/>
      <c r="EH110" s="66"/>
      <c r="EI110" s="64"/>
      <c r="EJ110" s="63"/>
      <c r="EK110" s="65"/>
      <c r="EL110" s="66"/>
      <c r="EM110" s="64"/>
      <c r="EN110" s="56" t="s">
        <v>219</v>
      </c>
      <c r="EO110" s="56" t="s">
        <v>219</v>
      </c>
      <c r="EP110" s="56" t="s">
        <v>219</v>
      </c>
      <c r="EQ110" s="56" t="s">
        <v>219</v>
      </c>
      <c r="ER110" s="56" t="s">
        <v>219</v>
      </c>
      <c r="ES110" s="96" t="s">
        <v>219</v>
      </c>
      <c r="ET110" s="54"/>
      <c r="EU110" s="17"/>
      <c r="EV110" s="18"/>
      <c r="EW110" s="19"/>
      <c r="EX110" s="290">
        <v>0</v>
      </c>
      <c r="EY110" s="291">
        <v>0</v>
      </c>
      <c r="EZ110" s="19">
        <v>0</v>
      </c>
      <c r="FA110" s="20"/>
      <c r="FB110" s="292">
        <v>0</v>
      </c>
      <c r="FC110" s="63"/>
      <c r="FD110" s="64"/>
      <c r="FE110" s="63"/>
      <c r="FF110" s="65"/>
      <c r="FG110" s="66"/>
      <c r="FH110" s="64"/>
      <c r="FI110" s="63"/>
      <c r="FJ110" s="65"/>
      <c r="FK110" s="66"/>
      <c r="FL110" s="64"/>
      <c r="FM110" s="56" t="s">
        <v>219</v>
      </c>
      <c r="FN110" s="56" t="s">
        <v>219</v>
      </c>
      <c r="FO110" s="56" t="s">
        <v>219</v>
      </c>
      <c r="FP110" s="56" t="s">
        <v>219</v>
      </c>
      <c r="FQ110" s="56" t="s">
        <v>219</v>
      </c>
      <c r="FR110" s="293" t="s">
        <v>219</v>
      </c>
      <c r="FS110" s="54"/>
      <c r="FU110" s="270" t="s">
        <v>163</v>
      </c>
      <c r="FV110" s="271">
        <v>2</v>
      </c>
      <c r="FW110" s="272">
        <v>1.5416666666666667</v>
      </c>
      <c r="FX110" s="23"/>
      <c r="FY110" s="88"/>
    </row>
    <row r="111" spans="1:181" s="25" customFormat="1" x14ac:dyDescent="0.2">
      <c r="A111" s="17" t="s">
        <v>26</v>
      </c>
      <c r="B111" s="18" t="s">
        <v>89</v>
      </c>
      <c r="C111" s="19">
        <v>0.5</v>
      </c>
      <c r="D111" s="290">
        <v>0.80833333333333335</v>
      </c>
      <c r="E111" s="291">
        <v>0.29166666666666669</v>
      </c>
      <c r="F111" s="19">
        <v>0.5</v>
      </c>
      <c r="G111" s="20">
        <v>0.80833333333333324</v>
      </c>
      <c r="H111" s="292">
        <v>0.29166666666666657</v>
      </c>
      <c r="I111" s="63" t="s">
        <v>1</v>
      </c>
      <c r="J111" s="64">
        <v>7</v>
      </c>
      <c r="K111" s="63"/>
      <c r="L111" s="65"/>
      <c r="M111" s="66"/>
      <c r="N111" s="64"/>
      <c r="O111" s="63"/>
      <c r="P111" s="65"/>
      <c r="Q111" s="66"/>
      <c r="R111" s="64"/>
      <c r="S111" s="56">
        <v>0.29166666666666669</v>
      </c>
      <c r="T111" s="56" t="s">
        <v>219</v>
      </c>
      <c r="U111" s="56" t="s">
        <v>219</v>
      </c>
      <c r="V111" s="56" t="s">
        <v>219</v>
      </c>
      <c r="W111" s="56" t="s">
        <v>219</v>
      </c>
      <c r="X111" s="293">
        <v>1.0000000000000004</v>
      </c>
      <c r="Y111" s="54"/>
      <c r="Z111" s="17" t="s">
        <v>26</v>
      </c>
      <c r="AA111" s="18" t="s">
        <v>89</v>
      </c>
      <c r="AB111" s="19">
        <v>0.5</v>
      </c>
      <c r="AC111" s="290">
        <v>0.80833333333333335</v>
      </c>
      <c r="AD111" s="291">
        <v>0.29166666666666669</v>
      </c>
      <c r="AE111" s="19">
        <v>0.5</v>
      </c>
      <c r="AF111" s="20">
        <v>0.85</v>
      </c>
      <c r="AG111" s="292">
        <v>0.33333333333333331</v>
      </c>
      <c r="AH111" s="63" t="s">
        <v>1</v>
      </c>
      <c r="AI111" s="64">
        <v>7</v>
      </c>
      <c r="AJ111" s="63"/>
      <c r="AK111" s="65"/>
      <c r="AL111" s="66"/>
      <c r="AM111" s="64"/>
      <c r="AN111" s="63"/>
      <c r="AO111" s="65"/>
      <c r="AP111" s="66"/>
      <c r="AQ111" s="64"/>
      <c r="AR111" s="56">
        <v>0.29166666666666669</v>
      </c>
      <c r="AS111" s="56" t="s">
        <v>219</v>
      </c>
      <c r="AT111" s="56" t="s">
        <v>219</v>
      </c>
      <c r="AU111" s="56" t="s">
        <v>219</v>
      </c>
      <c r="AV111" s="56" t="s">
        <v>219</v>
      </c>
      <c r="AW111" s="293">
        <v>0.87500000000000011</v>
      </c>
      <c r="AX111" s="54"/>
      <c r="AY111" s="17" t="s">
        <v>26</v>
      </c>
      <c r="AZ111" s="18" t="s">
        <v>89</v>
      </c>
      <c r="BA111" s="19">
        <v>0.5</v>
      </c>
      <c r="BB111" s="290">
        <v>0.80833333333333335</v>
      </c>
      <c r="BC111" s="291">
        <v>0.29166666666666669</v>
      </c>
      <c r="BD111" s="19">
        <v>0.5</v>
      </c>
      <c r="BE111" s="20">
        <v>0.80833333333333324</v>
      </c>
      <c r="BF111" s="292">
        <v>0.29166666666666657</v>
      </c>
      <c r="BG111" s="63" t="s">
        <v>72</v>
      </c>
      <c r="BH111" s="64">
        <v>107</v>
      </c>
      <c r="BI111" s="63" t="s">
        <v>1</v>
      </c>
      <c r="BJ111" s="65">
        <v>3</v>
      </c>
      <c r="BK111" s="66"/>
      <c r="BL111" s="64"/>
      <c r="BM111" s="63"/>
      <c r="BN111" s="65"/>
      <c r="BO111" s="66"/>
      <c r="BP111" s="64"/>
      <c r="BQ111" s="56">
        <v>0.16512345679012344</v>
      </c>
      <c r="BR111" s="56">
        <v>0.125</v>
      </c>
      <c r="BS111" s="56" t="s">
        <v>219</v>
      </c>
      <c r="BT111" s="56" t="s">
        <v>219</v>
      </c>
      <c r="BU111" s="56" t="s">
        <v>219</v>
      </c>
      <c r="BV111" s="293">
        <v>0.99470899470899488</v>
      </c>
      <c r="BW111" s="54"/>
      <c r="BX111" s="17" t="s">
        <v>26</v>
      </c>
      <c r="BY111" s="18" t="s">
        <v>89</v>
      </c>
      <c r="BZ111" s="19">
        <v>0.5</v>
      </c>
      <c r="CA111" s="290">
        <v>0.80833333333333335</v>
      </c>
      <c r="CB111" s="291">
        <v>0.29166666666666669</v>
      </c>
      <c r="CC111" s="19">
        <v>0.5</v>
      </c>
      <c r="CD111" s="20">
        <v>0.85</v>
      </c>
      <c r="CE111" s="292">
        <v>0.33333333333333331</v>
      </c>
      <c r="CF111" s="63" t="s">
        <v>1</v>
      </c>
      <c r="CG111" s="64">
        <v>7</v>
      </c>
      <c r="CH111" s="63"/>
      <c r="CI111" s="65"/>
      <c r="CJ111" s="66"/>
      <c r="CK111" s="64"/>
      <c r="CL111" s="63"/>
      <c r="CM111" s="65"/>
      <c r="CN111" s="66"/>
      <c r="CO111" s="64"/>
      <c r="CP111" s="56">
        <v>0.29166666666666669</v>
      </c>
      <c r="CQ111" s="56" t="s">
        <v>219</v>
      </c>
      <c r="CR111" s="56" t="s">
        <v>219</v>
      </c>
      <c r="CS111" s="56" t="s">
        <v>219</v>
      </c>
      <c r="CT111" s="56" t="s">
        <v>219</v>
      </c>
      <c r="CU111" s="293">
        <v>0.87500000000000011</v>
      </c>
      <c r="CV111" s="54"/>
      <c r="CW111" s="17" t="s">
        <v>26</v>
      </c>
      <c r="CX111" s="18" t="s">
        <v>89</v>
      </c>
      <c r="CY111" s="19">
        <v>0.5</v>
      </c>
      <c r="CZ111" s="290">
        <v>0.80833333333333335</v>
      </c>
      <c r="DA111" s="291">
        <v>0.29166666666666669</v>
      </c>
      <c r="DB111" s="19">
        <v>0.5</v>
      </c>
      <c r="DC111" s="20">
        <v>0.85</v>
      </c>
      <c r="DD111" s="292">
        <v>0.33333333333333331</v>
      </c>
      <c r="DE111" s="63" t="s">
        <v>1</v>
      </c>
      <c r="DF111" s="64">
        <v>7</v>
      </c>
      <c r="DG111" s="63"/>
      <c r="DH111" s="65"/>
      <c r="DI111" s="66"/>
      <c r="DJ111" s="64"/>
      <c r="DK111" s="63"/>
      <c r="DL111" s="65"/>
      <c r="DM111" s="66"/>
      <c r="DN111" s="64"/>
      <c r="DO111" s="56">
        <v>0.29166666666666669</v>
      </c>
      <c r="DP111" s="56" t="s">
        <v>219</v>
      </c>
      <c r="DQ111" s="56" t="s">
        <v>219</v>
      </c>
      <c r="DR111" s="56" t="s">
        <v>219</v>
      </c>
      <c r="DS111" s="56" t="s">
        <v>219</v>
      </c>
      <c r="DT111" s="293">
        <v>0.87500000000000011</v>
      </c>
      <c r="DU111" s="54"/>
      <c r="DV111" s="17" t="s">
        <v>26</v>
      </c>
      <c r="DW111" s="18" t="s">
        <v>74</v>
      </c>
      <c r="DX111" s="19">
        <v>0.22916666666666666</v>
      </c>
      <c r="DY111" s="61">
        <v>0</v>
      </c>
      <c r="DZ111" s="60">
        <v>0</v>
      </c>
      <c r="EA111" s="19">
        <v>0</v>
      </c>
      <c r="EB111" s="20"/>
      <c r="EC111" s="59">
        <v>0</v>
      </c>
      <c r="ED111" s="63"/>
      <c r="EE111" s="64"/>
      <c r="EF111" s="63"/>
      <c r="EG111" s="65"/>
      <c r="EH111" s="66"/>
      <c r="EI111" s="64"/>
      <c r="EJ111" s="63"/>
      <c r="EK111" s="65"/>
      <c r="EL111" s="66"/>
      <c r="EM111" s="64"/>
      <c r="EN111" s="56" t="s">
        <v>219</v>
      </c>
      <c r="EO111" s="56" t="s">
        <v>219</v>
      </c>
      <c r="EP111" s="56" t="s">
        <v>219</v>
      </c>
      <c r="EQ111" s="56" t="s">
        <v>219</v>
      </c>
      <c r="ER111" s="56" t="s">
        <v>219</v>
      </c>
      <c r="ES111" s="96" t="s">
        <v>219</v>
      </c>
      <c r="ET111" s="54"/>
      <c r="EU111" s="17"/>
      <c r="EV111" s="18"/>
      <c r="EW111" s="19"/>
      <c r="EX111" s="290">
        <v>0</v>
      </c>
      <c r="EY111" s="291">
        <v>0</v>
      </c>
      <c r="EZ111" s="19">
        <v>0</v>
      </c>
      <c r="FA111" s="20"/>
      <c r="FB111" s="292">
        <v>0</v>
      </c>
      <c r="FC111" s="63"/>
      <c r="FD111" s="64"/>
      <c r="FE111" s="63"/>
      <c r="FF111" s="65"/>
      <c r="FG111" s="66"/>
      <c r="FH111" s="64"/>
      <c r="FI111" s="63"/>
      <c r="FJ111" s="65"/>
      <c r="FK111" s="66"/>
      <c r="FL111" s="64"/>
      <c r="FM111" s="56" t="s">
        <v>219</v>
      </c>
      <c r="FN111" s="56" t="s">
        <v>219</v>
      </c>
      <c r="FO111" s="56" t="s">
        <v>219</v>
      </c>
      <c r="FP111" s="56" t="s">
        <v>219</v>
      </c>
      <c r="FQ111" s="56" t="s">
        <v>219</v>
      </c>
      <c r="FR111" s="293" t="s">
        <v>219</v>
      </c>
      <c r="FS111" s="54"/>
      <c r="FU111" s="262" t="s">
        <v>26</v>
      </c>
      <c r="FV111" s="261">
        <v>2</v>
      </c>
      <c r="FW111" s="263">
        <v>1.5416666666666667</v>
      </c>
      <c r="FX111" s="23"/>
      <c r="FY111" s="88"/>
    </row>
    <row r="112" spans="1:181" s="25" customFormat="1" x14ac:dyDescent="0.2">
      <c r="A112" s="17" t="s">
        <v>24</v>
      </c>
      <c r="B112" s="18" t="s">
        <v>89</v>
      </c>
      <c r="C112" s="19">
        <v>0.54166666666666663</v>
      </c>
      <c r="D112" s="290">
        <v>0.85</v>
      </c>
      <c r="E112" s="291">
        <v>0.29166666666666669</v>
      </c>
      <c r="F112" s="19">
        <v>0.54166666666666663</v>
      </c>
      <c r="G112" s="20">
        <v>0.85</v>
      </c>
      <c r="H112" s="292">
        <v>0.29166666666666669</v>
      </c>
      <c r="I112" s="63" t="s">
        <v>91</v>
      </c>
      <c r="J112" s="64"/>
      <c r="K112" s="63"/>
      <c r="L112" s="65"/>
      <c r="M112" s="66"/>
      <c r="N112" s="64"/>
      <c r="O112" s="63"/>
      <c r="P112" s="65"/>
      <c r="Q112" s="66"/>
      <c r="R112" s="64"/>
      <c r="S112" s="56">
        <v>0</v>
      </c>
      <c r="T112" s="56" t="s">
        <v>219</v>
      </c>
      <c r="U112" s="56" t="s">
        <v>219</v>
      </c>
      <c r="V112" s="56" t="s">
        <v>219</v>
      </c>
      <c r="W112" s="56" t="s">
        <v>219</v>
      </c>
      <c r="X112" s="293">
        <v>0</v>
      </c>
      <c r="Y112" s="54"/>
      <c r="Z112" s="17" t="s">
        <v>24</v>
      </c>
      <c r="AA112" s="18" t="s">
        <v>89</v>
      </c>
      <c r="AB112" s="19">
        <v>0.54166666666666663</v>
      </c>
      <c r="AC112" s="290">
        <v>0.85</v>
      </c>
      <c r="AD112" s="291">
        <v>0.29166666666666669</v>
      </c>
      <c r="AE112" s="19">
        <v>0.54166666666666663</v>
      </c>
      <c r="AF112" s="20">
        <v>0.85</v>
      </c>
      <c r="AG112" s="292">
        <v>0.29166666666666669</v>
      </c>
      <c r="AH112" s="63" t="s">
        <v>91</v>
      </c>
      <c r="AI112" s="64"/>
      <c r="AJ112" s="63"/>
      <c r="AK112" s="65"/>
      <c r="AL112" s="66"/>
      <c r="AM112" s="64"/>
      <c r="AN112" s="63"/>
      <c r="AO112" s="65"/>
      <c r="AP112" s="66"/>
      <c r="AQ112" s="64"/>
      <c r="AR112" s="56">
        <v>0</v>
      </c>
      <c r="AS112" s="56" t="s">
        <v>219</v>
      </c>
      <c r="AT112" s="56" t="s">
        <v>219</v>
      </c>
      <c r="AU112" s="56" t="s">
        <v>219</v>
      </c>
      <c r="AV112" s="56" t="s">
        <v>219</v>
      </c>
      <c r="AW112" s="293">
        <v>0</v>
      </c>
      <c r="AX112" s="54"/>
      <c r="AY112" s="17" t="s">
        <v>24</v>
      </c>
      <c r="AZ112" s="18" t="s">
        <v>89</v>
      </c>
      <c r="BA112" s="19">
        <v>0.54166666666666663</v>
      </c>
      <c r="BB112" s="290">
        <v>0.85</v>
      </c>
      <c r="BC112" s="291">
        <v>0.29166666666666669</v>
      </c>
      <c r="BD112" s="19">
        <v>0.54166666666666663</v>
      </c>
      <c r="BE112" s="20">
        <v>0.85</v>
      </c>
      <c r="BF112" s="292">
        <v>0.29166666666666669</v>
      </c>
      <c r="BG112" s="63" t="s">
        <v>91</v>
      </c>
      <c r="BH112" s="64"/>
      <c r="BI112" s="63"/>
      <c r="BJ112" s="65"/>
      <c r="BK112" s="66"/>
      <c r="BL112" s="64"/>
      <c r="BM112" s="63"/>
      <c r="BN112" s="65"/>
      <c r="BO112" s="66"/>
      <c r="BP112" s="64"/>
      <c r="BQ112" s="56">
        <v>0</v>
      </c>
      <c r="BR112" s="56" t="s">
        <v>219</v>
      </c>
      <c r="BS112" s="56" t="s">
        <v>219</v>
      </c>
      <c r="BT112" s="56" t="s">
        <v>219</v>
      </c>
      <c r="BU112" s="56" t="s">
        <v>219</v>
      </c>
      <c r="BV112" s="293">
        <v>0</v>
      </c>
      <c r="BW112" s="54"/>
      <c r="BX112" s="17" t="s">
        <v>24</v>
      </c>
      <c r="BY112" s="18" t="s">
        <v>89</v>
      </c>
      <c r="BZ112" s="19">
        <v>0.54166666666666663</v>
      </c>
      <c r="CA112" s="290">
        <v>0.85</v>
      </c>
      <c r="CB112" s="291">
        <v>0.29166666666666669</v>
      </c>
      <c r="CC112" s="19">
        <v>0.54166666666666663</v>
      </c>
      <c r="CD112" s="20">
        <v>0.85</v>
      </c>
      <c r="CE112" s="292">
        <v>0.29166666666666669</v>
      </c>
      <c r="CF112" s="63" t="s">
        <v>91</v>
      </c>
      <c r="CG112" s="64"/>
      <c r="CH112" s="63"/>
      <c r="CI112" s="65"/>
      <c r="CJ112" s="66"/>
      <c r="CK112" s="64"/>
      <c r="CL112" s="63"/>
      <c r="CM112" s="65"/>
      <c r="CN112" s="66"/>
      <c r="CO112" s="64"/>
      <c r="CP112" s="56">
        <v>0</v>
      </c>
      <c r="CQ112" s="56" t="s">
        <v>219</v>
      </c>
      <c r="CR112" s="56" t="s">
        <v>219</v>
      </c>
      <c r="CS112" s="56" t="s">
        <v>219</v>
      </c>
      <c r="CT112" s="56" t="s">
        <v>219</v>
      </c>
      <c r="CU112" s="293">
        <v>0</v>
      </c>
      <c r="CV112" s="54"/>
      <c r="CW112" s="17" t="s">
        <v>24</v>
      </c>
      <c r="CX112" s="18" t="s">
        <v>89</v>
      </c>
      <c r="CY112" s="19">
        <v>0.54166666666666663</v>
      </c>
      <c r="CZ112" s="290">
        <v>0.85</v>
      </c>
      <c r="DA112" s="291">
        <v>0.29166666666666669</v>
      </c>
      <c r="DB112" s="19">
        <v>0.54166666666666663</v>
      </c>
      <c r="DC112" s="20">
        <v>0.85</v>
      </c>
      <c r="DD112" s="292">
        <v>0.29166666666666669</v>
      </c>
      <c r="DE112" s="63" t="s">
        <v>91</v>
      </c>
      <c r="DF112" s="64"/>
      <c r="DG112" s="63"/>
      <c r="DH112" s="65"/>
      <c r="DI112" s="66"/>
      <c r="DJ112" s="64"/>
      <c r="DK112" s="63"/>
      <c r="DL112" s="65"/>
      <c r="DM112" s="66"/>
      <c r="DN112" s="64"/>
      <c r="DO112" s="56">
        <v>0</v>
      </c>
      <c r="DP112" s="56" t="s">
        <v>219</v>
      </c>
      <c r="DQ112" s="56" t="s">
        <v>219</v>
      </c>
      <c r="DR112" s="56" t="s">
        <v>219</v>
      </c>
      <c r="DS112" s="56" t="s">
        <v>219</v>
      </c>
      <c r="DT112" s="293">
        <v>0</v>
      </c>
      <c r="DU112" s="54"/>
      <c r="DV112" s="17" t="s">
        <v>24</v>
      </c>
      <c r="DW112" s="18" t="s">
        <v>74</v>
      </c>
      <c r="DX112" s="19">
        <v>0.22916666666666666</v>
      </c>
      <c r="DY112" s="61">
        <v>0</v>
      </c>
      <c r="DZ112" s="60">
        <v>0</v>
      </c>
      <c r="EA112" s="19">
        <v>0</v>
      </c>
      <c r="EB112" s="20"/>
      <c r="EC112" s="59">
        <v>0</v>
      </c>
      <c r="ED112" s="63"/>
      <c r="EE112" s="64"/>
      <c r="EF112" s="63"/>
      <c r="EG112" s="65"/>
      <c r="EH112" s="66"/>
      <c r="EI112" s="64"/>
      <c r="EJ112" s="63"/>
      <c r="EK112" s="65"/>
      <c r="EL112" s="66"/>
      <c r="EM112" s="64"/>
      <c r="EN112" s="56" t="s">
        <v>219</v>
      </c>
      <c r="EO112" s="56" t="s">
        <v>219</v>
      </c>
      <c r="EP112" s="56" t="s">
        <v>219</v>
      </c>
      <c r="EQ112" s="56" t="s">
        <v>219</v>
      </c>
      <c r="ER112" s="56" t="s">
        <v>219</v>
      </c>
      <c r="ES112" s="96" t="s">
        <v>219</v>
      </c>
      <c r="ET112" s="54"/>
      <c r="EU112" s="17"/>
      <c r="EV112" s="18"/>
      <c r="EW112" s="19"/>
      <c r="EX112" s="290">
        <v>0</v>
      </c>
      <c r="EY112" s="291">
        <v>0</v>
      </c>
      <c r="EZ112" s="19">
        <v>0</v>
      </c>
      <c r="FA112" s="20"/>
      <c r="FB112" s="292">
        <v>0</v>
      </c>
      <c r="FC112" s="63"/>
      <c r="FD112" s="64"/>
      <c r="FE112" s="63"/>
      <c r="FF112" s="65"/>
      <c r="FG112" s="66"/>
      <c r="FH112" s="64"/>
      <c r="FI112" s="63"/>
      <c r="FJ112" s="65"/>
      <c r="FK112" s="66"/>
      <c r="FL112" s="64"/>
      <c r="FM112" s="56" t="s">
        <v>219</v>
      </c>
      <c r="FN112" s="56" t="s">
        <v>219</v>
      </c>
      <c r="FO112" s="56" t="s">
        <v>219</v>
      </c>
      <c r="FP112" s="56" t="s">
        <v>219</v>
      </c>
      <c r="FQ112" s="56" t="s">
        <v>219</v>
      </c>
      <c r="FR112" s="293" t="s">
        <v>219</v>
      </c>
      <c r="FS112" s="54"/>
      <c r="FU112" s="262" t="s">
        <v>24</v>
      </c>
      <c r="FV112" s="261">
        <v>2</v>
      </c>
      <c r="FW112" s="263">
        <v>1.5416666666666667</v>
      </c>
      <c r="FX112" s="23"/>
      <c r="FY112" s="88"/>
    </row>
    <row r="113" spans="1:181" s="25" customFormat="1" x14ac:dyDescent="0.2">
      <c r="A113" s="17" t="s">
        <v>187</v>
      </c>
      <c r="B113" s="18" t="s">
        <v>89</v>
      </c>
      <c r="C113" s="19">
        <v>0.5625</v>
      </c>
      <c r="D113" s="290">
        <v>0.87083333333333335</v>
      </c>
      <c r="E113" s="291">
        <v>0.29166666666666669</v>
      </c>
      <c r="F113" s="19">
        <v>0.5625</v>
      </c>
      <c r="G113" s="20">
        <v>0.85</v>
      </c>
      <c r="H113" s="292">
        <v>0.27083333333333331</v>
      </c>
      <c r="I113" s="63" t="s">
        <v>1</v>
      </c>
      <c r="J113" s="64">
        <v>7</v>
      </c>
      <c r="K113" s="63"/>
      <c r="L113" s="65"/>
      <c r="M113" s="66"/>
      <c r="N113" s="64"/>
      <c r="O113" s="63"/>
      <c r="P113" s="65"/>
      <c r="Q113" s="66"/>
      <c r="R113" s="64"/>
      <c r="S113" s="56">
        <v>0.29166666666666669</v>
      </c>
      <c r="T113" s="56" t="s">
        <v>219</v>
      </c>
      <c r="U113" s="56" t="s">
        <v>219</v>
      </c>
      <c r="V113" s="56" t="s">
        <v>219</v>
      </c>
      <c r="W113" s="56" t="s">
        <v>219</v>
      </c>
      <c r="X113" s="293">
        <v>1.0769230769230771</v>
      </c>
      <c r="Y113" s="54"/>
      <c r="Z113" s="17" t="s">
        <v>192</v>
      </c>
      <c r="AA113" s="18" t="s">
        <v>89</v>
      </c>
      <c r="AB113" s="19">
        <v>0.5625</v>
      </c>
      <c r="AC113" s="290">
        <v>0.87083333333333335</v>
      </c>
      <c r="AD113" s="291">
        <v>0.29166666666666669</v>
      </c>
      <c r="AE113" s="19">
        <v>0.5625</v>
      </c>
      <c r="AF113" s="20">
        <v>0.85</v>
      </c>
      <c r="AG113" s="292">
        <v>0.27083333333333331</v>
      </c>
      <c r="AH113" s="63" t="s">
        <v>67</v>
      </c>
      <c r="AI113" s="64">
        <v>244</v>
      </c>
      <c r="AJ113" s="63"/>
      <c r="AK113" s="65"/>
      <c r="AL113" s="66"/>
      <c r="AM113" s="64"/>
      <c r="AN113" s="63"/>
      <c r="AO113" s="65"/>
      <c r="AP113" s="66"/>
      <c r="AQ113" s="64"/>
      <c r="AR113" s="56">
        <v>8.761670257515132E-2</v>
      </c>
      <c r="AS113" s="56" t="s">
        <v>219</v>
      </c>
      <c r="AT113" s="56" t="s">
        <v>219</v>
      </c>
      <c r="AU113" s="56" t="s">
        <v>219</v>
      </c>
      <c r="AV113" s="56" t="s">
        <v>219</v>
      </c>
      <c r="AW113" s="293">
        <v>0.32350782489286645</v>
      </c>
      <c r="AX113" s="54"/>
      <c r="AY113" s="17" t="s">
        <v>192</v>
      </c>
      <c r="AZ113" s="18" t="s">
        <v>89</v>
      </c>
      <c r="BA113" s="19">
        <v>0.54166666666666663</v>
      </c>
      <c r="BB113" s="290">
        <v>0.85</v>
      </c>
      <c r="BC113" s="291">
        <v>0.29166666666666669</v>
      </c>
      <c r="BD113" s="19">
        <v>0.54166666666666663</v>
      </c>
      <c r="BE113" s="20">
        <v>0.85</v>
      </c>
      <c r="BF113" s="292">
        <v>0.29166666666666669</v>
      </c>
      <c r="BG113" s="63" t="s">
        <v>67</v>
      </c>
      <c r="BH113" s="64">
        <v>400</v>
      </c>
      <c r="BI113" s="63"/>
      <c r="BJ113" s="65"/>
      <c r="BK113" s="66"/>
      <c r="BL113" s="64"/>
      <c r="BM113" s="63"/>
      <c r="BN113" s="65"/>
      <c r="BO113" s="66"/>
      <c r="BP113" s="64"/>
      <c r="BQ113" s="56">
        <v>0.14363393864778906</v>
      </c>
      <c r="BR113" s="56" t="s">
        <v>219</v>
      </c>
      <c r="BS113" s="56" t="s">
        <v>219</v>
      </c>
      <c r="BT113" s="56" t="s">
        <v>219</v>
      </c>
      <c r="BU113" s="56" t="s">
        <v>219</v>
      </c>
      <c r="BV113" s="293">
        <v>0.49245921822099104</v>
      </c>
      <c r="BW113" s="54"/>
      <c r="BX113" s="17" t="s">
        <v>195</v>
      </c>
      <c r="BY113" s="18" t="s">
        <v>89</v>
      </c>
      <c r="BZ113" s="19">
        <v>0.54166666666666663</v>
      </c>
      <c r="CA113" s="290">
        <v>0.85</v>
      </c>
      <c r="CB113" s="291">
        <v>0.29166666666666669</v>
      </c>
      <c r="CC113" s="19">
        <v>0.54166666666666663</v>
      </c>
      <c r="CD113" s="20">
        <v>0.85</v>
      </c>
      <c r="CE113" s="292">
        <v>0.29166666666666669</v>
      </c>
      <c r="CF113" s="63" t="s">
        <v>67</v>
      </c>
      <c r="CG113" s="64">
        <v>350</v>
      </c>
      <c r="CH113" s="63"/>
      <c r="CI113" s="65"/>
      <c r="CJ113" s="66"/>
      <c r="CK113" s="64"/>
      <c r="CL113" s="63"/>
      <c r="CM113" s="65"/>
      <c r="CN113" s="66"/>
      <c r="CO113" s="64"/>
      <c r="CP113" s="56">
        <v>0.12567969631681541</v>
      </c>
      <c r="CQ113" s="56" t="s">
        <v>219</v>
      </c>
      <c r="CR113" s="56" t="s">
        <v>219</v>
      </c>
      <c r="CS113" s="56" t="s">
        <v>219</v>
      </c>
      <c r="CT113" s="56" t="s">
        <v>219</v>
      </c>
      <c r="CU113" s="293">
        <v>0.43090181594336713</v>
      </c>
      <c r="CV113" s="54"/>
      <c r="CW113" s="111" t="s">
        <v>192</v>
      </c>
      <c r="CX113" s="18" t="s">
        <v>89</v>
      </c>
      <c r="CY113" s="19">
        <v>0.54166666666666663</v>
      </c>
      <c r="CZ113" s="290">
        <v>0.85</v>
      </c>
      <c r="DA113" s="291">
        <v>0.29166666666666669</v>
      </c>
      <c r="DB113" s="19">
        <v>0.54166666666666663</v>
      </c>
      <c r="DC113" s="20">
        <v>0.83333333333333337</v>
      </c>
      <c r="DD113" s="292">
        <v>0.27500000000000008</v>
      </c>
      <c r="DE113" s="63" t="s">
        <v>67</v>
      </c>
      <c r="DF113" s="64">
        <v>450</v>
      </c>
      <c r="DG113" s="63"/>
      <c r="DH113" s="65"/>
      <c r="DI113" s="66"/>
      <c r="DJ113" s="64"/>
      <c r="DK113" s="63"/>
      <c r="DL113" s="65"/>
      <c r="DM113" s="66"/>
      <c r="DN113" s="64"/>
      <c r="DO113" s="56">
        <v>0.16158818097876268</v>
      </c>
      <c r="DP113" s="56" t="s">
        <v>219</v>
      </c>
      <c r="DQ113" s="56" t="s">
        <v>219</v>
      </c>
      <c r="DR113" s="56" t="s">
        <v>219</v>
      </c>
      <c r="DS113" s="56" t="s">
        <v>219</v>
      </c>
      <c r="DT113" s="293">
        <v>0.58759338537731864</v>
      </c>
      <c r="DU113" s="54"/>
      <c r="DV113" s="17" t="s">
        <v>203</v>
      </c>
      <c r="DW113" s="18" t="s">
        <v>74</v>
      </c>
      <c r="DX113" s="19">
        <v>0.29166666666666669</v>
      </c>
      <c r="DY113" s="61">
        <v>0</v>
      </c>
      <c r="DZ113" s="60">
        <v>0</v>
      </c>
      <c r="EA113" s="19">
        <v>0</v>
      </c>
      <c r="EB113" s="20">
        <v>0.66666666666666663</v>
      </c>
      <c r="EC113" s="59">
        <v>0</v>
      </c>
      <c r="ED113" s="63"/>
      <c r="EE113" s="64"/>
      <c r="EF113" s="63"/>
      <c r="EG113" s="65"/>
      <c r="EH113" s="66"/>
      <c r="EI113" s="64"/>
      <c r="EJ113" s="63"/>
      <c r="EK113" s="65"/>
      <c r="EL113" s="66"/>
      <c r="EM113" s="64"/>
      <c r="EN113" s="56" t="s">
        <v>219</v>
      </c>
      <c r="EO113" s="56" t="s">
        <v>219</v>
      </c>
      <c r="EP113" s="56" t="s">
        <v>219</v>
      </c>
      <c r="EQ113" s="56" t="s">
        <v>219</v>
      </c>
      <c r="ER113" s="56" t="s">
        <v>219</v>
      </c>
      <c r="ES113" s="96" t="s">
        <v>219</v>
      </c>
      <c r="ET113" s="54"/>
      <c r="EU113" s="17"/>
      <c r="EV113" s="18"/>
      <c r="EW113" s="19"/>
      <c r="EX113" s="290">
        <v>0</v>
      </c>
      <c r="EY113" s="291">
        <v>0</v>
      </c>
      <c r="EZ113" s="19">
        <v>0</v>
      </c>
      <c r="FA113" s="20"/>
      <c r="FB113" s="292">
        <v>0</v>
      </c>
      <c r="FC113" s="63"/>
      <c r="FD113" s="64"/>
      <c r="FE113" s="63"/>
      <c r="FF113" s="65"/>
      <c r="FG113" s="66"/>
      <c r="FH113" s="64"/>
      <c r="FI113" s="63"/>
      <c r="FJ113" s="65"/>
      <c r="FK113" s="66"/>
      <c r="FL113" s="64"/>
      <c r="FM113" s="56" t="s">
        <v>219</v>
      </c>
      <c r="FN113" s="56" t="s">
        <v>219</v>
      </c>
      <c r="FO113" s="56" t="s">
        <v>219</v>
      </c>
      <c r="FP113" s="56" t="s">
        <v>219</v>
      </c>
      <c r="FQ113" s="56" t="s">
        <v>219</v>
      </c>
      <c r="FR113" s="293" t="s">
        <v>219</v>
      </c>
      <c r="FS113" s="54"/>
      <c r="FU113" s="262" t="s">
        <v>203</v>
      </c>
      <c r="FV113" s="261">
        <v>2</v>
      </c>
      <c r="FW113" s="263">
        <v>1.5416666666666667</v>
      </c>
      <c r="FX113" s="23"/>
      <c r="FY113" s="88"/>
    </row>
    <row r="114" spans="1:181" s="25" customFormat="1" x14ac:dyDescent="0.2">
      <c r="A114" s="17" t="s">
        <v>27</v>
      </c>
      <c r="B114" s="18" t="s">
        <v>89</v>
      </c>
      <c r="C114" s="19">
        <v>0.54166666666666663</v>
      </c>
      <c r="D114" s="290">
        <v>0.85</v>
      </c>
      <c r="E114" s="291">
        <v>0.29166666666666669</v>
      </c>
      <c r="F114" s="19">
        <v>0.54166666666666663</v>
      </c>
      <c r="G114" s="20">
        <v>0.85</v>
      </c>
      <c r="H114" s="292">
        <v>0.29166666666666669</v>
      </c>
      <c r="I114" s="63" t="s">
        <v>66</v>
      </c>
      <c r="J114" s="64">
        <v>1015</v>
      </c>
      <c r="K114" s="63"/>
      <c r="L114" s="65"/>
      <c r="M114" s="66"/>
      <c r="N114" s="64"/>
      <c r="O114" s="63"/>
      <c r="P114" s="65"/>
      <c r="Q114" s="66"/>
      <c r="R114" s="64"/>
      <c r="S114" s="56">
        <v>0.27335333948907353</v>
      </c>
      <c r="T114" s="56" t="s">
        <v>219</v>
      </c>
      <c r="U114" s="56" t="s">
        <v>219</v>
      </c>
      <c r="V114" s="56" t="s">
        <v>219</v>
      </c>
      <c r="W114" s="56" t="s">
        <v>219</v>
      </c>
      <c r="X114" s="293">
        <v>0.93721144967682346</v>
      </c>
      <c r="Y114" s="54"/>
      <c r="Z114" s="17" t="s">
        <v>27</v>
      </c>
      <c r="AA114" s="18" t="s">
        <v>89</v>
      </c>
      <c r="AB114" s="19">
        <v>0.54166666666666663</v>
      </c>
      <c r="AC114" s="290">
        <v>0.85</v>
      </c>
      <c r="AD114" s="291">
        <v>0.29166666666666669</v>
      </c>
      <c r="AE114" s="19">
        <v>0.54166666666666663</v>
      </c>
      <c r="AF114" s="20">
        <v>0.85</v>
      </c>
      <c r="AG114" s="292">
        <v>0.29166666666666669</v>
      </c>
      <c r="AH114" s="63" t="s">
        <v>66</v>
      </c>
      <c r="AI114" s="64">
        <v>960</v>
      </c>
      <c r="AJ114" s="63"/>
      <c r="AK114" s="65"/>
      <c r="AL114" s="66"/>
      <c r="AM114" s="64"/>
      <c r="AN114" s="63"/>
      <c r="AO114" s="65"/>
      <c r="AP114" s="66"/>
      <c r="AQ114" s="64"/>
      <c r="AR114" s="56">
        <v>0.25854108956602029</v>
      </c>
      <c r="AS114" s="56" t="s">
        <v>219</v>
      </c>
      <c r="AT114" s="56" t="s">
        <v>219</v>
      </c>
      <c r="AU114" s="56" t="s">
        <v>219</v>
      </c>
      <c r="AV114" s="56" t="s">
        <v>219</v>
      </c>
      <c r="AW114" s="293">
        <v>0.8864265927977838</v>
      </c>
      <c r="AX114" s="54"/>
      <c r="AY114" s="17" t="s">
        <v>27</v>
      </c>
      <c r="AZ114" s="18" t="s">
        <v>74</v>
      </c>
      <c r="BA114" s="19">
        <v>0.54166666666666663</v>
      </c>
      <c r="BB114" s="290">
        <v>0</v>
      </c>
      <c r="BC114" s="291">
        <v>0</v>
      </c>
      <c r="BD114" s="19">
        <v>0</v>
      </c>
      <c r="BE114" s="20"/>
      <c r="BF114" s="292">
        <v>0</v>
      </c>
      <c r="BG114" s="63"/>
      <c r="BH114" s="64"/>
      <c r="BI114" s="63"/>
      <c r="BJ114" s="65"/>
      <c r="BK114" s="66"/>
      <c r="BL114" s="64"/>
      <c r="BM114" s="63"/>
      <c r="BN114" s="65"/>
      <c r="BO114" s="66"/>
      <c r="BP114" s="64"/>
      <c r="BQ114" s="56" t="s">
        <v>219</v>
      </c>
      <c r="BR114" s="56" t="s">
        <v>219</v>
      </c>
      <c r="BS114" s="56" t="s">
        <v>219</v>
      </c>
      <c r="BT114" s="56" t="s">
        <v>219</v>
      </c>
      <c r="BU114" s="56" t="s">
        <v>219</v>
      </c>
      <c r="BV114" s="293" t="s">
        <v>219</v>
      </c>
      <c r="BW114" s="54"/>
      <c r="BX114" s="17" t="s">
        <v>27</v>
      </c>
      <c r="BY114" s="18" t="s">
        <v>89</v>
      </c>
      <c r="BZ114" s="19">
        <v>0.54166666666666663</v>
      </c>
      <c r="CA114" s="290">
        <v>0.85</v>
      </c>
      <c r="CB114" s="291">
        <v>0.29166666666666669</v>
      </c>
      <c r="CC114" s="19">
        <v>0.54166666666666663</v>
      </c>
      <c r="CD114" s="20">
        <v>0.85</v>
      </c>
      <c r="CE114" s="292">
        <v>0.29166666666666669</v>
      </c>
      <c r="CF114" s="63" t="s">
        <v>66</v>
      </c>
      <c r="CG114" s="64">
        <v>1083</v>
      </c>
      <c r="CH114" s="63"/>
      <c r="CI114" s="65"/>
      <c r="CJ114" s="66"/>
      <c r="CK114" s="64"/>
      <c r="CL114" s="63"/>
      <c r="CM114" s="65"/>
      <c r="CN114" s="66"/>
      <c r="CO114" s="64"/>
      <c r="CP114" s="56">
        <v>0.29166666666666669</v>
      </c>
      <c r="CQ114" s="56" t="s">
        <v>219</v>
      </c>
      <c r="CR114" s="56" t="s">
        <v>219</v>
      </c>
      <c r="CS114" s="56" t="s">
        <v>219</v>
      </c>
      <c r="CT114" s="56" t="s">
        <v>219</v>
      </c>
      <c r="CU114" s="293">
        <v>1</v>
      </c>
      <c r="CV114" s="54"/>
      <c r="CW114" s="17" t="s">
        <v>27</v>
      </c>
      <c r="CX114" s="18" t="s">
        <v>89</v>
      </c>
      <c r="CY114" s="19">
        <v>0.54166666666666663</v>
      </c>
      <c r="CZ114" s="290">
        <v>0.85</v>
      </c>
      <c r="DA114" s="291">
        <v>0.29166666666666669</v>
      </c>
      <c r="DB114" s="19">
        <v>0.54166666666666663</v>
      </c>
      <c r="DC114" s="20">
        <v>0.85</v>
      </c>
      <c r="DD114" s="292">
        <v>0.29166666666666669</v>
      </c>
      <c r="DE114" s="63" t="s">
        <v>69</v>
      </c>
      <c r="DF114" s="64">
        <v>975</v>
      </c>
      <c r="DG114" s="63" t="s">
        <v>66</v>
      </c>
      <c r="DH114" s="65">
        <v>435</v>
      </c>
      <c r="DI114" s="66"/>
      <c r="DJ114" s="64"/>
      <c r="DK114" s="63"/>
      <c r="DL114" s="65"/>
      <c r="DM114" s="66"/>
      <c r="DN114" s="64"/>
      <c r="DO114" s="56">
        <v>0.22951977401129944</v>
      </c>
      <c r="DP114" s="56">
        <v>0.11715143120960296</v>
      </c>
      <c r="DQ114" s="56" t="s">
        <v>219</v>
      </c>
      <c r="DR114" s="56" t="s">
        <v>219</v>
      </c>
      <c r="DS114" s="56" t="s">
        <v>219</v>
      </c>
      <c r="DT114" s="293">
        <v>1.1885869893288081</v>
      </c>
      <c r="DU114" s="54"/>
      <c r="DV114" s="17" t="s">
        <v>27</v>
      </c>
      <c r="DW114" s="18" t="s">
        <v>89</v>
      </c>
      <c r="DX114" s="19">
        <v>0.33333333333333331</v>
      </c>
      <c r="DY114" s="61">
        <v>0.64166666666666661</v>
      </c>
      <c r="DZ114" s="60">
        <v>0.29166666666666663</v>
      </c>
      <c r="EA114" s="19">
        <v>0.33333333333333331</v>
      </c>
      <c r="EB114" s="20">
        <v>0.64930555555555558</v>
      </c>
      <c r="EC114" s="59">
        <v>0.2993055555555556</v>
      </c>
      <c r="ED114" s="63" t="s">
        <v>68</v>
      </c>
      <c r="EE114" s="64">
        <v>1706</v>
      </c>
      <c r="EF114" s="63"/>
      <c r="EG114" s="65"/>
      <c r="EH114" s="66"/>
      <c r="EI114" s="64"/>
      <c r="EJ114" s="63"/>
      <c r="EK114" s="65"/>
      <c r="EL114" s="66"/>
      <c r="EM114" s="64"/>
      <c r="EN114" s="56">
        <v>0.30120056497175141</v>
      </c>
      <c r="EO114" s="56" t="s">
        <v>219</v>
      </c>
      <c r="EP114" s="56" t="s">
        <v>219</v>
      </c>
      <c r="EQ114" s="56" t="s">
        <v>219</v>
      </c>
      <c r="ER114" s="56" t="s">
        <v>219</v>
      </c>
      <c r="ES114" s="96">
        <v>1.0063313539659442</v>
      </c>
      <c r="ET114" s="54"/>
      <c r="EU114" s="17"/>
      <c r="EV114" s="18"/>
      <c r="EW114" s="19"/>
      <c r="EX114" s="290">
        <v>0</v>
      </c>
      <c r="EY114" s="291">
        <v>0</v>
      </c>
      <c r="EZ114" s="19">
        <v>0</v>
      </c>
      <c r="FA114" s="20"/>
      <c r="FB114" s="292">
        <v>0</v>
      </c>
      <c r="FC114" s="63"/>
      <c r="FD114" s="64"/>
      <c r="FE114" s="63"/>
      <c r="FF114" s="65"/>
      <c r="FG114" s="66"/>
      <c r="FH114" s="64"/>
      <c r="FI114" s="63"/>
      <c r="FJ114" s="65"/>
      <c r="FK114" s="66"/>
      <c r="FL114" s="64"/>
      <c r="FM114" s="56" t="s">
        <v>219</v>
      </c>
      <c r="FN114" s="56" t="s">
        <v>219</v>
      </c>
      <c r="FO114" s="56" t="s">
        <v>219</v>
      </c>
      <c r="FP114" s="56" t="s">
        <v>219</v>
      </c>
      <c r="FQ114" s="56" t="s">
        <v>219</v>
      </c>
      <c r="FR114" s="293" t="s">
        <v>219</v>
      </c>
      <c r="FS114" s="54"/>
      <c r="FU114" s="262" t="s">
        <v>27</v>
      </c>
      <c r="FV114" s="261">
        <v>2</v>
      </c>
      <c r="FW114" s="263">
        <v>1.5416666666666667</v>
      </c>
      <c r="FX114" s="23"/>
      <c r="FY114" s="88"/>
    </row>
    <row r="115" spans="1:181" s="25" customFormat="1" x14ac:dyDescent="0.2">
      <c r="A115" s="17" t="s">
        <v>30</v>
      </c>
      <c r="B115" s="18" t="s">
        <v>89</v>
      </c>
      <c r="C115" s="19">
        <v>0.54166666666666663</v>
      </c>
      <c r="D115" s="290">
        <v>0.85</v>
      </c>
      <c r="E115" s="291">
        <v>0.29166666666666669</v>
      </c>
      <c r="F115" s="19">
        <v>0.54166666666666663</v>
      </c>
      <c r="G115" s="20">
        <v>0.85</v>
      </c>
      <c r="H115" s="292">
        <v>0.29166666666666669</v>
      </c>
      <c r="I115" s="63" t="s">
        <v>67</v>
      </c>
      <c r="J115" s="64">
        <v>820</v>
      </c>
      <c r="K115" s="63"/>
      <c r="L115" s="65"/>
      <c r="M115" s="66"/>
      <c r="N115" s="64"/>
      <c r="O115" s="63"/>
      <c r="P115" s="65"/>
      <c r="Q115" s="66"/>
      <c r="R115" s="64"/>
      <c r="S115" s="56">
        <v>0.29444957422796758</v>
      </c>
      <c r="T115" s="56" t="s">
        <v>219</v>
      </c>
      <c r="U115" s="56" t="s">
        <v>219</v>
      </c>
      <c r="V115" s="56" t="s">
        <v>219</v>
      </c>
      <c r="W115" s="56" t="s">
        <v>219</v>
      </c>
      <c r="X115" s="293">
        <v>1.0095413973530316</v>
      </c>
      <c r="Y115" s="54"/>
      <c r="Z115" s="17" t="s">
        <v>30</v>
      </c>
      <c r="AA115" s="18" t="s">
        <v>74</v>
      </c>
      <c r="AB115" s="19">
        <v>0.22916666666666666</v>
      </c>
      <c r="AC115" s="290">
        <v>0</v>
      </c>
      <c r="AD115" s="291">
        <v>0</v>
      </c>
      <c r="AE115" s="19">
        <v>0</v>
      </c>
      <c r="AF115" s="20"/>
      <c r="AG115" s="292">
        <v>0</v>
      </c>
      <c r="AH115" s="63"/>
      <c r="AI115" s="64"/>
      <c r="AJ115" s="63"/>
      <c r="AK115" s="65"/>
      <c r="AL115" s="66"/>
      <c r="AM115" s="64"/>
      <c r="AN115" s="63"/>
      <c r="AO115" s="65"/>
      <c r="AP115" s="66"/>
      <c r="AQ115" s="64"/>
      <c r="AR115" s="56" t="s">
        <v>219</v>
      </c>
      <c r="AS115" s="56" t="s">
        <v>219</v>
      </c>
      <c r="AT115" s="56" t="s">
        <v>219</v>
      </c>
      <c r="AU115" s="56" t="s">
        <v>219</v>
      </c>
      <c r="AV115" s="56" t="s">
        <v>219</v>
      </c>
      <c r="AW115" s="293" t="s">
        <v>219</v>
      </c>
      <c r="AX115" s="54"/>
      <c r="AY115" s="17" t="s">
        <v>30</v>
      </c>
      <c r="AZ115" s="18" t="s">
        <v>89</v>
      </c>
      <c r="BA115" s="19">
        <v>0.54166666666666663</v>
      </c>
      <c r="BB115" s="290">
        <v>0.85</v>
      </c>
      <c r="BC115" s="291">
        <v>0.29166666666666669</v>
      </c>
      <c r="BD115" s="19">
        <v>0.54166666666666663</v>
      </c>
      <c r="BE115" s="20">
        <v>0.85</v>
      </c>
      <c r="BF115" s="292">
        <v>0.29166666666666669</v>
      </c>
      <c r="BG115" s="63" t="s">
        <v>68</v>
      </c>
      <c r="BH115" s="64">
        <v>892</v>
      </c>
      <c r="BI115" s="63" t="s">
        <v>67</v>
      </c>
      <c r="BJ115" s="65">
        <v>200</v>
      </c>
      <c r="BK115" s="66"/>
      <c r="BL115" s="64"/>
      <c r="BM115" s="63"/>
      <c r="BN115" s="65"/>
      <c r="BO115" s="66"/>
      <c r="BP115" s="64"/>
      <c r="BQ115" s="56">
        <v>0.1574858757062147</v>
      </c>
      <c r="BR115" s="56">
        <v>7.1816969323894531E-2</v>
      </c>
      <c r="BS115" s="56" t="s">
        <v>219</v>
      </c>
      <c r="BT115" s="56" t="s">
        <v>219</v>
      </c>
      <c r="BU115" s="56" t="s">
        <v>219</v>
      </c>
      <c r="BV115" s="293">
        <v>0.78618118296037443</v>
      </c>
      <c r="BW115" s="54"/>
      <c r="BX115" s="17" t="s">
        <v>30</v>
      </c>
      <c r="BY115" s="18" t="s">
        <v>89</v>
      </c>
      <c r="BZ115" s="19">
        <v>0.54166666666666663</v>
      </c>
      <c r="CA115" s="290">
        <v>0.85</v>
      </c>
      <c r="CB115" s="291">
        <v>0.29166666666666669</v>
      </c>
      <c r="CC115" s="19">
        <v>0.54166666666666663</v>
      </c>
      <c r="CD115" s="20">
        <v>0.85</v>
      </c>
      <c r="CE115" s="292">
        <v>0.29166666666666669</v>
      </c>
      <c r="CF115" s="63" t="s">
        <v>68</v>
      </c>
      <c r="CG115" s="64">
        <v>1570</v>
      </c>
      <c r="CH115" s="63"/>
      <c r="CI115" s="65"/>
      <c r="CJ115" s="66"/>
      <c r="CK115" s="64"/>
      <c r="CL115" s="63"/>
      <c r="CM115" s="65"/>
      <c r="CN115" s="66"/>
      <c r="CO115" s="64"/>
      <c r="CP115" s="56">
        <v>0.27718926553672313</v>
      </c>
      <c r="CQ115" s="56" t="s">
        <v>219</v>
      </c>
      <c r="CR115" s="56" t="s">
        <v>219</v>
      </c>
      <c r="CS115" s="56" t="s">
        <v>219</v>
      </c>
      <c r="CT115" s="56" t="s">
        <v>219</v>
      </c>
      <c r="CU115" s="293">
        <v>0.95036319612590781</v>
      </c>
      <c r="CV115" s="54"/>
      <c r="CW115" s="17" t="s">
        <v>30</v>
      </c>
      <c r="CX115" s="18" t="s">
        <v>89</v>
      </c>
      <c r="CY115" s="19">
        <v>0.54166666666666663</v>
      </c>
      <c r="CZ115" s="290">
        <v>0.85</v>
      </c>
      <c r="DA115" s="291">
        <v>0.29166666666666669</v>
      </c>
      <c r="DB115" s="19">
        <v>0.54166666666666663</v>
      </c>
      <c r="DC115" s="20">
        <v>0.85</v>
      </c>
      <c r="DD115" s="292">
        <v>0.29166666666666669</v>
      </c>
      <c r="DE115" s="63" t="s">
        <v>66</v>
      </c>
      <c r="DF115" s="64">
        <v>925</v>
      </c>
      <c r="DG115" s="63"/>
      <c r="DH115" s="65"/>
      <c r="DI115" s="66"/>
      <c r="DJ115" s="64"/>
      <c r="DK115" s="63"/>
      <c r="DL115" s="65"/>
      <c r="DM115" s="66"/>
      <c r="DN115" s="64"/>
      <c r="DO115" s="56">
        <v>0.24911511234225914</v>
      </c>
      <c r="DP115" s="56" t="s">
        <v>219</v>
      </c>
      <c r="DQ115" s="56" t="s">
        <v>219</v>
      </c>
      <c r="DR115" s="56" t="s">
        <v>219</v>
      </c>
      <c r="DS115" s="56" t="s">
        <v>219</v>
      </c>
      <c r="DT115" s="293">
        <v>0.85410895660203123</v>
      </c>
      <c r="DU115" s="54"/>
      <c r="DV115" s="17" t="s">
        <v>30</v>
      </c>
      <c r="DW115" s="18" t="s">
        <v>89</v>
      </c>
      <c r="DX115" s="19">
        <v>0.33333333333333331</v>
      </c>
      <c r="DY115" s="61">
        <v>0.64166666666666661</v>
      </c>
      <c r="DZ115" s="60">
        <v>0.29166666666666663</v>
      </c>
      <c r="EA115" s="19">
        <v>0.33333333333333331</v>
      </c>
      <c r="EB115" s="20">
        <v>0.6</v>
      </c>
      <c r="EC115" s="59">
        <v>0.25</v>
      </c>
      <c r="ED115" s="63" t="s">
        <v>66</v>
      </c>
      <c r="EE115" s="64">
        <v>1077</v>
      </c>
      <c r="EF115" s="63"/>
      <c r="EG115" s="65"/>
      <c r="EH115" s="66"/>
      <c r="EI115" s="64"/>
      <c r="EJ115" s="63"/>
      <c r="EK115" s="65"/>
      <c r="EL115" s="66"/>
      <c r="EM115" s="64"/>
      <c r="EN115" s="56">
        <v>0.29005078485687902</v>
      </c>
      <c r="EO115" s="56" t="s">
        <v>219</v>
      </c>
      <c r="EP115" s="56" t="s">
        <v>219</v>
      </c>
      <c r="EQ115" s="56" t="s">
        <v>219</v>
      </c>
      <c r="ER115" s="56" t="s">
        <v>219</v>
      </c>
      <c r="ES115" s="96">
        <v>1.1602031394275161</v>
      </c>
      <c r="ET115" s="54"/>
      <c r="EU115" s="17"/>
      <c r="EV115" s="18"/>
      <c r="EW115" s="19"/>
      <c r="EX115" s="290">
        <v>0</v>
      </c>
      <c r="EY115" s="291">
        <v>0</v>
      </c>
      <c r="EZ115" s="19">
        <v>0</v>
      </c>
      <c r="FA115" s="20"/>
      <c r="FB115" s="292">
        <v>0</v>
      </c>
      <c r="FC115" s="63"/>
      <c r="FD115" s="64"/>
      <c r="FE115" s="63"/>
      <c r="FF115" s="65"/>
      <c r="FG115" s="66"/>
      <c r="FH115" s="64"/>
      <c r="FI115" s="63"/>
      <c r="FJ115" s="65"/>
      <c r="FK115" s="66"/>
      <c r="FL115" s="64"/>
      <c r="FM115" s="56" t="s">
        <v>219</v>
      </c>
      <c r="FN115" s="56" t="s">
        <v>219</v>
      </c>
      <c r="FO115" s="56" t="s">
        <v>219</v>
      </c>
      <c r="FP115" s="56" t="s">
        <v>219</v>
      </c>
      <c r="FQ115" s="56" t="s">
        <v>219</v>
      </c>
      <c r="FR115" s="293" t="s">
        <v>219</v>
      </c>
      <c r="FS115" s="54"/>
      <c r="FU115" s="262" t="s">
        <v>30</v>
      </c>
      <c r="FV115" s="261">
        <v>2</v>
      </c>
      <c r="FW115" s="263">
        <v>1.5416666666666667</v>
      </c>
      <c r="FX115" s="23"/>
      <c r="FY115" s="88"/>
    </row>
    <row r="116" spans="1:181" s="25" customFormat="1" x14ac:dyDescent="0.2">
      <c r="A116" s="17" t="s">
        <v>40</v>
      </c>
      <c r="B116" s="18" t="s">
        <v>89</v>
      </c>
      <c r="C116" s="19">
        <v>0.54166666666666663</v>
      </c>
      <c r="D116" s="290">
        <v>0.85</v>
      </c>
      <c r="E116" s="291">
        <v>0.29166666666666669</v>
      </c>
      <c r="F116" s="19">
        <v>0.54166666666666663</v>
      </c>
      <c r="G116" s="20">
        <v>0.85</v>
      </c>
      <c r="H116" s="292">
        <v>0.29166666666666669</v>
      </c>
      <c r="I116" s="63" t="s">
        <v>68</v>
      </c>
      <c r="J116" s="64">
        <v>688</v>
      </c>
      <c r="K116" s="63"/>
      <c r="L116" s="65"/>
      <c r="M116" s="66"/>
      <c r="N116" s="64"/>
      <c r="O116" s="63"/>
      <c r="P116" s="65"/>
      <c r="Q116" s="66"/>
      <c r="R116" s="64"/>
      <c r="S116" s="56">
        <v>0.12146892655367231</v>
      </c>
      <c r="T116" s="56" t="s">
        <v>219</v>
      </c>
      <c r="U116" s="56" t="s">
        <v>219</v>
      </c>
      <c r="V116" s="56" t="s">
        <v>219</v>
      </c>
      <c r="W116" s="56" t="s">
        <v>219</v>
      </c>
      <c r="X116" s="293">
        <v>0.41646489104116219</v>
      </c>
      <c r="Y116" s="54"/>
      <c r="Z116" s="17" t="s">
        <v>40</v>
      </c>
      <c r="AA116" s="18" t="s">
        <v>89</v>
      </c>
      <c r="AB116" s="19">
        <v>0.5</v>
      </c>
      <c r="AC116" s="290">
        <v>0.80833333333333335</v>
      </c>
      <c r="AD116" s="291">
        <v>0.29166666666666669</v>
      </c>
      <c r="AE116" s="19">
        <v>0.5</v>
      </c>
      <c r="AF116" s="20">
        <v>0.85</v>
      </c>
      <c r="AG116" s="292">
        <v>0.33333333333333331</v>
      </c>
      <c r="AH116" s="63" t="s">
        <v>66</v>
      </c>
      <c r="AI116" s="64">
        <v>391</v>
      </c>
      <c r="AJ116" s="63" t="s">
        <v>1</v>
      </c>
      <c r="AK116" s="65">
        <v>3</v>
      </c>
      <c r="AL116" s="66"/>
      <c r="AM116" s="64"/>
      <c r="AN116" s="63"/>
      <c r="AO116" s="65"/>
      <c r="AP116" s="66"/>
      <c r="AQ116" s="64"/>
      <c r="AR116" s="56">
        <v>0.10530163127116036</v>
      </c>
      <c r="AS116" s="56">
        <v>0.125</v>
      </c>
      <c r="AT116" s="56" t="s">
        <v>219</v>
      </c>
      <c r="AU116" s="56" t="s">
        <v>219</v>
      </c>
      <c r="AV116" s="56" t="s">
        <v>219</v>
      </c>
      <c r="AW116" s="293">
        <v>0.69090489381348119</v>
      </c>
      <c r="AX116" s="54"/>
      <c r="AY116" s="17" t="s">
        <v>40</v>
      </c>
      <c r="AZ116" s="18" t="s">
        <v>74</v>
      </c>
      <c r="BA116" s="19">
        <v>0.54166666666666663</v>
      </c>
      <c r="BB116" s="290">
        <v>0</v>
      </c>
      <c r="BC116" s="291">
        <v>0</v>
      </c>
      <c r="BD116" s="19">
        <v>0</v>
      </c>
      <c r="BE116" s="20"/>
      <c r="BF116" s="292">
        <v>0</v>
      </c>
      <c r="BG116" s="63"/>
      <c r="BH116" s="64"/>
      <c r="BI116" s="63"/>
      <c r="BJ116" s="65"/>
      <c r="BK116" s="66"/>
      <c r="BL116" s="64"/>
      <c r="BM116" s="63"/>
      <c r="BN116" s="65"/>
      <c r="BO116" s="66"/>
      <c r="BP116" s="64"/>
      <c r="BQ116" s="56" t="s">
        <v>219</v>
      </c>
      <c r="BR116" s="56" t="s">
        <v>219</v>
      </c>
      <c r="BS116" s="56" t="s">
        <v>219</v>
      </c>
      <c r="BT116" s="56" t="s">
        <v>219</v>
      </c>
      <c r="BU116" s="56" t="s">
        <v>219</v>
      </c>
      <c r="BV116" s="293" t="s">
        <v>219</v>
      </c>
      <c r="BW116" s="54"/>
      <c r="BX116" s="17" t="s">
        <v>40</v>
      </c>
      <c r="BY116" s="18" t="s">
        <v>89</v>
      </c>
      <c r="BZ116" s="19">
        <v>0.54166666666666663</v>
      </c>
      <c r="CA116" s="290">
        <v>0.85</v>
      </c>
      <c r="CB116" s="291">
        <v>0.29166666666666669</v>
      </c>
      <c r="CC116" s="19">
        <v>0.54166666666666663</v>
      </c>
      <c r="CD116" s="20">
        <v>0.85</v>
      </c>
      <c r="CE116" s="292">
        <v>0.29166666666666669</v>
      </c>
      <c r="CF116" s="63" t="s">
        <v>72</v>
      </c>
      <c r="CG116" s="64">
        <v>108</v>
      </c>
      <c r="CH116" s="63" t="s">
        <v>48</v>
      </c>
      <c r="CI116" s="65"/>
      <c r="CJ116" s="66"/>
      <c r="CK116" s="64"/>
      <c r="CL116" s="63"/>
      <c r="CM116" s="65"/>
      <c r="CN116" s="66"/>
      <c r="CO116" s="64"/>
      <c r="CP116" s="56">
        <v>0.16666666666666666</v>
      </c>
      <c r="CQ116" s="56">
        <v>0</v>
      </c>
      <c r="CR116" s="56" t="s">
        <v>219</v>
      </c>
      <c r="CS116" s="56" t="s">
        <v>219</v>
      </c>
      <c r="CT116" s="56" t="s">
        <v>219</v>
      </c>
      <c r="CU116" s="293">
        <v>0.5714285714285714</v>
      </c>
      <c r="CV116" s="54"/>
      <c r="CW116" s="17" t="s">
        <v>40</v>
      </c>
      <c r="CX116" s="18" t="s">
        <v>89</v>
      </c>
      <c r="CY116" s="19">
        <v>0.54166666666666663</v>
      </c>
      <c r="CZ116" s="290">
        <v>0.85</v>
      </c>
      <c r="DA116" s="291">
        <v>0.29166666666666669</v>
      </c>
      <c r="DB116" s="19">
        <v>0.54166666666666663</v>
      </c>
      <c r="DC116" s="20">
        <v>0.85</v>
      </c>
      <c r="DD116" s="292">
        <v>0.29166666666666669</v>
      </c>
      <c r="DE116" s="63" t="s">
        <v>72</v>
      </c>
      <c r="DF116" s="64">
        <v>107</v>
      </c>
      <c r="DG116" s="63" t="s">
        <v>1</v>
      </c>
      <c r="DH116" s="65">
        <v>3</v>
      </c>
      <c r="DI116" s="66"/>
      <c r="DJ116" s="64"/>
      <c r="DK116" s="63"/>
      <c r="DL116" s="65"/>
      <c r="DM116" s="66"/>
      <c r="DN116" s="64"/>
      <c r="DO116" s="56">
        <v>0.16512345679012344</v>
      </c>
      <c r="DP116" s="56">
        <v>0.125</v>
      </c>
      <c r="DQ116" s="56" t="s">
        <v>219</v>
      </c>
      <c r="DR116" s="56" t="s">
        <v>219</v>
      </c>
      <c r="DS116" s="56" t="s">
        <v>219</v>
      </c>
      <c r="DT116" s="293">
        <v>0.99470899470899454</v>
      </c>
      <c r="DU116" s="54"/>
      <c r="DV116" s="17" t="s">
        <v>40</v>
      </c>
      <c r="DW116" s="18" t="s">
        <v>89</v>
      </c>
      <c r="DX116" s="19">
        <v>0.33333333333333331</v>
      </c>
      <c r="DY116" s="61">
        <v>0.64166666666666661</v>
      </c>
      <c r="DZ116" s="60">
        <v>0.29166666666666663</v>
      </c>
      <c r="EA116" s="19">
        <v>0.33333333333333331</v>
      </c>
      <c r="EB116" s="20">
        <v>0.65625</v>
      </c>
      <c r="EC116" s="59">
        <v>0.30625000000000002</v>
      </c>
      <c r="ED116" s="63" t="s">
        <v>66</v>
      </c>
      <c r="EE116" s="64">
        <v>909</v>
      </c>
      <c r="EF116" s="63"/>
      <c r="EG116" s="65"/>
      <c r="EH116" s="66"/>
      <c r="EI116" s="64"/>
      <c r="EJ116" s="63"/>
      <c r="EK116" s="65"/>
      <c r="EL116" s="66"/>
      <c r="EM116" s="64"/>
      <c r="EN116" s="56">
        <v>0.24480609418282548</v>
      </c>
      <c r="EO116" s="56" t="s">
        <v>219</v>
      </c>
      <c r="EP116" s="56" t="s">
        <v>219</v>
      </c>
      <c r="EQ116" s="56" t="s">
        <v>219</v>
      </c>
      <c r="ER116" s="56" t="s">
        <v>219</v>
      </c>
      <c r="ES116" s="96">
        <v>0.79936683814800147</v>
      </c>
      <c r="ET116" s="54"/>
      <c r="EU116" s="17"/>
      <c r="EV116" s="18"/>
      <c r="EW116" s="19"/>
      <c r="EX116" s="290">
        <v>0</v>
      </c>
      <c r="EY116" s="291">
        <v>0</v>
      </c>
      <c r="EZ116" s="19">
        <v>0</v>
      </c>
      <c r="FA116" s="20"/>
      <c r="FB116" s="292">
        <v>0</v>
      </c>
      <c r="FC116" s="63"/>
      <c r="FD116" s="64"/>
      <c r="FE116" s="63"/>
      <c r="FF116" s="65"/>
      <c r="FG116" s="66"/>
      <c r="FH116" s="64"/>
      <c r="FI116" s="63"/>
      <c r="FJ116" s="65"/>
      <c r="FK116" s="66"/>
      <c r="FL116" s="64"/>
      <c r="FM116" s="56" t="s">
        <v>219</v>
      </c>
      <c r="FN116" s="56" t="s">
        <v>219</v>
      </c>
      <c r="FO116" s="56" t="s">
        <v>219</v>
      </c>
      <c r="FP116" s="56" t="s">
        <v>219</v>
      </c>
      <c r="FQ116" s="56" t="s">
        <v>219</v>
      </c>
      <c r="FR116" s="293" t="s">
        <v>219</v>
      </c>
      <c r="FS116" s="54"/>
      <c r="FU116" s="262" t="s">
        <v>40</v>
      </c>
      <c r="FV116" s="261">
        <v>2</v>
      </c>
      <c r="FW116" s="263">
        <v>1.5416666666666667</v>
      </c>
      <c r="FX116" s="23"/>
      <c r="FY116" s="88"/>
    </row>
    <row r="117" spans="1:181" s="25" customFormat="1" x14ac:dyDescent="0.2">
      <c r="A117" s="17" t="s">
        <v>58</v>
      </c>
      <c r="B117" s="18" t="s">
        <v>74</v>
      </c>
      <c r="C117" s="19">
        <v>0.22916666666666666</v>
      </c>
      <c r="D117" s="290">
        <v>0</v>
      </c>
      <c r="E117" s="291">
        <v>0</v>
      </c>
      <c r="F117" s="19">
        <v>0</v>
      </c>
      <c r="G117" s="20"/>
      <c r="H117" s="292">
        <v>0</v>
      </c>
      <c r="I117" s="63"/>
      <c r="J117" s="64"/>
      <c r="K117" s="63"/>
      <c r="L117" s="65"/>
      <c r="M117" s="66"/>
      <c r="N117" s="64"/>
      <c r="O117" s="63"/>
      <c r="P117" s="65"/>
      <c r="Q117" s="66"/>
      <c r="R117" s="64"/>
      <c r="S117" s="56" t="s">
        <v>219</v>
      </c>
      <c r="T117" s="56" t="s">
        <v>219</v>
      </c>
      <c r="U117" s="56" t="s">
        <v>219</v>
      </c>
      <c r="V117" s="56" t="s">
        <v>219</v>
      </c>
      <c r="W117" s="56" t="s">
        <v>219</v>
      </c>
      <c r="X117" s="293" t="s">
        <v>219</v>
      </c>
      <c r="Y117" s="54"/>
      <c r="Z117" s="17" t="s">
        <v>58</v>
      </c>
      <c r="AA117" s="18" t="s">
        <v>89</v>
      </c>
      <c r="AB117" s="19">
        <v>0.54166666666666663</v>
      </c>
      <c r="AC117" s="290">
        <v>0.85</v>
      </c>
      <c r="AD117" s="291">
        <v>0.29166666666666669</v>
      </c>
      <c r="AE117" s="19">
        <v>0.54166666666666663</v>
      </c>
      <c r="AF117" s="20">
        <v>0.85</v>
      </c>
      <c r="AG117" s="292">
        <v>0.29166666666666669</v>
      </c>
      <c r="AH117" s="63" t="s">
        <v>70</v>
      </c>
      <c r="AI117" s="64">
        <v>1047</v>
      </c>
      <c r="AJ117" s="63"/>
      <c r="AK117" s="65"/>
      <c r="AL117" s="66"/>
      <c r="AM117" s="64"/>
      <c r="AN117" s="63"/>
      <c r="AO117" s="65"/>
      <c r="AP117" s="66"/>
      <c r="AQ117" s="64"/>
      <c r="AR117" s="56">
        <v>0.19550256081946224</v>
      </c>
      <c r="AS117" s="56" t="s">
        <v>219</v>
      </c>
      <c r="AT117" s="56" t="s">
        <v>219</v>
      </c>
      <c r="AU117" s="56" t="s">
        <v>219</v>
      </c>
      <c r="AV117" s="56" t="s">
        <v>219</v>
      </c>
      <c r="AW117" s="293">
        <v>0.67029449423815624</v>
      </c>
      <c r="AX117" s="54"/>
      <c r="AY117" s="17" t="s">
        <v>58</v>
      </c>
      <c r="AZ117" s="18" t="s">
        <v>89</v>
      </c>
      <c r="BA117" s="19">
        <v>0.54166666666666663</v>
      </c>
      <c r="BB117" s="290">
        <v>0.85</v>
      </c>
      <c r="BC117" s="291">
        <v>0.29166666666666669</v>
      </c>
      <c r="BD117" s="19">
        <v>0.54166666666666663</v>
      </c>
      <c r="BE117" s="20">
        <v>0.85</v>
      </c>
      <c r="BF117" s="292">
        <v>0.29166666666666669</v>
      </c>
      <c r="BG117" s="63" t="s">
        <v>70</v>
      </c>
      <c r="BH117" s="64">
        <v>1482</v>
      </c>
      <c r="BI117" s="63"/>
      <c r="BJ117" s="65"/>
      <c r="BK117" s="66"/>
      <c r="BL117" s="64"/>
      <c r="BM117" s="63"/>
      <c r="BN117" s="65"/>
      <c r="BO117" s="66"/>
      <c r="BP117" s="64"/>
      <c r="BQ117" s="56">
        <v>0.27672855313700384</v>
      </c>
      <c r="BR117" s="56" t="s">
        <v>219</v>
      </c>
      <c r="BS117" s="56" t="s">
        <v>219</v>
      </c>
      <c r="BT117" s="56" t="s">
        <v>219</v>
      </c>
      <c r="BU117" s="56" t="s">
        <v>219</v>
      </c>
      <c r="BV117" s="293">
        <v>0.94878361075544171</v>
      </c>
      <c r="BW117" s="54"/>
      <c r="BX117" s="17" t="s">
        <v>58</v>
      </c>
      <c r="BY117" s="18" t="s">
        <v>89</v>
      </c>
      <c r="BZ117" s="19">
        <v>0.54166666666666663</v>
      </c>
      <c r="CA117" s="290">
        <v>0.85</v>
      </c>
      <c r="CB117" s="291">
        <v>0.29166666666666669</v>
      </c>
      <c r="CC117" s="19">
        <v>0.54166666666666663</v>
      </c>
      <c r="CD117" s="20">
        <v>0.85</v>
      </c>
      <c r="CE117" s="292">
        <v>0.29166666666666669</v>
      </c>
      <c r="CF117" s="63" t="s">
        <v>71</v>
      </c>
      <c r="CG117" s="64">
        <v>1280</v>
      </c>
      <c r="CH117" s="63"/>
      <c r="CI117" s="65"/>
      <c r="CJ117" s="66"/>
      <c r="CK117" s="64"/>
      <c r="CL117" s="63"/>
      <c r="CM117" s="65"/>
      <c r="CN117" s="66"/>
      <c r="CO117" s="64"/>
      <c r="CP117" s="56">
        <v>0.31867975529947362</v>
      </c>
      <c r="CQ117" s="56" t="s">
        <v>219</v>
      </c>
      <c r="CR117" s="56" t="s">
        <v>219</v>
      </c>
      <c r="CS117" s="56" t="s">
        <v>219</v>
      </c>
      <c r="CT117" s="56" t="s">
        <v>219</v>
      </c>
      <c r="CU117" s="293">
        <v>1.0926163038839094</v>
      </c>
      <c r="CV117" s="54"/>
      <c r="CW117" s="17" t="s">
        <v>58</v>
      </c>
      <c r="CX117" s="18" t="s">
        <v>89</v>
      </c>
      <c r="CY117" s="19">
        <v>0.54166666666666663</v>
      </c>
      <c r="CZ117" s="290">
        <v>0.85</v>
      </c>
      <c r="DA117" s="291">
        <v>0.29166666666666669</v>
      </c>
      <c r="DB117" s="19">
        <v>0.54166666666666663</v>
      </c>
      <c r="DC117" s="20">
        <v>0.85</v>
      </c>
      <c r="DD117" s="292">
        <v>0.29166666666666669</v>
      </c>
      <c r="DE117" s="63" t="s">
        <v>70</v>
      </c>
      <c r="DF117" s="64">
        <v>1250</v>
      </c>
      <c r="DG117" s="63"/>
      <c r="DH117" s="65"/>
      <c r="DI117" s="66"/>
      <c r="DJ117" s="64"/>
      <c r="DK117" s="63"/>
      <c r="DL117" s="65"/>
      <c r="DM117" s="66"/>
      <c r="DN117" s="64"/>
      <c r="DO117" s="56">
        <v>0.23340802390098167</v>
      </c>
      <c r="DP117" s="56" t="s">
        <v>219</v>
      </c>
      <c r="DQ117" s="56" t="s">
        <v>219</v>
      </c>
      <c r="DR117" s="56" t="s">
        <v>219</v>
      </c>
      <c r="DS117" s="56" t="s">
        <v>219</v>
      </c>
      <c r="DT117" s="293">
        <v>0.80025608194622277</v>
      </c>
      <c r="DU117" s="54"/>
      <c r="DV117" s="17" t="s">
        <v>58</v>
      </c>
      <c r="DW117" s="18" t="s">
        <v>74</v>
      </c>
      <c r="DX117" s="19">
        <v>0.22916666666666666</v>
      </c>
      <c r="DY117" s="61">
        <v>0</v>
      </c>
      <c r="DZ117" s="60">
        <v>0</v>
      </c>
      <c r="EA117" s="19">
        <v>0</v>
      </c>
      <c r="EB117" s="20"/>
      <c r="EC117" s="59">
        <v>0</v>
      </c>
      <c r="ED117" s="63"/>
      <c r="EE117" s="64"/>
      <c r="EF117" s="63"/>
      <c r="EG117" s="65"/>
      <c r="EH117" s="66"/>
      <c r="EI117" s="64"/>
      <c r="EJ117" s="63"/>
      <c r="EK117" s="65"/>
      <c r="EL117" s="66"/>
      <c r="EM117" s="64"/>
      <c r="EN117" s="56" t="s">
        <v>219</v>
      </c>
      <c r="EO117" s="56" t="s">
        <v>219</v>
      </c>
      <c r="EP117" s="56" t="s">
        <v>219</v>
      </c>
      <c r="EQ117" s="56" t="s">
        <v>219</v>
      </c>
      <c r="ER117" s="56" t="s">
        <v>219</v>
      </c>
      <c r="ES117" s="96" t="s">
        <v>219</v>
      </c>
      <c r="ET117" s="54"/>
      <c r="EU117" s="17"/>
      <c r="EV117" s="18"/>
      <c r="EW117" s="19"/>
      <c r="EX117" s="290">
        <v>0</v>
      </c>
      <c r="EY117" s="291">
        <v>0</v>
      </c>
      <c r="EZ117" s="19">
        <v>0</v>
      </c>
      <c r="FA117" s="20"/>
      <c r="FB117" s="292">
        <v>0</v>
      </c>
      <c r="FC117" s="63"/>
      <c r="FD117" s="64"/>
      <c r="FE117" s="63"/>
      <c r="FF117" s="65"/>
      <c r="FG117" s="66"/>
      <c r="FH117" s="64"/>
      <c r="FI117" s="63"/>
      <c r="FJ117" s="65"/>
      <c r="FK117" s="66"/>
      <c r="FL117" s="64"/>
      <c r="FM117" s="56" t="s">
        <v>219</v>
      </c>
      <c r="FN117" s="56" t="s">
        <v>219</v>
      </c>
      <c r="FO117" s="56" t="s">
        <v>219</v>
      </c>
      <c r="FP117" s="56" t="s">
        <v>219</v>
      </c>
      <c r="FQ117" s="56" t="s">
        <v>219</v>
      </c>
      <c r="FR117" s="293" t="s">
        <v>219</v>
      </c>
      <c r="FS117" s="54"/>
      <c r="FU117" s="262" t="s">
        <v>58</v>
      </c>
      <c r="FV117" s="261">
        <v>3</v>
      </c>
      <c r="FW117" s="263">
        <v>1.2333333333333334</v>
      </c>
      <c r="FX117" s="23"/>
      <c r="FY117" s="88"/>
    </row>
    <row r="118" spans="1:181" s="25" customFormat="1" x14ac:dyDescent="0.2">
      <c r="A118" s="17" t="s">
        <v>21</v>
      </c>
      <c r="B118" s="18" t="s">
        <v>89</v>
      </c>
      <c r="C118" s="19">
        <v>0.54166666666666663</v>
      </c>
      <c r="D118" s="290">
        <v>0.85</v>
      </c>
      <c r="E118" s="291">
        <v>0.29166666666666669</v>
      </c>
      <c r="F118" s="19">
        <v>0.54166666666666663</v>
      </c>
      <c r="G118" s="20">
        <v>0.85</v>
      </c>
      <c r="H118" s="292">
        <v>0.29166666666666669</v>
      </c>
      <c r="I118" s="63" t="s">
        <v>67</v>
      </c>
      <c r="J118" s="64">
        <v>308</v>
      </c>
      <c r="K118" s="63" t="s">
        <v>90</v>
      </c>
      <c r="L118" s="65"/>
      <c r="M118" s="66"/>
      <c r="N118" s="64"/>
      <c r="O118" s="63"/>
      <c r="P118" s="65"/>
      <c r="Q118" s="66"/>
      <c r="R118" s="64"/>
      <c r="S118" s="56">
        <v>0.11059813275879758</v>
      </c>
      <c r="T118" s="56">
        <v>0</v>
      </c>
      <c r="U118" s="56" t="s">
        <v>219</v>
      </c>
      <c r="V118" s="56" t="s">
        <v>219</v>
      </c>
      <c r="W118" s="56" t="s">
        <v>219</v>
      </c>
      <c r="X118" s="293">
        <v>0.37919359803016311</v>
      </c>
      <c r="Y118" s="54"/>
      <c r="Z118" s="17" t="s">
        <v>21</v>
      </c>
      <c r="AA118" s="18" t="s">
        <v>74</v>
      </c>
      <c r="AB118" s="19"/>
      <c r="AC118" s="290">
        <v>0</v>
      </c>
      <c r="AD118" s="291">
        <v>0</v>
      </c>
      <c r="AE118" s="19">
        <v>0</v>
      </c>
      <c r="AF118" s="20"/>
      <c r="AG118" s="292">
        <v>0</v>
      </c>
      <c r="AH118" s="63"/>
      <c r="AI118" s="64"/>
      <c r="AJ118" s="63"/>
      <c r="AK118" s="65"/>
      <c r="AL118" s="66"/>
      <c r="AM118" s="64"/>
      <c r="AN118" s="63"/>
      <c r="AO118" s="65"/>
      <c r="AP118" s="66"/>
      <c r="AQ118" s="64"/>
      <c r="AR118" s="56" t="s">
        <v>219</v>
      </c>
      <c r="AS118" s="56" t="s">
        <v>219</v>
      </c>
      <c r="AT118" s="56" t="s">
        <v>219</v>
      </c>
      <c r="AU118" s="56" t="s">
        <v>219</v>
      </c>
      <c r="AV118" s="56" t="s">
        <v>219</v>
      </c>
      <c r="AW118" s="293" t="s">
        <v>219</v>
      </c>
      <c r="AX118" s="54"/>
      <c r="AY118" s="17" t="s">
        <v>21</v>
      </c>
      <c r="AZ118" s="18" t="s">
        <v>89</v>
      </c>
      <c r="BA118" s="19">
        <v>0.54166666666666663</v>
      </c>
      <c r="BB118" s="290">
        <v>0.85</v>
      </c>
      <c r="BC118" s="291">
        <v>0.29166666666666669</v>
      </c>
      <c r="BD118" s="19">
        <v>0.54166666666666663</v>
      </c>
      <c r="BE118" s="20">
        <v>0.85</v>
      </c>
      <c r="BF118" s="292">
        <v>0.29166666666666669</v>
      </c>
      <c r="BG118" s="63" t="s">
        <v>90</v>
      </c>
      <c r="BH118" s="64"/>
      <c r="BI118" s="63"/>
      <c r="BJ118" s="65"/>
      <c r="BK118" s="66"/>
      <c r="BL118" s="64"/>
      <c r="BM118" s="63"/>
      <c r="BN118" s="65"/>
      <c r="BO118" s="66"/>
      <c r="BP118" s="64"/>
      <c r="BQ118" s="56">
        <v>0</v>
      </c>
      <c r="BR118" s="56" t="s">
        <v>219</v>
      </c>
      <c r="BS118" s="56" t="s">
        <v>219</v>
      </c>
      <c r="BT118" s="56" t="s">
        <v>219</v>
      </c>
      <c r="BU118" s="56" t="s">
        <v>219</v>
      </c>
      <c r="BV118" s="293">
        <v>0</v>
      </c>
      <c r="BW118" s="54"/>
      <c r="BX118" s="17" t="s">
        <v>21</v>
      </c>
      <c r="BY118" s="18" t="s">
        <v>89</v>
      </c>
      <c r="BZ118" s="19">
        <v>0.5</v>
      </c>
      <c r="CA118" s="290">
        <v>0.80833333333333335</v>
      </c>
      <c r="CB118" s="291">
        <v>0.29166666666666669</v>
      </c>
      <c r="CC118" s="19">
        <v>0.5</v>
      </c>
      <c r="CD118" s="20">
        <v>0.85</v>
      </c>
      <c r="CE118" s="292">
        <v>0.33333333333333331</v>
      </c>
      <c r="CF118" s="63" t="s">
        <v>71</v>
      </c>
      <c r="CG118" s="64">
        <v>1021</v>
      </c>
      <c r="CH118" s="63"/>
      <c r="CI118" s="65"/>
      <c r="CJ118" s="66"/>
      <c r="CK118" s="64"/>
      <c r="CL118" s="63"/>
      <c r="CM118" s="65"/>
      <c r="CN118" s="66"/>
      <c r="CO118" s="64"/>
      <c r="CP118" s="56">
        <v>0.25419689856309574</v>
      </c>
      <c r="CQ118" s="56" t="s">
        <v>219</v>
      </c>
      <c r="CR118" s="56" t="s">
        <v>219</v>
      </c>
      <c r="CS118" s="56" t="s">
        <v>219</v>
      </c>
      <c r="CT118" s="56" t="s">
        <v>219</v>
      </c>
      <c r="CU118" s="293">
        <v>0.76259069568928728</v>
      </c>
      <c r="CV118" s="54"/>
      <c r="CW118" s="17" t="s">
        <v>21</v>
      </c>
      <c r="CX118" s="18" t="s">
        <v>89</v>
      </c>
      <c r="CY118" s="19">
        <v>0.54166666666666663</v>
      </c>
      <c r="CZ118" s="290">
        <v>0.85</v>
      </c>
      <c r="DA118" s="291">
        <v>0.29166666666666669</v>
      </c>
      <c r="DB118" s="19">
        <v>0.54166666666666663</v>
      </c>
      <c r="DC118" s="20">
        <v>0.85</v>
      </c>
      <c r="DD118" s="292">
        <v>0.29166666666666669</v>
      </c>
      <c r="DE118" s="63" t="s">
        <v>90</v>
      </c>
      <c r="DF118" s="64"/>
      <c r="DG118" s="63"/>
      <c r="DH118" s="65"/>
      <c r="DI118" s="66"/>
      <c r="DJ118" s="64"/>
      <c r="DK118" s="63"/>
      <c r="DL118" s="65"/>
      <c r="DM118" s="66"/>
      <c r="DN118" s="64"/>
      <c r="DO118" s="56">
        <v>0</v>
      </c>
      <c r="DP118" s="56" t="s">
        <v>219</v>
      </c>
      <c r="DQ118" s="56" t="s">
        <v>219</v>
      </c>
      <c r="DR118" s="56" t="s">
        <v>219</v>
      </c>
      <c r="DS118" s="56" t="s">
        <v>219</v>
      </c>
      <c r="DT118" s="293">
        <v>0</v>
      </c>
      <c r="DU118" s="54"/>
      <c r="DV118" s="17" t="s">
        <v>21</v>
      </c>
      <c r="DW118" s="18" t="s">
        <v>89</v>
      </c>
      <c r="DX118" s="19">
        <v>0.33333333333333331</v>
      </c>
      <c r="DY118" s="61">
        <v>0.64166666666666661</v>
      </c>
      <c r="DZ118" s="60">
        <v>0.29166666666666663</v>
      </c>
      <c r="EA118" s="19">
        <v>0.33333333333333331</v>
      </c>
      <c r="EB118" s="20">
        <v>0.65625</v>
      </c>
      <c r="EC118" s="59">
        <v>0.30625000000000002</v>
      </c>
      <c r="ED118" s="63" t="s">
        <v>66</v>
      </c>
      <c r="EE118" s="64">
        <v>506</v>
      </c>
      <c r="EF118" s="63" t="s">
        <v>91</v>
      </c>
      <c r="EG118" s="65"/>
      <c r="EH118" s="66"/>
      <c r="EI118" s="64"/>
      <c r="EJ118" s="63"/>
      <c r="EK118" s="65"/>
      <c r="EL118" s="66"/>
      <c r="EM118" s="64"/>
      <c r="EN118" s="56">
        <v>0.13627269929208988</v>
      </c>
      <c r="EO118" s="56">
        <v>0</v>
      </c>
      <c r="EP118" s="56" t="s">
        <v>219</v>
      </c>
      <c r="EQ118" s="56" t="s">
        <v>219</v>
      </c>
      <c r="ER118" s="56" t="s">
        <v>219</v>
      </c>
      <c r="ES118" s="96">
        <v>0.44497207932110977</v>
      </c>
      <c r="ET118" s="54"/>
      <c r="EU118" s="17"/>
      <c r="EV118" s="18"/>
      <c r="EW118" s="19"/>
      <c r="EX118" s="290">
        <v>0</v>
      </c>
      <c r="EY118" s="291">
        <v>0</v>
      </c>
      <c r="EZ118" s="19">
        <v>0</v>
      </c>
      <c r="FA118" s="20"/>
      <c r="FB118" s="292">
        <v>0</v>
      </c>
      <c r="FC118" s="63"/>
      <c r="FD118" s="64"/>
      <c r="FE118" s="63"/>
      <c r="FF118" s="65"/>
      <c r="FG118" s="66"/>
      <c r="FH118" s="64"/>
      <c r="FI118" s="63"/>
      <c r="FJ118" s="65"/>
      <c r="FK118" s="66"/>
      <c r="FL118" s="64"/>
      <c r="FM118" s="56" t="s">
        <v>219</v>
      </c>
      <c r="FN118" s="56" t="s">
        <v>219</v>
      </c>
      <c r="FO118" s="56" t="s">
        <v>219</v>
      </c>
      <c r="FP118" s="56" t="s">
        <v>219</v>
      </c>
      <c r="FQ118" s="56" t="s">
        <v>219</v>
      </c>
      <c r="FR118" s="293" t="s">
        <v>219</v>
      </c>
      <c r="FS118" s="54"/>
      <c r="FU118" s="262" t="s">
        <v>21</v>
      </c>
      <c r="FV118" s="261">
        <v>2</v>
      </c>
      <c r="FW118" s="263">
        <v>1.5416666666666667</v>
      </c>
      <c r="FX118" s="23"/>
      <c r="FY118" s="88"/>
    </row>
    <row r="119" spans="1:181" s="25" customFormat="1" x14ac:dyDescent="0.2">
      <c r="A119" s="17" t="s">
        <v>46</v>
      </c>
      <c r="B119" s="18" t="s">
        <v>89</v>
      </c>
      <c r="C119" s="19">
        <v>0.54166666666666663</v>
      </c>
      <c r="D119" s="290">
        <v>0.85</v>
      </c>
      <c r="E119" s="291">
        <v>0.29166666666666669</v>
      </c>
      <c r="F119" s="19">
        <v>0.54166666666666663</v>
      </c>
      <c r="G119" s="20">
        <v>0.84027777777777779</v>
      </c>
      <c r="H119" s="292">
        <v>0.2819444444444445</v>
      </c>
      <c r="I119" s="63" t="s">
        <v>66</v>
      </c>
      <c r="J119" s="64">
        <v>375</v>
      </c>
      <c r="K119" s="63" t="s">
        <v>78</v>
      </c>
      <c r="L119" s="65">
        <v>2432</v>
      </c>
      <c r="M119" s="66"/>
      <c r="N119" s="64"/>
      <c r="O119" s="63"/>
      <c r="P119" s="65"/>
      <c r="Q119" s="66"/>
      <c r="R119" s="64"/>
      <c r="S119" s="56">
        <v>0.10099261311172668</v>
      </c>
      <c r="T119" s="56">
        <v>0.20471380471380471</v>
      </c>
      <c r="U119" s="56" t="s">
        <v>219</v>
      </c>
      <c r="V119" s="56" t="s">
        <v>219</v>
      </c>
      <c r="W119" s="56" t="s">
        <v>219</v>
      </c>
      <c r="X119" s="293">
        <v>1.0842789203664165</v>
      </c>
      <c r="Y119" s="52"/>
      <c r="Z119" s="17" t="s">
        <v>46</v>
      </c>
      <c r="AA119" s="18" t="s">
        <v>89</v>
      </c>
      <c r="AB119" s="19">
        <v>0.54166666666666663</v>
      </c>
      <c r="AC119" s="290">
        <v>0.85</v>
      </c>
      <c r="AD119" s="291">
        <v>0.29166666666666669</v>
      </c>
      <c r="AE119" s="19">
        <v>0.54166666666666663</v>
      </c>
      <c r="AF119" s="20">
        <v>0.84027777777777779</v>
      </c>
      <c r="AG119" s="292">
        <v>0.2819444444444445</v>
      </c>
      <c r="AH119" s="63" t="s">
        <v>68</v>
      </c>
      <c r="AI119" s="64">
        <v>486</v>
      </c>
      <c r="AJ119" s="63" t="s">
        <v>78</v>
      </c>
      <c r="AK119" s="65">
        <v>2130</v>
      </c>
      <c r="AL119" s="66" t="s">
        <v>69</v>
      </c>
      <c r="AM119" s="64">
        <v>2</v>
      </c>
      <c r="AN119" s="63"/>
      <c r="AO119" s="65"/>
      <c r="AP119" s="66"/>
      <c r="AQ119" s="64"/>
      <c r="AR119" s="56">
        <v>8.5805084745762705E-2</v>
      </c>
      <c r="AS119" s="56">
        <v>0.17929292929292928</v>
      </c>
      <c r="AT119" s="56">
        <v>4.7080979284369113E-4</v>
      </c>
      <c r="AU119" s="56" t="s">
        <v>219</v>
      </c>
      <c r="AV119" s="56" t="s">
        <v>219</v>
      </c>
      <c r="AW119" s="293">
        <v>0.94191898107736771</v>
      </c>
      <c r="AX119" s="52"/>
      <c r="AY119" s="17" t="s">
        <v>46</v>
      </c>
      <c r="AZ119" s="18" t="s">
        <v>89</v>
      </c>
      <c r="BA119" s="19">
        <v>0.54166666666666663</v>
      </c>
      <c r="BB119" s="290">
        <v>0.85</v>
      </c>
      <c r="BC119" s="291">
        <v>0.29166666666666669</v>
      </c>
      <c r="BD119" s="19">
        <v>0.54166666666666663</v>
      </c>
      <c r="BE119" s="20">
        <v>0.85</v>
      </c>
      <c r="BF119" s="292">
        <v>0.29166666666666669</v>
      </c>
      <c r="BG119" s="63" t="s">
        <v>69</v>
      </c>
      <c r="BH119" s="64">
        <v>369</v>
      </c>
      <c r="BI119" s="63" t="s">
        <v>66</v>
      </c>
      <c r="BJ119" s="65">
        <v>64</v>
      </c>
      <c r="BK119" s="66" t="s">
        <v>78</v>
      </c>
      <c r="BL119" s="64">
        <v>2838</v>
      </c>
      <c r="BM119" s="63"/>
      <c r="BN119" s="65"/>
      <c r="BO119" s="66"/>
      <c r="BP119" s="64"/>
      <c r="BQ119" s="56">
        <v>8.6864406779661021E-2</v>
      </c>
      <c r="BR119" s="56">
        <v>1.7236072637734686E-2</v>
      </c>
      <c r="BS119" s="56">
        <v>0.2388888888888889</v>
      </c>
      <c r="BT119" s="56" t="s">
        <v>219</v>
      </c>
      <c r="BU119" s="56" t="s">
        <v>219</v>
      </c>
      <c r="BV119" s="293">
        <v>1.1759635484786901</v>
      </c>
      <c r="BW119" s="52"/>
      <c r="BX119" s="17" t="s">
        <v>46</v>
      </c>
      <c r="BY119" s="18" t="s">
        <v>89</v>
      </c>
      <c r="BZ119" s="19">
        <v>0.625</v>
      </c>
      <c r="CA119" s="290">
        <v>0.93333333333333335</v>
      </c>
      <c r="CB119" s="291">
        <v>0.29166666666666669</v>
      </c>
      <c r="CC119" s="19">
        <v>0.625</v>
      </c>
      <c r="CD119" s="20">
        <v>0.85</v>
      </c>
      <c r="CE119" s="292">
        <v>0.20833333333333331</v>
      </c>
      <c r="CF119" s="63" t="s">
        <v>78</v>
      </c>
      <c r="CG119" s="64">
        <v>4332</v>
      </c>
      <c r="CH119" s="63"/>
      <c r="CI119" s="65"/>
      <c r="CJ119" s="66"/>
      <c r="CK119" s="64"/>
      <c r="CL119" s="63"/>
      <c r="CM119" s="65"/>
      <c r="CN119" s="66"/>
      <c r="CO119" s="64"/>
      <c r="CP119" s="56">
        <v>0.36464646464646466</v>
      </c>
      <c r="CQ119" s="56" t="s">
        <v>219</v>
      </c>
      <c r="CR119" s="56" t="s">
        <v>219</v>
      </c>
      <c r="CS119" s="56" t="s">
        <v>219</v>
      </c>
      <c r="CT119" s="56" t="s">
        <v>219</v>
      </c>
      <c r="CU119" s="293">
        <v>1.7503030303030305</v>
      </c>
      <c r="CV119" s="52"/>
      <c r="CW119" s="17" t="s">
        <v>46</v>
      </c>
      <c r="CX119" s="18" t="s">
        <v>89</v>
      </c>
      <c r="CY119" s="19">
        <v>0.59722222222222221</v>
      </c>
      <c r="CZ119" s="290">
        <v>0.90555555555555556</v>
      </c>
      <c r="DA119" s="291">
        <v>0.29166666666666669</v>
      </c>
      <c r="DB119" s="19">
        <v>0.59722222222222221</v>
      </c>
      <c r="DC119" s="20">
        <v>0.89583333333333337</v>
      </c>
      <c r="DD119" s="292">
        <v>0.2819444444444445</v>
      </c>
      <c r="DE119" s="63" t="s">
        <v>78</v>
      </c>
      <c r="DF119" s="64">
        <v>4335</v>
      </c>
      <c r="DG119" s="63"/>
      <c r="DH119" s="65"/>
      <c r="DI119" s="66"/>
      <c r="DJ119" s="64"/>
      <c r="DK119" s="63"/>
      <c r="DL119" s="65"/>
      <c r="DM119" s="66"/>
      <c r="DN119" s="64"/>
      <c r="DO119" s="56">
        <v>0.36489898989898989</v>
      </c>
      <c r="DP119" s="56" t="s">
        <v>219</v>
      </c>
      <c r="DQ119" s="56" t="s">
        <v>219</v>
      </c>
      <c r="DR119" s="56" t="s">
        <v>219</v>
      </c>
      <c r="DS119" s="56" t="s">
        <v>219</v>
      </c>
      <c r="DT119" s="293">
        <v>1.2942230183609491</v>
      </c>
      <c r="DU119" s="52"/>
      <c r="DV119" s="17" t="s">
        <v>46</v>
      </c>
      <c r="DW119" s="18" t="s">
        <v>89</v>
      </c>
      <c r="DX119" s="19">
        <v>0.375</v>
      </c>
      <c r="DY119" s="61">
        <v>0.68333333333333335</v>
      </c>
      <c r="DZ119" s="60">
        <v>0.29166666666666669</v>
      </c>
      <c r="EA119" s="19">
        <v>0.375</v>
      </c>
      <c r="EB119" s="20">
        <v>0.66666666666666663</v>
      </c>
      <c r="EC119" s="59">
        <v>0.27499999999999997</v>
      </c>
      <c r="ED119" s="63" t="s">
        <v>67</v>
      </c>
      <c r="EE119" s="64">
        <v>455</v>
      </c>
      <c r="EF119" s="63" t="s">
        <v>78</v>
      </c>
      <c r="EG119" s="65">
        <v>1701</v>
      </c>
      <c r="EH119" s="66"/>
      <c r="EI119" s="64"/>
      <c r="EJ119" s="63"/>
      <c r="EK119" s="65"/>
      <c r="EL119" s="66"/>
      <c r="EM119" s="64"/>
      <c r="EN119" s="56">
        <v>0.16338360521186004</v>
      </c>
      <c r="EO119" s="56">
        <v>0.14318181818181819</v>
      </c>
      <c r="EP119" s="56" t="s">
        <v>219</v>
      </c>
      <c r="EQ119" s="56" t="s">
        <v>219</v>
      </c>
      <c r="ER119" s="56" t="s">
        <v>219</v>
      </c>
      <c r="ES119" s="96">
        <v>1.1147833577951936</v>
      </c>
      <c r="ET119" s="52"/>
      <c r="EU119" s="17"/>
      <c r="EV119" s="18"/>
      <c r="EW119" s="19"/>
      <c r="EX119" s="290">
        <v>0</v>
      </c>
      <c r="EY119" s="291">
        <v>0</v>
      </c>
      <c r="EZ119" s="19">
        <v>0</v>
      </c>
      <c r="FA119" s="20"/>
      <c r="FB119" s="292">
        <v>0</v>
      </c>
      <c r="FC119" s="63"/>
      <c r="FD119" s="64"/>
      <c r="FE119" s="63"/>
      <c r="FF119" s="65"/>
      <c r="FG119" s="66"/>
      <c r="FH119" s="64"/>
      <c r="FI119" s="63"/>
      <c r="FJ119" s="65"/>
      <c r="FK119" s="66"/>
      <c r="FL119" s="64"/>
      <c r="FM119" s="56" t="s">
        <v>219</v>
      </c>
      <c r="FN119" s="56" t="s">
        <v>219</v>
      </c>
      <c r="FO119" s="56" t="s">
        <v>219</v>
      </c>
      <c r="FP119" s="56" t="s">
        <v>219</v>
      </c>
      <c r="FQ119" s="56" t="s">
        <v>219</v>
      </c>
      <c r="FR119" s="293" t="s">
        <v>219</v>
      </c>
      <c r="FS119" s="52"/>
      <c r="FU119" s="262" t="s">
        <v>46</v>
      </c>
      <c r="FV119" s="261">
        <v>1</v>
      </c>
      <c r="FW119" s="263">
        <v>1.8500000000000003</v>
      </c>
      <c r="FX119" s="23"/>
      <c r="FY119" s="88"/>
    </row>
    <row r="120" spans="1:181" s="25" customFormat="1" x14ac:dyDescent="0.2">
      <c r="A120" s="17" t="s">
        <v>62</v>
      </c>
      <c r="B120" s="18" t="s">
        <v>11</v>
      </c>
      <c r="C120" s="19">
        <v>0.22916666666666666</v>
      </c>
      <c r="D120" s="290">
        <v>0</v>
      </c>
      <c r="E120" s="291">
        <v>0</v>
      </c>
      <c r="F120" s="19">
        <v>0</v>
      </c>
      <c r="G120" s="20"/>
      <c r="H120" s="292">
        <v>0</v>
      </c>
      <c r="I120" s="63"/>
      <c r="J120" s="64"/>
      <c r="K120" s="63"/>
      <c r="L120" s="65"/>
      <c r="M120" s="66"/>
      <c r="N120" s="64"/>
      <c r="O120" s="63"/>
      <c r="P120" s="65"/>
      <c r="Q120" s="66"/>
      <c r="R120" s="64"/>
      <c r="S120" s="56" t="s">
        <v>219</v>
      </c>
      <c r="T120" s="56" t="s">
        <v>219</v>
      </c>
      <c r="U120" s="56" t="s">
        <v>219</v>
      </c>
      <c r="V120" s="56" t="s">
        <v>219</v>
      </c>
      <c r="W120" s="56" t="s">
        <v>219</v>
      </c>
      <c r="X120" s="293" t="s">
        <v>219</v>
      </c>
      <c r="Y120" s="52"/>
      <c r="Z120" s="17" t="s">
        <v>62</v>
      </c>
      <c r="AA120" s="18" t="s">
        <v>11</v>
      </c>
      <c r="AB120" s="19">
        <v>0.22916666666666666</v>
      </c>
      <c r="AC120" s="290">
        <v>0</v>
      </c>
      <c r="AD120" s="291">
        <v>0</v>
      </c>
      <c r="AE120" s="19">
        <v>0</v>
      </c>
      <c r="AF120" s="20">
        <v>0</v>
      </c>
      <c r="AG120" s="292">
        <v>0</v>
      </c>
      <c r="AH120" s="63"/>
      <c r="AI120" s="64"/>
      <c r="AJ120" s="63"/>
      <c r="AK120" s="65"/>
      <c r="AL120" s="66"/>
      <c r="AM120" s="64"/>
      <c r="AN120" s="63"/>
      <c r="AO120" s="65"/>
      <c r="AP120" s="66"/>
      <c r="AQ120" s="64"/>
      <c r="AR120" s="56" t="s">
        <v>219</v>
      </c>
      <c r="AS120" s="56" t="s">
        <v>219</v>
      </c>
      <c r="AT120" s="56" t="s">
        <v>219</v>
      </c>
      <c r="AU120" s="56" t="s">
        <v>219</v>
      </c>
      <c r="AV120" s="56" t="s">
        <v>219</v>
      </c>
      <c r="AW120" s="293" t="s">
        <v>219</v>
      </c>
      <c r="AX120" s="52"/>
      <c r="AY120" s="17" t="s">
        <v>62</v>
      </c>
      <c r="AZ120" s="18" t="s">
        <v>11</v>
      </c>
      <c r="BA120" s="19">
        <v>0.54166666666666663</v>
      </c>
      <c r="BB120" s="290">
        <v>0</v>
      </c>
      <c r="BC120" s="291">
        <v>0</v>
      </c>
      <c r="BD120" s="19">
        <v>0</v>
      </c>
      <c r="BE120" s="20"/>
      <c r="BF120" s="292">
        <v>0</v>
      </c>
      <c r="BG120" s="63"/>
      <c r="BH120" s="64"/>
      <c r="BI120" s="63"/>
      <c r="BJ120" s="65"/>
      <c r="BK120" s="66"/>
      <c r="BL120" s="64"/>
      <c r="BM120" s="63"/>
      <c r="BN120" s="65"/>
      <c r="BO120" s="66"/>
      <c r="BP120" s="64"/>
      <c r="BQ120" s="56" t="s">
        <v>219</v>
      </c>
      <c r="BR120" s="56" t="s">
        <v>219</v>
      </c>
      <c r="BS120" s="56" t="s">
        <v>219</v>
      </c>
      <c r="BT120" s="56" t="s">
        <v>219</v>
      </c>
      <c r="BU120" s="56" t="s">
        <v>219</v>
      </c>
      <c r="BV120" s="293" t="s">
        <v>219</v>
      </c>
      <c r="BW120" s="52"/>
      <c r="BX120" s="17" t="s">
        <v>62</v>
      </c>
      <c r="BY120" s="18" t="s">
        <v>11</v>
      </c>
      <c r="BZ120" s="19">
        <v>0.22916666666666666</v>
      </c>
      <c r="CA120" s="290">
        <v>0</v>
      </c>
      <c r="CB120" s="291">
        <v>0</v>
      </c>
      <c r="CC120" s="19">
        <v>0</v>
      </c>
      <c r="CD120" s="20"/>
      <c r="CE120" s="292">
        <v>0</v>
      </c>
      <c r="CF120" s="63"/>
      <c r="CG120" s="64"/>
      <c r="CH120" s="63"/>
      <c r="CI120" s="65"/>
      <c r="CJ120" s="66"/>
      <c r="CK120" s="64"/>
      <c r="CL120" s="63"/>
      <c r="CM120" s="65"/>
      <c r="CN120" s="66"/>
      <c r="CO120" s="64"/>
      <c r="CP120" s="56" t="s">
        <v>219</v>
      </c>
      <c r="CQ120" s="56" t="s">
        <v>219</v>
      </c>
      <c r="CR120" s="56" t="s">
        <v>219</v>
      </c>
      <c r="CS120" s="56" t="s">
        <v>219</v>
      </c>
      <c r="CT120" s="56" t="s">
        <v>219</v>
      </c>
      <c r="CU120" s="293" t="s">
        <v>219</v>
      </c>
      <c r="CV120" s="52"/>
      <c r="CW120" s="17" t="s">
        <v>62</v>
      </c>
      <c r="CX120" s="18" t="s">
        <v>11</v>
      </c>
      <c r="CY120" s="19">
        <v>0.22916666666666666</v>
      </c>
      <c r="CZ120" s="290">
        <v>0</v>
      </c>
      <c r="DA120" s="291">
        <v>0</v>
      </c>
      <c r="DB120" s="19">
        <v>0</v>
      </c>
      <c r="DC120" s="20"/>
      <c r="DD120" s="292">
        <v>0</v>
      </c>
      <c r="DE120" s="63"/>
      <c r="DF120" s="64"/>
      <c r="DG120" s="63"/>
      <c r="DH120" s="65"/>
      <c r="DI120" s="66"/>
      <c r="DJ120" s="64"/>
      <c r="DK120" s="63"/>
      <c r="DL120" s="65"/>
      <c r="DM120" s="66"/>
      <c r="DN120" s="64"/>
      <c r="DO120" s="56" t="s">
        <v>219</v>
      </c>
      <c r="DP120" s="56" t="s">
        <v>219</v>
      </c>
      <c r="DQ120" s="56" t="s">
        <v>219</v>
      </c>
      <c r="DR120" s="56" t="s">
        <v>219</v>
      </c>
      <c r="DS120" s="56" t="s">
        <v>219</v>
      </c>
      <c r="DT120" s="293" t="s">
        <v>219</v>
      </c>
      <c r="DU120" s="52"/>
      <c r="DV120" s="17" t="s">
        <v>62</v>
      </c>
      <c r="DW120" s="18" t="s">
        <v>11</v>
      </c>
      <c r="DX120" s="19">
        <v>0.22916666666666666</v>
      </c>
      <c r="DY120" s="61">
        <v>0</v>
      </c>
      <c r="DZ120" s="60">
        <v>0</v>
      </c>
      <c r="EA120" s="19">
        <v>0</v>
      </c>
      <c r="EB120" s="20"/>
      <c r="EC120" s="59">
        <v>0</v>
      </c>
      <c r="ED120" s="63"/>
      <c r="EE120" s="64"/>
      <c r="EF120" s="63"/>
      <c r="EG120" s="65"/>
      <c r="EH120" s="66"/>
      <c r="EI120" s="64"/>
      <c r="EJ120" s="63"/>
      <c r="EK120" s="65"/>
      <c r="EL120" s="66"/>
      <c r="EM120" s="64"/>
      <c r="EN120" s="56" t="s">
        <v>219</v>
      </c>
      <c r="EO120" s="56" t="s">
        <v>219</v>
      </c>
      <c r="EP120" s="56" t="s">
        <v>219</v>
      </c>
      <c r="EQ120" s="56" t="s">
        <v>219</v>
      </c>
      <c r="ER120" s="56" t="s">
        <v>219</v>
      </c>
      <c r="ES120" s="96" t="s">
        <v>219</v>
      </c>
      <c r="ET120" s="52"/>
      <c r="EU120" s="17"/>
      <c r="EV120" s="18"/>
      <c r="EW120" s="19"/>
      <c r="EX120" s="290">
        <v>0</v>
      </c>
      <c r="EY120" s="291">
        <v>0</v>
      </c>
      <c r="EZ120" s="19">
        <v>0</v>
      </c>
      <c r="FA120" s="20"/>
      <c r="FB120" s="292">
        <v>0</v>
      </c>
      <c r="FC120" s="63"/>
      <c r="FD120" s="64"/>
      <c r="FE120" s="63"/>
      <c r="FF120" s="65"/>
      <c r="FG120" s="66"/>
      <c r="FH120" s="64"/>
      <c r="FI120" s="63"/>
      <c r="FJ120" s="65"/>
      <c r="FK120" s="66"/>
      <c r="FL120" s="64"/>
      <c r="FM120" s="56" t="s">
        <v>219</v>
      </c>
      <c r="FN120" s="56" t="s">
        <v>219</v>
      </c>
      <c r="FO120" s="56" t="s">
        <v>219</v>
      </c>
      <c r="FP120" s="56" t="s">
        <v>219</v>
      </c>
      <c r="FQ120" s="56" t="s">
        <v>219</v>
      </c>
      <c r="FR120" s="293" t="s">
        <v>219</v>
      </c>
      <c r="FS120" s="52"/>
      <c r="FU120" s="262" t="s">
        <v>62</v>
      </c>
      <c r="FV120" s="261">
        <v>7</v>
      </c>
      <c r="FW120" s="263">
        <v>0</v>
      </c>
      <c r="FX120" s="23"/>
      <c r="FY120" s="88"/>
    </row>
    <row r="121" spans="1:181" s="25" customFormat="1" x14ac:dyDescent="0.2">
      <c r="A121" s="17" t="s">
        <v>188</v>
      </c>
      <c r="B121" s="18" t="s">
        <v>89</v>
      </c>
      <c r="C121" s="19">
        <v>0.70833333333333337</v>
      </c>
      <c r="D121" s="290">
        <v>1.0166666666666666</v>
      </c>
      <c r="E121" s="291">
        <v>0.29166666666666657</v>
      </c>
      <c r="F121" s="19">
        <v>0.70833333333333337</v>
      </c>
      <c r="G121" s="20">
        <v>6.9444444444444434E-2</v>
      </c>
      <c r="H121" s="292">
        <v>0.34444444444444439</v>
      </c>
      <c r="I121" s="63" t="s">
        <v>70</v>
      </c>
      <c r="J121" s="64">
        <v>1384</v>
      </c>
      <c r="K121" s="63"/>
      <c r="L121" s="65"/>
      <c r="M121" s="66"/>
      <c r="N121" s="64"/>
      <c r="O121" s="63"/>
      <c r="P121" s="65"/>
      <c r="Q121" s="66"/>
      <c r="R121" s="64"/>
      <c r="S121" s="56">
        <v>0.25842936406316691</v>
      </c>
      <c r="T121" s="56" t="s">
        <v>219</v>
      </c>
      <c r="U121" s="56" t="s">
        <v>219</v>
      </c>
      <c r="V121" s="56" t="s">
        <v>219</v>
      </c>
      <c r="W121" s="56" t="s">
        <v>219</v>
      </c>
      <c r="X121" s="293">
        <v>0.75027879889306537</v>
      </c>
      <c r="Y121" s="52"/>
      <c r="Z121" s="17" t="s">
        <v>64</v>
      </c>
      <c r="AA121" s="18" t="s">
        <v>89</v>
      </c>
      <c r="AB121" s="19">
        <v>0.54166666666666663</v>
      </c>
      <c r="AC121" s="290">
        <v>0.85</v>
      </c>
      <c r="AD121" s="291">
        <v>0.29166666666666669</v>
      </c>
      <c r="AE121" s="19">
        <v>0.54166666666666663</v>
      </c>
      <c r="AF121" s="20">
        <v>0.83333333333333337</v>
      </c>
      <c r="AG121" s="292">
        <v>0.27500000000000008</v>
      </c>
      <c r="AH121" s="63" t="s">
        <v>71</v>
      </c>
      <c r="AI121" s="64">
        <v>957</v>
      </c>
      <c r="AJ121" s="63"/>
      <c r="AK121" s="65"/>
      <c r="AL121" s="66"/>
      <c r="AM121" s="64"/>
      <c r="AN121" s="63"/>
      <c r="AO121" s="65"/>
      <c r="AP121" s="66"/>
      <c r="AQ121" s="64"/>
      <c r="AR121" s="56">
        <v>0.23826291079812204</v>
      </c>
      <c r="AS121" s="56" t="s">
        <v>219</v>
      </c>
      <c r="AT121" s="56" t="s">
        <v>219</v>
      </c>
      <c r="AU121" s="56" t="s">
        <v>219</v>
      </c>
      <c r="AV121" s="56" t="s">
        <v>219</v>
      </c>
      <c r="AW121" s="293">
        <v>0.86641058472044352</v>
      </c>
      <c r="AX121" s="52"/>
      <c r="AY121" s="17" t="s">
        <v>64</v>
      </c>
      <c r="AZ121" s="18" t="s">
        <v>89</v>
      </c>
      <c r="BA121" s="19">
        <v>0.54166666666666663</v>
      </c>
      <c r="BB121" s="290">
        <v>0.85</v>
      </c>
      <c r="BC121" s="291">
        <v>0.29166666666666669</v>
      </c>
      <c r="BD121" s="19">
        <v>0.54166666666666663</v>
      </c>
      <c r="BE121" s="20">
        <v>0.85</v>
      </c>
      <c r="BF121" s="292">
        <v>0.29166666666666669</v>
      </c>
      <c r="BG121" s="63" t="s">
        <v>71</v>
      </c>
      <c r="BH121" s="64">
        <v>1104</v>
      </c>
      <c r="BI121" s="63"/>
      <c r="BJ121" s="65"/>
      <c r="BK121" s="66"/>
      <c r="BL121" s="64"/>
      <c r="BM121" s="63"/>
      <c r="BN121" s="65"/>
      <c r="BO121" s="66"/>
      <c r="BP121" s="64"/>
      <c r="BQ121" s="56">
        <v>0.27486128894579598</v>
      </c>
      <c r="BR121" s="56" t="s">
        <v>219</v>
      </c>
      <c r="BS121" s="56" t="s">
        <v>219</v>
      </c>
      <c r="BT121" s="56" t="s">
        <v>219</v>
      </c>
      <c r="BU121" s="56" t="s">
        <v>219</v>
      </c>
      <c r="BV121" s="293">
        <v>0.94238156209987189</v>
      </c>
      <c r="BW121" s="52"/>
      <c r="BX121" s="17" t="s">
        <v>64</v>
      </c>
      <c r="BY121" s="18" t="s">
        <v>74</v>
      </c>
      <c r="BZ121" s="19"/>
      <c r="CA121" s="290">
        <v>0</v>
      </c>
      <c r="CB121" s="291">
        <v>0</v>
      </c>
      <c r="CC121" s="19">
        <v>0</v>
      </c>
      <c r="CD121" s="20"/>
      <c r="CE121" s="292">
        <v>0</v>
      </c>
      <c r="CF121" s="63"/>
      <c r="CG121" s="64"/>
      <c r="CH121" s="63"/>
      <c r="CI121" s="65"/>
      <c r="CJ121" s="66"/>
      <c r="CK121" s="64"/>
      <c r="CL121" s="63"/>
      <c r="CM121" s="65"/>
      <c r="CN121" s="66"/>
      <c r="CO121" s="64"/>
      <c r="CP121" s="56" t="s">
        <v>219</v>
      </c>
      <c r="CQ121" s="56" t="s">
        <v>219</v>
      </c>
      <c r="CR121" s="56" t="s">
        <v>219</v>
      </c>
      <c r="CS121" s="56" t="s">
        <v>219</v>
      </c>
      <c r="CT121" s="56" t="s">
        <v>219</v>
      </c>
      <c r="CU121" s="293" t="s">
        <v>219</v>
      </c>
      <c r="CV121" s="52"/>
      <c r="CW121" s="17" t="s">
        <v>64</v>
      </c>
      <c r="CX121" s="18" t="s">
        <v>89</v>
      </c>
      <c r="CY121" s="19">
        <v>0.54166666666666663</v>
      </c>
      <c r="CZ121" s="290">
        <v>0.85</v>
      </c>
      <c r="DA121" s="291">
        <v>0.29166666666666669</v>
      </c>
      <c r="DB121" s="19">
        <v>0.54166666666666663</v>
      </c>
      <c r="DC121" s="20">
        <v>0.85</v>
      </c>
      <c r="DD121" s="292">
        <v>0.29166666666666669</v>
      </c>
      <c r="DE121" s="63" t="s">
        <v>71</v>
      </c>
      <c r="DF121" s="64">
        <v>1100</v>
      </c>
      <c r="DG121" s="63"/>
      <c r="DH121" s="65"/>
      <c r="DI121" s="66"/>
      <c r="DJ121" s="64"/>
      <c r="DK121" s="63"/>
      <c r="DL121" s="65"/>
      <c r="DM121" s="66"/>
      <c r="DN121" s="64"/>
      <c r="DO121" s="56">
        <v>0.27386541471048514</v>
      </c>
      <c r="DP121" s="56" t="s">
        <v>219</v>
      </c>
      <c r="DQ121" s="56" t="s">
        <v>219</v>
      </c>
      <c r="DR121" s="56" t="s">
        <v>219</v>
      </c>
      <c r="DS121" s="56" t="s">
        <v>219</v>
      </c>
      <c r="DT121" s="293">
        <v>0.93896713615023475</v>
      </c>
      <c r="DU121" s="52"/>
      <c r="DV121" s="17" t="s">
        <v>64</v>
      </c>
      <c r="DW121" s="18" t="s">
        <v>89</v>
      </c>
      <c r="DX121" s="19">
        <v>0.33333333333333331</v>
      </c>
      <c r="DY121" s="61">
        <v>0.64166666666666661</v>
      </c>
      <c r="DZ121" s="60">
        <v>0.29166666666666663</v>
      </c>
      <c r="EA121" s="19">
        <v>0.33333333333333331</v>
      </c>
      <c r="EB121" s="20">
        <v>0.66666666666666663</v>
      </c>
      <c r="EC121" s="59">
        <v>0.31666666666666665</v>
      </c>
      <c r="ED121" s="63" t="s">
        <v>70</v>
      </c>
      <c r="EE121" s="64">
        <v>1203</v>
      </c>
      <c r="EF121" s="63"/>
      <c r="EG121" s="65"/>
      <c r="EH121" s="66"/>
      <c r="EI121" s="64"/>
      <c r="EJ121" s="63"/>
      <c r="EK121" s="65"/>
      <c r="EL121" s="66"/>
      <c r="EM121" s="64"/>
      <c r="EN121" s="56">
        <v>0.22463188220230476</v>
      </c>
      <c r="EO121" s="56" t="s">
        <v>219</v>
      </c>
      <c r="EP121" s="56" t="s">
        <v>219</v>
      </c>
      <c r="EQ121" s="56" t="s">
        <v>219</v>
      </c>
      <c r="ER121" s="56" t="s">
        <v>219</v>
      </c>
      <c r="ES121" s="96">
        <v>0.70936383853359397</v>
      </c>
      <c r="ET121" s="52"/>
      <c r="EU121" s="17"/>
      <c r="EV121" s="18"/>
      <c r="EW121" s="19"/>
      <c r="EX121" s="290">
        <v>0</v>
      </c>
      <c r="EY121" s="291">
        <v>0</v>
      </c>
      <c r="EZ121" s="19">
        <v>0</v>
      </c>
      <c r="FA121" s="20"/>
      <c r="FB121" s="292">
        <v>0</v>
      </c>
      <c r="FC121" s="63"/>
      <c r="FD121" s="64"/>
      <c r="FE121" s="63"/>
      <c r="FF121" s="65"/>
      <c r="FG121" s="66"/>
      <c r="FH121" s="64"/>
      <c r="FI121" s="63"/>
      <c r="FJ121" s="65"/>
      <c r="FK121" s="66"/>
      <c r="FL121" s="64"/>
      <c r="FM121" s="56" t="s">
        <v>219</v>
      </c>
      <c r="FN121" s="56" t="s">
        <v>219</v>
      </c>
      <c r="FO121" s="56" t="s">
        <v>219</v>
      </c>
      <c r="FP121" s="56" t="s">
        <v>219</v>
      </c>
      <c r="FQ121" s="56" t="s">
        <v>219</v>
      </c>
      <c r="FR121" s="293" t="s">
        <v>219</v>
      </c>
      <c r="FS121" s="52"/>
      <c r="FU121" s="262" t="s">
        <v>64</v>
      </c>
      <c r="FV121" s="261">
        <v>2</v>
      </c>
      <c r="FW121" s="263">
        <v>1.5416666666666667</v>
      </c>
      <c r="FX121" s="23"/>
      <c r="FY121" s="88"/>
    </row>
    <row r="122" spans="1:181" s="25" customFormat="1" x14ac:dyDescent="0.2">
      <c r="A122" s="17" t="s">
        <v>59</v>
      </c>
      <c r="B122" s="18" t="s">
        <v>89</v>
      </c>
      <c r="C122" s="19">
        <v>0.5625</v>
      </c>
      <c r="D122" s="290">
        <v>0.87083333333333335</v>
      </c>
      <c r="E122" s="291">
        <v>0.29166666666666669</v>
      </c>
      <c r="F122" s="19">
        <v>0.5625</v>
      </c>
      <c r="G122" s="20">
        <v>0.85</v>
      </c>
      <c r="H122" s="292">
        <v>0.27083333333333331</v>
      </c>
      <c r="I122" s="63" t="s">
        <v>1</v>
      </c>
      <c r="J122" s="64">
        <v>7</v>
      </c>
      <c r="K122" s="63"/>
      <c r="L122" s="65"/>
      <c r="M122" s="66"/>
      <c r="N122" s="64"/>
      <c r="O122" s="63"/>
      <c r="P122" s="65"/>
      <c r="Q122" s="66"/>
      <c r="R122" s="64"/>
      <c r="S122" s="56">
        <v>0.29166666666666669</v>
      </c>
      <c r="T122" s="56" t="s">
        <v>219</v>
      </c>
      <c r="U122" s="56" t="s">
        <v>219</v>
      </c>
      <c r="V122" s="56" t="s">
        <v>219</v>
      </c>
      <c r="W122" s="56" t="s">
        <v>219</v>
      </c>
      <c r="X122" s="293">
        <v>1.0769230769230771</v>
      </c>
      <c r="Y122" s="52"/>
      <c r="Z122" s="17" t="s">
        <v>59</v>
      </c>
      <c r="AA122" s="18" t="s">
        <v>89</v>
      </c>
      <c r="AB122" s="19">
        <v>0.5625</v>
      </c>
      <c r="AC122" s="290">
        <v>0.87083333333333335</v>
      </c>
      <c r="AD122" s="291">
        <v>0.29166666666666669</v>
      </c>
      <c r="AE122" s="19">
        <v>0.5625</v>
      </c>
      <c r="AF122" s="20">
        <v>0.85</v>
      </c>
      <c r="AG122" s="292">
        <v>0.27083333333333331</v>
      </c>
      <c r="AH122" s="63" t="s">
        <v>1</v>
      </c>
      <c r="AI122" s="64">
        <v>7</v>
      </c>
      <c r="AJ122" s="63"/>
      <c r="AK122" s="65"/>
      <c r="AL122" s="66"/>
      <c r="AM122" s="64"/>
      <c r="AN122" s="63"/>
      <c r="AO122" s="65"/>
      <c r="AP122" s="66"/>
      <c r="AQ122" s="64"/>
      <c r="AR122" s="56">
        <v>0.29166666666666669</v>
      </c>
      <c r="AS122" s="56" t="s">
        <v>219</v>
      </c>
      <c r="AT122" s="56" t="s">
        <v>219</v>
      </c>
      <c r="AU122" s="56" t="s">
        <v>219</v>
      </c>
      <c r="AV122" s="56" t="s">
        <v>219</v>
      </c>
      <c r="AW122" s="293">
        <v>1.0769230769230771</v>
      </c>
      <c r="AX122" s="52"/>
      <c r="AY122" s="17" t="s">
        <v>59</v>
      </c>
      <c r="AZ122" s="18" t="s">
        <v>89</v>
      </c>
      <c r="BA122" s="19">
        <v>0.5625</v>
      </c>
      <c r="BB122" s="290">
        <v>0.87083333333333335</v>
      </c>
      <c r="BC122" s="291">
        <v>0.29166666666666669</v>
      </c>
      <c r="BD122" s="19">
        <v>0.5625</v>
      </c>
      <c r="BE122" s="20">
        <v>0.85</v>
      </c>
      <c r="BF122" s="292">
        <v>0.27083333333333331</v>
      </c>
      <c r="BG122" s="63" t="s">
        <v>1</v>
      </c>
      <c r="BH122" s="64">
        <v>7</v>
      </c>
      <c r="BI122" s="63"/>
      <c r="BJ122" s="65"/>
      <c r="BK122" s="66"/>
      <c r="BL122" s="64"/>
      <c r="BM122" s="63"/>
      <c r="BN122" s="65"/>
      <c r="BO122" s="66"/>
      <c r="BP122" s="64"/>
      <c r="BQ122" s="56">
        <v>0.29166666666666669</v>
      </c>
      <c r="BR122" s="56" t="s">
        <v>219</v>
      </c>
      <c r="BS122" s="56" t="s">
        <v>219</v>
      </c>
      <c r="BT122" s="56" t="s">
        <v>219</v>
      </c>
      <c r="BU122" s="56" t="s">
        <v>219</v>
      </c>
      <c r="BV122" s="293">
        <v>1.0769230769230771</v>
      </c>
      <c r="BW122" s="52"/>
      <c r="BX122" s="17" t="s">
        <v>59</v>
      </c>
      <c r="BY122" s="18" t="s">
        <v>89</v>
      </c>
      <c r="BZ122" s="19">
        <v>0.5625</v>
      </c>
      <c r="CA122" s="290">
        <v>0.87083333333333335</v>
      </c>
      <c r="CB122" s="291">
        <v>0.29166666666666669</v>
      </c>
      <c r="CC122" s="19">
        <v>0.5625</v>
      </c>
      <c r="CD122" s="20">
        <v>0.85</v>
      </c>
      <c r="CE122" s="292">
        <v>0.27083333333333331</v>
      </c>
      <c r="CF122" s="63" t="s">
        <v>1</v>
      </c>
      <c r="CG122" s="64">
        <v>7</v>
      </c>
      <c r="CH122" s="63"/>
      <c r="CI122" s="65"/>
      <c r="CJ122" s="66"/>
      <c r="CK122" s="64"/>
      <c r="CL122" s="63"/>
      <c r="CM122" s="65"/>
      <c r="CN122" s="66"/>
      <c r="CO122" s="64"/>
      <c r="CP122" s="56">
        <v>0.29166666666666669</v>
      </c>
      <c r="CQ122" s="56" t="s">
        <v>219</v>
      </c>
      <c r="CR122" s="56" t="s">
        <v>219</v>
      </c>
      <c r="CS122" s="56" t="s">
        <v>219</v>
      </c>
      <c r="CT122" s="56" t="s">
        <v>219</v>
      </c>
      <c r="CU122" s="293">
        <v>1.0769230769230771</v>
      </c>
      <c r="CV122" s="52"/>
      <c r="CW122" s="17" t="s">
        <v>59</v>
      </c>
      <c r="CX122" s="18" t="s">
        <v>89</v>
      </c>
      <c r="CY122" s="19">
        <v>0.5625</v>
      </c>
      <c r="CZ122" s="290">
        <v>0.87083333333333335</v>
      </c>
      <c r="DA122" s="291">
        <v>0.29166666666666669</v>
      </c>
      <c r="DB122" s="19">
        <v>0.5625</v>
      </c>
      <c r="DC122" s="20">
        <v>0.85</v>
      </c>
      <c r="DD122" s="292">
        <v>0.27083333333333331</v>
      </c>
      <c r="DE122" s="63" t="s">
        <v>1</v>
      </c>
      <c r="DF122" s="64">
        <v>7</v>
      </c>
      <c r="DG122" s="63"/>
      <c r="DH122" s="65"/>
      <c r="DI122" s="66"/>
      <c r="DJ122" s="64"/>
      <c r="DK122" s="63"/>
      <c r="DL122" s="65"/>
      <c r="DM122" s="66"/>
      <c r="DN122" s="64"/>
      <c r="DO122" s="56">
        <v>0.29166666666666669</v>
      </c>
      <c r="DP122" s="56" t="s">
        <v>219</v>
      </c>
      <c r="DQ122" s="56" t="s">
        <v>219</v>
      </c>
      <c r="DR122" s="56" t="s">
        <v>219</v>
      </c>
      <c r="DS122" s="56" t="s">
        <v>219</v>
      </c>
      <c r="DT122" s="293">
        <v>1.0769230769230771</v>
      </c>
      <c r="DU122" s="52"/>
      <c r="DV122" s="17" t="s">
        <v>59</v>
      </c>
      <c r="DW122" s="18" t="s">
        <v>89</v>
      </c>
      <c r="DX122" s="19">
        <v>0.33333333333333331</v>
      </c>
      <c r="DY122" s="61">
        <v>0.64166666666666661</v>
      </c>
      <c r="DZ122" s="60">
        <v>0.29166666666666663</v>
      </c>
      <c r="EA122" s="19">
        <v>0.33333333333333331</v>
      </c>
      <c r="EB122" s="20">
        <v>0.625</v>
      </c>
      <c r="EC122" s="59">
        <v>0.27500000000000002</v>
      </c>
      <c r="ED122" s="63" t="s">
        <v>1</v>
      </c>
      <c r="EE122" s="64">
        <v>7</v>
      </c>
      <c r="EF122" s="63"/>
      <c r="EG122" s="65"/>
      <c r="EH122" s="66"/>
      <c r="EI122" s="64"/>
      <c r="EJ122" s="63"/>
      <c r="EK122" s="65"/>
      <c r="EL122" s="66"/>
      <c r="EM122" s="64"/>
      <c r="EN122" s="56">
        <v>0.29166666666666669</v>
      </c>
      <c r="EO122" s="56" t="s">
        <v>219</v>
      </c>
      <c r="EP122" s="56" t="s">
        <v>219</v>
      </c>
      <c r="EQ122" s="56" t="s">
        <v>219</v>
      </c>
      <c r="ER122" s="56" t="s">
        <v>219</v>
      </c>
      <c r="ES122" s="96">
        <v>1.0606060606060606</v>
      </c>
      <c r="ET122" s="52"/>
      <c r="EU122" s="17"/>
      <c r="EV122" s="18"/>
      <c r="EW122" s="19"/>
      <c r="EX122" s="290">
        <v>0</v>
      </c>
      <c r="EY122" s="291">
        <v>0</v>
      </c>
      <c r="EZ122" s="19">
        <v>0</v>
      </c>
      <c r="FA122" s="20"/>
      <c r="FB122" s="292">
        <v>0</v>
      </c>
      <c r="FC122" s="63"/>
      <c r="FD122" s="64"/>
      <c r="FE122" s="63"/>
      <c r="FF122" s="65"/>
      <c r="FG122" s="66"/>
      <c r="FH122" s="64"/>
      <c r="FI122" s="63"/>
      <c r="FJ122" s="65"/>
      <c r="FK122" s="66"/>
      <c r="FL122" s="64"/>
      <c r="FM122" s="56" t="s">
        <v>219</v>
      </c>
      <c r="FN122" s="56" t="s">
        <v>219</v>
      </c>
      <c r="FO122" s="56" t="s">
        <v>219</v>
      </c>
      <c r="FP122" s="56" t="s">
        <v>219</v>
      </c>
      <c r="FQ122" s="56" t="s">
        <v>219</v>
      </c>
      <c r="FR122" s="293" t="s">
        <v>219</v>
      </c>
      <c r="FS122" s="52"/>
      <c r="FU122" s="262" t="s">
        <v>59</v>
      </c>
      <c r="FV122" s="261">
        <v>1</v>
      </c>
      <c r="FW122" s="263">
        <v>1.85</v>
      </c>
      <c r="FX122" s="23"/>
      <c r="FY122" s="88"/>
    </row>
    <row r="123" spans="1:181" s="25" customFormat="1" x14ac:dyDescent="0.2">
      <c r="A123" s="17" t="s">
        <v>32</v>
      </c>
      <c r="B123" s="18" t="s">
        <v>89</v>
      </c>
      <c r="C123" s="19">
        <v>0.70833333333333337</v>
      </c>
      <c r="D123" s="290">
        <v>1.0166666666666666</v>
      </c>
      <c r="E123" s="291">
        <v>0.29166666666666657</v>
      </c>
      <c r="F123" s="19">
        <v>0.70833333333333337</v>
      </c>
      <c r="G123" s="20">
        <v>6.9444444444444434E-2</v>
      </c>
      <c r="H123" s="292">
        <v>0.34444444444444439</v>
      </c>
      <c r="I123" s="63" t="s">
        <v>1</v>
      </c>
      <c r="J123" s="64">
        <v>7</v>
      </c>
      <c r="K123" s="63"/>
      <c r="L123" s="65"/>
      <c r="M123" s="66"/>
      <c r="N123" s="64"/>
      <c r="O123" s="63"/>
      <c r="P123" s="65"/>
      <c r="Q123" s="66"/>
      <c r="R123" s="64"/>
      <c r="S123" s="56">
        <v>0.29166666666666669</v>
      </c>
      <c r="T123" s="56" t="s">
        <v>219</v>
      </c>
      <c r="U123" s="56" t="s">
        <v>219</v>
      </c>
      <c r="V123" s="56" t="s">
        <v>219</v>
      </c>
      <c r="W123" s="56" t="s">
        <v>219</v>
      </c>
      <c r="X123" s="293">
        <v>0.84677419354838734</v>
      </c>
      <c r="Y123" s="52"/>
      <c r="Z123" s="17" t="s">
        <v>32</v>
      </c>
      <c r="AA123" s="18" t="s">
        <v>89</v>
      </c>
      <c r="AB123" s="19">
        <v>0.70833333333333337</v>
      </c>
      <c r="AC123" s="290">
        <v>1.0166666666666666</v>
      </c>
      <c r="AD123" s="291">
        <v>0.29166666666666657</v>
      </c>
      <c r="AE123" s="19">
        <v>0.70833333333333337</v>
      </c>
      <c r="AF123" s="20">
        <v>0.85</v>
      </c>
      <c r="AG123" s="292">
        <v>0.12499999999999994</v>
      </c>
      <c r="AH123" s="63" t="s">
        <v>77</v>
      </c>
      <c r="AI123" s="64">
        <v>175</v>
      </c>
      <c r="AJ123" s="63"/>
      <c r="AK123" s="65"/>
      <c r="AL123" s="66"/>
      <c r="AM123" s="64"/>
      <c r="AN123" s="63"/>
      <c r="AO123" s="65"/>
      <c r="AP123" s="66"/>
      <c r="AQ123" s="64"/>
      <c r="AR123" s="56">
        <v>0.29166666666666669</v>
      </c>
      <c r="AS123" s="56" t="s">
        <v>219</v>
      </c>
      <c r="AT123" s="56" t="s">
        <v>219</v>
      </c>
      <c r="AU123" s="56" t="s">
        <v>219</v>
      </c>
      <c r="AV123" s="56" t="s">
        <v>219</v>
      </c>
      <c r="AW123" s="293">
        <v>2.3333333333333344</v>
      </c>
      <c r="AX123" s="52"/>
      <c r="AY123" s="17" t="s">
        <v>32</v>
      </c>
      <c r="AZ123" s="18" t="s">
        <v>89</v>
      </c>
      <c r="BA123" s="19">
        <v>0.70833333333333337</v>
      </c>
      <c r="BB123" s="290">
        <v>1.0166666666666666</v>
      </c>
      <c r="BC123" s="291">
        <v>0.29166666666666657</v>
      </c>
      <c r="BD123" s="19">
        <v>0.70833333333333337</v>
      </c>
      <c r="BE123" s="20">
        <v>1.6666666666666666E-2</v>
      </c>
      <c r="BF123" s="292">
        <v>0.29166666666666669</v>
      </c>
      <c r="BG123" s="63" t="s">
        <v>1</v>
      </c>
      <c r="BH123" s="64">
        <v>7</v>
      </c>
      <c r="BI123" s="63"/>
      <c r="BJ123" s="65"/>
      <c r="BK123" s="66"/>
      <c r="BL123" s="64"/>
      <c r="BM123" s="63"/>
      <c r="BN123" s="65"/>
      <c r="BO123" s="66"/>
      <c r="BP123" s="64"/>
      <c r="BQ123" s="56">
        <v>0.29166666666666669</v>
      </c>
      <c r="BR123" s="56" t="s">
        <v>219</v>
      </c>
      <c r="BS123" s="56" t="s">
        <v>219</v>
      </c>
      <c r="BT123" s="56" t="s">
        <v>219</v>
      </c>
      <c r="BU123" s="56" t="s">
        <v>219</v>
      </c>
      <c r="BV123" s="293">
        <v>1</v>
      </c>
      <c r="BW123" s="52"/>
      <c r="BX123" s="17" t="s">
        <v>32</v>
      </c>
      <c r="BY123" s="18" t="s">
        <v>89</v>
      </c>
      <c r="BZ123" s="19">
        <v>0.70833333333333337</v>
      </c>
      <c r="CA123" s="290">
        <v>1.0166666666666666</v>
      </c>
      <c r="CB123" s="291">
        <v>0.29166666666666657</v>
      </c>
      <c r="CC123" s="19">
        <v>0.70833333333333337</v>
      </c>
      <c r="CD123" s="20">
        <v>0.85</v>
      </c>
      <c r="CE123" s="292">
        <v>0.12499999999999994</v>
      </c>
      <c r="CF123" s="63" t="s">
        <v>1</v>
      </c>
      <c r="CG123" s="64">
        <v>7</v>
      </c>
      <c r="CH123" s="63"/>
      <c r="CI123" s="65"/>
      <c r="CJ123" s="66"/>
      <c r="CK123" s="64"/>
      <c r="CL123" s="63"/>
      <c r="CM123" s="65"/>
      <c r="CN123" s="66"/>
      <c r="CO123" s="64"/>
      <c r="CP123" s="56">
        <v>0.29166666666666669</v>
      </c>
      <c r="CQ123" s="56" t="s">
        <v>219</v>
      </c>
      <c r="CR123" s="56" t="s">
        <v>219</v>
      </c>
      <c r="CS123" s="56" t="s">
        <v>219</v>
      </c>
      <c r="CT123" s="56" t="s">
        <v>219</v>
      </c>
      <c r="CU123" s="293">
        <v>2.3333333333333344</v>
      </c>
      <c r="CV123" s="52"/>
      <c r="CW123" s="17" t="s">
        <v>32</v>
      </c>
      <c r="CX123" s="18" t="s">
        <v>89</v>
      </c>
      <c r="CY123" s="19">
        <v>0.70833333333333337</v>
      </c>
      <c r="CZ123" s="290">
        <v>1.0166666666666666</v>
      </c>
      <c r="DA123" s="291">
        <v>0.29166666666666657</v>
      </c>
      <c r="DB123" s="19">
        <v>0.70833333333333337</v>
      </c>
      <c r="DC123" s="20">
        <v>0.85</v>
      </c>
      <c r="DD123" s="292">
        <v>0.12499999999999994</v>
      </c>
      <c r="DE123" s="63" t="s">
        <v>1</v>
      </c>
      <c r="DF123" s="64">
        <v>7</v>
      </c>
      <c r="DG123" s="63"/>
      <c r="DH123" s="65"/>
      <c r="DI123" s="66"/>
      <c r="DJ123" s="64"/>
      <c r="DK123" s="63"/>
      <c r="DL123" s="65"/>
      <c r="DM123" s="66"/>
      <c r="DN123" s="64"/>
      <c r="DO123" s="56">
        <v>0.29166666666666669</v>
      </c>
      <c r="DP123" s="56" t="s">
        <v>219</v>
      </c>
      <c r="DQ123" s="56" t="s">
        <v>219</v>
      </c>
      <c r="DR123" s="56" t="s">
        <v>219</v>
      </c>
      <c r="DS123" s="56" t="s">
        <v>219</v>
      </c>
      <c r="DT123" s="293">
        <v>2.3333333333333344</v>
      </c>
      <c r="DU123" s="52"/>
      <c r="DV123" s="17" t="s">
        <v>32</v>
      </c>
      <c r="DW123" s="18" t="s">
        <v>74</v>
      </c>
      <c r="DX123" s="19">
        <v>0.22916666666666666</v>
      </c>
      <c r="DY123" s="61">
        <v>0</v>
      </c>
      <c r="DZ123" s="60">
        <v>0</v>
      </c>
      <c r="EA123" s="19">
        <v>0</v>
      </c>
      <c r="EB123" s="20"/>
      <c r="EC123" s="59">
        <v>0</v>
      </c>
      <c r="ED123" s="63"/>
      <c r="EE123" s="64"/>
      <c r="EF123" s="63"/>
      <c r="EG123" s="65"/>
      <c r="EH123" s="66"/>
      <c r="EI123" s="64"/>
      <c r="EJ123" s="63"/>
      <c r="EK123" s="65"/>
      <c r="EL123" s="66"/>
      <c r="EM123" s="64"/>
      <c r="EN123" s="56" t="s">
        <v>219</v>
      </c>
      <c r="EO123" s="56" t="s">
        <v>219</v>
      </c>
      <c r="EP123" s="56" t="s">
        <v>219</v>
      </c>
      <c r="EQ123" s="56" t="s">
        <v>219</v>
      </c>
      <c r="ER123" s="56" t="s">
        <v>219</v>
      </c>
      <c r="ES123" s="96" t="s">
        <v>219</v>
      </c>
      <c r="ET123" s="52"/>
      <c r="EU123" s="17"/>
      <c r="EV123" s="18"/>
      <c r="EW123" s="19"/>
      <c r="EX123" s="290">
        <v>0</v>
      </c>
      <c r="EY123" s="291">
        <v>0</v>
      </c>
      <c r="EZ123" s="19">
        <v>0</v>
      </c>
      <c r="FA123" s="20"/>
      <c r="FB123" s="292">
        <v>0</v>
      </c>
      <c r="FC123" s="63"/>
      <c r="FD123" s="64"/>
      <c r="FE123" s="63"/>
      <c r="FF123" s="65"/>
      <c r="FG123" s="66"/>
      <c r="FH123" s="64"/>
      <c r="FI123" s="63"/>
      <c r="FJ123" s="65"/>
      <c r="FK123" s="66"/>
      <c r="FL123" s="64"/>
      <c r="FM123" s="56" t="s">
        <v>219</v>
      </c>
      <c r="FN123" s="56" t="s">
        <v>219</v>
      </c>
      <c r="FO123" s="56" t="s">
        <v>219</v>
      </c>
      <c r="FP123" s="56" t="s">
        <v>219</v>
      </c>
      <c r="FQ123" s="56" t="s">
        <v>219</v>
      </c>
      <c r="FR123" s="293" t="s">
        <v>219</v>
      </c>
      <c r="FS123" s="52"/>
      <c r="FU123" s="262" t="s">
        <v>32</v>
      </c>
      <c r="FV123" s="261">
        <v>2</v>
      </c>
      <c r="FW123" s="263">
        <v>1.5416666666666661</v>
      </c>
      <c r="FX123" s="23"/>
      <c r="FY123" s="88"/>
    </row>
    <row r="124" spans="1:181" s="25" customFormat="1" ht="12.75" x14ac:dyDescent="0.2">
      <c r="A124" s="17"/>
      <c r="B124" s="18"/>
      <c r="C124" s="19"/>
      <c r="D124" s="290">
        <v>0</v>
      </c>
      <c r="E124" s="291">
        <v>0</v>
      </c>
      <c r="F124" s="19">
        <v>0</v>
      </c>
      <c r="G124" s="20"/>
      <c r="H124" s="292">
        <v>0</v>
      </c>
      <c r="I124" s="63"/>
      <c r="J124" s="64"/>
      <c r="K124" s="63"/>
      <c r="L124" s="65"/>
      <c r="M124" s="66"/>
      <c r="N124" s="64"/>
      <c r="O124" s="63" t="s">
        <v>10</v>
      </c>
      <c r="P124" s="65"/>
      <c r="Q124" s="66" t="s">
        <v>10</v>
      </c>
      <c r="R124" s="64"/>
      <c r="S124" s="56" t="s">
        <v>219</v>
      </c>
      <c r="T124" s="56" t="s">
        <v>219</v>
      </c>
      <c r="U124" s="56" t="s">
        <v>219</v>
      </c>
      <c r="V124" s="56" t="s">
        <v>219</v>
      </c>
      <c r="W124" s="56" t="s">
        <v>219</v>
      </c>
      <c r="X124" s="293" t="s">
        <v>219</v>
      </c>
      <c r="Y124" s="52"/>
      <c r="Z124" s="17"/>
      <c r="AA124" s="18"/>
      <c r="AB124" s="19"/>
      <c r="AC124" s="290">
        <v>0</v>
      </c>
      <c r="AD124" s="291">
        <v>0</v>
      </c>
      <c r="AE124" s="19">
        <v>0</v>
      </c>
      <c r="AF124" s="20">
        <v>0</v>
      </c>
      <c r="AG124" s="292">
        <v>0</v>
      </c>
      <c r="AH124" s="63"/>
      <c r="AI124" s="64"/>
      <c r="AJ124" s="63"/>
      <c r="AK124" s="65"/>
      <c r="AL124" s="66"/>
      <c r="AM124" s="64"/>
      <c r="AN124" s="63" t="s">
        <v>10</v>
      </c>
      <c r="AO124" s="65"/>
      <c r="AP124" s="66" t="s">
        <v>10</v>
      </c>
      <c r="AQ124" s="64"/>
      <c r="AR124" s="56" t="s">
        <v>219</v>
      </c>
      <c r="AS124" s="56" t="s">
        <v>219</v>
      </c>
      <c r="AT124" s="56" t="s">
        <v>219</v>
      </c>
      <c r="AU124" s="56" t="s">
        <v>219</v>
      </c>
      <c r="AV124" s="56" t="s">
        <v>219</v>
      </c>
      <c r="AW124" s="293" t="s">
        <v>219</v>
      </c>
      <c r="AX124" s="52"/>
      <c r="AY124" s="240"/>
      <c r="AZ124" s="18"/>
      <c r="BA124" s="19">
        <v>0.54166666666666663</v>
      </c>
      <c r="BB124" s="290">
        <v>0</v>
      </c>
      <c r="BC124" s="291">
        <v>0</v>
      </c>
      <c r="BD124" s="19">
        <v>0</v>
      </c>
      <c r="BE124" s="20">
        <v>0.85</v>
      </c>
      <c r="BF124" s="292">
        <v>0</v>
      </c>
      <c r="BG124" s="63"/>
      <c r="BH124" s="64"/>
      <c r="BI124" s="63"/>
      <c r="BJ124" s="65"/>
      <c r="BK124" s="66"/>
      <c r="BL124" s="64"/>
      <c r="BM124" s="63" t="s">
        <v>10</v>
      </c>
      <c r="BN124" s="65"/>
      <c r="BO124" s="66" t="s">
        <v>10</v>
      </c>
      <c r="BP124" s="64"/>
      <c r="BQ124" s="56" t="s">
        <v>219</v>
      </c>
      <c r="BR124" s="56" t="s">
        <v>219</v>
      </c>
      <c r="BS124" s="56" t="s">
        <v>219</v>
      </c>
      <c r="BT124" s="56" t="s">
        <v>219</v>
      </c>
      <c r="BU124" s="56" t="s">
        <v>219</v>
      </c>
      <c r="BV124" s="293" t="s">
        <v>219</v>
      </c>
      <c r="BW124" s="52"/>
      <c r="BX124" s="17" t="s">
        <v>196</v>
      </c>
      <c r="BY124" s="18" t="s">
        <v>89</v>
      </c>
      <c r="BZ124" s="19">
        <v>0.54166666666666663</v>
      </c>
      <c r="CA124" s="290">
        <v>0.85</v>
      </c>
      <c r="CB124" s="291">
        <v>0.29166666666666669</v>
      </c>
      <c r="CC124" s="19">
        <v>0.54166666666666663</v>
      </c>
      <c r="CD124" s="20">
        <v>0.85</v>
      </c>
      <c r="CE124" s="292">
        <v>0.29166666666666669</v>
      </c>
      <c r="CF124" s="63" t="s">
        <v>67</v>
      </c>
      <c r="CG124" s="64">
        <v>600</v>
      </c>
      <c r="CH124" s="63"/>
      <c r="CI124" s="65"/>
      <c r="CJ124" s="66"/>
      <c r="CK124" s="64"/>
      <c r="CL124" s="63" t="s">
        <v>10</v>
      </c>
      <c r="CM124" s="65"/>
      <c r="CN124" s="66" t="s">
        <v>10</v>
      </c>
      <c r="CO124" s="64"/>
      <c r="CP124" s="56">
        <v>0.21545090797168356</v>
      </c>
      <c r="CQ124" s="56" t="s">
        <v>219</v>
      </c>
      <c r="CR124" s="56" t="s">
        <v>219</v>
      </c>
      <c r="CS124" s="56" t="s">
        <v>219</v>
      </c>
      <c r="CT124" s="56" t="s">
        <v>219</v>
      </c>
      <c r="CU124" s="293">
        <v>0.73868882733148644</v>
      </c>
      <c r="CV124" s="52"/>
      <c r="CW124" s="111" t="s">
        <v>196</v>
      </c>
      <c r="CX124" s="18" t="s">
        <v>89</v>
      </c>
      <c r="CY124" s="19">
        <v>0.54166666666666663</v>
      </c>
      <c r="CZ124" s="290">
        <v>0.85</v>
      </c>
      <c r="DA124" s="291">
        <v>0.29166666666666669</v>
      </c>
      <c r="DB124" s="19">
        <v>0.54166666666666663</v>
      </c>
      <c r="DC124" s="20">
        <v>0.83333333333333337</v>
      </c>
      <c r="DD124" s="292">
        <v>0.27500000000000008</v>
      </c>
      <c r="DE124" s="63"/>
      <c r="DF124" s="64"/>
      <c r="DG124" s="63"/>
      <c r="DH124" s="65"/>
      <c r="DI124" s="66"/>
      <c r="DJ124" s="64"/>
      <c r="DK124" s="63" t="s">
        <v>10</v>
      </c>
      <c r="DL124" s="65"/>
      <c r="DM124" s="66" t="s">
        <v>10</v>
      </c>
      <c r="DN124" s="64"/>
      <c r="DO124" s="56" t="s">
        <v>219</v>
      </c>
      <c r="DP124" s="56" t="s">
        <v>219</v>
      </c>
      <c r="DQ124" s="56" t="s">
        <v>219</v>
      </c>
      <c r="DR124" s="56" t="s">
        <v>219</v>
      </c>
      <c r="DS124" s="56" t="s">
        <v>219</v>
      </c>
      <c r="DT124" s="293">
        <v>0</v>
      </c>
      <c r="DU124" s="52"/>
      <c r="DV124" s="17" t="s">
        <v>196</v>
      </c>
      <c r="DW124" s="18" t="s">
        <v>74</v>
      </c>
      <c r="DX124" s="19">
        <v>0.22916666666666666</v>
      </c>
      <c r="DY124" s="61">
        <v>0</v>
      </c>
      <c r="DZ124" s="60">
        <v>0</v>
      </c>
      <c r="EA124" s="19">
        <v>0</v>
      </c>
      <c r="EB124" s="20"/>
      <c r="EC124" s="59">
        <v>0</v>
      </c>
      <c r="ED124" s="63"/>
      <c r="EE124" s="64"/>
      <c r="EF124" s="63"/>
      <c r="EG124" s="65"/>
      <c r="EH124" s="66"/>
      <c r="EI124" s="64"/>
      <c r="EJ124" s="63" t="s">
        <v>10</v>
      </c>
      <c r="EK124" s="65"/>
      <c r="EL124" s="66" t="s">
        <v>10</v>
      </c>
      <c r="EM124" s="64"/>
      <c r="EN124" s="56" t="s">
        <v>219</v>
      </c>
      <c r="EO124" s="56" t="s">
        <v>219</v>
      </c>
      <c r="EP124" s="56" t="s">
        <v>219</v>
      </c>
      <c r="EQ124" s="56" t="s">
        <v>219</v>
      </c>
      <c r="ER124" s="56" t="s">
        <v>219</v>
      </c>
      <c r="ES124" s="96" t="s">
        <v>219</v>
      </c>
      <c r="ET124" s="52"/>
      <c r="EU124" s="17"/>
      <c r="EV124" s="18"/>
      <c r="EW124" s="19"/>
      <c r="EX124" s="290">
        <v>0</v>
      </c>
      <c r="EY124" s="291">
        <v>0</v>
      </c>
      <c r="EZ124" s="19">
        <v>0</v>
      </c>
      <c r="FA124" s="20"/>
      <c r="FB124" s="292">
        <v>0</v>
      </c>
      <c r="FC124" s="63"/>
      <c r="FD124" s="64"/>
      <c r="FE124" s="63"/>
      <c r="FF124" s="65"/>
      <c r="FG124" s="66"/>
      <c r="FH124" s="64"/>
      <c r="FI124" s="63" t="s">
        <v>10</v>
      </c>
      <c r="FJ124" s="65"/>
      <c r="FK124" s="66" t="s">
        <v>10</v>
      </c>
      <c r="FL124" s="64"/>
      <c r="FM124" s="56" t="s">
        <v>219</v>
      </c>
      <c r="FN124" s="56" t="s">
        <v>219</v>
      </c>
      <c r="FO124" s="56" t="s">
        <v>219</v>
      </c>
      <c r="FP124" s="56" t="s">
        <v>219</v>
      </c>
      <c r="FQ124" s="56" t="s">
        <v>219</v>
      </c>
      <c r="FR124" s="293" t="s">
        <v>219</v>
      </c>
      <c r="FS124" s="52"/>
      <c r="FU124" s="262" t="s">
        <v>196</v>
      </c>
      <c r="FV124" s="261">
        <v>5</v>
      </c>
      <c r="FW124" s="263">
        <v>0.6166666666666667</v>
      </c>
      <c r="FX124" s="23"/>
      <c r="FY124" s="88"/>
    </row>
    <row r="125" spans="1:181" s="25" customFormat="1" x14ac:dyDescent="0.2">
      <c r="A125" s="17" t="s">
        <v>31</v>
      </c>
      <c r="B125" s="18" t="s">
        <v>89</v>
      </c>
      <c r="C125" s="19">
        <v>0.5</v>
      </c>
      <c r="D125" s="290">
        <v>0.80833333333333335</v>
      </c>
      <c r="E125" s="291">
        <v>0.29166666666666669</v>
      </c>
      <c r="F125" s="19">
        <v>0.5</v>
      </c>
      <c r="G125" s="20">
        <v>0.85</v>
      </c>
      <c r="H125" s="292">
        <v>0.33333333333333331</v>
      </c>
      <c r="I125" s="63" t="s">
        <v>70</v>
      </c>
      <c r="J125" s="64">
        <v>1392</v>
      </c>
      <c r="K125" s="63" t="s">
        <v>1</v>
      </c>
      <c r="L125" s="65">
        <v>1</v>
      </c>
      <c r="M125" s="66"/>
      <c r="N125" s="64"/>
      <c r="O125" s="63" t="s">
        <v>10</v>
      </c>
      <c r="P125" s="65"/>
      <c r="Q125" s="66" t="s">
        <v>10</v>
      </c>
      <c r="R125" s="64"/>
      <c r="S125" s="56">
        <v>0.25992317541613313</v>
      </c>
      <c r="T125" s="56">
        <v>4.1666666666666664E-2</v>
      </c>
      <c r="U125" s="56" t="s">
        <v>219</v>
      </c>
      <c r="V125" s="56" t="s">
        <v>219</v>
      </c>
      <c r="W125" s="56" t="s">
        <v>219</v>
      </c>
      <c r="X125" s="293">
        <v>0.90476952624839946</v>
      </c>
      <c r="Y125" s="52"/>
      <c r="Z125" s="17" t="s">
        <v>31</v>
      </c>
      <c r="AA125" s="18" t="s">
        <v>89</v>
      </c>
      <c r="AB125" s="19">
        <v>0.45833333333333331</v>
      </c>
      <c r="AC125" s="290">
        <v>0.76666666666666661</v>
      </c>
      <c r="AD125" s="291">
        <v>0.29166666666666663</v>
      </c>
      <c r="AE125" s="19">
        <v>0.45833333333333331</v>
      </c>
      <c r="AF125" s="20">
        <v>0.85</v>
      </c>
      <c r="AG125" s="292">
        <v>0.375</v>
      </c>
      <c r="AH125" s="63" t="s">
        <v>70</v>
      </c>
      <c r="AI125" s="64">
        <v>488</v>
      </c>
      <c r="AJ125" s="63" t="s">
        <v>72</v>
      </c>
      <c r="AK125" s="65">
        <v>108</v>
      </c>
      <c r="AL125" s="66"/>
      <c r="AM125" s="64"/>
      <c r="AN125" s="63" t="s">
        <v>10</v>
      </c>
      <c r="AO125" s="65"/>
      <c r="AP125" s="66" t="s">
        <v>10</v>
      </c>
      <c r="AQ125" s="64"/>
      <c r="AR125" s="56">
        <v>9.1122492530943233E-2</v>
      </c>
      <c r="AS125" s="56">
        <v>0.16666666666666666</v>
      </c>
      <c r="AT125" s="56" t="s">
        <v>219</v>
      </c>
      <c r="AU125" s="56" t="s">
        <v>219</v>
      </c>
      <c r="AV125" s="56" t="s">
        <v>219</v>
      </c>
      <c r="AW125" s="293">
        <v>0.68743775786029315</v>
      </c>
      <c r="AX125" s="52"/>
      <c r="AY125" s="17" t="s">
        <v>31</v>
      </c>
      <c r="AZ125" s="18" t="s">
        <v>89</v>
      </c>
      <c r="BA125" s="19">
        <v>0.45833333333333331</v>
      </c>
      <c r="BB125" s="290">
        <v>0.76666666666666661</v>
      </c>
      <c r="BC125" s="291">
        <v>0.29166666666666663</v>
      </c>
      <c r="BD125" s="19">
        <v>0.45833333333333331</v>
      </c>
      <c r="BE125" s="20">
        <v>0.76666666666666661</v>
      </c>
      <c r="BF125" s="292">
        <v>0.29166666666666663</v>
      </c>
      <c r="BG125" s="63" t="s">
        <v>70</v>
      </c>
      <c r="BH125" s="64">
        <v>1137</v>
      </c>
      <c r="BI125" s="63" t="s">
        <v>77</v>
      </c>
      <c r="BJ125" s="65">
        <v>74</v>
      </c>
      <c r="BK125" s="66"/>
      <c r="BL125" s="64"/>
      <c r="BM125" s="63" t="s">
        <v>10</v>
      </c>
      <c r="BN125" s="65"/>
      <c r="BO125" s="66" t="s">
        <v>10</v>
      </c>
      <c r="BP125" s="64"/>
      <c r="BQ125" s="56">
        <v>0.21230793854033292</v>
      </c>
      <c r="BR125" s="56">
        <v>0.12333333333333334</v>
      </c>
      <c r="BS125" s="56" t="s">
        <v>219</v>
      </c>
      <c r="BT125" s="56" t="s">
        <v>219</v>
      </c>
      <c r="BU125" s="56" t="s">
        <v>219</v>
      </c>
      <c r="BV125" s="293">
        <v>1.1507700749954273</v>
      </c>
      <c r="BW125" s="52"/>
      <c r="BX125" s="17" t="s">
        <v>31</v>
      </c>
      <c r="BY125" s="18" t="s">
        <v>89</v>
      </c>
      <c r="BZ125" s="19">
        <v>0.45833333333333331</v>
      </c>
      <c r="CA125" s="290">
        <v>0.76666666666666661</v>
      </c>
      <c r="CB125" s="291">
        <v>0.29166666666666663</v>
      </c>
      <c r="CC125" s="19">
        <v>0.45833333333333331</v>
      </c>
      <c r="CD125" s="20">
        <v>0.85</v>
      </c>
      <c r="CE125" s="292">
        <v>0.375</v>
      </c>
      <c r="CF125" s="63" t="s">
        <v>70</v>
      </c>
      <c r="CG125" s="64">
        <v>1427</v>
      </c>
      <c r="CH125" s="63"/>
      <c r="CI125" s="65"/>
      <c r="CJ125" s="66"/>
      <c r="CK125" s="64"/>
      <c r="CL125" s="63" t="s">
        <v>10</v>
      </c>
      <c r="CM125" s="65"/>
      <c r="CN125" s="66" t="s">
        <v>10</v>
      </c>
      <c r="CO125" s="64"/>
      <c r="CP125" s="56">
        <v>0.26645860008536065</v>
      </c>
      <c r="CQ125" s="56" t="s">
        <v>219</v>
      </c>
      <c r="CR125" s="56" t="s">
        <v>219</v>
      </c>
      <c r="CS125" s="56" t="s">
        <v>219</v>
      </c>
      <c r="CT125" s="56" t="s">
        <v>219</v>
      </c>
      <c r="CU125" s="293">
        <v>0.71055626689429507</v>
      </c>
      <c r="CV125" s="52"/>
      <c r="CW125" s="17" t="s">
        <v>31</v>
      </c>
      <c r="CX125" s="18" t="s">
        <v>89</v>
      </c>
      <c r="CY125" s="19">
        <v>0.45833333333333331</v>
      </c>
      <c r="CZ125" s="290">
        <v>0.76666666666666661</v>
      </c>
      <c r="DA125" s="291">
        <v>0.29166666666666663</v>
      </c>
      <c r="DB125" s="19">
        <v>0.45833333333333331</v>
      </c>
      <c r="DC125" s="20">
        <v>0.79166666666666663</v>
      </c>
      <c r="DD125" s="292">
        <v>0.31666666666666665</v>
      </c>
      <c r="DE125" s="63" t="s">
        <v>70</v>
      </c>
      <c r="DF125" s="64">
        <v>957</v>
      </c>
      <c r="DG125" s="63" t="s">
        <v>77</v>
      </c>
      <c r="DH125" s="65">
        <v>77</v>
      </c>
      <c r="DI125" s="66"/>
      <c r="DJ125" s="64"/>
      <c r="DK125" s="63" t="s">
        <v>10</v>
      </c>
      <c r="DL125" s="65"/>
      <c r="DM125" s="66" t="s">
        <v>10</v>
      </c>
      <c r="DN125" s="64"/>
      <c r="DO125" s="56">
        <v>0.17869718309859153</v>
      </c>
      <c r="DP125" s="56">
        <v>0.12833333333333333</v>
      </c>
      <c r="DQ125" s="56" t="s">
        <v>219</v>
      </c>
      <c r="DR125" s="56" t="s">
        <v>219</v>
      </c>
      <c r="DS125" s="56" t="s">
        <v>219</v>
      </c>
      <c r="DT125" s="293">
        <v>0.96957005189028911</v>
      </c>
      <c r="DU125" s="52"/>
      <c r="DV125" s="17" t="s">
        <v>31</v>
      </c>
      <c r="DW125" s="18" t="s">
        <v>74</v>
      </c>
      <c r="DX125" s="19">
        <v>0.22916666666666666</v>
      </c>
      <c r="DY125" s="61">
        <v>0</v>
      </c>
      <c r="DZ125" s="60">
        <v>0</v>
      </c>
      <c r="EA125" s="19">
        <v>0</v>
      </c>
      <c r="EB125" s="20"/>
      <c r="EC125" s="59">
        <v>0</v>
      </c>
      <c r="ED125" s="63"/>
      <c r="EE125" s="64"/>
      <c r="EF125" s="63"/>
      <c r="EG125" s="65"/>
      <c r="EH125" s="66"/>
      <c r="EI125" s="64"/>
      <c r="EJ125" s="63" t="s">
        <v>10</v>
      </c>
      <c r="EK125" s="65"/>
      <c r="EL125" s="66" t="s">
        <v>10</v>
      </c>
      <c r="EM125" s="64"/>
      <c r="EN125" s="56" t="s">
        <v>219</v>
      </c>
      <c r="EO125" s="56" t="s">
        <v>219</v>
      </c>
      <c r="EP125" s="56" t="s">
        <v>219</v>
      </c>
      <c r="EQ125" s="56" t="s">
        <v>219</v>
      </c>
      <c r="ER125" s="56" t="s">
        <v>219</v>
      </c>
      <c r="ES125" s="96" t="s">
        <v>219</v>
      </c>
      <c r="ET125" s="52"/>
      <c r="EU125" s="17"/>
      <c r="EV125" s="18"/>
      <c r="EW125" s="19"/>
      <c r="EX125" s="290">
        <v>0</v>
      </c>
      <c r="EY125" s="291">
        <v>0</v>
      </c>
      <c r="EZ125" s="19">
        <v>0</v>
      </c>
      <c r="FA125" s="20"/>
      <c r="FB125" s="292">
        <v>0</v>
      </c>
      <c r="FC125" s="63"/>
      <c r="FD125" s="64"/>
      <c r="FE125" s="63"/>
      <c r="FF125" s="65"/>
      <c r="FG125" s="66"/>
      <c r="FH125" s="64"/>
      <c r="FI125" s="63" t="s">
        <v>10</v>
      </c>
      <c r="FJ125" s="65"/>
      <c r="FK125" s="66" t="s">
        <v>10</v>
      </c>
      <c r="FL125" s="64"/>
      <c r="FM125" s="56" t="s">
        <v>219</v>
      </c>
      <c r="FN125" s="56" t="s">
        <v>219</v>
      </c>
      <c r="FO125" s="56" t="s">
        <v>219</v>
      </c>
      <c r="FP125" s="56" t="s">
        <v>219</v>
      </c>
      <c r="FQ125" s="56" t="s">
        <v>219</v>
      </c>
      <c r="FR125" s="293" t="s">
        <v>219</v>
      </c>
      <c r="FS125" s="52"/>
      <c r="FU125" s="262" t="s">
        <v>31</v>
      </c>
      <c r="FV125" s="261">
        <v>2</v>
      </c>
      <c r="FW125" s="263">
        <v>1.5416666666666663</v>
      </c>
      <c r="FX125" s="23"/>
      <c r="FY125" s="88"/>
    </row>
    <row r="126" spans="1:181" s="25" customFormat="1" x14ac:dyDescent="0.2">
      <c r="A126" s="17" t="s">
        <v>189</v>
      </c>
      <c r="B126" s="18" t="s">
        <v>89</v>
      </c>
      <c r="C126" s="19">
        <v>0.54166666666666663</v>
      </c>
      <c r="D126" s="290">
        <v>0.85</v>
      </c>
      <c r="E126" s="291">
        <v>0.29166666666666669</v>
      </c>
      <c r="F126" s="19">
        <v>0.54166666666666663</v>
      </c>
      <c r="G126" s="20">
        <v>0.85</v>
      </c>
      <c r="H126" s="292">
        <v>0.29166666666666669</v>
      </c>
      <c r="I126" s="63" t="s">
        <v>1</v>
      </c>
      <c r="J126" s="64">
        <v>7</v>
      </c>
      <c r="K126" s="63"/>
      <c r="L126" s="65"/>
      <c r="M126" s="66"/>
      <c r="N126" s="64"/>
      <c r="O126" s="63" t="s">
        <v>10</v>
      </c>
      <c r="P126" s="65"/>
      <c r="Q126" s="66" t="s">
        <v>10</v>
      </c>
      <c r="R126" s="64"/>
      <c r="S126" s="56">
        <v>0.29166666666666669</v>
      </c>
      <c r="T126" s="56" t="s">
        <v>219</v>
      </c>
      <c r="U126" s="56" t="s">
        <v>219</v>
      </c>
      <c r="V126" s="56" t="s">
        <v>219</v>
      </c>
      <c r="W126" s="56" t="s">
        <v>219</v>
      </c>
      <c r="X126" s="293">
        <v>1</v>
      </c>
      <c r="Y126" s="52"/>
      <c r="Z126" s="17" t="s">
        <v>193</v>
      </c>
      <c r="AA126" s="18" t="s">
        <v>89</v>
      </c>
      <c r="AB126" s="19">
        <v>0.54166666666666663</v>
      </c>
      <c r="AC126" s="290">
        <v>0.85</v>
      </c>
      <c r="AD126" s="291">
        <v>0.29166666666666669</v>
      </c>
      <c r="AE126" s="19">
        <v>0.54166666666666663</v>
      </c>
      <c r="AF126" s="20">
        <v>0.85</v>
      </c>
      <c r="AG126" s="292">
        <v>0.29166666666666669</v>
      </c>
      <c r="AH126" s="63" t="s">
        <v>67</v>
      </c>
      <c r="AI126" s="64">
        <v>244</v>
      </c>
      <c r="AJ126" s="63"/>
      <c r="AK126" s="65"/>
      <c r="AL126" s="66"/>
      <c r="AM126" s="64"/>
      <c r="AN126" s="63" t="s">
        <v>10</v>
      </c>
      <c r="AO126" s="65"/>
      <c r="AP126" s="66" t="s">
        <v>10</v>
      </c>
      <c r="AQ126" s="64"/>
      <c r="AR126" s="56">
        <v>8.761670257515132E-2</v>
      </c>
      <c r="AS126" s="56" t="s">
        <v>219</v>
      </c>
      <c r="AT126" s="56" t="s">
        <v>219</v>
      </c>
      <c r="AU126" s="56" t="s">
        <v>219</v>
      </c>
      <c r="AV126" s="56" t="s">
        <v>219</v>
      </c>
      <c r="AW126" s="293">
        <v>0.30040012311480452</v>
      </c>
      <c r="AX126" s="52"/>
      <c r="AY126" s="111" t="s">
        <v>193</v>
      </c>
      <c r="AZ126" s="18" t="s">
        <v>89</v>
      </c>
      <c r="BA126" s="19">
        <v>0.54166666666666663</v>
      </c>
      <c r="BB126" s="290">
        <v>0.85</v>
      </c>
      <c r="BC126" s="291">
        <v>0.29166666666666669</v>
      </c>
      <c r="BD126" s="19">
        <v>0.54166666666666663</v>
      </c>
      <c r="BE126" s="20">
        <v>0.85</v>
      </c>
      <c r="BF126" s="292">
        <v>0.29166666666666669</v>
      </c>
      <c r="BG126" s="63" t="s">
        <v>66</v>
      </c>
      <c r="BH126" s="64">
        <v>450</v>
      </c>
      <c r="BI126" s="63"/>
      <c r="BJ126" s="65"/>
      <c r="BK126" s="66"/>
      <c r="BL126" s="64"/>
      <c r="BM126" s="63" t="s">
        <v>10</v>
      </c>
      <c r="BN126" s="65"/>
      <c r="BO126" s="66" t="s">
        <v>10</v>
      </c>
      <c r="BP126" s="64"/>
      <c r="BQ126" s="56">
        <v>0.12119113573407202</v>
      </c>
      <c r="BR126" s="56" t="s">
        <v>219</v>
      </c>
      <c r="BS126" s="56" t="s">
        <v>219</v>
      </c>
      <c r="BT126" s="56" t="s">
        <v>219</v>
      </c>
      <c r="BU126" s="56" t="s">
        <v>219</v>
      </c>
      <c r="BV126" s="293">
        <v>0.41551246537396119</v>
      </c>
      <c r="BW126" s="52"/>
      <c r="BX126" s="17" t="s">
        <v>193</v>
      </c>
      <c r="BY126" s="18" t="s">
        <v>89</v>
      </c>
      <c r="BZ126" s="19">
        <v>0.54166666666666663</v>
      </c>
      <c r="CA126" s="290">
        <v>0.85</v>
      </c>
      <c r="CB126" s="291">
        <v>0.29166666666666669</v>
      </c>
      <c r="CC126" s="19">
        <v>0.54166666666666663</v>
      </c>
      <c r="CD126" s="20">
        <v>0.85</v>
      </c>
      <c r="CE126" s="292">
        <v>0.29166666666666669</v>
      </c>
      <c r="CF126" s="63" t="s">
        <v>67</v>
      </c>
      <c r="CG126" s="64">
        <v>350</v>
      </c>
      <c r="CH126" s="63"/>
      <c r="CI126" s="65"/>
      <c r="CJ126" s="66"/>
      <c r="CK126" s="64"/>
      <c r="CL126" s="63" t="s">
        <v>10</v>
      </c>
      <c r="CM126" s="65"/>
      <c r="CN126" s="66" t="s">
        <v>10</v>
      </c>
      <c r="CO126" s="64"/>
      <c r="CP126" s="56">
        <v>0.12567969631681541</v>
      </c>
      <c r="CQ126" s="56" t="s">
        <v>219</v>
      </c>
      <c r="CR126" s="56" t="s">
        <v>219</v>
      </c>
      <c r="CS126" s="56" t="s">
        <v>219</v>
      </c>
      <c r="CT126" s="56" t="s">
        <v>219</v>
      </c>
      <c r="CU126" s="293">
        <v>0.43090181594336713</v>
      </c>
      <c r="CV126" s="52"/>
      <c r="CW126" s="17" t="s">
        <v>193</v>
      </c>
      <c r="CX126" s="18" t="s">
        <v>89</v>
      </c>
      <c r="CY126" s="19">
        <v>0.54166666666666663</v>
      </c>
      <c r="CZ126" s="290">
        <v>0.85</v>
      </c>
      <c r="DA126" s="291">
        <v>0.29166666666666669</v>
      </c>
      <c r="DB126" s="19">
        <v>0.54166666666666663</v>
      </c>
      <c r="DC126" s="20">
        <v>0.83333333333333337</v>
      </c>
      <c r="DD126" s="292">
        <v>0.27500000000000008</v>
      </c>
      <c r="DE126" s="63" t="s">
        <v>67</v>
      </c>
      <c r="DF126" s="64">
        <v>350</v>
      </c>
      <c r="DG126" s="63"/>
      <c r="DH126" s="65"/>
      <c r="DI126" s="66"/>
      <c r="DJ126" s="64"/>
      <c r="DK126" s="63" t="s">
        <v>10</v>
      </c>
      <c r="DL126" s="65"/>
      <c r="DM126" s="66" t="s">
        <v>10</v>
      </c>
      <c r="DN126" s="64"/>
      <c r="DO126" s="56">
        <v>0.12567969631681541</v>
      </c>
      <c r="DP126" s="56" t="s">
        <v>219</v>
      </c>
      <c r="DQ126" s="56" t="s">
        <v>219</v>
      </c>
      <c r="DR126" s="56" t="s">
        <v>219</v>
      </c>
      <c r="DS126" s="56" t="s">
        <v>219</v>
      </c>
      <c r="DT126" s="293">
        <v>0.45701707751569226</v>
      </c>
      <c r="DU126" s="52"/>
      <c r="DV126" s="17" t="s">
        <v>193</v>
      </c>
      <c r="DW126" s="18" t="s">
        <v>74</v>
      </c>
      <c r="DX126" s="19">
        <v>0.33333333333333331</v>
      </c>
      <c r="DY126" s="61">
        <v>0</v>
      </c>
      <c r="DZ126" s="60">
        <v>0</v>
      </c>
      <c r="EA126" s="19">
        <v>0</v>
      </c>
      <c r="EB126" s="20">
        <v>0.66666666666666663</v>
      </c>
      <c r="EC126" s="59">
        <v>0</v>
      </c>
      <c r="ED126" s="63"/>
      <c r="EE126" s="64"/>
      <c r="EF126" s="63"/>
      <c r="EG126" s="65"/>
      <c r="EH126" s="66"/>
      <c r="EI126" s="64"/>
      <c r="EJ126" s="63" t="s">
        <v>10</v>
      </c>
      <c r="EK126" s="65"/>
      <c r="EL126" s="66" t="s">
        <v>10</v>
      </c>
      <c r="EM126" s="64"/>
      <c r="EN126" s="56" t="s">
        <v>219</v>
      </c>
      <c r="EO126" s="56" t="s">
        <v>219</v>
      </c>
      <c r="EP126" s="56" t="s">
        <v>219</v>
      </c>
      <c r="EQ126" s="56" t="s">
        <v>219</v>
      </c>
      <c r="ER126" s="56" t="s">
        <v>219</v>
      </c>
      <c r="ES126" s="96" t="s">
        <v>219</v>
      </c>
      <c r="ET126" s="52"/>
      <c r="EU126" s="17"/>
      <c r="EV126" s="18"/>
      <c r="EW126" s="19"/>
      <c r="EX126" s="290">
        <v>0</v>
      </c>
      <c r="EY126" s="291">
        <v>0</v>
      </c>
      <c r="EZ126" s="19">
        <v>0</v>
      </c>
      <c r="FA126" s="20"/>
      <c r="FB126" s="292">
        <v>0</v>
      </c>
      <c r="FC126" s="63"/>
      <c r="FD126" s="64"/>
      <c r="FE126" s="63"/>
      <c r="FF126" s="65"/>
      <c r="FG126" s="66"/>
      <c r="FH126" s="64"/>
      <c r="FI126" s="63" t="s">
        <v>10</v>
      </c>
      <c r="FJ126" s="65"/>
      <c r="FK126" s="66" t="s">
        <v>10</v>
      </c>
      <c r="FL126" s="64"/>
      <c r="FM126" s="56" t="s">
        <v>219</v>
      </c>
      <c r="FN126" s="56" t="s">
        <v>219</v>
      </c>
      <c r="FO126" s="56" t="s">
        <v>219</v>
      </c>
      <c r="FP126" s="56" t="s">
        <v>219</v>
      </c>
      <c r="FQ126" s="56" t="s">
        <v>219</v>
      </c>
      <c r="FR126" s="293" t="s">
        <v>219</v>
      </c>
      <c r="FS126" s="52"/>
      <c r="FU126" s="262" t="s">
        <v>193</v>
      </c>
      <c r="FV126" s="261">
        <v>2</v>
      </c>
      <c r="FW126" s="263">
        <v>1.5416666666666667</v>
      </c>
      <c r="FX126" s="23"/>
      <c r="FY126" s="88"/>
    </row>
    <row r="127" spans="1:181" s="25" customFormat="1" x14ac:dyDescent="0.2">
      <c r="A127" s="17" t="s">
        <v>190</v>
      </c>
      <c r="B127" s="18" t="s">
        <v>89</v>
      </c>
      <c r="C127" s="19">
        <v>0.54166666666666663</v>
      </c>
      <c r="D127" s="290">
        <v>0.85</v>
      </c>
      <c r="E127" s="291">
        <v>0.29166666666666669</v>
      </c>
      <c r="F127" s="19">
        <v>0.54166666666666663</v>
      </c>
      <c r="G127" s="20">
        <v>0.84375</v>
      </c>
      <c r="H127" s="292">
        <v>0.28541666666666671</v>
      </c>
      <c r="I127" s="63" t="s">
        <v>66</v>
      </c>
      <c r="J127" s="64">
        <v>680</v>
      </c>
      <c r="K127" s="63"/>
      <c r="L127" s="65"/>
      <c r="M127" s="66"/>
      <c r="N127" s="64"/>
      <c r="O127" s="63" t="s">
        <v>10</v>
      </c>
      <c r="P127" s="65"/>
      <c r="Q127" s="66" t="s">
        <v>10</v>
      </c>
      <c r="R127" s="64"/>
      <c r="S127" s="56">
        <v>0.18313327177593106</v>
      </c>
      <c r="T127" s="56" t="s">
        <v>219</v>
      </c>
      <c r="U127" s="56" t="s">
        <v>219</v>
      </c>
      <c r="V127" s="56" t="s">
        <v>219</v>
      </c>
      <c r="W127" s="56" t="s">
        <v>219</v>
      </c>
      <c r="X127" s="293">
        <v>0.64163482082078027</v>
      </c>
      <c r="Y127" s="52"/>
      <c r="Z127" s="17" t="s">
        <v>194</v>
      </c>
      <c r="AA127" s="18" t="s">
        <v>89</v>
      </c>
      <c r="AB127" s="19">
        <v>0.54166666666666663</v>
      </c>
      <c r="AC127" s="290">
        <v>0.85</v>
      </c>
      <c r="AD127" s="291">
        <v>0.29166666666666669</v>
      </c>
      <c r="AE127" s="19">
        <v>0.54166666666666663</v>
      </c>
      <c r="AF127" s="20">
        <v>0.83333333333333337</v>
      </c>
      <c r="AG127" s="292">
        <v>0.27500000000000008</v>
      </c>
      <c r="AH127" s="63" t="s">
        <v>67</v>
      </c>
      <c r="AI127" s="64">
        <v>562</v>
      </c>
      <c r="AJ127" s="63"/>
      <c r="AK127" s="65"/>
      <c r="AL127" s="66"/>
      <c r="AM127" s="64"/>
      <c r="AN127" s="63" t="s">
        <v>10</v>
      </c>
      <c r="AO127" s="65"/>
      <c r="AP127" s="66" t="s">
        <v>10</v>
      </c>
      <c r="AQ127" s="64"/>
      <c r="AR127" s="56">
        <v>0.20180568380014363</v>
      </c>
      <c r="AS127" s="56" t="s">
        <v>219</v>
      </c>
      <c r="AT127" s="56" t="s">
        <v>219</v>
      </c>
      <c r="AU127" s="56" t="s">
        <v>219</v>
      </c>
      <c r="AV127" s="56" t="s">
        <v>219</v>
      </c>
      <c r="AW127" s="293">
        <v>0.7338388501823403</v>
      </c>
      <c r="AX127" s="52"/>
      <c r="AY127" s="17" t="s">
        <v>194</v>
      </c>
      <c r="AZ127" s="18" t="s">
        <v>89</v>
      </c>
      <c r="BA127" s="19">
        <v>0.54166666666666663</v>
      </c>
      <c r="BB127" s="290">
        <v>0.85</v>
      </c>
      <c r="BC127" s="291">
        <v>0.29166666666666669</v>
      </c>
      <c r="BD127" s="19">
        <v>0.54166666666666663</v>
      </c>
      <c r="BE127" s="20">
        <v>0.85</v>
      </c>
      <c r="BF127" s="292">
        <v>0.29166666666666669</v>
      </c>
      <c r="BG127" s="63" t="s">
        <v>67</v>
      </c>
      <c r="BH127" s="64">
        <v>674</v>
      </c>
      <c r="BI127" s="63"/>
      <c r="BJ127" s="65"/>
      <c r="BK127" s="66"/>
      <c r="BL127" s="64"/>
      <c r="BM127" s="63" t="s">
        <v>10</v>
      </c>
      <c r="BN127" s="65"/>
      <c r="BO127" s="66" t="s">
        <v>10</v>
      </c>
      <c r="BP127" s="64"/>
      <c r="BQ127" s="56">
        <v>0.24202318662152456</v>
      </c>
      <c r="BR127" s="56" t="s">
        <v>219</v>
      </c>
      <c r="BS127" s="56" t="s">
        <v>219</v>
      </c>
      <c r="BT127" s="56" t="s">
        <v>219</v>
      </c>
      <c r="BU127" s="56" t="s">
        <v>219</v>
      </c>
      <c r="BV127" s="293">
        <v>0.82979378270236981</v>
      </c>
      <c r="BW127" s="52"/>
      <c r="BX127" s="17" t="s">
        <v>194</v>
      </c>
      <c r="BY127" s="18" t="s">
        <v>89</v>
      </c>
      <c r="BZ127" s="19">
        <v>0.54166666666666663</v>
      </c>
      <c r="CA127" s="290">
        <v>0.85</v>
      </c>
      <c r="CB127" s="291">
        <v>0.29166666666666669</v>
      </c>
      <c r="CC127" s="19">
        <v>0.54166666666666663</v>
      </c>
      <c r="CD127" s="20">
        <v>0.85</v>
      </c>
      <c r="CE127" s="292">
        <v>0.29166666666666669</v>
      </c>
      <c r="CF127" s="63" t="s">
        <v>67</v>
      </c>
      <c r="CG127" s="64">
        <v>649</v>
      </c>
      <c r="CH127" s="63"/>
      <c r="CI127" s="65"/>
      <c r="CJ127" s="66"/>
      <c r="CK127" s="64"/>
      <c r="CL127" s="63" t="s">
        <v>10</v>
      </c>
      <c r="CM127" s="65"/>
      <c r="CN127" s="66" t="s">
        <v>10</v>
      </c>
      <c r="CO127" s="64"/>
      <c r="CP127" s="56">
        <v>0.23304606545603776</v>
      </c>
      <c r="CQ127" s="56" t="s">
        <v>219</v>
      </c>
      <c r="CR127" s="56" t="s">
        <v>219</v>
      </c>
      <c r="CS127" s="56" t="s">
        <v>219</v>
      </c>
      <c r="CT127" s="56" t="s">
        <v>219</v>
      </c>
      <c r="CU127" s="293">
        <v>0.79901508156355794</v>
      </c>
      <c r="CV127" s="52"/>
      <c r="CW127" s="17" t="s">
        <v>194</v>
      </c>
      <c r="CX127" s="18" t="s">
        <v>89</v>
      </c>
      <c r="CY127" s="19">
        <v>0.54166666666666663</v>
      </c>
      <c r="CZ127" s="290">
        <v>0.85</v>
      </c>
      <c r="DA127" s="291">
        <v>0.29166666666666669</v>
      </c>
      <c r="DB127" s="19">
        <v>0.54166666666666663</v>
      </c>
      <c r="DC127" s="20">
        <v>0.83333333333333337</v>
      </c>
      <c r="DD127" s="292">
        <v>0.27500000000000008</v>
      </c>
      <c r="DE127" s="63" t="s">
        <v>66</v>
      </c>
      <c r="DF127" s="64">
        <v>721</v>
      </c>
      <c r="DG127" s="63"/>
      <c r="DH127" s="65"/>
      <c r="DI127" s="66"/>
      <c r="DJ127" s="64"/>
      <c r="DK127" s="63" t="s">
        <v>10</v>
      </c>
      <c r="DL127" s="65"/>
      <c r="DM127" s="66" t="s">
        <v>10</v>
      </c>
      <c r="DN127" s="64"/>
      <c r="DO127" s="56">
        <v>0.19417513080947982</v>
      </c>
      <c r="DP127" s="56" t="s">
        <v>219</v>
      </c>
      <c r="DQ127" s="56" t="s">
        <v>219</v>
      </c>
      <c r="DR127" s="56" t="s">
        <v>219</v>
      </c>
      <c r="DS127" s="56" t="s">
        <v>219</v>
      </c>
      <c r="DT127" s="293">
        <v>0.7060913847617446</v>
      </c>
      <c r="DU127" s="52"/>
      <c r="DV127" s="17" t="s">
        <v>194</v>
      </c>
      <c r="DW127" s="18" t="s">
        <v>89</v>
      </c>
      <c r="DX127" s="19">
        <v>0.33333333333333331</v>
      </c>
      <c r="DY127" s="61">
        <v>0.64166666666666661</v>
      </c>
      <c r="DZ127" s="60">
        <v>0.29166666666666663</v>
      </c>
      <c r="EA127" s="19">
        <v>0.33333333333333331</v>
      </c>
      <c r="EB127" s="20">
        <v>0.64583333333333337</v>
      </c>
      <c r="EC127" s="59">
        <v>0.29583333333333339</v>
      </c>
      <c r="ED127" s="63" t="s">
        <v>67</v>
      </c>
      <c r="EE127" s="64">
        <v>771</v>
      </c>
      <c r="EF127" s="63"/>
      <c r="EG127" s="65"/>
      <c r="EH127" s="66"/>
      <c r="EI127" s="64"/>
      <c r="EJ127" s="63" t="s">
        <v>10</v>
      </c>
      <c r="EK127" s="65"/>
      <c r="EL127" s="66" t="s">
        <v>10</v>
      </c>
      <c r="EM127" s="64"/>
      <c r="EN127" s="56">
        <v>0.27685441674361339</v>
      </c>
      <c r="EO127" s="56" t="s">
        <v>219</v>
      </c>
      <c r="EP127" s="56" t="s">
        <v>219</v>
      </c>
      <c r="EQ127" s="56" t="s">
        <v>219</v>
      </c>
      <c r="ER127" s="56" t="s">
        <v>219</v>
      </c>
      <c r="ES127" s="96">
        <v>0.93584591575305909</v>
      </c>
      <c r="ET127" s="52"/>
      <c r="EU127" s="17"/>
      <c r="EV127" s="18"/>
      <c r="EW127" s="19"/>
      <c r="EX127" s="290">
        <v>0</v>
      </c>
      <c r="EY127" s="291">
        <v>0</v>
      </c>
      <c r="EZ127" s="19">
        <v>0</v>
      </c>
      <c r="FA127" s="20"/>
      <c r="FB127" s="292">
        <v>0</v>
      </c>
      <c r="FC127" s="63"/>
      <c r="FD127" s="64"/>
      <c r="FE127" s="63"/>
      <c r="FF127" s="65"/>
      <c r="FG127" s="66"/>
      <c r="FH127" s="64"/>
      <c r="FI127" s="63" t="s">
        <v>10</v>
      </c>
      <c r="FJ127" s="65"/>
      <c r="FK127" s="66" t="s">
        <v>10</v>
      </c>
      <c r="FL127" s="64"/>
      <c r="FM127" s="56" t="s">
        <v>219</v>
      </c>
      <c r="FN127" s="56" t="s">
        <v>219</v>
      </c>
      <c r="FO127" s="56" t="s">
        <v>219</v>
      </c>
      <c r="FP127" s="56" t="s">
        <v>219</v>
      </c>
      <c r="FQ127" s="56" t="s">
        <v>219</v>
      </c>
      <c r="FR127" s="293" t="s">
        <v>219</v>
      </c>
      <c r="FS127" s="52"/>
      <c r="FU127" s="262" t="s">
        <v>194</v>
      </c>
      <c r="FV127" s="261">
        <v>1</v>
      </c>
      <c r="FW127" s="263">
        <v>1.85</v>
      </c>
      <c r="FX127" s="23"/>
      <c r="FY127" s="88"/>
    </row>
    <row r="128" spans="1:181" s="25" customFormat="1" x14ac:dyDescent="0.2">
      <c r="B128" s="18"/>
      <c r="C128" s="19">
        <v>0.54166666666666663</v>
      </c>
      <c r="D128" s="290">
        <v>0</v>
      </c>
      <c r="E128" s="291">
        <v>0</v>
      </c>
      <c r="F128" s="19">
        <v>0</v>
      </c>
      <c r="G128" s="20">
        <v>0.84375</v>
      </c>
      <c r="H128" s="292">
        <v>0</v>
      </c>
      <c r="I128" s="63"/>
      <c r="J128" s="64"/>
      <c r="K128" s="63"/>
      <c r="L128" s="65"/>
      <c r="M128" s="66"/>
      <c r="N128" s="64"/>
      <c r="O128" s="63" t="s">
        <v>10</v>
      </c>
      <c r="P128" s="65"/>
      <c r="Q128" s="66" t="s">
        <v>10</v>
      </c>
      <c r="R128" s="64"/>
      <c r="S128" s="56" t="s">
        <v>219</v>
      </c>
      <c r="T128" s="56" t="s">
        <v>219</v>
      </c>
      <c r="U128" s="56" t="s">
        <v>219</v>
      </c>
      <c r="V128" s="56" t="s">
        <v>219</v>
      </c>
      <c r="W128" s="56" t="s">
        <v>219</v>
      </c>
      <c r="X128" s="293" t="s">
        <v>219</v>
      </c>
      <c r="Y128" s="52"/>
      <c r="AA128" s="18"/>
      <c r="AB128" s="19">
        <v>0.54166666666666663</v>
      </c>
      <c r="AC128" s="290">
        <v>0</v>
      </c>
      <c r="AD128" s="291">
        <v>0</v>
      </c>
      <c r="AE128" s="19">
        <v>0</v>
      </c>
      <c r="AF128" s="20">
        <v>0.85</v>
      </c>
      <c r="AG128" s="292">
        <v>0</v>
      </c>
      <c r="AH128" s="63"/>
      <c r="AI128" s="64"/>
      <c r="AJ128" s="63"/>
      <c r="AK128" s="65"/>
      <c r="AL128" s="66"/>
      <c r="AM128" s="64"/>
      <c r="AN128" s="63" t="s">
        <v>10</v>
      </c>
      <c r="AO128" s="65"/>
      <c r="AP128" s="66" t="s">
        <v>10</v>
      </c>
      <c r="AQ128" s="64"/>
      <c r="AR128" s="56" t="s">
        <v>219</v>
      </c>
      <c r="AS128" s="56" t="s">
        <v>219</v>
      </c>
      <c r="AT128" s="56" t="s">
        <v>219</v>
      </c>
      <c r="AU128" s="56" t="s">
        <v>219</v>
      </c>
      <c r="AV128" s="56" t="s">
        <v>219</v>
      </c>
      <c r="AW128" s="293" t="s">
        <v>219</v>
      </c>
      <c r="AX128" s="52"/>
      <c r="AY128" s="17"/>
      <c r="AZ128" s="18"/>
      <c r="BA128" s="19"/>
      <c r="BB128" s="290">
        <v>0</v>
      </c>
      <c r="BC128" s="291">
        <v>0</v>
      </c>
      <c r="BD128" s="19">
        <v>0</v>
      </c>
      <c r="BE128" s="20"/>
      <c r="BF128" s="292">
        <v>0</v>
      </c>
      <c r="BG128" s="63"/>
      <c r="BH128" s="64"/>
      <c r="BI128" s="63"/>
      <c r="BJ128" s="65"/>
      <c r="BK128" s="66"/>
      <c r="BL128" s="64"/>
      <c r="BM128" s="63" t="s">
        <v>10</v>
      </c>
      <c r="BN128" s="65"/>
      <c r="BO128" s="66" t="s">
        <v>10</v>
      </c>
      <c r="BP128" s="64"/>
      <c r="BQ128" s="56" t="s">
        <v>219</v>
      </c>
      <c r="BR128" s="56" t="s">
        <v>219</v>
      </c>
      <c r="BS128" s="56" t="s">
        <v>219</v>
      </c>
      <c r="BT128" s="56" t="s">
        <v>219</v>
      </c>
      <c r="BU128" s="56" t="s">
        <v>219</v>
      </c>
      <c r="BV128" s="293" t="s">
        <v>219</v>
      </c>
      <c r="BW128" s="52"/>
      <c r="BX128" s="17"/>
      <c r="BY128" s="18"/>
      <c r="BZ128" s="19">
        <v>0.54166666666666663</v>
      </c>
      <c r="CA128" s="290">
        <v>0</v>
      </c>
      <c r="CB128" s="291">
        <v>0</v>
      </c>
      <c r="CC128" s="19">
        <v>0</v>
      </c>
      <c r="CD128" s="20">
        <v>0.85</v>
      </c>
      <c r="CE128" s="292">
        <v>0</v>
      </c>
      <c r="CF128" s="63"/>
      <c r="CG128" s="64"/>
      <c r="CH128" s="63"/>
      <c r="CI128" s="65"/>
      <c r="CJ128" s="66"/>
      <c r="CK128" s="64"/>
      <c r="CL128" s="63" t="s">
        <v>10</v>
      </c>
      <c r="CM128" s="65"/>
      <c r="CN128" s="66" t="s">
        <v>10</v>
      </c>
      <c r="CO128" s="64"/>
      <c r="CP128" s="56" t="s">
        <v>219</v>
      </c>
      <c r="CQ128" s="56" t="s">
        <v>219</v>
      </c>
      <c r="CR128" s="56" t="s">
        <v>219</v>
      </c>
      <c r="CS128" s="56" t="s">
        <v>219</v>
      </c>
      <c r="CT128" s="56" t="s">
        <v>219</v>
      </c>
      <c r="CU128" s="293" t="s">
        <v>219</v>
      </c>
      <c r="CV128" s="52"/>
      <c r="CW128" s="17"/>
      <c r="CX128" s="18"/>
      <c r="CY128" s="19"/>
      <c r="CZ128" s="290">
        <v>0</v>
      </c>
      <c r="DA128" s="291">
        <v>0</v>
      </c>
      <c r="DB128" s="19">
        <v>0</v>
      </c>
      <c r="DC128" s="20"/>
      <c r="DD128" s="292">
        <v>0</v>
      </c>
      <c r="DE128" s="63"/>
      <c r="DF128" s="64"/>
      <c r="DG128" s="63"/>
      <c r="DH128" s="65"/>
      <c r="DI128" s="66"/>
      <c r="DJ128" s="64"/>
      <c r="DK128" s="63" t="s">
        <v>10</v>
      </c>
      <c r="DL128" s="65"/>
      <c r="DM128" s="66" t="s">
        <v>10</v>
      </c>
      <c r="DN128" s="64"/>
      <c r="DO128" s="56" t="s">
        <v>219</v>
      </c>
      <c r="DP128" s="56" t="s">
        <v>219</v>
      </c>
      <c r="DQ128" s="56" t="s">
        <v>219</v>
      </c>
      <c r="DR128" s="56" t="s">
        <v>219</v>
      </c>
      <c r="DS128" s="56" t="s">
        <v>219</v>
      </c>
      <c r="DT128" s="293" t="s">
        <v>219</v>
      </c>
      <c r="DU128" s="52"/>
      <c r="DV128" s="17"/>
      <c r="DW128" s="18"/>
      <c r="DX128" s="19"/>
      <c r="DY128" s="61">
        <v>0</v>
      </c>
      <c r="DZ128" s="60">
        <v>0</v>
      </c>
      <c r="EA128" s="19">
        <v>0</v>
      </c>
      <c r="EB128" s="20"/>
      <c r="EC128" s="59">
        <v>0</v>
      </c>
      <c r="ED128" s="63"/>
      <c r="EE128" s="64"/>
      <c r="EF128" s="63"/>
      <c r="EG128" s="65"/>
      <c r="EH128" s="66"/>
      <c r="EI128" s="64"/>
      <c r="EJ128" s="63" t="s">
        <v>10</v>
      </c>
      <c r="EK128" s="65"/>
      <c r="EL128" s="66" t="s">
        <v>10</v>
      </c>
      <c r="EM128" s="64"/>
      <c r="EN128" s="56" t="s">
        <v>219</v>
      </c>
      <c r="EO128" s="56" t="s">
        <v>219</v>
      </c>
      <c r="EP128" s="56" t="s">
        <v>219</v>
      </c>
      <c r="EQ128" s="56" t="s">
        <v>219</v>
      </c>
      <c r="ER128" s="56" t="s">
        <v>219</v>
      </c>
      <c r="ES128" s="96" t="s">
        <v>219</v>
      </c>
      <c r="ET128" s="52"/>
      <c r="EU128" s="17"/>
      <c r="EV128" s="18"/>
      <c r="EW128" s="19"/>
      <c r="EX128" s="290">
        <v>0</v>
      </c>
      <c r="EY128" s="291">
        <v>0</v>
      </c>
      <c r="EZ128" s="19">
        <v>0</v>
      </c>
      <c r="FA128" s="20"/>
      <c r="FB128" s="292">
        <v>0</v>
      </c>
      <c r="FC128" s="63"/>
      <c r="FD128" s="64"/>
      <c r="FE128" s="63"/>
      <c r="FF128" s="65"/>
      <c r="FG128" s="66"/>
      <c r="FH128" s="64"/>
      <c r="FI128" s="63" t="s">
        <v>10</v>
      </c>
      <c r="FJ128" s="65"/>
      <c r="FK128" s="66" t="s">
        <v>10</v>
      </c>
      <c r="FL128" s="64"/>
      <c r="FM128" s="56" t="s">
        <v>219</v>
      </c>
      <c r="FN128" s="56" t="s">
        <v>219</v>
      </c>
      <c r="FO128" s="56" t="s">
        <v>219</v>
      </c>
      <c r="FP128" s="56" t="s">
        <v>219</v>
      </c>
      <c r="FQ128" s="56" t="s">
        <v>219</v>
      </c>
      <c r="FR128" s="293" t="s">
        <v>219</v>
      </c>
      <c r="FS128" s="52"/>
      <c r="FU128" s="262">
        <v>0</v>
      </c>
      <c r="FV128" s="261" t="s">
        <v>219</v>
      </c>
      <c r="FW128" s="263">
        <v>0</v>
      </c>
      <c r="FX128" s="23"/>
      <c r="FY128" s="88"/>
    </row>
    <row r="129" spans="1:181" s="25" customFormat="1" x14ac:dyDescent="0.2">
      <c r="A129" s="17"/>
      <c r="B129" s="18"/>
      <c r="C129" s="19"/>
      <c r="D129" s="290">
        <v>0</v>
      </c>
      <c r="E129" s="291">
        <v>0</v>
      </c>
      <c r="F129" s="19">
        <v>0</v>
      </c>
      <c r="G129" s="20"/>
      <c r="H129" s="292">
        <v>0</v>
      </c>
      <c r="I129" s="63"/>
      <c r="J129" s="64"/>
      <c r="K129" s="63"/>
      <c r="L129" s="65"/>
      <c r="M129" s="66"/>
      <c r="N129" s="64"/>
      <c r="O129" s="63" t="s">
        <v>10</v>
      </c>
      <c r="P129" s="65"/>
      <c r="Q129" s="66" t="s">
        <v>10</v>
      </c>
      <c r="R129" s="64"/>
      <c r="S129" s="56" t="s">
        <v>219</v>
      </c>
      <c r="T129" s="56" t="s">
        <v>219</v>
      </c>
      <c r="U129" s="56" t="s">
        <v>219</v>
      </c>
      <c r="V129" s="56" t="s">
        <v>219</v>
      </c>
      <c r="W129" s="56" t="s">
        <v>219</v>
      </c>
      <c r="X129" s="293" t="s">
        <v>219</v>
      </c>
      <c r="Y129" s="52"/>
      <c r="Z129" s="17"/>
      <c r="AA129" s="18"/>
      <c r="AB129" s="19"/>
      <c r="AC129" s="290">
        <v>0</v>
      </c>
      <c r="AD129" s="291">
        <v>0</v>
      </c>
      <c r="AE129" s="19">
        <v>0</v>
      </c>
      <c r="AF129" s="20"/>
      <c r="AG129" s="292">
        <v>0</v>
      </c>
      <c r="AH129" s="63"/>
      <c r="AI129" s="64"/>
      <c r="AJ129" s="63"/>
      <c r="AK129" s="65"/>
      <c r="AL129" s="66"/>
      <c r="AM129" s="64"/>
      <c r="AN129" s="63" t="s">
        <v>10</v>
      </c>
      <c r="AO129" s="65"/>
      <c r="AP129" s="66" t="s">
        <v>10</v>
      </c>
      <c r="AQ129" s="64"/>
      <c r="AR129" s="56" t="s">
        <v>219</v>
      </c>
      <c r="AS129" s="56" t="s">
        <v>219</v>
      </c>
      <c r="AT129" s="56" t="s">
        <v>219</v>
      </c>
      <c r="AU129" s="56" t="s">
        <v>219</v>
      </c>
      <c r="AV129" s="56" t="s">
        <v>219</v>
      </c>
      <c r="AW129" s="293" t="s">
        <v>219</v>
      </c>
      <c r="AX129" s="52"/>
      <c r="AY129" s="17"/>
      <c r="AZ129" s="18"/>
      <c r="BA129" s="19">
        <v>0.54166666666666663</v>
      </c>
      <c r="BB129" s="290">
        <v>0</v>
      </c>
      <c r="BC129" s="291">
        <v>0</v>
      </c>
      <c r="BD129" s="19">
        <v>0</v>
      </c>
      <c r="BE129" s="20">
        <v>0.85</v>
      </c>
      <c r="BF129" s="292">
        <v>0</v>
      </c>
      <c r="BG129" s="63"/>
      <c r="BH129" s="64"/>
      <c r="BI129" s="63"/>
      <c r="BJ129" s="65"/>
      <c r="BK129" s="66"/>
      <c r="BL129" s="64"/>
      <c r="BM129" s="63" t="s">
        <v>10</v>
      </c>
      <c r="BN129" s="65"/>
      <c r="BO129" s="66" t="s">
        <v>10</v>
      </c>
      <c r="BP129" s="64"/>
      <c r="BQ129" s="56" t="s">
        <v>219</v>
      </c>
      <c r="BR129" s="56" t="s">
        <v>219</v>
      </c>
      <c r="BS129" s="56" t="s">
        <v>219</v>
      </c>
      <c r="BT129" s="56" t="s">
        <v>219</v>
      </c>
      <c r="BU129" s="56" t="s">
        <v>219</v>
      </c>
      <c r="BV129" s="293" t="s">
        <v>219</v>
      </c>
      <c r="BW129" s="52"/>
      <c r="BX129" s="17"/>
      <c r="BY129" s="18"/>
      <c r="BZ129" s="19"/>
      <c r="CA129" s="290">
        <v>0</v>
      </c>
      <c r="CB129" s="291">
        <v>0</v>
      </c>
      <c r="CC129" s="19">
        <v>0</v>
      </c>
      <c r="CD129" s="20"/>
      <c r="CE129" s="292">
        <v>0</v>
      </c>
      <c r="CF129" s="63"/>
      <c r="CG129" s="64"/>
      <c r="CH129" s="63"/>
      <c r="CI129" s="65"/>
      <c r="CJ129" s="66"/>
      <c r="CK129" s="64"/>
      <c r="CL129" s="63" t="s">
        <v>10</v>
      </c>
      <c r="CM129" s="65"/>
      <c r="CN129" s="66" t="s">
        <v>10</v>
      </c>
      <c r="CO129" s="64"/>
      <c r="CP129" s="56" t="s">
        <v>219</v>
      </c>
      <c r="CQ129" s="56" t="s">
        <v>219</v>
      </c>
      <c r="CR129" s="56" t="s">
        <v>219</v>
      </c>
      <c r="CS129" s="56" t="s">
        <v>219</v>
      </c>
      <c r="CT129" s="56" t="s">
        <v>219</v>
      </c>
      <c r="CU129" s="293" t="s">
        <v>219</v>
      </c>
      <c r="CV129" s="52"/>
      <c r="CW129" s="17"/>
      <c r="CX129" s="18"/>
      <c r="CY129" s="19"/>
      <c r="CZ129" s="290">
        <v>0</v>
      </c>
      <c r="DA129" s="291">
        <v>0</v>
      </c>
      <c r="DB129" s="19">
        <v>0</v>
      </c>
      <c r="DC129" s="20"/>
      <c r="DD129" s="292">
        <v>0</v>
      </c>
      <c r="DE129" s="63"/>
      <c r="DF129" s="64"/>
      <c r="DG129" s="63"/>
      <c r="DH129" s="65"/>
      <c r="DI129" s="66"/>
      <c r="DJ129" s="64"/>
      <c r="DK129" s="63" t="s">
        <v>10</v>
      </c>
      <c r="DL129" s="65"/>
      <c r="DM129" s="66" t="s">
        <v>10</v>
      </c>
      <c r="DN129" s="64"/>
      <c r="DO129" s="56" t="s">
        <v>219</v>
      </c>
      <c r="DP129" s="56" t="s">
        <v>219</v>
      </c>
      <c r="DQ129" s="56" t="s">
        <v>219</v>
      </c>
      <c r="DR129" s="56" t="s">
        <v>219</v>
      </c>
      <c r="DS129" s="56" t="s">
        <v>219</v>
      </c>
      <c r="DT129" s="293" t="s">
        <v>219</v>
      </c>
      <c r="DU129" s="52"/>
      <c r="DV129" s="17"/>
      <c r="DW129" s="18"/>
      <c r="DX129" s="19">
        <v>0.33333333333333331</v>
      </c>
      <c r="DY129" s="61">
        <v>0</v>
      </c>
      <c r="DZ129" s="60">
        <v>0</v>
      </c>
      <c r="EA129" s="19">
        <v>0</v>
      </c>
      <c r="EB129" s="20">
        <v>0.64583333333333337</v>
      </c>
      <c r="EC129" s="59">
        <v>0</v>
      </c>
      <c r="ED129" s="63"/>
      <c r="EE129" s="64"/>
      <c r="EF129" s="63"/>
      <c r="EG129" s="65"/>
      <c r="EH129" s="66"/>
      <c r="EI129" s="64"/>
      <c r="EJ129" s="63" t="s">
        <v>10</v>
      </c>
      <c r="EK129" s="65"/>
      <c r="EL129" s="66" t="s">
        <v>10</v>
      </c>
      <c r="EM129" s="64"/>
      <c r="EN129" s="56" t="s">
        <v>219</v>
      </c>
      <c r="EO129" s="56" t="s">
        <v>219</v>
      </c>
      <c r="EP129" s="56" t="s">
        <v>219</v>
      </c>
      <c r="EQ129" s="56" t="s">
        <v>219</v>
      </c>
      <c r="ER129" s="56" t="s">
        <v>219</v>
      </c>
      <c r="ES129" s="96" t="s">
        <v>219</v>
      </c>
      <c r="ET129" s="52"/>
      <c r="EU129" s="17"/>
      <c r="EV129" s="18"/>
      <c r="EW129" s="19"/>
      <c r="EX129" s="290">
        <v>0</v>
      </c>
      <c r="EY129" s="291">
        <v>0</v>
      </c>
      <c r="EZ129" s="19">
        <v>0</v>
      </c>
      <c r="FA129" s="20"/>
      <c r="FB129" s="292">
        <v>0</v>
      </c>
      <c r="FC129" s="63"/>
      <c r="FD129" s="64"/>
      <c r="FE129" s="63"/>
      <c r="FF129" s="65"/>
      <c r="FG129" s="66"/>
      <c r="FH129" s="64"/>
      <c r="FI129" s="63" t="s">
        <v>10</v>
      </c>
      <c r="FJ129" s="65"/>
      <c r="FK129" s="66" t="s">
        <v>10</v>
      </c>
      <c r="FL129" s="64"/>
      <c r="FM129" s="56" t="s">
        <v>219</v>
      </c>
      <c r="FN129" s="56" t="s">
        <v>219</v>
      </c>
      <c r="FO129" s="56" t="s">
        <v>219</v>
      </c>
      <c r="FP129" s="56" t="s">
        <v>219</v>
      </c>
      <c r="FQ129" s="56" t="s">
        <v>219</v>
      </c>
      <c r="FR129" s="293" t="s">
        <v>219</v>
      </c>
      <c r="FS129" s="52"/>
      <c r="FU129" s="262">
        <v>0</v>
      </c>
      <c r="FV129" s="261" t="s">
        <v>219</v>
      </c>
      <c r="FW129" s="263">
        <v>0</v>
      </c>
      <c r="FX129" s="23"/>
      <c r="FY129" s="88"/>
    </row>
    <row r="130" spans="1:181" s="25" customFormat="1" x14ac:dyDescent="0.2">
      <c r="A130" s="17"/>
      <c r="B130" s="18"/>
      <c r="C130" s="19"/>
      <c r="D130" s="290">
        <v>0</v>
      </c>
      <c r="E130" s="291">
        <v>0</v>
      </c>
      <c r="F130" s="19">
        <v>0</v>
      </c>
      <c r="G130" s="20"/>
      <c r="H130" s="292">
        <v>0</v>
      </c>
      <c r="I130" s="63"/>
      <c r="J130" s="64"/>
      <c r="K130" s="63"/>
      <c r="L130" s="65"/>
      <c r="M130" s="66"/>
      <c r="N130" s="64"/>
      <c r="O130" s="63" t="s">
        <v>10</v>
      </c>
      <c r="P130" s="65"/>
      <c r="Q130" s="66" t="s">
        <v>10</v>
      </c>
      <c r="R130" s="64"/>
      <c r="S130" s="56" t="s">
        <v>219</v>
      </c>
      <c r="T130" s="56" t="s">
        <v>219</v>
      </c>
      <c r="U130" s="56" t="s">
        <v>219</v>
      </c>
      <c r="V130" s="56" t="s">
        <v>219</v>
      </c>
      <c r="W130" s="56" t="s">
        <v>219</v>
      </c>
      <c r="X130" s="293" t="s">
        <v>219</v>
      </c>
      <c r="Y130" s="52"/>
      <c r="Z130" s="17"/>
      <c r="AA130" s="18"/>
      <c r="AB130" s="19"/>
      <c r="AC130" s="290">
        <v>0</v>
      </c>
      <c r="AD130" s="291">
        <v>0</v>
      </c>
      <c r="AE130" s="19">
        <v>0</v>
      </c>
      <c r="AF130" s="20"/>
      <c r="AG130" s="292">
        <v>0</v>
      </c>
      <c r="AH130" s="63"/>
      <c r="AI130" s="64"/>
      <c r="AJ130" s="63"/>
      <c r="AK130" s="65"/>
      <c r="AL130" s="66"/>
      <c r="AM130" s="64"/>
      <c r="AN130" s="63" t="s">
        <v>10</v>
      </c>
      <c r="AO130" s="65"/>
      <c r="AP130" s="66" t="s">
        <v>10</v>
      </c>
      <c r="AQ130" s="64"/>
      <c r="AR130" s="56" t="s">
        <v>219</v>
      </c>
      <c r="AS130" s="56" t="s">
        <v>219</v>
      </c>
      <c r="AT130" s="56" t="s">
        <v>219</v>
      </c>
      <c r="AU130" s="56" t="s">
        <v>219</v>
      </c>
      <c r="AV130" s="56" t="s">
        <v>219</v>
      </c>
      <c r="AW130" s="293" t="s">
        <v>219</v>
      </c>
      <c r="AX130" s="52"/>
      <c r="AY130" s="17"/>
      <c r="AZ130" s="18"/>
      <c r="BA130" s="19"/>
      <c r="BB130" s="290">
        <v>0</v>
      </c>
      <c r="BC130" s="291">
        <v>0</v>
      </c>
      <c r="BD130" s="19">
        <v>0</v>
      </c>
      <c r="BE130" s="20"/>
      <c r="BF130" s="292">
        <v>0</v>
      </c>
      <c r="BG130" s="63"/>
      <c r="BH130" s="64"/>
      <c r="BI130" s="63"/>
      <c r="BJ130" s="65"/>
      <c r="BK130" s="66"/>
      <c r="BL130" s="64"/>
      <c r="BM130" s="63" t="s">
        <v>10</v>
      </c>
      <c r="BN130" s="65"/>
      <c r="BO130" s="66" t="s">
        <v>10</v>
      </c>
      <c r="BP130" s="64"/>
      <c r="BQ130" s="56" t="s">
        <v>219</v>
      </c>
      <c r="BR130" s="56" t="s">
        <v>219</v>
      </c>
      <c r="BS130" s="56" t="s">
        <v>219</v>
      </c>
      <c r="BT130" s="56" t="s">
        <v>219</v>
      </c>
      <c r="BU130" s="56" t="s">
        <v>219</v>
      </c>
      <c r="BV130" s="293" t="s">
        <v>219</v>
      </c>
      <c r="BW130" s="52"/>
      <c r="BX130" s="17"/>
      <c r="BY130" s="18"/>
      <c r="BZ130" s="19"/>
      <c r="CA130" s="290">
        <v>0</v>
      </c>
      <c r="CB130" s="291">
        <v>0</v>
      </c>
      <c r="CC130" s="19">
        <v>0</v>
      </c>
      <c r="CD130" s="20"/>
      <c r="CE130" s="292">
        <v>0</v>
      </c>
      <c r="CF130" s="63"/>
      <c r="CG130" s="64"/>
      <c r="CH130" s="63"/>
      <c r="CI130" s="65"/>
      <c r="CJ130" s="66"/>
      <c r="CK130" s="64"/>
      <c r="CL130" s="63" t="s">
        <v>10</v>
      </c>
      <c r="CM130" s="65"/>
      <c r="CN130" s="66" t="s">
        <v>10</v>
      </c>
      <c r="CO130" s="64"/>
      <c r="CP130" s="56" t="s">
        <v>219</v>
      </c>
      <c r="CQ130" s="56" t="s">
        <v>219</v>
      </c>
      <c r="CR130" s="56" t="s">
        <v>219</v>
      </c>
      <c r="CS130" s="56" t="s">
        <v>219</v>
      </c>
      <c r="CT130" s="56" t="s">
        <v>219</v>
      </c>
      <c r="CU130" s="293" t="s">
        <v>219</v>
      </c>
      <c r="CV130" s="52"/>
      <c r="CW130" s="17"/>
      <c r="CX130" s="18"/>
      <c r="CY130" s="19"/>
      <c r="CZ130" s="290">
        <v>0</v>
      </c>
      <c r="DA130" s="291">
        <v>0</v>
      </c>
      <c r="DB130" s="19">
        <v>0</v>
      </c>
      <c r="DC130" s="20"/>
      <c r="DD130" s="292">
        <v>0</v>
      </c>
      <c r="DE130" s="63"/>
      <c r="DF130" s="64"/>
      <c r="DG130" s="63"/>
      <c r="DH130" s="65"/>
      <c r="DI130" s="66"/>
      <c r="DJ130" s="64"/>
      <c r="DK130" s="63" t="s">
        <v>10</v>
      </c>
      <c r="DL130" s="65"/>
      <c r="DM130" s="66" t="s">
        <v>10</v>
      </c>
      <c r="DN130" s="64"/>
      <c r="DO130" s="56" t="s">
        <v>219</v>
      </c>
      <c r="DP130" s="56" t="s">
        <v>219</v>
      </c>
      <c r="DQ130" s="56" t="s">
        <v>219</v>
      </c>
      <c r="DR130" s="56" t="s">
        <v>219</v>
      </c>
      <c r="DS130" s="56" t="s">
        <v>219</v>
      </c>
      <c r="DT130" s="293" t="s">
        <v>219</v>
      </c>
      <c r="DU130" s="52"/>
      <c r="DV130" s="17"/>
      <c r="DW130" s="18"/>
      <c r="DX130" s="19"/>
      <c r="DY130" s="61">
        <v>0</v>
      </c>
      <c r="DZ130" s="60">
        <v>0</v>
      </c>
      <c r="EA130" s="19">
        <v>0</v>
      </c>
      <c r="EB130" s="20"/>
      <c r="EC130" s="59">
        <v>0</v>
      </c>
      <c r="ED130" s="63"/>
      <c r="EE130" s="64"/>
      <c r="EF130" s="63"/>
      <c r="EG130" s="65"/>
      <c r="EH130" s="66"/>
      <c r="EI130" s="64"/>
      <c r="EJ130" s="63" t="s">
        <v>10</v>
      </c>
      <c r="EK130" s="65"/>
      <c r="EL130" s="66" t="s">
        <v>10</v>
      </c>
      <c r="EM130" s="64"/>
      <c r="EN130" s="56" t="s">
        <v>219</v>
      </c>
      <c r="EO130" s="56" t="s">
        <v>219</v>
      </c>
      <c r="EP130" s="56" t="s">
        <v>219</v>
      </c>
      <c r="EQ130" s="56" t="s">
        <v>219</v>
      </c>
      <c r="ER130" s="56" t="s">
        <v>219</v>
      </c>
      <c r="ES130" s="96" t="s">
        <v>219</v>
      </c>
      <c r="ET130" s="52"/>
      <c r="EU130" s="17"/>
      <c r="EV130" s="18"/>
      <c r="EW130" s="19"/>
      <c r="EX130" s="290">
        <v>0</v>
      </c>
      <c r="EY130" s="291">
        <v>0</v>
      </c>
      <c r="EZ130" s="19">
        <v>0</v>
      </c>
      <c r="FA130" s="20"/>
      <c r="FB130" s="292">
        <v>0</v>
      </c>
      <c r="FC130" s="63"/>
      <c r="FD130" s="64"/>
      <c r="FE130" s="63"/>
      <c r="FF130" s="65"/>
      <c r="FG130" s="66"/>
      <c r="FH130" s="64"/>
      <c r="FI130" s="63" t="s">
        <v>10</v>
      </c>
      <c r="FJ130" s="65"/>
      <c r="FK130" s="66" t="s">
        <v>10</v>
      </c>
      <c r="FL130" s="64"/>
      <c r="FM130" s="56" t="s">
        <v>219</v>
      </c>
      <c r="FN130" s="56" t="s">
        <v>219</v>
      </c>
      <c r="FO130" s="56" t="s">
        <v>219</v>
      </c>
      <c r="FP130" s="56" t="s">
        <v>219</v>
      </c>
      <c r="FQ130" s="56" t="s">
        <v>219</v>
      </c>
      <c r="FR130" s="293" t="s">
        <v>219</v>
      </c>
      <c r="FS130" s="52"/>
      <c r="FU130" s="262">
        <v>0</v>
      </c>
      <c r="FV130" s="261" t="s">
        <v>219</v>
      </c>
      <c r="FW130" s="263">
        <v>0</v>
      </c>
      <c r="FX130" s="23"/>
      <c r="FY130" s="88"/>
    </row>
    <row r="131" spans="1:181" s="25" customFormat="1" x14ac:dyDescent="0.2">
      <c r="A131" s="17"/>
      <c r="B131" s="18"/>
      <c r="C131" s="19"/>
      <c r="D131" s="290">
        <v>0</v>
      </c>
      <c r="E131" s="291">
        <v>0</v>
      </c>
      <c r="F131" s="19">
        <v>0</v>
      </c>
      <c r="G131" s="20"/>
      <c r="H131" s="292">
        <v>0</v>
      </c>
      <c r="I131" s="63"/>
      <c r="J131" s="64"/>
      <c r="K131" s="63"/>
      <c r="L131" s="65"/>
      <c r="M131" s="66"/>
      <c r="N131" s="64"/>
      <c r="O131" s="63" t="s">
        <v>10</v>
      </c>
      <c r="P131" s="65"/>
      <c r="Q131" s="66" t="s">
        <v>10</v>
      </c>
      <c r="R131" s="64"/>
      <c r="S131" s="56" t="s">
        <v>219</v>
      </c>
      <c r="T131" s="56" t="s">
        <v>219</v>
      </c>
      <c r="U131" s="56" t="s">
        <v>219</v>
      </c>
      <c r="V131" s="56" t="s">
        <v>219</v>
      </c>
      <c r="W131" s="56" t="s">
        <v>219</v>
      </c>
      <c r="X131" s="293" t="s">
        <v>219</v>
      </c>
      <c r="Y131" s="52"/>
      <c r="Z131" s="17"/>
      <c r="AA131" s="18"/>
      <c r="AB131" s="19"/>
      <c r="AC131" s="290">
        <v>0</v>
      </c>
      <c r="AD131" s="291">
        <v>0</v>
      </c>
      <c r="AE131" s="19">
        <v>0</v>
      </c>
      <c r="AF131" s="20"/>
      <c r="AG131" s="292">
        <v>0</v>
      </c>
      <c r="AH131" s="63"/>
      <c r="AI131" s="64"/>
      <c r="AJ131" s="63"/>
      <c r="AK131" s="65"/>
      <c r="AL131" s="66"/>
      <c r="AM131" s="64"/>
      <c r="AN131" s="63" t="s">
        <v>10</v>
      </c>
      <c r="AO131" s="65"/>
      <c r="AP131" s="66" t="s">
        <v>10</v>
      </c>
      <c r="AQ131" s="64"/>
      <c r="AR131" s="56" t="s">
        <v>219</v>
      </c>
      <c r="AS131" s="56" t="s">
        <v>219</v>
      </c>
      <c r="AT131" s="56" t="s">
        <v>219</v>
      </c>
      <c r="AU131" s="56" t="s">
        <v>219</v>
      </c>
      <c r="AV131" s="56" t="s">
        <v>219</v>
      </c>
      <c r="AW131" s="293" t="s">
        <v>219</v>
      </c>
      <c r="AX131" s="52"/>
      <c r="AY131" s="17"/>
      <c r="AZ131" s="18"/>
      <c r="BA131" s="19"/>
      <c r="BB131" s="290">
        <v>0</v>
      </c>
      <c r="BC131" s="291">
        <v>0</v>
      </c>
      <c r="BD131" s="19">
        <v>0</v>
      </c>
      <c r="BE131" s="20"/>
      <c r="BF131" s="292">
        <v>0</v>
      </c>
      <c r="BG131" s="63"/>
      <c r="BH131" s="64"/>
      <c r="BI131" s="63"/>
      <c r="BJ131" s="65"/>
      <c r="BK131" s="66"/>
      <c r="BL131" s="64"/>
      <c r="BM131" s="63" t="s">
        <v>10</v>
      </c>
      <c r="BN131" s="65"/>
      <c r="BO131" s="66" t="s">
        <v>10</v>
      </c>
      <c r="BP131" s="64"/>
      <c r="BQ131" s="56" t="s">
        <v>219</v>
      </c>
      <c r="BR131" s="56" t="s">
        <v>219</v>
      </c>
      <c r="BS131" s="56" t="s">
        <v>219</v>
      </c>
      <c r="BT131" s="56" t="s">
        <v>219</v>
      </c>
      <c r="BU131" s="56" t="s">
        <v>219</v>
      </c>
      <c r="BV131" s="293" t="s">
        <v>219</v>
      </c>
      <c r="BW131" s="52"/>
      <c r="BX131" s="17"/>
      <c r="BY131" s="18"/>
      <c r="BZ131" s="19"/>
      <c r="CA131" s="290">
        <v>0</v>
      </c>
      <c r="CB131" s="291">
        <v>0</v>
      </c>
      <c r="CC131" s="19">
        <v>0</v>
      </c>
      <c r="CD131" s="20"/>
      <c r="CE131" s="292">
        <v>0</v>
      </c>
      <c r="CF131" s="63"/>
      <c r="CG131" s="64"/>
      <c r="CH131" s="63"/>
      <c r="CI131" s="65"/>
      <c r="CJ131" s="66"/>
      <c r="CK131" s="64"/>
      <c r="CL131" s="63" t="s">
        <v>10</v>
      </c>
      <c r="CM131" s="65"/>
      <c r="CN131" s="66" t="s">
        <v>10</v>
      </c>
      <c r="CO131" s="64"/>
      <c r="CP131" s="56" t="s">
        <v>219</v>
      </c>
      <c r="CQ131" s="56" t="s">
        <v>219</v>
      </c>
      <c r="CR131" s="56" t="s">
        <v>219</v>
      </c>
      <c r="CS131" s="56" t="s">
        <v>219</v>
      </c>
      <c r="CT131" s="56" t="s">
        <v>219</v>
      </c>
      <c r="CU131" s="293" t="s">
        <v>219</v>
      </c>
      <c r="CV131" s="52"/>
      <c r="CW131" s="17"/>
      <c r="CX131" s="18"/>
      <c r="CY131" s="19"/>
      <c r="CZ131" s="290">
        <v>0</v>
      </c>
      <c r="DA131" s="291">
        <v>0</v>
      </c>
      <c r="DB131" s="19">
        <v>0</v>
      </c>
      <c r="DC131" s="20"/>
      <c r="DD131" s="292">
        <v>0</v>
      </c>
      <c r="DE131" s="63"/>
      <c r="DF131" s="64"/>
      <c r="DG131" s="63"/>
      <c r="DH131" s="65"/>
      <c r="DI131" s="66"/>
      <c r="DJ131" s="64"/>
      <c r="DK131" s="63" t="s">
        <v>10</v>
      </c>
      <c r="DL131" s="65"/>
      <c r="DM131" s="66" t="s">
        <v>10</v>
      </c>
      <c r="DN131" s="64"/>
      <c r="DO131" s="56" t="s">
        <v>219</v>
      </c>
      <c r="DP131" s="56" t="s">
        <v>219</v>
      </c>
      <c r="DQ131" s="56" t="s">
        <v>219</v>
      </c>
      <c r="DR131" s="56" t="s">
        <v>219</v>
      </c>
      <c r="DS131" s="56" t="s">
        <v>219</v>
      </c>
      <c r="DT131" s="293" t="s">
        <v>219</v>
      </c>
      <c r="DU131" s="52"/>
      <c r="DV131" s="17"/>
      <c r="DW131" s="18"/>
      <c r="DX131" s="19"/>
      <c r="DY131" s="61">
        <v>0</v>
      </c>
      <c r="DZ131" s="60">
        <v>0</v>
      </c>
      <c r="EA131" s="19">
        <v>0</v>
      </c>
      <c r="EB131" s="20"/>
      <c r="EC131" s="59">
        <v>0</v>
      </c>
      <c r="ED131" s="63"/>
      <c r="EE131" s="64"/>
      <c r="EF131" s="63"/>
      <c r="EG131" s="65"/>
      <c r="EH131" s="66"/>
      <c r="EI131" s="64"/>
      <c r="EJ131" s="63" t="s">
        <v>10</v>
      </c>
      <c r="EK131" s="65"/>
      <c r="EL131" s="66" t="s">
        <v>10</v>
      </c>
      <c r="EM131" s="64"/>
      <c r="EN131" s="56" t="s">
        <v>219</v>
      </c>
      <c r="EO131" s="56" t="s">
        <v>219</v>
      </c>
      <c r="EP131" s="56" t="s">
        <v>219</v>
      </c>
      <c r="EQ131" s="56" t="s">
        <v>219</v>
      </c>
      <c r="ER131" s="56" t="s">
        <v>219</v>
      </c>
      <c r="ES131" s="96" t="s">
        <v>219</v>
      </c>
      <c r="ET131" s="52"/>
      <c r="EU131" s="17"/>
      <c r="EV131" s="18"/>
      <c r="EW131" s="19"/>
      <c r="EX131" s="290">
        <v>0</v>
      </c>
      <c r="EY131" s="291">
        <v>0</v>
      </c>
      <c r="EZ131" s="19">
        <v>0</v>
      </c>
      <c r="FA131" s="20"/>
      <c r="FB131" s="292">
        <v>0</v>
      </c>
      <c r="FC131" s="63"/>
      <c r="FD131" s="64"/>
      <c r="FE131" s="63"/>
      <c r="FF131" s="65"/>
      <c r="FG131" s="66"/>
      <c r="FH131" s="64"/>
      <c r="FI131" s="63" t="s">
        <v>10</v>
      </c>
      <c r="FJ131" s="65"/>
      <c r="FK131" s="66" t="s">
        <v>10</v>
      </c>
      <c r="FL131" s="64"/>
      <c r="FM131" s="56" t="s">
        <v>219</v>
      </c>
      <c r="FN131" s="56" t="s">
        <v>219</v>
      </c>
      <c r="FO131" s="56" t="s">
        <v>219</v>
      </c>
      <c r="FP131" s="56" t="s">
        <v>219</v>
      </c>
      <c r="FQ131" s="56" t="s">
        <v>219</v>
      </c>
      <c r="FR131" s="293" t="s">
        <v>219</v>
      </c>
      <c r="FS131" s="52"/>
      <c r="FU131" s="262">
        <v>0</v>
      </c>
      <c r="FV131" s="261" t="s">
        <v>219</v>
      </c>
      <c r="FW131" s="263">
        <v>0</v>
      </c>
      <c r="FX131" s="23"/>
      <c r="FY131" s="88"/>
    </row>
    <row r="132" spans="1:181" s="25" customFormat="1" x14ac:dyDescent="0.2">
      <c r="A132" s="17"/>
      <c r="B132" s="18"/>
      <c r="C132" s="19"/>
      <c r="D132" s="290">
        <v>0</v>
      </c>
      <c r="E132" s="291">
        <v>0</v>
      </c>
      <c r="F132" s="19">
        <v>0</v>
      </c>
      <c r="G132" s="20"/>
      <c r="H132" s="292">
        <v>0</v>
      </c>
      <c r="I132" s="63"/>
      <c r="J132" s="64"/>
      <c r="K132" s="63"/>
      <c r="L132" s="65"/>
      <c r="M132" s="66"/>
      <c r="N132" s="64"/>
      <c r="O132" s="63" t="s">
        <v>10</v>
      </c>
      <c r="P132" s="65"/>
      <c r="Q132" s="66" t="s">
        <v>10</v>
      </c>
      <c r="R132" s="64"/>
      <c r="S132" s="56" t="s">
        <v>219</v>
      </c>
      <c r="T132" s="56" t="s">
        <v>219</v>
      </c>
      <c r="U132" s="56" t="s">
        <v>219</v>
      </c>
      <c r="V132" s="56" t="s">
        <v>219</v>
      </c>
      <c r="W132" s="56" t="s">
        <v>219</v>
      </c>
      <c r="X132" s="293" t="s">
        <v>219</v>
      </c>
      <c r="Y132" s="51"/>
      <c r="Z132" s="17"/>
      <c r="AA132" s="18"/>
      <c r="AB132" s="19"/>
      <c r="AC132" s="290">
        <v>0</v>
      </c>
      <c r="AD132" s="291">
        <v>0</v>
      </c>
      <c r="AE132" s="19">
        <v>0</v>
      </c>
      <c r="AF132" s="20"/>
      <c r="AG132" s="292">
        <v>0</v>
      </c>
      <c r="AH132" s="63"/>
      <c r="AI132" s="64"/>
      <c r="AJ132" s="63"/>
      <c r="AK132" s="65"/>
      <c r="AL132" s="66"/>
      <c r="AM132" s="64"/>
      <c r="AN132" s="63" t="s">
        <v>10</v>
      </c>
      <c r="AO132" s="65"/>
      <c r="AP132" s="66" t="s">
        <v>10</v>
      </c>
      <c r="AQ132" s="64"/>
      <c r="AR132" s="56" t="s">
        <v>219</v>
      </c>
      <c r="AS132" s="56" t="s">
        <v>219</v>
      </c>
      <c r="AT132" s="56" t="s">
        <v>219</v>
      </c>
      <c r="AU132" s="56" t="s">
        <v>219</v>
      </c>
      <c r="AV132" s="56" t="s">
        <v>219</v>
      </c>
      <c r="AW132" s="293" t="s">
        <v>219</v>
      </c>
      <c r="AX132" s="51"/>
      <c r="AY132" s="17"/>
      <c r="AZ132" s="18"/>
      <c r="BA132" s="19"/>
      <c r="BB132" s="290">
        <v>0</v>
      </c>
      <c r="BC132" s="291">
        <v>0</v>
      </c>
      <c r="BD132" s="19">
        <v>0</v>
      </c>
      <c r="BE132" s="20"/>
      <c r="BF132" s="292">
        <v>0</v>
      </c>
      <c r="BG132" s="63"/>
      <c r="BH132" s="64"/>
      <c r="BI132" s="63"/>
      <c r="BJ132" s="65"/>
      <c r="BK132" s="66"/>
      <c r="BL132" s="64"/>
      <c r="BM132" s="63" t="s">
        <v>10</v>
      </c>
      <c r="BN132" s="65"/>
      <c r="BO132" s="66" t="s">
        <v>10</v>
      </c>
      <c r="BP132" s="64"/>
      <c r="BQ132" s="56" t="s">
        <v>219</v>
      </c>
      <c r="BR132" s="56" t="s">
        <v>219</v>
      </c>
      <c r="BS132" s="56" t="s">
        <v>219</v>
      </c>
      <c r="BT132" s="56" t="s">
        <v>219</v>
      </c>
      <c r="BU132" s="56" t="s">
        <v>219</v>
      </c>
      <c r="BV132" s="293" t="s">
        <v>219</v>
      </c>
      <c r="BW132" s="51"/>
      <c r="BX132" s="17"/>
      <c r="BY132" s="18"/>
      <c r="BZ132" s="19"/>
      <c r="CA132" s="290">
        <v>0</v>
      </c>
      <c r="CB132" s="291">
        <v>0</v>
      </c>
      <c r="CC132" s="19">
        <v>0</v>
      </c>
      <c r="CD132" s="20"/>
      <c r="CE132" s="292">
        <v>0</v>
      </c>
      <c r="CF132" s="63"/>
      <c r="CG132" s="64"/>
      <c r="CH132" s="63"/>
      <c r="CI132" s="65"/>
      <c r="CJ132" s="66"/>
      <c r="CK132" s="64"/>
      <c r="CL132" s="63" t="s">
        <v>10</v>
      </c>
      <c r="CM132" s="65"/>
      <c r="CN132" s="66" t="s">
        <v>10</v>
      </c>
      <c r="CO132" s="64"/>
      <c r="CP132" s="56" t="s">
        <v>219</v>
      </c>
      <c r="CQ132" s="56" t="s">
        <v>219</v>
      </c>
      <c r="CR132" s="56" t="s">
        <v>219</v>
      </c>
      <c r="CS132" s="56" t="s">
        <v>219</v>
      </c>
      <c r="CT132" s="56" t="s">
        <v>219</v>
      </c>
      <c r="CU132" s="293" t="s">
        <v>219</v>
      </c>
      <c r="CV132" s="51"/>
      <c r="CW132" s="17"/>
      <c r="CX132" s="18"/>
      <c r="CY132" s="19"/>
      <c r="CZ132" s="290">
        <v>0</v>
      </c>
      <c r="DA132" s="291">
        <v>0</v>
      </c>
      <c r="DB132" s="19">
        <v>0</v>
      </c>
      <c r="DC132" s="20"/>
      <c r="DD132" s="292">
        <v>0</v>
      </c>
      <c r="DE132" s="63"/>
      <c r="DF132" s="64"/>
      <c r="DG132" s="63"/>
      <c r="DH132" s="65"/>
      <c r="DI132" s="66"/>
      <c r="DJ132" s="64"/>
      <c r="DK132" s="63" t="s">
        <v>10</v>
      </c>
      <c r="DL132" s="65"/>
      <c r="DM132" s="66" t="s">
        <v>10</v>
      </c>
      <c r="DN132" s="64"/>
      <c r="DO132" s="56" t="s">
        <v>219</v>
      </c>
      <c r="DP132" s="56" t="s">
        <v>219</v>
      </c>
      <c r="DQ132" s="56" t="s">
        <v>219</v>
      </c>
      <c r="DR132" s="56" t="s">
        <v>219</v>
      </c>
      <c r="DS132" s="56" t="s">
        <v>219</v>
      </c>
      <c r="DT132" s="293" t="s">
        <v>219</v>
      </c>
      <c r="DU132" s="51"/>
      <c r="DV132" s="17"/>
      <c r="DW132" s="18"/>
      <c r="DX132" s="19"/>
      <c r="DY132" s="61">
        <v>0</v>
      </c>
      <c r="DZ132" s="60">
        <v>0</v>
      </c>
      <c r="EA132" s="19">
        <v>0</v>
      </c>
      <c r="EB132" s="20"/>
      <c r="EC132" s="59">
        <v>0</v>
      </c>
      <c r="ED132" s="63"/>
      <c r="EE132" s="64"/>
      <c r="EF132" s="63"/>
      <c r="EG132" s="65"/>
      <c r="EH132" s="66"/>
      <c r="EI132" s="64"/>
      <c r="EJ132" s="63" t="s">
        <v>10</v>
      </c>
      <c r="EK132" s="65"/>
      <c r="EL132" s="66" t="s">
        <v>10</v>
      </c>
      <c r="EM132" s="64"/>
      <c r="EN132" s="56" t="s">
        <v>219</v>
      </c>
      <c r="EO132" s="56" t="s">
        <v>219</v>
      </c>
      <c r="EP132" s="56" t="s">
        <v>219</v>
      </c>
      <c r="EQ132" s="56" t="s">
        <v>219</v>
      </c>
      <c r="ER132" s="56" t="s">
        <v>219</v>
      </c>
      <c r="ES132" s="96" t="s">
        <v>219</v>
      </c>
      <c r="ET132" s="51"/>
      <c r="EU132" s="17"/>
      <c r="EV132" s="18"/>
      <c r="EW132" s="19"/>
      <c r="EX132" s="290">
        <v>0</v>
      </c>
      <c r="EY132" s="291">
        <v>0</v>
      </c>
      <c r="EZ132" s="19">
        <v>0</v>
      </c>
      <c r="FA132" s="20"/>
      <c r="FB132" s="292">
        <v>0</v>
      </c>
      <c r="FC132" s="63"/>
      <c r="FD132" s="64"/>
      <c r="FE132" s="63"/>
      <c r="FF132" s="65"/>
      <c r="FG132" s="66"/>
      <c r="FH132" s="64"/>
      <c r="FI132" s="63" t="s">
        <v>10</v>
      </c>
      <c r="FJ132" s="65"/>
      <c r="FK132" s="66" t="s">
        <v>10</v>
      </c>
      <c r="FL132" s="64"/>
      <c r="FM132" s="56" t="s">
        <v>219</v>
      </c>
      <c r="FN132" s="56" t="s">
        <v>219</v>
      </c>
      <c r="FO132" s="56" t="s">
        <v>219</v>
      </c>
      <c r="FP132" s="56" t="s">
        <v>219</v>
      </c>
      <c r="FQ132" s="56" t="s">
        <v>219</v>
      </c>
      <c r="FR132" s="293" t="s">
        <v>219</v>
      </c>
      <c r="FS132" s="51"/>
      <c r="FU132" s="262">
        <v>0</v>
      </c>
      <c r="FV132" s="261" t="s">
        <v>219</v>
      </c>
      <c r="FW132" s="263">
        <v>0</v>
      </c>
      <c r="FX132" s="23"/>
      <c r="FY132" s="88"/>
    </row>
    <row r="133" spans="1:181" s="25" customFormat="1" x14ac:dyDescent="0.2">
      <c r="A133" s="17"/>
      <c r="B133" s="18" t="s">
        <v>10</v>
      </c>
      <c r="C133" s="19"/>
      <c r="D133" s="290">
        <v>0</v>
      </c>
      <c r="E133" s="291">
        <v>0</v>
      </c>
      <c r="F133" s="19">
        <v>0</v>
      </c>
      <c r="G133" s="20"/>
      <c r="H133" s="292">
        <v>0</v>
      </c>
      <c r="I133" s="63" t="s">
        <v>10</v>
      </c>
      <c r="J133" s="64"/>
      <c r="K133" s="63" t="s">
        <v>10</v>
      </c>
      <c r="L133" s="65"/>
      <c r="M133" s="66" t="s">
        <v>10</v>
      </c>
      <c r="N133" s="64"/>
      <c r="O133" s="63" t="s">
        <v>10</v>
      </c>
      <c r="P133" s="65"/>
      <c r="Q133" s="66" t="s">
        <v>10</v>
      </c>
      <c r="R133" s="64"/>
      <c r="S133" s="56" t="s">
        <v>219</v>
      </c>
      <c r="T133" s="56" t="s">
        <v>219</v>
      </c>
      <c r="U133" s="56" t="s">
        <v>219</v>
      </c>
      <c r="V133" s="56" t="s">
        <v>219</v>
      </c>
      <c r="W133" s="56" t="s">
        <v>219</v>
      </c>
      <c r="X133" s="293" t="s">
        <v>219</v>
      </c>
      <c r="Y133" s="51"/>
      <c r="Z133" s="17"/>
      <c r="AA133" s="18" t="s">
        <v>10</v>
      </c>
      <c r="AB133" s="19"/>
      <c r="AC133" s="290">
        <v>0</v>
      </c>
      <c r="AD133" s="291">
        <v>0</v>
      </c>
      <c r="AE133" s="19">
        <v>0</v>
      </c>
      <c r="AF133" s="20"/>
      <c r="AG133" s="292">
        <v>0</v>
      </c>
      <c r="AH133" s="63" t="s">
        <v>10</v>
      </c>
      <c r="AI133" s="64"/>
      <c r="AJ133" s="63" t="s">
        <v>10</v>
      </c>
      <c r="AK133" s="65"/>
      <c r="AL133" s="66" t="s">
        <v>10</v>
      </c>
      <c r="AM133" s="64"/>
      <c r="AN133" s="63" t="s">
        <v>10</v>
      </c>
      <c r="AO133" s="65"/>
      <c r="AP133" s="66" t="s">
        <v>10</v>
      </c>
      <c r="AQ133" s="64"/>
      <c r="AR133" s="56" t="s">
        <v>219</v>
      </c>
      <c r="AS133" s="56" t="s">
        <v>219</v>
      </c>
      <c r="AT133" s="56" t="s">
        <v>219</v>
      </c>
      <c r="AU133" s="56" t="s">
        <v>219</v>
      </c>
      <c r="AV133" s="56" t="s">
        <v>219</v>
      </c>
      <c r="AW133" s="293" t="s">
        <v>219</v>
      </c>
      <c r="AX133" s="51"/>
      <c r="AY133" s="17"/>
      <c r="AZ133" s="18" t="s">
        <v>10</v>
      </c>
      <c r="BA133" s="19"/>
      <c r="BB133" s="290">
        <v>0</v>
      </c>
      <c r="BC133" s="291">
        <v>0</v>
      </c>
      <c r="BD133" s="19">
        <v>0</v>
      </c>
      <c r="BE133" s="20"/>
      <c r="BF133" s="292">
        <v>0</v>
      </c>
      <c r="BG133" s="63" t="s">
        <v>10</v>
      </c>
      <c r="BH133" s="64"/>
      <c r="BI133" s="63" t="s">
        <v>10</v>
      </c>
      <c r="BJ133" s="65"/>
      <c r="BK133" s="66" t="s">
        <v>10</v>
      </c>
      <c r="BL133" s="64"/>
      <c r="BM133" s="63" t="s">
        <v>10</v>
      </c>
      <c r="BN133" s="65"/>
      <c r="BO133" s="66" t="s">
        <v>10</v>
      </c>
      <c r="BP133" s="64"/>
      <c r="BQ133" s="56" t="s">
        <v>219</v>
      </c>
      <c r="BR133" s="56" t="s">
        <v>219</v>
      </c>
      <c r="BS133" s="56" t="s">
        <v>219</v>
      </c>
      <c r="BT133" s="56" t="s">
        <v>219</v>
      </c>
      <c r="BU133" s="56" t="s">
        <v>219</v>
      </c>
      <c r="BV133" s="293" t="s">
        <v>219</v>
      </c>
      <c r="BW133" s="51"/>
      <c r="BX133" s="17"/>
      <c r="BY133" s="18" t="s">
        <v>10</v>
      </c>
      <c r="BZ133" s="19"/>
      <c r="CA133" s="290">
        <v>0</v>
      </c>
      <c r="CB133" s="291">
        <v>0</v>
      </c>
      <c r="CC133" s="19">
        <v>0</v>
      </c>
      <c r="CD133" s="20"/>
      <c r="CE133" s="292">
        <v>0</v>
      </c>
      <c r="CF133" s="63" t="s">
        <v>10</v>
      </c>
      <c r="CG133" s="64"/>
      <c r="CH133" s="63" t="s">
        <v>10</v>
      </c>
      <c r="CI133" s="65"/>
      <c r="CJ133" s="66" t="s">
        <v>10</v>
      </c>
      <c r="CK133" s="64"/>
      <c r="CL133" s="63" t="s">
        <v>10</v>
      </c>
      <c r="CM133" s="65"/>
      <c r="CN133" s="66" t="s">
        <v>10</v>
      </c>
      <c r="CO133" s="64"/>
      <c r="CP133" s="56" t="s">
        <v>219</v>
      </c>
      <c r="CQ133" s="56" t="s">
        <v>219</v>
      </c>
      <c r="CR133" s="56" t="s">
        <v>219</v>
      </c>
      <c r="CS133" s="56" t="s">
        <v>219</v>
      </c>
      <c r="CT133" s="56" t="s">
        <v>219</v>
      </c>
      <c r="CU133" s="293" t="s">
        <v>219</v>
      </c>
      <c r="CV133" s="51"/>
      <c r="CW133" s="17"/>
      <c r="CX133" s="18" t="s">
        <v>10</v>
      </c>
      <c r="CY133" s="19"/>
      <c r="CZ133" s="290">
        <v>0</v>
      </c>
      <c r="DA133" s="291">
        <v>0</v>
      </c>
      <c r="DB133" s="19">
        <v>0</v>
      </c>
      <c r="DC133" s="20"/>
      <c r="DD133" s="292">
        <v>0</v>
      </c>
      <c r="DE133" s="63" t="s">
        <v>10</v>
      </c>
      <c r="DF133" s="64"/>
      <c r="DG133" s="63" t="s">
        <v>10</v>
      </c>
      <c r="DH133" s="65"/>
      <c r="DI133" s="66" t="s">
        <v>10</v>
      </c>
      <c r="DJ133" s="64"/>
      <c r="DK133" s="63" t="s">
        <v>10</v>
      </c>
      <c r="DL133" s="65"/>
      <c r="DM133" s="66" t="s">
        <v>10</v>
      </c>
      <c r="DN133" s="64"/>
      <c r="DO133" s="56" t="s">
        <v>219</v>
      </c>
      <c r="DP133" s="56" t="s">
        <v>219</v>
      </c>
      <c r="DQ133" s="56" t="s">
        <v>219</v>
      </c>
      <c r="DR133" s="56" t="s">
        <v>219</v>
      </c>
      <c r="DS133" s="56" t="s">
        <v>219</v>
      </c>
      <c r="DT133" s="293" t="s">
        <v>219</v>
      </c>
      <c r="DU133" s="51"/>
      <c r="DV133" s="17"/>
      <c r="DW133" s="18" t="s">
        <v>10</v>
      </c>
      <c r="DX133" s="19"/>
      <c r="DY133" s="61">
        <v>0</v>
      </c>
      <c r="DZ133" s="60">
        <v>0</v>
      </c>
      <c r="EA133" s="19">
        <v>0</v>
      </c>
      <c r="EB133" s="20"/>
      <c r="EC133" s="59">
        <v>0</v>
      </c>
      <c r="ED133" s="63" t="s">
        <v>10</v>
      </c>
      <c r="EE133" s="64"/>
      <c r="EF133" s="63" t="s">
        <v>10</v>
      </c>
      <c r="EG133" s="65"/>
      <c r="EH133" s="66" t="s">
        <v>10</v>
      </c>
      <c r="EI133" s="64"/>
      <c r="EJ133" s="63" t="s">
        <v>10</v>
      </c>
      <c r="EK133" s="65"/>
      <c r="EL133" s="66" t="s">
        <v>10</v>
      </c>
      <c r="EM133" s="64"/>
      <c r="EN133" s="56" t="s">
        <v>219</v>
      </c>
      <c r="EO133" s="56" t="s">
        <v>219</v>
      </c>
      <c r="EP133" s="56" t="s">
        <v>219</v>
      </c>
      <c r="EQ133" s="56" t="s">
        <v>219</v>
      </c>
      <c r="ER133" s="56" t="s">
        <v>219</v>
      </c>
      <c r="ES133" s="96" t="s">
        <v>219</v>
      </c>
      <c r="ET133" s="51"/>
      <c r="EU133" s="17"/>
      <c r="EV133" s="18"/>
      <c r="EW133" s="19"/>
      <c r="EX133" s="290">
        <v>0</v>
      </c>
      <c r="EY133" s="291">
        <v>0</v>
      </c>
      <c r="EZ133" s="19">
        <v>0</v>
      </c>
      <c r="FA133" s="20"/>
      <c r="FB133" s="292">
        <v>0</v>
      </c>
      <c r="FC133" s="63" t="s">
        <v>10</v>
      </c>
      <c r="FD133" s="64"/>
      <c r="FE133" s="63" t="s">
        <v>10</v>
      </c>
      <c r="FF133" s="65"/>
      <c r="FG133" s="66" t="s">
        <v>10</v>
      </c>
      <c r="FH133" s="64"/>
      <c r="FI133" s="63" t="s">
        <v>10</v>
      </c>
      <c r="FJ133" s="65"/>
      <c r="FK133" s="66" t="s">
        <v>10</v>
      </c>
      <c r="FL133" s="64"/>
      <c r="FM133" s="56" t="s">
        <v>219</v>
      </c>
      <c r="FN133" s="56" t="s">
        <v>219</v>
      </c>
      <c r="FO133" s="56" t="s">
        <v>219</v>
      </c>
      <c r="FP133" s="56" t="s">
        <v>219</v>
      </c>
      <c r="FQ133" s="56" t="s">
        <v>219</v>
      </c>
      <c r="FR133" s="293" t="s">
        <v>219</v>
      </c>
      <c r="FS133" s="51"/>
      <c r="FU133" s="262">
        <v>0</v>
      </c>
      <c r="FV133" s="261" t="s">
        <v>219</v>
      </c>
      <c r="FW133" s="263">
        <v>0</v>
      </c>
      <c r="FX133" s="23"/>
      <c r="FY133" s="88"/>
    </row>
    <row r="134" spans="1:181" s="25" customFormat="1" x14ac:dyDescent="0.2">
      <c r="A134" s="17"/>
      <c r="B134" s="18" t="s">
        <v>10</v>
      </c>
      <c r="C134" s="19"/>
      <c r="D134" s="290">
        <v>0</v>
      </c>
      <c r="E134" s="291">
        <v>0</v>
      </c>
      <c r="F134" s="19">
        <v>0</v>
      </c>
      <c r="G134" s="20"/>
      <c r="H134" s="292">
        <v>0</v>
      </c>
      <c r="I134" s="63" t="s">
        <v>10</v>
      </c>
      <c r="J134" s="64"/>
      <c r="K134" s="63" t="s">
        <v>10</v>
      </c>
      <c r="L134" s="65"/>
      <c r="M134" s="66" t="s">
        <v>10</v>
      </c>
      <c r="N134" s="64"/>
      <c r="O134" s="63" t="s">
        <v>10</v>
      </c>
      <c r="P134" s="65"/>
      <c r="Q134" s="66" t="s">
        <v>10</v>
      </c>
      <c r="R134" s="64"/>
      <c r="S134" s="56" t="s">
        <v>219</v>
      </c>
      <c r="T134" s="56" t="s">
        <v>219</v>
      </c>
      <c r="U134" s="56" t="s">
        <v>219</v>
      </c>
      <c r="V134" s="56" t="s">
        <v>219</v>
      </c>
      <c r="W134" s="56" t="s">
        <v>219</v>
      </c>
      <c r="X134" s="293" t="s">
        <v>219</v>
      </c>
      <c r="Y134" s="51"/>
      <c r="Z134" s="17"/>
      <c r="AA134" s="18" t="s">
        <v>10</v>
      </c>
      <c r="AB134" s="19"/>
      <c r="AC134" s="290">
        <v>0</v>
      </c>
      <c r="AD134" s="291">
        <v>0</v>
      </c>
      <c r="AE134" s="19">
        <v>0</v>
      </c>
      <c r="AF134" s="20"/>
      <c r="AG134" s="292">
        <v>0</v>
      </c>
      <c r="AH134" s="63" t="s">
        <v>10</v>
      </c>
      <c r="AI134" s="64"/>
      <c r="AJ134" s="63" t="s">
        <v>10</v>
      </c>
      <c r="AK134" s="65"/>
      <c r="AL134" s="66" t="s">
        <v>10</v>
      </c>
      <c r="AM134" s="64"/>
      <c r="AN134" s="63" t="s">
        <v>10</v>
      </c>
      <c r="AO134" s="65"/>
      <c r="AP134" s="66" t="s">
        <v>10</v>
      </c>
      <c r="AQ134" s="64"/>
      <c r="AR134" s="56" t="s">
        <v>219</v>
      </c>
      <c r="AS134" s="56" t="s">
        <v>219</v>
      </c>
      <c r="AT134" s="56" t="s">
        <v>219</v>
      </c>
      <c r="AU134" s="56" t="s">
        <v>219</v>
      </c>
      <c r="AV134" s="56" t="s">
        <v>219</v>
      </c>
      <c r="AW134" s="293" t="s">
        <v>219</v>
      </c>
      <c r="AX134" s="51"/>
      <c r="AY134" s="17"/>
      <c r="AZ134" s="18" t="s">
        <v>10</v>
      </c>
      <c r="BA134" s="19"/>
      <c r="BB134" s="290">
        <v>0</v>
      </c>
      <c r="BC134" s="291">
        <v>0</v>
      </c>
      <c r="BD134" s="19">
        <v>0</v>
      </c>
      <c r="BE134" s="20"/>
      <c r="BF134" s="292">
        <v>0</v>
      </c>
      <c r="BG134" s="63" t="s">
        <v>10</v>
      </c>
      <c r="BH134" s="64"/>
      <c r="BI134" s="63" t="s">
        <v>10</v>
      </c>
      <c r="BJ134" s="65"/>
      <c r="BK134" s="66" t="s">
        <v>10</v>
      </c>
      <c r="BL134" s="64"/>
      <c r="BM134" s="63" t="s">
        <v>10</v>
      </c>
      <c r="BN134" s="65"/>
      <c r="BO134" s="66" t="s">
        <v>10</v>
      </c>
      <c r="BP134" s="64"/>
      <c r="BQ134" s="56" t="s">
        <v>219</v>
      </c>
      <c r="BR134" s="56" t="s">
        <v>219</v>
      </c>
      <c r="BS134" s="56" t="s">
        <v>219</v>
      </c>
      <c r="BT134" s="56" t="s">
        <v>219</v>
      </c>
      <c r="BU134" s="56" t="s">
        <v>219</v>
      </c>
      <c r="BV134" s="293" t="s">
        <v>219</v>
      </c>
      <c r="BW134" s="51"/>
      <c r="BX134" s="17"/>
      <c r="BY134" s="18" t="s">
        <v>10</v>
      </c>
      <c r="BZ134" s="19"/>
      <c r="CA134" s="290">
        <v>0</v>
      </c>
      <c r="CB134" s="291">
        <v>0</v>
      </c>
      <c r="CC134" s="19">
        <v>0</v>
      </c>
      <c r="CD134" s="20"/>
      <c r="CE134" s="292">
        <v>0</v>
      </c>
      <c r="CF134" s="63" t="s">
        <v>10</v>
      </c>
      <c r="CG134" s="64"/>
      <c r="CH134" s="63" t="s">
        <v>10</v>
      </c>
      <c r="CI134" s="65"/>
      <c r="CJ134" s="66" t="s">
        <v>10</v>
      </c>
      <c r="CK134" s="64"/>
      <c r="CL134" s="63" t="s">
        <v>10</v>
      </c>
      <c r="CM134" s="65"/>
      <c r="CN134" s="66" t="s">
        <v>10</v>
      </c>
      <c r="CO134" s="64"/>
      <c r="CP134" s="56" t="s">
        <v>219</v>
      </c>
      <c r="CQ134" s="56" t="s">
        <v>219</v>
      </c>
      <c r="CR134" s="56" t="s">
        <v>219</v>
      </c>
      <c r="CS134" s="56" t="s">
        <v>219</v>
      </c>
      <c r="CT134" s="56" t="s">
        <v>219</v>
      </c>
      <c r="CU134" s="293" t="s">
        <v>219</v>
      </c>
      <c r="CV134" s="51"/>
      <c r="CW134" s="17"/>
      <c r="CX134" s="18" t="s">
        <v>10</v>
      </c>
      <c r="CY134" s="19"/>
      <c r="CZ134" s="290">
        <v>0</v>
      </c>
      <c r="DA134" s="291">
        <v>0</v>
      </c>
      <c r="DB134" s="19">
        <v>0</v>
      </c>
      <c r="DC134" s="20"/>
      <c r="DD134" s="292">
        <v>0</v>
      </c>
      <c r="DE134" s="63" t="s">
        <v>10</v>
      </c>
      <c r="DF134" s="64"/>
      <c r="DG134" s="63" t="s">
        <v>10</v>
      </c>
      <c r="DH134" s="65"/>
      <c r="DI134" s="66" t="s">
        <v>10</v>
      </c>
      <c r="DJ134" s="64"/>
      <c r="DK134" s="63" t="s">
        <v>10</v>
      </c>
      <c r="DL134" s="65"/>
      <c r="DM134" s="66" t="s">
        <v>10</v>
      </c>
      <c r="DN134" s="64"/>
      <c r="DO134" s="56" t="s">
        <v>219</v>
      </c>
      <c r="DP134" s="56" t="s">
        <v>219</v>
      </c>
      <c r="DQ134" s="56" t="s">
        <v>219</v>
      </c>
      <c r="DR134" s="56" t="s">
        <v>219</v>
      </c>
      <c r="DS134" s="56" t="s">
        <v>219</v>
      </c>
      <c r="DT134" s="293" t="s">
        <v>219</v>
      </c>
      <c r="DU134" s="51"/>
      <c r="DV134" s="17"/>
      <c r="DW134" s="18" t="s">
        <v>10</v>
      </c>
      <c r="DX134" s="19"/>
      <c r="DY134" s="61">
        <v>0</v>
      </c>
      <c r="DZ134" s="60">
        <v>0</v>
      </c>
      <c r="EA134" s="19">
        <v>0</v>
      </c>
      <c r="EB134" s="20"/>
      <c r="EC134" s="59">
        <v>0</v>
      </c>
      <c r="ED134" s="63" t="s">
        <v>10</v>
      </c>
      <c r="EE134" s="64"/>
      <c r="EF134" s="63" t="s">
        <v>10</v>
      </c>
      <c r="EG134" s="65"/>
      <c r="EH134" s="66" t="s">
        <v>10</v>
      </c>
      <c r="EI134" s="64"/>
      <c r="EJ134" s="63" t="s">
        <v>10</v>
      </c>
      <c r="EK134" s="65"/>
      <c r="EL134" s="66" t="s">
        <v>10</v>
      </c>
      <c r="EM134" s="64"/>
      <c r="EN134" s="56" t="s">
        <v>219</v>
      </c>
      <c r="EO134" s="56" t="s">
        <v>219</v>
      </c>
      <c r="EP134" s="56" t="s">
        <v>219</v>
      </c>
      <c r="EQ134" s="56" t="s">
        <v>219</v>
      </c>
      <c r="ER134" s="56" t="s">
        <v>219</v>
      </c>
      <c r="ES134" s="96" t="s">
        <v>219</v>
      </c>
      <c r="ET134" s="51"/>
      <c r="EU134" s="17"/>
      <c r="EV134" s="18"/>
      <c r="EW134" s="19"/>
      <c r="EX134" s="290">
        <v>0</v>
      </c>
      <c r="EY134" s="291">
        <v>0</v>
      </c>
      <c r="EZ134" s="19">
        <v>0</v>
      </c>
      <c r="FA134" s="20"/>
      <c r="FB134" s="292">
        <v>0</v>
      </c>
      <c r="FC134" s="63" t="s">
        <v>10</v>
      </c>
      <c r="FD134" s="64"/>
      <c r="FE134" s="63" t="s">
        <v>10</v>
      </c>
      <c r="FF134" s="65"/>
      <c r="FG134" s="66" t="s">
        <v>10</v>
      </c>
      <c r="FH134" s="64"/>
      <c r="FI134" s="63" t="s">
        <v>10</v>
      </c>
      <c r="FJ134" s="65"/>
      <c r="FK134" s="66" t="s">
        <v>10</v>
      </c>
      <c r="FL134" s="64"/>
      <c r="FM134" s="56" t="s">
        <v>219</v>
      </c>
      <c r="FN134" s="56" t="s">
        <v>219</v>
      </c>
      <c r="FO134" s="56" t="s">
        <v>219</v>
      </c>
      <c r="FP134" s="56" t="s">
        <v>219</v>
      </c>
      <c r="FQ134" s="56" t="s">
        <v>219</v>
      </c>
      <c r="FR134" s="293" t="s">
        <v>219</v>
      </c>
      <c r="FS134" s="51"/>
      <c r="FU134" s="262">
        <v>0</v>
      </c>
      <c r="FV134" s="261" t="s">
        <v>219</v>
      </c>
      <c r="FW134" s="263">
        <v>0</v>
      </c>
      <c r="FX134" s="23"/>
      <c r="FY134" s="88"/>
    </row>
    <row r="135" spans="1:181" s="25" customFormat="1" x14ac:dyDescent="0.2">
      <c r="A135" s="17"/>
      <c r="B135" s="18" t="s">
        <v>10</v>
      </c>
      <c r="C135" s="19"/>
      <c r="D135" s="290">
        <v>0</v>
      </c>
      <c r="E135" s="291">
        <v>0</v>
      </c>
      <c r="F135" s="19">
        <v>0</v>
      </c>
      <c r="G135" s="20"/>
      <c r="H135" s="292">
        <v>0</v>
      </c>
      <c r="I135" s="63" t="s">
        <v>10</v>
      </c>
      <c r="J135" s="64"/>
      <c r="K135" s="63" t="s">
        <v>10</v>
      </c>
      <c r="L135" s="65"/>
      <c r="M135" s="66" t="s">
        <v>10</v>
      </c>
      <c r="N135" s="64"/>
      <c r="O135" s="63" t="s">
        <v>10</v>
      </c>
      <c r="P135" s="65"/>
      <c r="Q135" s="66" t="s">
        <v>10</v>
      </c>
      <c r="R135" s="64"/>
      <c r="S135" s="56" t="s">
        <v>219</v>
      </c>
      <c r="T135" s="56" t="s">
        <v>219</v>
      </c>
      <c r="U135" s="56" t="s">
        <v>219</v>
      </c>
      <c r="V135" s="56" t="s">
        <v>219</v>
      </c>
      <c r="W135" s="56" t="s">
        <v>219</v>
      </c>
      <c r="X135" s="293" t="s">
        <v>219</v>
      </c>
      <c r="Y135" s="51"/>
      <c r="Z135" s="17"/>
      <c r="AA135" s="18" t="s">
        <v>10</v>
      </c>
      <c r="AB135" s="19"/>
      <c r="AC135" s="290">
        <v>0</v>
      </c>
      <c r="AD135" s="291">
        <v>0</v>
      </c>
      <c r="AE135" s="19">
        <v>0</v>
      </c>
      <c r="AF135" s="20"/>
      <c r="AG135" s="292">
        <v>0</v>
      </c>
      <c r="AH135" s="63" t="s">
        <v>10</v>
      </c>
      <c r="AI135" s="64"/>
      <c r="AJ135" s="63" t="s">
        <v>10</v>
      </c>
      <c r="AK135" s="65"/>
      <c r="AL135" s="66" t="s">
        <v>10</v>
      </c>
      <c r="AM135" s="64"/>
      <c r="AN135" s="63" t="s">
        <v>10</v>
      </c>
      <c r="AO135" s="65"/>
      <c r="AP135" s="66" t="s">
        <v>10</v>
      </c>
      <c r="AQ135" s="64"/>
      <c r="AR135" s="56" t="s">
        <v>219</v>
      </c>
      <c r="AS135" s="56" t="s">
        <v>219</v>
      </c>
      <c r="AT135" s="56" t="s">
        <v>219</v>
      </c>
      <c r="AU135" s="56" t="s">
        <v>219</v>
      </c>
      <c r="AV135" s="56" t="s">
        <v>219</v>
      </c>
      <c r="AW135" s="293" t="s">
        <v>219</v>
      </c>
      <c r="AX135" s="51"/>
      <c r="AY135" s="17"/>
      <c r="AZ135" s="18" t="s">
        <v>10</v>
      </c>
      <c r="BA135" s="19"/>
      <c r="BB135" s="290">
        <v>0</v>
      </c>
      <c r="BC135" s="291">
        <v>0</v>
      </c>
      <c r="BD135" s="19">
        <v>0</v>
      </c>
      <c r="BE135" s="20"/>
      <c r="BF135" s="292">
        <v>0</v>
      </c>
      <c r="BG135" s="63" t="s">
        <v>10</v>
      </c>
      <c r="BH135" s="64"/>
      <c r="BI135" s="63" t="s">
        <v>10</v>
      </c>
      <c r="BJ135" s="65"/>
      <c r="BK135" s="66" t="s">
        <v>10</v>
      </c>
      <c r="BL135" s="64"/>
      <c r="BM135" s="63" t="s">
        <v>10</v>
      </c>
      <c r="BN135" s="65"/>
      <c r="BO135" s="66" t="s">
        <v>10</v>
      </c>
      <c r="BP135" s="64"/>
      <c r="BQ135" s="56" t="s">
        <v>219</v>
      </c>
      <c r="BR135" s="56" t="s">
        <v>219</v>
      </c>
      <c r="BS135" s="56" t="s">
        <v>219</v>
      </c>
      <c r="BT135" s="56" t="s">
        <v>219</v>
      </c>
      <c r="BU135" s="56" t="s">
        <v>219</v>
      </c>
      <c r="BV135" s="293" t="s">
        <v>219</v>
      </c>
      <c r="BW135" s="51"/>
      <c r="BX135" s="17"/>
      <c r="BY135" s="18" t="s">
        <v>10</v>
      </c>
      <c r="BZ135" s="19"/>
      <c r="CA135" s="290">
        <v>0</v>
      </c>
      <c r="CB135" s="291">
        <v>0</v>
      </c>
      <c r="CC135" s="19">
        <v>0</v>
      </c>
      <c r="CD135" s="20"/>
      <c r="CE135" s="292">
        <v>0</v>
      </c>
      <c r="CF135" s="63" t="s">
        <v>10</v>
      </c>
      <c r="CG135" s="64"/>
      <c r="CH135" s="63" t="s">
        <v>10</v>
      </c>
      <c r="CI135" s="65"/>
      <c r="CJ135" s="66" t="s">
        <v>10</v>
      </c>
      <c r="CK135" s="64"/>
      <c r="CL135" s="63" t="s">
        <v>10</v>
      </c>
      <c r="CM135" s="65"/>
      <c r="CN135" s="66" t="s">
        <v>10</v>
      </c>
      <c r="CO135" s="64"/>
      <c r="CP135" s="56" t="s">
        <v>219</v>
      </c>
      <c r="CQ135" s="56" t="s">
        <v>219</v>
      </c>
      <c r="CR135" s="56" t="s">
        <v>219</v>
      </c>
      <c r="CS135" s="56" t="s">
        <v>219</v>
      </c>
      <c r="CT135" s="56" t="s">
        <v>219</v>
      </c>
      <c r="CU135" s="293" t="s">
        <v>219</v>
      </c>
      <c r="CV135" s="51"/>
      <c r="CW135" s="17"/>
      <c r="CX135" s="18" t="s">
        <v>10</v>
      </c>
      <c r="CY135" s="19"/>
      <c r="CZ135" s="290">
        <v>0</v>
      </c>
      <c r="DA135" s="291">
        <v>0</v>
      </c>
      <c r="DB135" s="19">
        <v>0</v>
      </c>
      <c r="DC135" s="20"/>
      <c r="DD135" s="292">
        <v>0</v>
      </c>
      <c r="DE135" s="63" t="s">
        <v>10</v>
      </c>
      <c r="DF135" s="64"/>
      <c r="DG135" s="63" t="s">
        <v>10</v>
      </c>
      <c r="DH135" s="65"/>
      <c r="DI135" s="66" t="s">
        <v>10</v>
      </c>
      <c r="DJ135" s="64"/>
      <c r="DK135" s="63" t="s">
        <v>10</v>
      </c>
      <c r="DL135" s="65"/>
      <c r="DM135" s="66" t="s">
        <v>10</v>
      </c>
      <c r="DN135" s="64"/>
      <c r="DO135" s="56" t="s">
        <v>219</v>
      </c>
      <c r="DP135" s="56" t="s">
        <v>219</v>
      </c>
      <c r="DQ135" s="56" t="s">
        <v>219</v>
      </c>
      <c r="DR135" s="56" t="s">
        <v>219</v>
      </c>
      <c r="DS135" s="56" t="s">
        <v>219</v>
      </c>
      <c r="DT135" s="293" t="s">
        <v>219</v>
      </c>
      <c r="DU135" s="51"/>
      <c r="DV135" s="17"/>
      <c r="DW135" s="18" t="s">
        <v>10</v>
      </c>
      <c r="DX135" s="19"/>
      <c r="DY135" s="61">
        <v>0</v>
      </c>
      <c r="DZ135" s="60">
        <v>0</v>
      </c>
      <c r="EA135" s="19">
        <v>0</v>
      </c>
      <c r="EB135" s="20"/>
      <c r="EC135" s="59">
        <v>0</v>
      </c>
      <c r="ED135" s="63" t="s">
        <v>10</v>
      </c>
      <c r="EE135" s="64"/>
      <c r="EF135" s="63" t="s">
        <v>10</v>
      </c>
      <c r="EG135" s="65"/>
      <c r="EH135" s="66" t="s">
        <v>10</v>
      </c>
      <c r="EI135" s="64"/>
      <c r="EJ135" s="63" t="s">
        <v>10</v>
      </c>
      <c r="EK135" s="65"/>
      <c r="EL135" s="66" t="s">
        <v>10</v>
      </c>
      <c r="EM135" s="64"/>
      <c r="EN135" s="56" t="s">
        <v>219</v>
      </c>
      <c r="EO135" s="56" t="s">
        <v>219</v>
      </c>
      <c r="EP135" s="56" t="s">
        <v>219</v>
      </c>
      <c r="EQ135" s="56" t="s">
        <v>219</v>
      </c>
      <c r="ER135" s="56" t="s">
        <v>219</v>
      </c>
      <c r="ES135" s="96" t="s">
        <v>219</v>
      </c>
      <c r="ET135" s="51"/>
      <c r="EU135" s="17"/>
      <c r="EV135" s="18"/>
      <c r="EW135" s="19"/>
      <c r="EX135" s="290">
        <v>0</v>
      </c>
      <c r="EY135" s="291">
        <v>0</v>
      </c>
      <c r="EZ135" s="19">
        <v>0</v>
      </c>
      <c r="FA135" s="20"/>
      <c r="FB135" s="292">
        <v>0</v>
      </c>
      <c r="FC135" s="63" t="s">
        <v>10</v>
      </c>
      <c r="FD135" s="64"/>
      <c r="FE135" s="63" t="s">
        <v>10</v>
      </c>
      <c r="FF135" s="65"/>
      <c r="FG135" s="66" t="s">
        <v>10</v>
      </c>
      <c r="FH135" s="64"/>
      <c r="FI135" s="63" t="s">
        <v>10</v>
      </c>
      <c r="FJ135" s="65"/>
      <c r="FK135" s="66" t="s">
        <v>10</v>
      </c>
      <c r="FL135" s="64"/>
      <c r="FM135" s="56" t="s">
        <v>219</v>
      </c>
      <c r="FN135" s="56" t="s">
        <v>219</v>
      </c>
      <c r="FO135" s="56" t="s">
        <v>219</v>
      </c>
      <c r="FP135" s="56" t="s">
        <v>219</v>
      </c>
      <c r="FQ135" s="56" t="s">
        <v>219</v>
      </c>
      <c r="FR135" s="293" t="s">
        <v>219</v>
      </c>
      <c r="FS135" s="51"/>
      <c r="FU135" s="262">
        <v>0</v>
      </c>
      <c r="FV135" s="261" t="s">
        <v>219</v>
      </c>
      <c r="FW135" s="263">
        <v>0</v>
      </c>
      <c r="FX135" s="23"/>
      <c r="FY135" s="88"/>
    </row>
    <row r="136" spans="1:181" s="25" customFormat="1" x14ac:dyDescent="0.2">
      <c r="A136" s="17"/>
      <c r="B136" s="18" t="s">
        <v>10</v>
      </c>
      <c r="C136" s="19"/>
      <c r="D136" s="290">
        <v>0</v>
      </c>
      <c r="E136" s="291">
        <v>0</v>
      </c>
      <c r="F136" s="19">
        <v>0</v>
      </c>
      <c r="G136" s="20"/>
      <c r="H136" s="292">
        <v>0</v>
      </c>
      <c r="I136" s="63" t="s">
        <v>10</v>
      </c>
      <c r="J136" s="64"/>
      <c r="K136" s="63" t="s">
        <v>10</v>
      </c>
      <c r="L136" s="65"/>
      <c r="M136" s="66" t="s">
        <v>10</v>
      </c>
      <c r="N136" s="64"/>
      <c r="O136" s="63" t="s">
        <v>10</v>
      </c>
      <c r="P136" s="65"/>
      <c r="Q136" s="66" t="s">
        <v>10</v>
      </c>
      <c r="R136" s="64"/>
      <c r="S136" s="56" t="s">
        <v>219</v>
      </c>
      <c r="T136" s="56" t="s">
        <v>219</v>
      </c>
      <c r="U136" s="56" t="s">
        <v>219</v>
      </c>
      <c r="V136" s="56" t="s">
        <v>219</v>
      </c>
      <c r="W136" s="56" t="s">
        <v>219</v>
      </c>
      <c r="X136" s="293" t="s">
        <v>219</v>
      </c>
      <c r="Y136" s="51"/>
      <c r="Z136" s="17"/>
      <c r="AA136" s="18" t="s">
        <v>10</v>
      </c>
      <c r="AB136" s="19"/>
      <c r="AC136" s="290">
        <v>0</v>
      </c>
      <c r="AD136" s="291">
        <v>0</v>
      </c>
      <c r="AE136" s="19">
        <v>0</v>
      </c>
      <c r="AF136" s="20"/>
      <c r="AG136" s="292">
        <v>0</v>
      </c>
      <c r="AH136" s="63" t="s">
        <v>10</v>
      </c>
      <c r="AI136" s="64"/>
      <c r="AJ136" s="63" t="s">
        <v>10</v>
      </c>
      <c r="AK136" s="65"/>
      <c r="AL136" s="66" t="s">
        <v>10</v>
      </c>
      <c r="AM136" s="64"/>
      <c r="AN136" s="63" t="s">
        <v>10</v>
      </c>
      <c r="AO136" s="65"/>
      <c r="AP136" s="66" t="s">
        <v>10</v>
      </c>
      <c r="AQ136" s="64"/>
      <c r="AR136" s="56" t="s">
        <v>219</v>
      </c>
      <c r="AS136" s="56" t="s">
        <v>219</v>
      </c>
      <c r="AT136" s="56" t="s">
        <v>219</v>
      </c>
      <c r="AU136" s="56" t="s">
        <v>219</v>
      </c>
      <c r="AV136" s="56" t="s">
        <v>219</v>
      </c>
      <c r="AW136" s="293" t="s">
        <v>219</v>
      </c>
      <c r="AX136" s="51"/>
      <c r="AY136" s="17"/>
      <c r="AZ136" s="18" t="s">
        <v>10</v>
      </c>
      <c r="BA136" s="19"/>
      <c r="BB136" s="290">
        <v>0</v>
      </c>
      <c r="BC136" s="291">
        <v>0</v>
      </c>
      <c r="BD136" s="19">
        <v>0</v>
      </c>
      <c r="BE136" s="20"/>
      <c r="BF136" s="292">
        <v>0</v>
      </c>
      <c r="BG136" s="63" t="s">
        <v>10</v>
      </c>
      <c r="BH136" s="64"/>
      <c r="BI136" s="63" t="s">
        <v>10</v>
      </c>
      <c r="BJ136" s="65"/>
      <c r="BK136" s="66" t="s">
        <v>10</v>
      </c>
      <c r="BL136" s="64"/>
      <c r="BM136" s="63" t="s">
        <v>10</v>
      </c>
      <c r="BN136" s="65"/>
      <c r="BO136" s="66" t="s">
        <v>10</v>
      </c>
      <c r="BP136" s="64"/>
      <c r="BQ136" s="56" t="s">
        <v>219</v>
      </c>
      <c r="BR136" s="56" t="s">
        <v>219</v>
      </c>
      <c r="BS136" s="56" t="s">
        <v>219</v>
      </c>
      <c r="BT136" s="56" t="s">
        <v>219</v>
      </c>
      <c r="BU136" s="56" t="s">
        <v>219</v>
      </c>
      <c r="BV136" s="293" t="s">
        <v>219</v>
      </c>
      <c r="BW136" s="51"/>
      <c r="BX136" s="17"/>
      <c r="BY136" s="18" t="s">
        <v>10</v>
      </c>
      <c r="BZ136" s="19"/>
      <c r="CA136" s="290">
        <v>0</v>
      </c>
      <c r="CB136" s="291">
        <v>0</v>
      </c>
      <c r="CC136" s="19">
        <v>0</v>
      </c>
      <c r="CD136" s="20"/>
      <c r="CE136" s="292">
        <v>0</v>
      </c>
      <c r="CF136" s="63" t="s">
        <v>10</v>
      </c>
      <c r="CG136" s="64"/>
      <c r="CH136" s="63" t="s">
        <v>10</v>
      </c>
      <c r="CI136" s="65"/>
      <c r="CJ136" s="66" t="s">
        <v>10</v>
      </c>
      <c r="CK136" s="64"/>
      <c r="CL136" s="63" t="s">
        <v>10</v>
      </c>
      <c r="CM136" s="65"/>
      <c r="CN136" s="66" t="s">
        <v>10</v>
      </c>
      <c r="CO136" s="64"/>
      <c r="CP136" s="56" t="s">
        <v>219</v>
      </c>
      <c r="CQ136" s="56" t="s">
        <v>219</v>
      </c>
      <c r="CR136" s="56" t="s">
        <v>219</v>
      </c>
      <c r="CS136" s="56" t="s">
        <v>219</v>
      </c>
      <c r="CT136" s="56" t="s">
        <v>219</v>
      </c>
      <c r="CU136" s="293" t="s">
        <v>219</v>
      </c>
      <c r="CV136" s="51"/>
      <c r="CW136" s="17"/>
      <c r="CX136" s="18" t="s">
        <v>10</v>
      </c>
      <c r="CY136" s="19"/>
      <c r="CZ136" s="290">
        <v>0</v>
      </c>
      <c r="DA136" s="291">
        <v>0</v>
      </c>
      <c r="DB136" s="19">
        <v>0</v>
      </c>
      <c r="DC136" s="20"/>
      <c r="DD136" s="292">
        <v>0</v>
      </c>
      <c r="DE136" s="63" t="s">
        <v>10</v>
      </c>
      <c r="DF136" s="64"/>
      <c r="DG136" s="63" t="s">
        <v>10</v>
      </c>
      <c r="DH136" s="65"/>
      <c r="DI136" s="66" t="s">
        <v>10</v>
      </c>
      <c r="DJ136" s="64"/>
      <c r="DK136" s="63" t="s">
        <v>10</v>
      </c>
      <c r="DL136" s="65"/>
      <c r="DM136" s="66" t="s">
        <v>10</v>
      </c>
      <c r="DN136" s="64"/>
      <c r="DO136" s="56" t="s">
        <v>219</v>
      </c>
      <c r="DP136" s="56" t="s">
        <v>219</v>
      </c>
      <c r="DQ136" s="56" t="s">
        <v>219</v>
      </c>
      <c r="DR136" s="56" t="s">
        <v>219</v>
      </c>
      <c r="DS136" s="56" t="s">
        <v>219</v>
      </c>
      <c r="DT136" s="293" t="s">
        <v>219</v>
      </c>
      <c r="DU136" s="51"/>
      <c r="DV136" s="17"/>
      <c r="DW136" s="18" t="s">
        <v>10</v>
      </c>
      <c r="DX136" s="19"/>
      <c r="DY136" s="61">
        <v>0</v>
      </c>
      <c r="DZ136" s="60">
        <v>0</v>
      </c>
      <c r="EA136" s="19">
        <v>0</v>
      </c>
      <c r="EB136" s="20"/>
      <c r="EC136" s="59">
        <v>0</v>
      </c>
      <c r="ED136" s="63" t="s">
        <v>10</v>
      </c>
      <c r="EE136" s="64"/>
      <c r="EF136" s="63" t="s">
        <v>10</v>
      </c>
      <c r="EG136" s="65"/>
      <c r="EH136" s="66" t="s">
        <v>10</v>
      </c>
      <c r="EI136" s="64"/>
      <c r="EJ136" s="63" t="s">
        <v>10</v>
      </c>
      <c r="EK136" s="65"/>
      <c r="EL136" s="66" t="s">
        <v>10</v>
      </c>
      <c r="EM136" s="64"/>
      <c r="EN136" s="56" t="s">
        <v>219</v>
      </c>
      <c r="EO136" s="56" t="s">
        <v>219</v>
      </c>
      <c r="EP136" s="56" t="s">
        <v>219</v>
      </c>
      <c r="EQ136" s="56" t="s">
        <v>219</v>
      </c>
      <c r="ER136" s="56" t="s">
        <v>219</v>
      </c>
      <c r="ES136" s="96" t="s">
        <v>219</v>
      </c>
      <c r="ET136" s="51"/>
      <c r="EU136" s="17"/>
      <c r="EV136" s="18"/>
      <c r="EW136" s="19"/>
      <c r="EX136" s="290">
        <v>0</v>
      </c>
      <c r="EY136" s="291">
        <v>0</v>
      </c>
      <c r="EZ136" s="19">
        <v>0</v>
      </c>
      <c r="FA136" s="20"/>
      <c r="FB136" s="292">
        <v>0</v>
      </c>
      <c r="FC136" s="63" t="s">
        <v>10</v>
      </c>
      <c r="FD136" s="64"/>
      <c r="FE136" s="63" t="s">
        <v>10</v>
      </c>
      <c r="FF136" s="65"/>
      <c r="FG136" s="66" t="s">
        <v>10</v>
      </c>
      <c r="FH136" s="64"/>
      <c r="FI136" s="63" t="s">
        <v>10</v>
      </c>
      <c r="FJ136" s="65"/>
      <c r="FK136" s="66" t="s">
        <v>10</v>
      </c>
      <c r="FL136" s="64"/>
      <c r="FM136" s="56" t="s">
        <v>219</v>
      </c>
      <c r="FN136" s="56" t="s">
        <v>219</v>
      </c>
      <c r="FO136" s="56" t="s">
        <v>219</v>
      </c>
      <c r="FP136" s="56" t="s">
        <v>219</v>
      </c>
      <c r="FQ136" s="56" t="s">
        <v>219</v>
      </c>
      <c r="FR136" s="293" t="s">
        <v>219</v>
      </c>
      <c r="FS136" s="51"/>
      <c r="FU136" s="262">
        <v>0</v>
      </c>
      <c r="FV136" s="261" t="s">
        <v>219</v>
      </c>
      <c r="FW136" s="263">
        <v>0</v>
      </c>
      <c r="FX136" s="23"/>
      <c r="FY136" s="88"/>
    </row>
    <row r="137" spans="1:181" s="25" customFormat="1" x14ac:dyDescent="0.2">
      <c r="A137" s="17"/>
      <c r="B137" s="18" t="s">
        <v>10</v>
      </c>
      <c r="C137" s="19"/>
      <c r="D137" s="290">
        <v>0</v>
      </c>
      <c r="E137" s="291">
        <v>0</v>
      </c>
      <c r="F137" s="19">
        <v>0</v>
      </c>
      <c r="G137" s="20"/>
      <c r="H137" s="292">
        <v>0</v>
      </c>
      <c r="I137" s="63" t="s">
        <v>10</v>
      </c>
      <c r="J137" s="64"/>
      <c r="K137" s="63" t="s">
        <v>10</v>
      </c>
      <c r="L137" s="65"/>
      <c r="M137" s="66" t="s">
        <v>10</v>
      </c>
      <c r="N137" s="64"/>
      <c r="O137" s="63" t="s">
        <v>10</v>
      </c>
      <c r="P137" s="65"/>
      <c r="Q137" s="66" t="s">
        <v>10</v>
      </c>
      <c r="R137" s="64"/>
      <c r="S137" s="56" t="s">
        <v>219</v>
      </c>
      <c r="T137" s="56" t="s">
        <v>219</v>
      </c>
      <c r="U137" s="56" t="s">
        <v>219</v>
      </c>
      <c r="V137" s="56" t="s">
        <v>219</v>
      </c>
      <c r="W137" s="56" t="s">
        <v>219</v>
      </c>
      <c r="X137" s="293" t="s">
        <v>219</v>
      </c>
      <c r="Y137" s="51"/>
      <c r="Z137" s="17"/>
      <c r="AA137" s="18" t="s">
        <v>10</v>
      </c>
      <c r="AB137" s="19"/>
      <c r="AC137" s="290">
        <v>0</v>
      </c>
      <c r="AD137" s="291">
        <v>0</v>
      </c>
      <c r="AE137" s="19">
        <v>0</v>
      </c>
      <c r="AF137" s="20"/>
      <c r="AG137" s="292">
        <v>0</v>
      </c>
      <c r="AH137" s="63" t="s">
        <v>10</v>
      </c>
      <c r="AI137" s="64"/>
      <c r="AJ137" s="63" t="s">
        <v>10</v>
      </c>
      <c r="AK137" s="65"/>
      <c r="AL137" s="66" t="s">
        <v>10</v>
      </c>
      <c r="AM137" s="64"/>
      <c r="AN137" s="63" t="s">
        <v>10</v>
      </c>
      <c r="AO137" s="65"/>
      <c r="AP137" s="66" t="s">
        <v>10</v>
      </c>
      <c r="AQ137" s="64"/>
      <c r="AR137" s="56" t="s">
        <v>219</v>
      </c>
      <c r="AS137" s="56" t="s">
        <v>219</v>
      </c>
      <c r="AT137" s="56" t="s">
        <v>219</v>
      </c>
      <c r="AU137" s="56" t="s">
        <v>219</v>
      </c>
      <c r="AV137" s="56" t="s">
        <v>219</v>
      </c>
      <c r="AW137" s="293" t="s">
        <v>219</v>
      </c>
      <c r="AX137" s="51"/>
      <c r="AY137" s="17"/>
      <c r="AZ137" s="18" t="s">
        <v>10</v>
      </c>
      <c r="BA137" s="19"/>
      <c r="BB137" s="290">
        <v>0</v>
      </c>
      <c r="BC137" s="291">
        <v>0</v>
      </c>
      <c r="BD137" s="19">
        <v>0</v>
      </c>
      <c r="BE137" s="20"/>
      <c r="BF137" s="292">
        <v>0</v>
      </c>
      <c r="BG137" s="63" t="s">
        <v>10</v>
      </c>
      <c r="BH137" s="64"/>
      <c r="BI137" s="63" t="s">
        <v>10</v>
      </c>
      <c r="BJ137" s="65"/>
      <c r="BK137" s="66" t="s">
        <v>10</v>
      </c>
      <c r="BL137" s="64"/>
      <c r="BM137" s="63" t="s">
        <v>10</v>
      </c>
      <c r="BN137" s="65"/>
      <c r="BO137" s="66" t="s">
        <v>10</v>
      </c>
      <c r="BP137" s="64"/>
      <c r="BQ137" s="56" t="s">
        <v>219</v>
      </c>
      <c r="BR137" s="56" t="s">
        <v>219</v>
      </c>
      <c r="BS137" s="56" t="s">
        <v>219</v>
      </c>
      <c r="BT137" s="56" t="s">
        <v>219</v>
      </c>
      <c r="BU137" s="56" t="s">
        <v>219</v>
      </c>
      <c r="BV137" s="293" t="s">
        <v>219</v>
      </c>
      <c r="BW137" s="51"/>
      <c r="BX137" s="17"/>
      <c r="BY137" s="18" t="s">
        <v>10</v>
      </c>
      <c r="BZ137" s="19"/>
      <c r="CA137" s="290">
        <v>0</v>
      </c>
      <c r="CB137" s="291">
        <v>0</v>
      </c>
      <c r="CC137" s="19">
        <v>0</v>
      </c>
      <c r="CD137" s="20"/>
      <c r="CE137" s="292">
        <v>0</v>
      </c>
      <c r="CF137" s="63" t="s">
        <v>10</v>
      </c>
      <c r="CG137" s="64"/>
      <c r="CH137" s="63" t="s">
        <v>10</v>
      </c>
      <c r="CI137" s="65"/>
      <c r="CJ137" s="66" t="s">
        <v>10</v>
      </c>
      <c r="CK137" s="64"/>
      <c r="CL137" s="63" t="s">
        <v>10</v>
      </c>
      <c r="CM137" s="65"/>
      <c r="CN137" s="66" t="s">
        <v>10</v>
      </c>
      <c r="CO137" s="64"/>
      <c r="CP137" s="56" t="s">
        <v>219</v>
      </c>
      <c r="CQ137" s="56" t="s">
        <v>219</v>
      </c>
      <c r="CR137" s="56" t="s">
        <v>219</v>
      </c>
      <c r="CS137" s="56" t="s">
        <v>219</v>
      </c>
      <c r="CT137" s="56" t="s">
        <v>219</v>
      </c>
      <c r="CU137" s="293" t="s">
        <v>219</v>
      </c>
      <c r="CV137" s="51"/>
      <c r="CW137" s="17"/>
      <c r="CX137" s="18" t="s">
        <v>10</v>
      </c>
      <c r="CY137" s="19"/>
      <c r="CZ137" s="290">
        <v>0</v>
      </c>
      <c r="DA137" s="291">
        <v>0</v>
      </c>
      <c r="DB137" s="19">
        <v>0</v>
      </c>
      <c r="DC137" s="20"/>
      <c r="DD137" s="292">
        <v>0</v>
      </c>
      <c r="DE137" s="63" t="s">
        <v>10</v>
      </c>
      <c r="DF137" s="64"/>
      <c r="DG137" s="63" t="s">
        <v>10</v>
      </c>
      <c r="DH137" s="65"/>
      <c r="DI137" s="66" t="s">
        <v>10</v>
      </c>
      <c r="DJ137" s="64"/>
      <c r="DK137" s="63" t="s">
        <v>10</v>
      </c>
      <c r="DL137" s="65"/>
      <c r="DM137" s="66" t="s">
        <v>10</v>
      </c>
      <c r="DN137" s="64"/>
      <c r="DO137" s="56" t="s">
        <v>219</v>
      </c>
      <c r="DP137" s="56" t="s">
        <v>219</v>
      </c>
      <c r="DQ137" s="56" t="s">
        <v>219</v>
      </c>
      <c r="DR137" s="56" t="s">
        <v>219</v>
      </c>
      <c r="DS137" s="56" t="s">
        <v>219</v>
      </c>
      <c r="DT137" s="293" t="s">
        <v>219</v>
      </c>
      <c r="DU137" s="51"/>
      <c r="DV137" s="17"/>
      <c r="DW137" s="18" t="s">
        <v>10</v>
      </c>
      <c r="DX137" s="19"/>
      <c r="DY137" s="61">
        <v>0</v>
      </c>
      <c r="DZ137" s="60">
        <v>0</v>
      </c>
      <c r="EA137" s="19">
        <v>0</v>
      </c>
      <c r="EB137" s="20"/>
      <c r="EC137" s="59">
        <v>0</v>
      </c>
      <c r="ED137" s="63" t="s">
        <v>10</v>
      </c>
      <c r="EE137" s="64"/>
      <c r="EF137" s="63" t="s">
        <v>10</v>
      </c>
      <c r="EG137" s="65"/>
      <c r="EH137" s="66" t="s">
        <v>10</v>
      </c>
      <c r="EI137" s="64"/>
      <c r="EJ137" s="63" t="s">
        <v>10</v>
      </c>
      <c r="EK137" s="65"/>
      <c r="EL137" s="66" t="s">
        <v>10</v>
      </c>
      <c r="EM137" s="64"/>
      <c r="EN137" s="56" t="s">
        <v>219</v>
      </c>
      <c r="EO137" s="56" t="s">
        <v>219</v>
      </c>
      <c r="EP137" s="56" t="s">
        <v>219</v>
      </c>
      <c r="EQ137" s="56" t="s">
        <v>219</v>
      </c>
      <c r="ER137" s="56" t="s">
        <v>219</v>
      </c>
      <c r="ES137" s="96" t="s">
        <v>219</v>
      </c>
      <c r="ET137" s="51"/>
      <c r="EU137" s="17"/>
      <c r="EV137" s="18"/>
      <c r="EW137" s="19"/>
      <c r="EX137" s="290">
        <v>0</v>
      </c>
      <c r="EY137" s="291">
        <v>0</v>
      </c>
      <c r="EZ137" s="19">
        <v>0</v>
      </c>
      <c r="FA137" s="20"/>
      <c r="FB137" s="292">
        <v>0</v>
      </c>
      <c r="FC137" s="63" t="s">
        <v>10</v>
      </c>
      <c r="FD137" s="64"/>
      <c r="FE137" s="63" t="s">
        <v>10</v>
      </c>
      <c r="FF137" s="65"/>
      <c r="FG137" s="66" t="s">
        <v>10</v>
      </c>
      <c r="FH137" s="64"/>
      <c r="FI137" s="63" t="s">
        <v>10</v>
      </c>
      <c r="FJ137" s="65"/>
      <c r="FK137" s="66" t="s">
        <v>10</v>
      </c>
      <c r="FL137" s="64"/>
      <c r="FM137" s="56" t="s">
        <v>219</v>
      </c>
      <c r="FN137" s="56" t="s">
        <v>219</v>
      </c>
      <c r="FO137" s="56" t="s">
        <v>219</v>
      </c>
      <c r="FP137" s="56" t="s">
        <v>219</v>
      </c>
      <c r="FQ137" s="56" t="s">
        <v>219</v>
      </c>
      <c r="FR137" s="293" t="s">
        <v>219</v>
      </c>
      <c r="FS137" s="51"/>
      <c r="FU137" s="262">
        <v>0</v>
      </c>
      <c r="FV137" s="261" t="s">
        <v>219</v>
      </c>
      <c r="FW137" s="263">
        <v>0</v>
      </c>
      <c r="FX137" s="23"/>
      <c r="FY137" s="88"/>
    </row>
    <row r="138" spans="1:181" s="25" customFormat="1" ht="12.75" thickBot="1" x14ac:dyDescent="0.25">
      <c r="A138" s="17"/>
      <c r="B138" s="18" t="s">
        <v>10</v>
      </c>
      <c r="C138" s="19"/>
      <c r="D138" s="290">
        <v>0</v>
      </c>
      <c r="E138" s="291">
        <v>0</v>
      </c>
      <c r="F138" s="19">
        <v>0</v>
      </c>
      <c r="G138" s="20"/>
      <c r="H138" s="292">
        <v>0</v>
      </c>
      <c r="I138" s="63" t="s">
        <v>10</v>
      </c>
      <c r="J138" s="64"/>
      <c r="K138" s="63" t="s">
        <v>10</v>
      </c>
      <c r="L138" s="65"/>
      <c r="M138" s="66" t="s">
        <v>10</v>
      </c>
      <c r="N138" s="64"/>
      <c r="O138" s="63" t="s">
        <v>10</v>
      </c>
      <c r="P138" s="65"/>
      <c r="Q138" s="66" t="s">
        <v>10</v>
      </c>
      <c r="R138" s="64"/>
      <c r="S138" s="56" t="s">
        <v>219</v>
      </c>
      <c r="T138" s="56" t="s">
        <v>219</v>
      </c>
      <c r="U138" s="56" t="s">
        <v>219</v>
      </c>
      <c r="V138" s="56" t="s">
        <v>219</v>
      </c>
      <c r="W138" s="56" t="s">
        <v>219</v>
      </c>
      <c r="X138" s="293" t="s">
        <v>219</v>
      </c>
      <c r="Y138" s="51"/>
      <c r="Z138" s="17"/>
      <c r="AA138" s="18" t="s">
        <v>10</v>
      </c>
      <c r="AB138" s="19"/>
      <c r="AC138" s="290">
        <v>0</v>
      </c>
      <c r="AD138" s="291">
        <v>0</v>
      </c>
      <c r="AE138" s="19">
        <v>0</v>
      </c>
      <c r="AF138" s="20"/>
      <c r="AG138" s="292">
        <v>0</v>
      </c>
      <c r="AH138" s="63" t="s">
        <v>10</v>
      </c>
      <c r="AI138" s="64"/>
      <c r="AJ138" s="63" t="s">
        <v>10</v>
      </c>
      <c r="AK138" s="65"/>
      <c r="AL138" s="66" t="s">
        <v>10</v>
      </c>
      <c r="AM138" s="64"/>
      <c r="AN138" s="63" t="s">
        <v>10</v>
      </c>
      <c r="AO138" s="65"/>
      <c r="AP138" s="66" t="s">
        <v>10</v>
      </c>
      <c r="AQ138" s="64"/>
      <c r="AR138" s="56" t="s">
        <v>219</v>
      </c>
      <c r="AS138" s="56" t="s">
        <v>219</v>
      </c>
      <c r="AT138" s="56" t="s">
        <v>219</v>
      </c>
      <c r="AU138" s="56" t="s">
        <v>219</v>
      </c>
      <c r="AV138" s="56" t="s">
        <v>219</v>
      </c>
      <c r="AW138" s="293" t="s">
        <v>219</v>
      </c>
      <c r="AX138" s="51"/>
      <c r="AY138" s="17"/>
      <c r="AZ138" s="18" t="s">
        <v>10</v>
      </c>
      <c r="BA138" s="19"/>
      <c r="BB138" s="290">
        <v>0</v>
      </c>
      <c r="BC138" s="291">
        <v>0</v>
      </c>
      <c r="BD138" s="19">
        <v>0</v>
      </c>
      <c r="BE138" s="20"/>
      <c r="BF138" s="292">
        <v>0</v>
      </c>
      <c r="BG138" s="63" t="s">
        <v>10</v>
      </c>
      <c r="BH138" s="64"/>
      <c r="BI138" s="63" t="s">
        <v>10</v>
      </c>
      <c r="BJ138" s="65"/>
      <c r="BK138" s="66" t="s">
        <v>10</v>
      </c>
      <c r="BL138" s="64"/>
      <c r="BM138" s="63" t="s">
        <v>10</v>
      </c>
      <c r="BN138" s="65"/>
      <c r="BO138" s="66" t="s">
        <v>10</v>
      </c>
      <c r="BP138" s="64"/>
      <c r="BQ138" s="56" t="s">
        <v>219</v>
      </c>
      <c r="BR138" s="56" t="s">
        <v>219</v>
      </c>
      <c r="BS138" s="56" t="s">
        <v>219</v>
      </c>
      <c r="BT138" s="56" t="s">
        <v>219</v>
      </c>
      <c r="BU138" s="56" t="s">
        <v>219</v>
      </c>
      <c r="BV138" s="293" t="s">
        <v>219</v>
      </c>
      <c r="BW138" s="51"/>
      <c r="BX138" s="17"/>
      <c r="BY138" s="18" t="s">
        <v>10</v>
      </c>
      <c r="BZ138" s="19"/>
      <c r="CA138" s="290">
        <v>0</v>
      </c>
      <c r="CB138" s="291">
        <v>0</v>
      </c>
      <c r="CC138" s="19">
        <v>0</v>
      </c>
      <c r="CD138" s="20"/>
      <c r="CE138" s="292">
        <v>0</v>
      </c>
      <c r="CF138" s="63" t="s">
        <v>10</v>
      </c>
      <c r="CG138" s="64"/>
      <c r="CH138" s="63" t="s">
        <v>10</v>
      </c>
      <c r="CI138" s="65"/>
      <c r="CJ138" s="66" t="s">
        <v>10</v>
      </c>
      <c r="CK138" s="64"/>
      <c r="CL138" s="63" t="s">
        <v>10</v>
      </c>
      <c r="CM138" s="65"/>
      <c r="CN138" s="66" t="s">
        <v>10</v>
      </c>
      <c r="CO138" s="64"/>
      <c r="CP138" s="56" t="s">
        <v>219</v>
      </c>
      <c r="CQ138" s="56" t="s">
        <v>219</v>
      </c>
      <c r="CR138" s="56" t="s">
        <v>219</v>
      </c>
      <c r="CS138" s="56" t="s">
        <v>219</v>
      </c>
      <c r="CT138" s="56" t="s">
        <v>219</v>
      </c>
      <c r="CU138" s="293" t="s">
        <v>219</v>
      </c>
      <c r="CV138" s="51"/>
      <c r="CW138" s="17"/>
      <c r="CX138" s="18" t="s">
        <v>10</v>
      </c>
      <c r="CY138" s="19"/>
      <c r="CZ138" s="290">
        <v>0</v>
      </c>
      <c r="DA138" s="291">
        <v>0</v>
      </c>
      <c r="DB138" s="19">
        <v>0</v>
      </c>
      <c r="DC138" s="20"/>
      <c r="DD138" s="292">
        <v>0</v>
      </c>
      <c r="DE138" s="63" t="s">
        <v>10</v>
      </c>
      <c r="DF138" s="64"/>
      <c r="DG138" s="63" t="s">
        <v>10</v>
      </c>
      <c r="DH138" s="65"/>
      <c r="DI138" s="66" t="s">
        <v>10</v>
      </c>
      <c r="DJ138" s="64"/>
      <c r="DK138" s="63" t="s">
        <v>10</v>
      </c>
      <c r="DL138" s="65"/>
      <c r="DM138" s="66" t="s">
        <v>10</v>
      </c>
      <c r="DN138" s="64"/>
      <c r="DO138" s="56" t="s">
        <v>219</v>
      </c>
      <c r="DP138" s="56" t="s">
        <v>219</v>
      </c>
      <c r="DQ138" s="56" t="s">
        <v>219</v>
      </c>
      <c r="DR138" s="56" t="s">
        <v>219</v>
      </c>
      <c r="DS138" s="56" t="s">
        <v>219</v>
      </c>
      <c r="DT138" s="293" t="s">
        <v>219</v>
      </c>
      <c r="DU138" s="51"/>
      <c r="DV138" s="17"/>
      <c r="DW138" s="18" t="s">
        <v>10</v>
      </c>
      <c r="DX138" s="19"/>
      <c r="DY138" s="61">
        <v>0</v>
      </c>
      <c r="DZ138" s="60">
        <v>0</v>
      </c>
      <c r="EA138" s="19">
        <v>0</v>
      </c>
      <c r="EB138" s="20"/>
      <c r="EC138" s="59">
        <v>0</v>
      </c>
      <c r="ED138" s="63" t="s">
        <v>10</v>
      </c>
      <c r="EE138" s="64"/>
      <c r="EF138" s="63" t="s">
        <v>10</v>
      </c>
      <c r="EG138" s="65"/>
      <c r="EH138" s="66" t="s">
        <v>10</v>
      </c>
      <c r="EI138" s="64"/>
      <c r="EJ138" s="63" t="s">
        <v>10</v>
      </c>
      <c r="EK138" s="65"/>
      <c r="EL138" s="66" t="s">
        <v>10</v>
      </c>
      <c r="EM138" s="64"/>
      <c r="EN138" s="56" t="s">
        <v>219</v>
      </c>
      <c r="EO138" s="56" t="s">
        <v>219</v>
      </c>
      <c r="EP138" s="56" t="s">
        <v>219</v>
      </c>
      <c r="EQ138" s="56" t="s">
        <v>219</v>
      </c>
      <c r="ER138" s="56" t="s">
        <v>219</v>
      </c>
      <c r="ES138" s="96" t="s">
        <v>219</v>
      </c>
      <c r="ET138" s="51"/>
      <c r="EU138" s="17"/>
      <c r="EV138" s="18"/>
      <c r="EW138" s="19"/>
      <c r="EX138" s="290">
        <v>0</v>
      </c>
      <c r="EY138" s="291">
        <v>0</v>
      </c>
      <c r="EZ138" s="19">
        <v>0</v>
      </c>
      <c r="FA138" s="20"/>
      <c r="FB138" s="292">
        <v>0</v>
      </c>
      <c r="FC138" s="63" t="s">
        <v>10</v>
      </c>
      <c r="FD138" s="64"/>
      <c r="FE138" s="63" t="s">
        <v>10</v>
      </c>
      <c r="FF138" s="65"/>
      <c r="FG138" s="66" t="s">
        <v>10</v>
      </c>
      <c r="FH138" s="64"/>
      <c r="FI138" s="63" t="s">
        <v>10</v>
      </c>
      <c r="FJ138" s="65"/>
      <c r="FK138" s="66" t="s">
        <v>10</v>
      </c>
      <c r="FL138" s="64"/>
      <c r="FM138" s="56" t="s">
        <v>219</v>
      </c>
      <c r="FN138" s="56" t="s">
        <v>219</v>
      </c>
      <c r="FO138" s="56" t="s">
        <v>219</v>
      </c>
      <c r="FP138" s="56" t="s">
        <v>219</v>
      </c>
      <c r="FQ138" s="56" t="s">
        <v>219</v>
      </c>
      <c r="FR138" s="293" t="s">
        <v>219</v>
      </c>
      <c r="FS138" s="51"/>
      <c r="FU138" s="264">
        <v>0</v>
      </c>
      <c r="FV138" s="265" t="s">
        <v>219</v>
      </c>
      <c r="FW138" s="266">
        <v>0</v>
      </c>
      <c r="FX138" s="23"/>
      <c r="FY138" s="88"/>
    </row>
    <row r="139" spans="1:181" s="25" customFormat="1" ht="12.75" thickBot="1" x14ac:dyDescent="0.25">
      <c r="A139" s="294" t="s">
        <v>103</v>
      </c>
      <c r="B139" s="295"/>
      <c r="C139" s="296">
        <v>4.375</v>
      </c>
      <c r="D139" s="297"/>
      <c r="E139" s="328"/>
      <c r="F139" s="464">
        <v>4.4895833333333339</v>
      </c>
      <c r="G139" s="465"/>
      <c r="H139" s="299"/>
      <c r="I139" s="300" t="s">
        <v>10</v>
      </c>
      <c r="J139" s="301"/>
      <c r="K139" s="300" t="s">
        <v>10</v>
      </c>
      <c r="L139" s="302"/>
      <c r="M139" s="303" t="s">
        <v>10</v>
      </c>
      <c r="N139" s="301"/>
      <c r="O139" s="300" t="s">
        <v>10</v>
      </c>
      <c r="P139" s="302"/>
      <c r="Q139" s="303" t="s">
        <v>10</v>
      </c>
      <c r="R139" s="301"/>
      <c r="S139" s="304"/>
      <c r="T139" s="304"/>
      <c r="U139" s="305"/>
      <c r="V139" s="306"/>
      <c r="W139" s="306"/>
      <c r="X139" s="306" t="s">
        <v>219</v>
      </c>
      <c r="Y139" s="51"/>
      <c r="Z139" s="294" t="s">
        <v>103</v>
      </c>
      <c r="AA139" s="295"/>
      <c r="AB139" s="296">
        <v>4.083333333333333</v>
      </c>
      <c r="AC139" s="297"/>
      <c r="AD139" s="328"/>
      <c r="AE139" s="464">
        <v>4.0236111111111112</v>
      </c>
      <c r="AF139" s="465"/>
      <c r="AG139" s="299"/>
      <c r="AH139" s="300" t="s">
        <v>10</v>
      </c>
      <c r="AI139" s="301"/>
      <c r="AJ139" s="300" t="s">
        <v>10</v>
      </c>
      <c r="AK139" s="302"/>
      <c r="AL139" s="303" t="s">
        <v>10</v>
      </c>
      <c r="AM139" s="301"/>
      <c r="AN139" s="300" t="s">
        <v>10</v>
      </c>
      <c r="AO139" s="302"/>
      <c r="AP139" s="303" t="s">
        <v>10</v>
      </c>
      <c r="AQ139" s="301"/>
      <c r="AR139" s="304"/>
      <c r="AS139" s="304"/>
      <c r="AT139" s="305"/>
      <c r="AU139" s="306"/>
      <c r="AV139" s="306"/>
      <c r="AW139" s="306" t="s">
        <v>219</v>
      </c>
      <c r="AX139" s="51"/>
      <c r="AY139" s="294" t="s">
        <v>103</v>
      </c>
      <c r="AZ139" s="295"/>
      <c r="BA139" s="296">
        <v>4.083333333333333</v>
      </c>
      <c r="BB139" s="297"/>
      <c r="BC139" s="298"/>
      <c r="BD139" s="411">
        <v>4.1291666666666664</v>
      </c>
      <c r="BE139" s="412"/>
      <c r="BF139" s="299"/>
      <c r="BG139" s="300" t="s">
        <v>10</v>
      </c>
      <c r="BH139" s="301"/>
      <c r="BI139" s="300" t="s">
        <v>10</v>
      </c>
      <c r="BJ139" s="302"/>
      <c r="BK139" s="303" t="s">
        <v>10</v>
      </c>
      <c r="BL139" s="301"/>
      <c r="BM139" s="300" t="s">
        <v>10</v>
      </c>
      <c r="BN139" s="302"/>
      <c r="BO139" s="303" t="s">
        <v>10</v>
      </c>
      <c r="BP139" s="301"/>
      <c r="BQ139" s="304"/>
      <c r="BR139" s="304"/>
      <c r="BS139" s="305"/>
      <c r="BT139" s="306"/>
      <c r="BU139" s="306"/>
      <c r="BV139" s="306" t="s">
        <v>219</v>
      </c>
      <c r="BW139" s="51"/>
      <c r="BX139" s="294" t="s">
        <v>103</v>
      </c>
      <c r="BY139" s="295"/>
      <c r="BZ139" s="296">
        <v>4.666666666666667</v>
      </c>
      <c r="CA139" s="297"/>
      <c r="CB139" s="298"/>
      <c r="CC139" s="411">
        <v>4.6041666666666679</v>
      </c>
      <c r="CD139" s="412"/>
      <c r="CE139" s="299"/>
      <c r="CF139" s="300" t="s">
        <v>10</v>
      </c>
      <c r="CG139" s="301"/>
      <c r="CH139" s="300" t="s">
        <v>10</v>
      </c>
      <c r="CI139" s="302"/>
      <c r="CJ139" s="303" t="s">
        <v>10</v>
      </c>
      <c r="CK139" s="301"/>
      <c r="CL139" s="300" t="s">
        <v>10</v>
      </c>
      <c r="CM139" s="302"/>
      <c r="CN139" s="303" t="s">
        <v>10</v>
      </c>
      <c r="CO139" s="301"/>
      <c r="CP139" s="304"/>
      <c r="CQ139" s="304"/>
      <c r="CR139" s="305"/>
      <c r="CS139" s="306"/>
      <c r="CT139" s="306"/>
      <c r="CU139" s="306" t="s">
        <v>219</v>
      </c>
      <c r="CV139" s="51"/>
      <c r="CW139" s="294" t="s">
        <v>103</v>
      </c>
      <c r="CX139" s="295"/>
      <c r="CY139" s="296">
        <v>4.9583333333333339</v>
      </c>
      <c r="CZ139" s="297"/>
      <c r="DA139" s="298"/>
      <c r="DB139" s="411">
        <v>4.802777777777778</v>
      </c>
      <c r="DC139" s="412"/>
      <c r="DD139" s="299"/>
      <c r="DE139" s="300" t="s">
        <v>10</v>
      </c>
      <c r="DF139" s="301"/>
      <c r="DG139" s="300" t="s">
        <v>10</v>
      </c>
      <c r="DH139" s="302"/>
      <c r="DI139" s="303" t="s">
        <v>10</v>
      </c>
      <c r="DJ139" s="301"/>
      <c r="DK139" s="300" t="s">
        <v>10</v>
      </c>
      <c r="DL139" s="302"/>
      <c r="DM139" s="303" t="s">
        <v>10</v>
      </c>
      <c r="DN139" s="301"/>
      <c r="DO139" s="304"/>
      <c r="DP139" s="304"/>
      <c r="DQ139" s="305"/>
      <c r="DR139" s="306"/>
      <c r="DS139" s="306"/>
      <c r="DT139" s="306" t="s">
        <v>219</v>
      </c>
      <c r="DU139" s="51"/>
      <c r="DV139" s="294" t="s">
        <v>103</v>
      </c>
      <c r="DW139" s="295"/>
      <c r="DX139" s="296">
        <v>2.333333333333333</v>
      </c>
      <c r="DY139" s="297"/>
      <c r="DZ139" s="298"/>
      <c r="EA139" s="411">
        <v>2.3243055555555556</v>
      </c>
      <c r="EB139" s="412"/>
      <c r="EC139" s="299"/>
      <c r="ED139" s="300" t="s">
        <v>10</v>
      </c>
      <c r="EE139" s="301"/>
      <c r="EF139" s="300" t="s">
        <v>10</v>
      </c>
      <c r="EG139" s="302"/>
      <c r="EH139" s="303" t="s">
        <v>10</v>
      </c>
      <c r="EI139" s="301"/>
      <c r="EJ139" s="300" t="s">
        <v>10</v>
      </c>
      <c r="EK139" s="302"/>
      <c r="EL139" s="303" t="s">
        <v>10</v>
      </c>
      <c r="EM139" s="301"/>
      <c r="EN139" s="304"/>
      <c r="EO139" s="304"/>
      <c r="EP139" s="305"/>
      <c r="EQ139" s="306"/>
      <c r="ER139" s="306"/>
      <c r="ES139" s="306" t="s">
        <v>219</v>
      </c>
      <c r="ET139" s="51"/>
      <c r="EU139" s="294" t="s">
        <v>103</v>
      </c>
      <c r="EV139" s="295"/>
      <c r="EW139" s="296">
        <v>0</v>
      </c>
      <c r="EX139" s="297"/>
      <c r="EY139" s="298"/>
      <c r="EZ139" s="411">
        <v>0</v>
      </c>
      <c r="FA139" s="412"/>
      <c r="FB139" s="299"/>
      <c r="FC139" s="300" t="s">
        <v>10</v>
      </c>
      <c r="FD139" s="301"/>
      <c r="FE139" s="300" t="s">
        <v>10</v>
      </c>
      <c r="FF139" s="302"/>
      <c r="FG139" s="303" t="s">
        <v>10</v>
      </c>
      <c r="FH139" s="301"/>
      <c r="FI139" s="300" t="s">
        <v>10</v>
      </c>
      <c r="FJ139" s="302"/>
      <c r="FK139" s="303" t="s">
        <v>10</v>
      </c>
      <c r="FL139" s="301"/>
      <c r="FM139" s="304"/>
      <c r="FN139" s="304"/>
      <c r="FO139" s="305"/>
      <c r="FP139" s="306"/>
      <c r="FQ139" s="306"/>
      <c r="FR139" s="306" t="s">
        <v>219</v>
      </c>
      <c r="FS139" s="51"/>
      <c r="FU139" s="237"/>
      <c r="FV139" s="23"/>
      <c r="FW139" s="88"/>
      <c r="FX139" s="23"/>
      <c r="FY139" s="88"/>
    </row>
    <row r="140" spans="1:181" s="25" customFormat="1" ht="12.75" customHeight="1" thickBot="1" x14ac:dyDescent="0.25">
      <c r="A140" s="278" t="s">
        <v>180</v>
      </c>
      <c r="B140" s="279"/>
      <c r="C140" s="280"/>
      <c r="D140" s="281"/>
      <c r="E140" s="127"/>
      <c r="F140" s="127"/>
      <c r="G140" s="127"/>
      <c r="H140" s="127"/>
      <c r="I140" s="67"/>
      <c r="J140" s="74"/>
      <c r="K140" s="74"/>
      <c r="L140" s="74"/>
      <c r="M140" s="74"/>
      <c r="N140" s="74"/>
      <c r="O140" s="413" t="s">
        <v>115</v>
      </c>
      <c r="P140" s="414"/>
      <c r="Q140" s="417" t="s">
        <v>166</v>
      </c>
      <c r="R140" s="417"/>
      <c r="S140" s="177"/>
      <c r="T140" s="177"/>
      <c r="U140" s="177"/>
      <c r="V140" s="177"/>
      <c r="W140" s="178"/>
      <c r="X140" s="307">
        <v>0.93498815634798116</v>
      </c>
      <c r="Y140" s="51"/>
      <c r="Z140" s="278" t="s">
        <v>180</v>
      </c>
      <c r="AA140" s="279"/>
      <c r="AB140" s="280"/>
      <c r="AC140" s="281"/>
      <c r="AD140" s="127"/>
      <c r="AE140" s="127"/>
      <c r="AF140" s="127"/>
      <c r="AG140" s="127"/>
      <c r="AH140" s="67"/>
      <c r="AI140" s="74"/>
      <c r="AJ140" s="74"/>
      <c r="AK140" s="74"/>
      <c r="AL140" s="74"/>
      <c r="AM140" s="74"/>
      <c r="AN140" s="413" t="s">
        <v>115</v>
      </c>
      <c r="AO140" s="414"/>
      <c r="AP140" s="417" t="s">
        <v>166</v>
      </c>
      <c r="AQ140" s="417"/>
      <c r="AR140" s="177"/>
      <c r="AS140" s="177"/>
      <c r="AT140" s="177"/>
      <c r="AU140" s="177"/>
      <c r="AV140" s="178"/>
      <c r="AW140" s="307">
        <v>0.86897097902789</v>
      </c>
      <c r="AX140" s="51"/>
      <c r="AY140" s="278" t="s">
        <v>180</v>
      </c>
      <c r="AZ140" s="279"/>
      <c r="BA140" s="280"/>
      <c r="BB140" s="281"/>
      <c r="BC140" s="127"/>
      <c r="BD140" s="127"/>
      <c r="BE140" s="127"/>
      <c r="BF140" s="127"/>
      <c r="BG140" s="67"/>
      <c r="BH140" s="74"/>
      <c r="BI140" s="74"/>
      <c r="BJ140" s="74"/>
      <c r="BK140" s="74"/>
      <c r="BL140" s="74"/>
      <c r="BM140" s="413" t="s">
        <v>115</v>
      </c>
      <c r="BN140" s="414"/>
      <c r="BO140" s="417" t="s">
        <v>166</v>
      </c>
      <c r="BP140" s="417"/>
      <c r="BQ140" s="177"/>
      <c r="BR140" s="177"/>
      <c r="BS140" s="177"/>
      <c r="BT140" s="177"/>
      <c r="BU140" s="178"/>
      <c r="BV140" s="307">
        <v>0.91997410511470712</v>
      </c>
      <c r="BW140" s="51"/>
      <c r="BX140" s="278" t="s">
        <v>180</v>
      </c>
      <c r="BY140" s="279"/>
      <c r="BZ140" s="280"/>
      <c r="CA140" s="281"/>
      <c r="CB140" s="127"/>
      <c r="CC140" s="127"/>
      <c r="CD140" s="127"/>
      <c r="CE140" s="127"/>
      <c r="CF140" s="67"/>
      <c r="CG140" s="74"/>
      <c r="CH140" s="74"/>
      <c r="CI140" s="74"/>
      <c r="CJ140" s="74"/>
      <c r="CK140" s="74"/>
      <c r="CL140" s="413" t="s">
        <v>115</v>
      </c>
      <c r="CM140" s="414"/>
      <c r="CN140" s="417" t="s">
        <v>166</v>
      </c>
      <c r="CO140" s="417"/>
      <c r="CP140" s="177"/>
      <c r="CQ140" s="177"/>
      <c r="CR140" s="177"/>
      <c r="CS140" s="177"/>
      <c r="CT140" s="178"/>
      <c r="CU140" s="307">
        <v>0.96772598244585428</v>
      </c>
      <c r="CV140" s="51"/>
      <c r="CW140" s="278" t="s">
        <v>180</v>
      </c>
      <c r="CX140" s="279"/>
      <c r="CY140" s="280"/>
      <c r="CZ140" s="281"/>
      <c r="DA140" s="127"/>
      <c r="DB140" s="127"/>
      <c r="DC140" s="127"/>
      <c r="DD140" s="127"/>
      <c r="DE140" s="67"/>
      <c r="DF140" s="74"/>
      <c r="DG140" s="74"/>
      <c r="DH140" s="74"/>
      <c r="DI140" s="74"/>
      <c r="DJ140" s="74"/>
      <c r="DK140" s="413" t="s">
        <v>115</v>
      </c>
      <c r="DL140" s="414"/>
      <c r="DM140" s="417" t="s">
        <v>166</v>
      </c>
      <c r="DN140" s="417"/>
      <c r="DO140" s="177"/>
      <c r="DP140" s="177"/>
      <c r="DQ140" s="177"/>
      <c r="DR140" s="177"/>
      <c r="DS140" s="178"/>
      <c r="DT140" s="307">
        <v>0.88022135426391546</v>
      </c>
      <c r="DU140" s="51"/>
      <c r="DV140" s="278" t="s">
        <v>180</v>
      </c>
      <c r="DW140" s="279"/>
      <c r="DX140" s="280"/>
      <c r="DY140" s="281"/>
      <c r="DZ140" s="127"/>
      <c r="EA140" s="127"/>
      <c r="EB140" s="127"/>
      <c r="EC140" s="127"/>
      <c r="ED140" s="67"/>
      <c r="EE140" s="74"/>
      <c r="EF140" s="74"/>
      <c r="EG140" s="74"/>
      <c r="EH140" s="74"/>
      <c r="EI140" s="74"/>
      <c r="EJ140" s="413" t="s">
        <v>115</v>
      </c>
      <c r="EK140" s="414"/>
      <c r="EL140" s="417" t="s">
        <v>166</v>
      </c>
      <c r="EM140" s="417"/>
      <c r="EN140" s="177"/>
      <c r="EO140" s="177"/>
      <c r="EP140" s="177"/>
      <c r="EQ140" s="177"/>
      <c r="ER140" s="178"/>
      <c r="ES140" s="307">
        <v>1.2167981389854887</v>
      </c>
      <c r="ET140" s="51"/>
      <c r="EU140" s="278" t="s">
        <v>180</v>
      </c>
      <c r="EV140" s="279"/>
      <c r="EW140" s="280"/>
      <c r="EX140" s="281"/>
      <c r="EY140" s="127"/>
      <c r="EZ140" s="127"/>
      <c r="FA140" s="127"/>
      <c r="FB140" s="127"/>
      <c r="FC140" s="67"/>
      <c r="FD140" s="74"/>
      <c r="FE140" s="74"/>
      <c r="FF140" s="74"/>
      <c r="FG140" s="74"/>
      <c r="FH140" s="74"/>
      <c r="FI140" s="413" t="s">
        <v>115</v>
      </c>
      <c r="FJ140" s="414"/>
      <c r="FK140" s="417" t="s">
        <v>166</v>
      </c>
      <c r="FL140" s="417"/>
      <c r="FM140" s="177"/>
      <c r="FN140" s="177"/>
      <c r="FO140" s="177"/>
      <c r="FP140" s="177"/>
      <c r="FQ140" s="178"/>
      <c r="FR140" s="307" t="e">
        <v>#DIV/0!</v>
      </c>
      <c r="FS140" s="51"/>
      <c r="FU140" s="237"/>
      <c r="FV140" s="23"/>
      <c r="FW140" s="88"/>
      <c r="FX140" s="23"/>
      <c r="FY140" s="126"/>
    </row>
    <row r="141" spans="1:181" s="25" customFormat="1" ht="47.25" thickBot="1" x14ac:dyDescent="0.25">
      <c r="A141" s="69" t="s">
        <v>73</v>
      </c>
      <c r="B141" s="70" t="s">
        <v>104</v>
      </c>
      <c r="C141" s="71" t="s">
        <v>116</v>
      </c>
      <c r="D141" s="283" t="s">
        <v>119</v>
      </c>
      <c r="E141" s="86" t="s">
        <v>207</v>
      </c>
      <c r="F141" s="418" t="s">
        <v>105</v>
      </c>
      <c r="G141" s="419"/>
      <c r="H141" s="86" t="s">
        <v>162</v>
      </c>
      <c r="I141" s="418" t="s">
        <v>170</v>
      </c>
      <c r="J141" s="419"/>
      <c r="K141" s="103" t="s">
        <v>171</v>
      </c>
      <c r="L141" s="27"/>
      <c r="M141" s="108" t="s">
        <v>180</v>
      </c>
      <c r="N141" s="27"/>
      <c r="O141" s="415"/>
      <c r="P141" s="416"/>
      <c r="Q141" s="420" t="s">
        <v>2</v>
      </c>
      <c r="R141" s="420"/>
      <c r="S141" s="179"/>
      <c r="T141" s="179"/>
      <c r="U141" s="179"/>
      <c r="V141" s="179"/>
      <c r="W141" s="180"/>
      <c r="X141" s="308">
        <v>0.9111253495734386</v>
      </c>
      <c r="Y141" s="53"/>
      <c r="Z141" s="69" t="s">
        <v>73</v>
      </c>
      <c r="AA141" s="70" t="s">
        <v>104</v>
      </c>
      <c r="AB141" s="71" t="s">
        <v>116</v>
      </c>
      <c r="AC141" s="283" t="s">
        <v>119</v>
      </c>
      <c r="AD141" s="86" t="s">
        <v>207</v>
      </c>
      <c r="AE141" s="418" t="s">
        <v>105</v>
      </c>
      <c r="AF141" s="419"/>
      <c r="AG141" s="286" t="s">
        <v>162</v>
      </c>
      <c r="AH141" s="418" t="s">
        <v>170</v>
      </c>
      <c r="AI141" s="419"/>
      <c r="AJ141" s="103" t="s">
        <v>171</v>
      </c>
      <c r="AK141" s="27"/>
      <c r="AL141" s="108" t="s">
        <v>180</v>
      </c>
      <c r="AM141" s="27"/>
      <c r="AN141" s="415"/>
      <c r="AO141" s="416"/>
      <c r="AP141" s="420" t="s">
        <v>2</v>
      </c>
      <c r="AQ141" s="420"/>
      <c r="AR141" s="179"/>
      <c r="AS141" s="179"/>
      <c r="AT141" s="179"/>
      <c r="AU141" s="179"/>
      <c r="AV141" s="180"/>
      <c r="AW141" s="308">
        <v>0.88186906397721654</v>
      </c>
      <c r="AX141" s="53"/>
      <c r="AY141" s="69" t="s">
        <v>73</v>
      </c>
      <c r="AZ141" s="70" t="s">
        <v>104</v>
      </c>
      <c r="BA141" s="71" t="s">
        <v>116</v>
      </c>
      <c r="BB141" s="283" t="s">
        <v>119</v>
      </c>
      <c r="BC141" s="86" t="s">
        <v>207</v>
      </c>
      <c r="BD141" s="418" t="s">
        <v>105</v>
      </c>
      <c r="BE141" s="419"/>
      <c r="BF141" s="86" t="s">
        <v>162</v>
      </c>
      <c r="BG141" s="473" t="s">
        <v>170</v>
      </c>
      <c r="BH141" s="474"/>
      <c r="BI141" s="103" t="s">
        <v>171</v>
      </c>
      <c r="BJ141" s="27"/>
      <c r="BK141" s="108" t="s">
        <v>180</v>
      </c>
      <c r="BL141" s="27"/>
      <c r="BM141" s="415"/>
      <c r="BN141" s="416"/>
      <c r="BO141" s="420" t="s">
        <v>2</v>
      </c>
      <c r="BP141" s="420"/>
      <c r="BQ141" s="179"/>
      <c r="BR141" s="179"/>
      <c r="BS141" s="179"/>
      <c r="BT141" s="179"/>
      <c r="BU141" s="180"/>
      <c r="BV141" s="308">
        <v>0.90976248538084048</v>
      </c>
      <c r="BW141" s="53"/>
      <c r="BX141" s="69" t="s">
        <v>73</v>
      </c>
      <c r="BY141" s="70" t="s">
        <v>104</v>
      </c>
      <c r="BZ141" s="71" t="s">
        <v>116</v>
      </c>
      <c r="CA141" s="283" t="s">
        <v>119</v>
      </c>
      <c r="CB141" s="86" t="s">
        <v>207</v>
      </c>
      <c r="CC141" s="418" t="s">
        <v>105</v>
      </c>
      <c r="CD141" s="419"/>
      <c r="CE141" s="86" t="s">
        <v>162</v>
      </c>
      <c r="CF141" s="418" t="s">
        <v>170</v>
      </c>
      <c r="CG141" s="419"/>
      <c r="CH141" s="103" t="s">
        <v>171</v>
      </c>
      <c r="CI141" s="27"/>
      <c r="CJ141" s="108" t="s">
        <v>180</v>
      </c>
      <c r="CK141" s="27"/>
      <c r="CL141" s="415"/>
      <c r="CM141" s="416"/>
      <c r="CN141" s="420" t="s">
        <v>2</v>
      </c>
      <c r="CO141" s="420"/>
      <c r="CP141" s="179"/>
      <c r="CQ141" s="179"/>
      <c r="CR141" s="179"/>
      <c r="CS141" s="179"/>
      <c r="CT141" s="180"/>
      <c r="CU141" s="308">
        <v>0.98086253424376169</v>
      </c>
      <c r="CV141" s="53"/>
      <c r="CW141" s="69" t="s">
        <v>73</v>
      </c>
      <c r="CX141" s="70" t="s">
        <v>104</v>
      </c>
      <c r="CY141" s="71" t="s">
        <v>116</v>
      </c>
      <c r="CZ141" s="283" t="s">
        <v>119</v>
      </c>
      <c r="DA141" s="86" t="s">
        <v>207</v>
      </c>
      <c r="DB141" s="418" t="s">
        <v>105</v>
      </c>
      <c r="DC141" s="419"/>
      <c r="DD141" s="86" t="s">
        <v>162</v>
      </c>
      <c r="DE141" s="418" t="s">
        <v>170</v>
      </c>
      <c r="DF141" s="419"/>
      <c r="DG141" s="103" t="s">
        <v>171</v>
      </c>
      <c r="DH141" s="27"/>
      <c r="DI141" s="108" t="s">
        <v>180</v>
      </c>
      <c r="DJ141" s="27"/>
      <c r="DK141" s="415"/>
      <c r="DL141" s="416"/>
      <c r="DM141" s="420" t="s">
        <v>2</v>
      </c>
      <c r="DN141" s="420"/>
      <c r="DO141" s="179"/>
      <c r="DP141" s="179"/>
      <c r="DQ141" s="179"/>
      <c r="DR141" s="179"/>
      <c r="DS141" s="180"/>
      <c r="DT141" s="308">
        <v>0.9087305479242852</v>
      </c>
      <c r="DU141" s="53"/>
      <c r="DV141" s="69" t="s">
        <v>73</v>
      </c>
      <c r="DW141" s="70" t="s">
        <v>104</v>
      </c>
      <c r="DX141" s="71" t="s">
        <v>116</v>
      </c>
      <c r="DY141" s="283" t="s">
        <v>119</v>
      </c>
      <c r="DZ141" s="86" t="s">
        <v>207</v>
      </c>
      <c r="EA141" s="418" t="s">
        <v>105</v>
      </c>
      <c r="EB141" s="419"/>
      <c r="EC141" s="86" t="s">
        <v>162</v>
      </c>
      <c r="ED141" s="418" t="s">
        <v>170</v>
      </c>
      <c r="EE141" s="419"/>
      <c r="EF141" s="103" t="s">
        <v>171</v>
      </c>
      <c r="EG141" s="27"/>
      <c r="EH141" s="108" t="s">
        <v>180</v>
      </c>
      <c r="EI141" s="27"/>
      <c r="EJ141" s="415"/>
      <c r="EK141" s="416"/>
      <c r="EL141" s="420" t="s">
        <v>2</v>
      </c>
      <c r="EM141" s="420"/>
      <c r="EN141" s="179"/>
      <c r="EO141" s="179"/>
      <c r="EP141" s="179"/>
      <c r="EQ141" s="179"/>
      <c r="ER141" s="180"/>
      <c r="ES141" s="308">
        <v>1.2215242745716288</v>
      </c>
      <c r="ET141" s="53"/>
      <c r="EU141" s="69" t="s">
        <v>73</v>
      </c>
      <c r="EV141" s="70" t="s">
        <v>104</v>
      </c>
      <c r="EW141" s="71" t="s">
        <v>116</v>
      </c>
      <c r="EX141" s="283" t="s">
        <v>119</v>
      </c>
      <c r="EY141" s="86" t="s">
        <v>207</v>
      </c>
      <c r="EZ141" s="418" t="s">
        <v>105</v>
      </c>
      <c r="FA141" s="419"/>
      <c r="FB141" s="86" t="s">
        <v>162</v>
      </c>
      <c r="FC141" s="418" t="s">
        <v>170</v>
      </c>
      <c r="FD141" s="419"/>
      <c r="FE141" s="103" t="s">
        <v>171</v>
      </c>
      <c r="FF141" s="27"/>
      <c r="FG141" s="108" t="s">
        <v>180</v>
      </c>
      <c r="FH141" s="27"/>
      <c r="FI141" s="415"/>
      <c r="FJ141" s="416"/>
      <c r="FK141" s="420" t="s">
        <v>2</v>
      </c>
      <c r="FL141" s="420"/>
      <c r="FM141" s="179"/>
      <c r="FN141" s="179"/>
      <c r="FO141" s="179"/>
      <c r="FP141" s="179"/>
      <c r="FQ141" s="180"/>
      <c r="FR141" s="308" t="e">
        <v>#DIV/0!</v>
      </c>
      <c r="FS141" s="53"/>
      <c r="FU141" s="237"/>
      <c r="FV141" s="23"/>
      <c r="FW141" s="88"/>
      <c r="FX141" s="23"/>
      <c r="FY141" s="126"/>
    </row>
    <row r="142" spans="1:181" s="25" customFormat="1" ht="12.75" customHeight="1" thickBot="1" x14ac:dyDescent="0.25">
      <c r="A142" s="128" t="s">
        <v>66</v>
      </c>
      <c r="B142" s="72">
        <v>1900</v>
      </c>
      <c r="C142" s="325">
        <v>0.52083333333333337</v>
      </c>
      <c r="D142" s="109">
        <v>2223.6480000000001</v>
      </c>
      <c r="E142" s="326">
        <v>0.60955263157894735</v>
      </c>
      <c r="F142" s="322">
        <v>2070</v>
      </c>
      <c r="G142" s="421">
        <v>3198</v>
      </c>
      <c r="H142" s="68"/>
      <c r="I142" s="429">
        <v>288.91600000000005</v>
      </c>
      <c r="J142" s="430"/>
      <c r="K142" s="109">
        <v>135.26799999999992</v>
      </c>
      <c r="M142" s="425" t="s">
        <v>172</v>
      </c>
      <c r="N142" s="426"/>
      <c r="O142" s="427"/>
      <c r="P142" s="427"/>
      <c r="Q142" s="427"/>
      <c r="R142" s="428"/>
      <c r="S142" s="102"/>
      <c r="T142" s="102"/>
      <c r="U142" s="102"/>
      <c r="V142" s="102"/>
      <c r="W142" s="102"/>
      <c r="X142" s="101"/>
      <c r="Y142" s="51"/>
      <c r="Z142" s="349" t="s">
        <v>66</v>
      </c>
      <c r="AA142" s="72">
        <v>1560</v>
      </c>
      <c r="AB142" s="325">
        <v>0.42763157894736842</v>
      </c>
      <c r="AC142" s="109">
        <v>3009.3840000000005</v>
      </c>
      <c r="AD142" s="347">
        <v>0.82494078947368432</v>
      </c>
      <c r="AE142" s="322">
        <v>1351</v>
      </c>
      <c r="AF142" s="421">
        <v>2401</v>
      </c>
      <c r="AG142" s="344"/>
      <c r="AH142" s="423">
        <v>2029.4759999999997</v>
      </c>
      <c r="AI142" s="424"/>
      <c r="AJ142" s="109">
        <v>371.09199999999919</v>
      </c>
      <c r="AL142" s="425" t="s">
        <v>172</v>
      </c>
      <c r="AM142" s="426"/>
      <c r="AN142" s="427"/>
      <c r="AO142" s="427"/>
      <c r="AP142" s="427"/>
      <c r="AQ142" s="428"/>
      <c r="AR142" s="102"/>
      <c r="AS142" s="102"/>
      <c r="AT142" s="102"/>
      <c r="AU142" s="102"/>
      <c r="AV142" s="102"/>
      <c r="AW142" s="101"/>
      <c r="AX142" s="51"/>
      <c r="AY142" s="349" t="s">
        <v>66</v>
      </c>
      <c r="AZ142" s="72">
        <v>1400</v>
      </c>
      <c r="BA142" s="325">
        <v>0.38377192982456143</v>
      </c>
      <c r="BB142" s="109">
        <v>2083.4799999999996</v>
      </c>
      <c r="BC142" s="347">
        <v>0.57112938596491214</v>
      </c>
      <c r="BD142" s="322">
        <v>514</v>
      </c>
      <c r="BE142" s="421">
        <v>1788</v>
      </c>
      <c r="BF142" s="344"/>
      <c r="BG142" s="423">
        <v>1611.203999999999</v>
      </c>
      <c r="BH142" s="424"/>
      <c r="BI142" s="109">
        <v>41.723999999999478</v>
      </c>
      <c r="BK142" s="425" t="s">
        <v>172</v>
      </c>
      <c r="BL142" s="426"/>
      <c r="BM142" s="427"/>
      <c r="BN142" s="427"/>
      <c r="BO142" s="427"/>
      <c r="BP142" s="428"/>
      <c r="BQ142" s="102"/>
      <c r="BR142" s="102"/>
      <c r="BS142" s="102"/>
      <c r="BT142" s="102"/>
      <c r="BU142" s="102"/>
      <c r="BV142" s="101"/>
      <c r="BW142" s="51"/>
      <c r="BX142" s="349" t="s">
        <v>66</v>
      </c>
      <c r="BY142" s="72">
        <v>1700</v>
      </c>
      <c r="BZ142" s="325">
        <v>0.46600877192982454</v>
      </c>
      <c r="CA142" s="109">
        <v>1436.0919999999999</v>
      </c>
      <c r="CB142" s="326">
        <v>0.39366557017543857</v>
      </c>
      <c r="CC142" s="322">
        <v>1083</v>
      </c>
      <c r="CD142" s="421">
        <v>3032</v>
      </c>
      <c r="CE142" s="68"/>
      <c r="CF142" s="429">
        <v>224.40399999999954</v>
      </c>
      <c r="CG142" s="430"/>
      <c r="CH142" s="109">
        <v>-128.68800000000033</v>
      </c>
      <c r="CJ142" s="425" t="s">
        <v>172</v>
      </c>
      <c r="CK142" s="426"/>
      <c r="CL142" s="427"/>
      <c r="CM142" s="427"/>
      <c r="CN142" s="427"/>
      <c r="CO142" s="428"/>
      <c r="CP142" s="102"/>
      <c r="CQ142" s="102"/>
      <c r="CR142" s="102"/>
      <c r="CS142" s="102"/>
      <c r="CT142" s="102"/>
      <c r="CU142" s="101"/>
      <c r="CV142" s="51"/>
      <c r="CW142" s="128" t="s">
        <v>66</v>
      </c>
      <c r="CX142" s="72">
        <v>2100</v>
      </c>
      <c r="CY142" s="325">
        <v>0.57565789473684215</v>
      </c>
      <c r="CZ142" s="109">
        <v>1680.5040000000001</v>
      </c>
      <c r="DA142" s="326">
        <v>0.46066447368421054</v>
      </c>
      <c r="DB142" s="322">
        <v>2081</v>
      </c>
      <c r="DC142" s="421">
        <v>2881</v>
      </c>
      <c r="DD142" s="68"/>
      <c r="DE142" s="429">
        <v>-278.40400000000022</v>
      </c>
      <c r="DF142" s="430"/>
      <c r="DG142" s="109">
        <v>122.09199999999964</v>
      </c>
      <c r="DI142" s="425" t="s">
        <v>172</v>
      </c>
      <c r="DJ142" s="426"/>
      <c r="DK142" s="427"/>
      <c r="DL142" s="427"/>
      <c r="DM142" s="427"/>
      <c r="DN142" s="428"/>
      <c r="DO142" s="102"/>
      <c r="DP142" s="102"/>
      <c r="DQ142" s="102"/>
      <c r="DR142" s="102"/>
      <c r="DS142" s="102"/>
      <c r="DT142" s="101"/>
      <c r="DU142" s="51"/>
      <c r="DV142" s="349" t="s">
        <v>66</v>
      </c>
      <c r="DW142" s="72">
        <v>2100</v>
      </c>
      <c r="DX142" s="73">
        <v>0.57565789473684215</v>
      </c>
      <c r="DY142" s="82">
        <v>1960.5879999999997</v>
      </c>
      <c r="DZ142" s="85">
        <v>0.53744188596491227</v>
      </c>
      <c r="EA142" s="112">
        <v>2492</v>
      </c>
      <c r="EB142" s="493">
        <v>3718</v>
      </c>
      <c r="EC142" s="68"/>
      <c r="ED142" s="495">
        <v>-1107.8320000000008</v>
      </c>
      <c r="EE142" s="496"/>
      <c r="EF142" s="82">
        <v>428.94799999999918</v>
      </c>
      <c r="EH142" s="425" t="s">
        <v>172</v>
      </c>
      <c r="EI142" s="426"/>
      <c r="EJ142" s="427"/>
      <c r="EK142" s="427"/>
      <c r="EL142" s="427"/>
      <c r="EM142" s="428"/>
      <c r="EN142" s="102"/>
      <c r="EO142" s="102"/>
      <c r="EP142" s="102"/>
      <c r="EQ142" s="102"/>
      <c r="ER142" s="102"/>
      <c r="ES142" s="101"/>
      <c r="ET142" s="51"/>
      <c r="EU142" s="349" t="s">
        <v>66</v>
      </c>
      <c r="EV142" s="72"/>
      <c r="EW142" s="325">
        <v>0</v>
      </c>
      <c r="EX142" s="109">
        <v>0</v>
      </c>
      <c r="EY142" s="326">
        <v>0</v>
      </c>
      <c r="EZ142" s="322">
        <v>0</v>
      </c>
      <c r="FA142" s="421">
        <v>0</v>
      </c>
      <c r="FB142" s="68"/>
      <c r="FC142" s="429">
        <v>428.94799999999918</v>
      </c>
      <c r="FD142" s="430"/>
      <c r="FE142" s="109">
        <v>428.94799999999918</v>
      </c>
      <c r="FG142" s="425" t="s">
        <v>172</v>
      </c>
      <c r="FH142" s="426"/>
      <c r="FI142" s="427"/>
      <c r="FJ142" s="427"/>
      <c r="FK142" s="427"/>
      <c r="FL142" s="428"/>
      <c r="FM142" s="102"/>
      <c r="FN142" s="102"/>
      <c r="FO142" s="102"/>
      <c r="FP142" s="102"/>
      <c r="FQ142" s="102"/>
      <c r="FR142" s="101"/>
      <c r="FS142" s="51"/>
      <c r="FU142" s="237"/>
      <c r="FV142" s="23"/>
      <c r="FW142" s="88"/>
      <c r="FX142" s="23"/>
      <c r="FY142" s="126"/>
    </row>
    <row r="143" spans="1:181" s="25" customFormat="1" x14ac:dyDescent="0.2">
      <c r="A143" s="129" t="s">
        <v>67</v>
      </c>
      <c r="B143" s="75">
        <v>1500</v>
      </c>
      <c r="C143" s="327">
        <v>0.54824561403508765</v>
      </c>
      <c r="D143" s="110">
        <v>1747.152</v>
      </c>
      <c r="E143" s="326">
        <v>0.63857894736842102</v>
      </c>
      <c r="F143" s="315">
        <v>1128</v>
      </c>
      <c r="G143" s="422"/>
      <c r="H143" s="68"/>
      <c r="I143" s="429">
        <v>849.3839999999999</v>
      </c>
      <c r="J143" s="430"/>
      <c r="K143" s="110">
        <v>230.23199999999986</v>
      </c>
      <c r="L143" s="23"/>
      <c r="M143" s="431"/>
      <c r="N143" s="432"/>
      <c r="O143" s="432"/>
      <c r="P143" s="432"/>
      <c r="Q143" s="432"/>
      <c r="R143" s="433"/>
      <c r="S143" s="97"/>
      <c r="T143" s="97"/>
      <c r="U143" s="97"/>
      <c r="V143" s="97"/>
      <c r="W143" s="97"/>
      <c r="X143" s="98"/>
      <c r="Y143" s="51"/>
      <c r="Z143" s="350" t="s">
        <v>67</v>
      </c>
      <c r="AA143" s="323">
        <v>1250</v>
      </c>
      <c r="AB143" s="327">
        <v>0.45687134502923982</v>
      </c>
      <c r="AC143" s="110">
        <v>2364.5160000000001</v>
      </c>
      <c r="AD143" s="326">
        <v>0.86422368421052631</v>
      </c>
      <c r="AE143" s="315">
        <v>1050</v>
      </c>
      <c r="AF143" s="422"/>
      <c r="AG143" s="68"/>
      <c r="AH143" s="429">
        <v>930.82399999999961</v>
      </c>
      <c r="AI143" s="430"/>
      <c r="AJ143" s="110">
        <v>-383.69200000000046</v>
      </c>
      <c r="AK143" s="23"/>
      <c r="AL143" s="431"/>
      <c r="AM143" s="432"/>
      <c r="AN143" s="432"/>
      <c r="AO143" s="432"/>
      <c r="AP143" s="432"/>
      <c r="AQ143" s="433"/>
      <c r="AR143" s="97"/>
      <c r="AS143" s="97"/>
      <c r="AT143" s="97"/>
      <c r="AU143" s="97"/>
      <c r="AV143" s="97"/>
      <c r="AW143" s="98"/>
      <c r="AX143" s="51"/>
      <c r="AY143" s="350" t="s">
        <v>67</v>
      </c>
      <c r="AZ143" s="75">
        <v>1100</v>
      </c>
      <c r="BA143" s="327">
        <v>0.40204678362573104</v>
      </c>
      <c r="BB143" s="110">
        <v>1637.0199999999998</v>
      </c>
      <c r="BC143" s="326">
        <v>0.59832602339181273</v>
      </c>
      <c r="BD143" s="315">
        <v>1274</v>
      </c>
      <c r="BE143" s="422"/>
      <c r="BF143" s="68"/>
      <c r="BG143" s="429">
        <v>-518.48400000000038</v>
      </c>
      <c r="BH143" s="430"/>
      <c r="BI143" s="110">
        <v>-881.50400000000013</v>
      </c>
      <c r="BJ143" s="23"/>
      <c r="BK143" s="431"/>
      <c r="BL143" s="432"/>
      <c r="BM143" s="432"/>
      <c r="BN143" s="432"/>
      <c r="BO143" s="432"/>
      <c r="BP143" s="433"/>
      <c r="BQ143" s="97"/>
      <c r="BR143" s="97"/>
      <c r="BS143" s="97"/>
      <c r="BT143" s="97"/>
      <c r="BU143" s="97"/>
      <c r="BV143" s="98"/>
      <c r="BW143" s="51"/>
      <c r="BX143" s="350" t="s">
        <v>67</v>
      </c>
      <c r="BY143" s="75">
        <v>1350</v>
      </c>
      <c r="BZ143" s="327">
        <v>0.49342105263157898</v>
      </c>
      <c r="CA143" s="110">
        <v>1128.3579999999999</v>
      </c>
      <c r="CB143" s="326">
        <v>0.41241154970760235</v>
      </c>
      <c r="CC143" s="315">
        <v>1949</v>
      </c>
      <c r="CD143" s="422"/>
      <c r="CE143" s="68"/>
      <c r="CF143" s="429">
        <v>-862.6840000000002</v>
      </c>
      <c r="CG143" s="430"/>
      <c r="CH143" s="110">
        <v>-42.042000000000144</v>
      </c>
      <c r="CI143" s="23"/>
      <c r="CJ143" s="431"/>
      <c r="CK143" s="432"/>
      <c r="CL143" s="432"/>
      <c r="CM143" s="432"/>
      <c r="CN143" s="432"/>
      <c r="CO143" s="433"/>
      <c r="CP143" s="97"/>
      <c r="CQ143" s="97"/>
      <c r="CR143" s="97"/>
      <c r="CS143" s="97"/>
      <c r="CT143" s="97"/>
      <c r="CU143" s="98"/>
      <c r="CV143" s="51"/>
      <c r="CW143" s="129" t="s">
        <v>67</v>
      </c>
      <c r="CX143" s="75">
        <v>1650</v>
      </c>
      <c r="CY143" s="327">
        <v>0.60307017543859642</v>
      </c>
      <c r="CZ143" s="110">
        <v>1320.396</v>
      </c>
      <c r="DA143" s="326">
        <v>0.48260087719298245</v>
      </c>
      <c r="DB143" s="315">
        <v>800</v>
      </c>
      <c r="DC143" s="422"/>
      <c r="DD143" s="68"/>
      <c r="DE143" s="429">
        <v>1197.8239999999998</v>
      </c>
      <c r="DF143" s="430"/>
      <c r="DG143" s="110">
        <v>677.42799999999988</v>
      </c>
      <c r="DH143" s="23"/>
      <c r="DI143" s="431"/>
      <c r="DJ143" s="432"/>
      <c r="DK143" s="432"/>
      <c r="DL143" s="432"/>
      <c r="DM143" s="432"/>
      <c r="DN143" s="433"/>
      <c r="DO143" s="97"/>
      <c r="DP143" s="97"/>
      <c r="DQ143" s="97"/>
      <c r="DR143" s="97"/>
      <c r="DS143" s="97"/>
      <c r="DT143" s="98"/>
      <c r="DU143" s="51"/>
      <c r="DV143" s="350" t="s">
        <v>67</v>
      </c>
      <c r="DW143" s="75">
        <v>1650</v>
      </c>
      <c r="DX143" s="76">
        <v>0.60307017543859642</v>
      </c>
      <c r="DY143" s="83">
        <v>1540.462</v>
      </c>
      <c r="DZ143" s="85">
        <v>0.56303435672514623</v>
      </c>
      <c r="EA143" s="113">
        <v>1226</v>
      </c>
      <c r="EB143" s="494"/>
      <c r="EC143" s="181"/>
      <c r="ED143" s="495">
        <v>730.70199999999988</v>
      </c>
      <c r="EE143" s="496"/>
      <c r="EF143" s="83">
        <v>1206.172</v>
      </c>
      <c r="EG143" s="23"/>
      <c r="EH143" s="431"/>
      <c r="EI143" s="432"/>
      <c r="EJ143" s="432"/>
      <c r="EK143" s="432"/>
      <c r="EL143" s="432"/>
      <c r="EM143" s="433"/>
      <c r="EN143" s="97"/>
      <c r="EO143" s="97"/>
      <c r="EP143" s="97"/>
      <c r="EQ143" s="97"/>
      <c r="ER143" s="97"/>
      <c r="ES143" s="98"/>
      <c r="ET143" s="51"/>
      <c r="EU143" s="350" t="s">
        <v>67</v>
      </c>
      <c r="EV143" s="323"/>
      <c r="EW143" s="327">
        <v>0</v>
      </c>
      <c r="EX143" s="110">
        <v>0</v>
      </c>
      <c r="EY143" s="326">
        <v>0</v>
      </c>
      <c r="EZ143" s="315">
        <v>0</v>
      </c>
      <c r="FA143" s="422"/>
      <c r="FB143" s="68"/>
      <c r="FC143" s="429">
        <v>1206.172</v>
      </c>
      <c r="FD143" s="430"/>
      <c r="FE143" s="110">
        <v>1206.172</v>
      </c>
      <c r="FF143" s="23"/>
      <c r="FG143" s="431"/>
      <c r="FH143" s="432"/>
      <c r="FI143" s="432"/>
      <c r="FJ143" s="432"/>
      <c r="FK143" s="432"/>
      <c r="FL143" s="433"/>
      <c r="FM143" s="97"/>
      <c r="FN143" s="97"/>
      <c r="FO143" s="97"/>
      <c r="FP143" s="97"/>
      <c r="FQ143" s="97"/>
      <c r="FR143" s="98"/>
      <c r="FS143" s="51"/>
      <c r="FU143" s="237"/>
      <c r="FV143" s="23"/>
      <c r="FW143" s="88"/>
      <c r="FX143" s="23"/>
      <c r="FY143" s="126"/>
    </row>
    <row r="144" spans="1:181" s="62" customFormat="1" x14ac:dyDescent="0.2">
      <c r="A144" s="129" t="s">
        <v>68</v>
      </c>
      <c r="B144" s="75">
        <v>1650</v>
      </c>
      <c r="C144" s="327">
        <v>0.29761904761904762</v>
      </c>
      <c r="D144" s="110">
        <v>1752.912</v>
      </c>
      <c r="E144" s="326">
        <v>0.31618181818181817</v>
      </c>
      <c r="F144" s="315">
        <v>688</v>
      </c>
      <c r="G144" s="422">
        <v>688</v>
      </c>
      <c r="H144" s="68"/>
      <c r="I144" s="429">
        <v>-206.4080000000001</v>
      </c>
      <c r="J144" s="430"/>
      <c r="K144" s="110">
        <v>-1271.2200000000003</v>
      </c>
      <c r="L144" s="23"/>
      <c r="M144" s="434"/>
      <c r="N144" s="435"/>
      <c r="O144" s="435"/>
      <c r="P144" s="435"/>
      <c r="Q144" s="435"/>
      <c r="R144" s="436"/>
      <c r="S144" s="97"/>
      <c r="T144" s="97"/>
      <c r="U144" s="97"/>
      <c r="V144" s="97"/>
      <c r="W144" s="97"/>
      <c r="X144" s="98"/>
      <c r="Y144" s="51"/>
      <c r="Z144" s="350" t="s">
        <v>68</v>
      </c>
      <c r="AA144" s="323">
        <v>1600</v>
      </c>
      <c r="AB144" s="327">
        <v>0.28860028860028858</v>
      </c>
      <c r="AC144" s="110">
        <v>2441.3760000000002</v>
      </c>
      <c r="AD144" s="326">
        <v>0.44036363636363635</v>
      </c>
      <c r="AE144" s="315">
        <v>486</v>
      </c>
      <c r="AF144" s="422">
        <v>488</v>
      </c>
      <c r="AG144" s="68"/>
      <c r="AH144" s="429">
        <v>-1480.6680000000003</v>
      </c>
      <c r="AI144" s="430"/>
      <c r="AJ144" s="110">
        <v>-2322.0440000000008</v>
      </c>
      <c r="AK144" s="23"/>
      <c r="AL144" s="434"/>
      <c r="AM144" s="435"/>
      <c r="AN144" s="435"/>
      <c r="AO144" s="435"/>
      <c r="AP144" s="435"/>
      <c r="AQ144" s="436"/>
      <c r="AR144" s="97"/>
      <c r="AS144" s="97"/>
      <c r="AT144" s="97"/>
      <c r="AU144" s="97"/>
      <c r="AV144" s="97"/>
      <c r="AW144" s="98"/>
      <c r="AX144" s="51"/>
      <c r="AY144" s="350" t="s">
        <v>68</v>
      </c>
      <c r="AZ144" s="75">
        <v>1425</v>
      </c>
      <c r="BA144" s="327">
        <v>0.257034632034632</v>
      </c>
      <c r="BB144" s="110">
        <v>1649.1439999999998</v>
      </c>
      <c r="BC144" s="326">
        <v>0.29746464646464643</v>
      </c>
      <c r="BD144" s="315">
        <v>892</v>
      </c>
      <c r="BE144" s="422">
        <v>1261</v>
      </c>
      <c r="BF144" s="68"/>
      <c r="BG144" s="429">
        <v>-2597.4760000000006</v>
      </c>
      <c r="BH144" s="430"/>
      <c r="BI144" s="110">
        <v>-3354.6200000000003</v>
      </c>
      <c r="BJ144" s="23"/>
      <c r="BK144" s="434"/>
      <c r="BL144" s="435"/>
      <c r="BM144" s="435"/>
      <c r="BN144" s="435"/>
      <c r="BO144" s="435"/>
      <c r="BP144" s="436"/>
      <c r="BQ144" s="97"/>
      <c r="BR144" s="97"/>
      <c r="BS144" s="97"/>
      <c r="BT144" s="97"/>
      <c r="BU144" s="97"/>
      <c r="BV144" s="98"/>
      <c r="BW144" s="51"/>
      <c r="BX144" s="350" t="s">
        <v>68</v>
      </c>
      <c r="BY144" s="75">
        <v>500</v>
      </c>
      <c r="BZ144" s="327">
        <v>9.0187590187590191E-2</v>
      </c>
      <c r="CA144" s="110">
        <v>1091.328</v>
      </c>
      <c r="CB144" s="326">
        <v>0.19684848484848483</v>
      </c>
      <c r="CC144" s="315">
        <v>1570</v>
      </c>
      <c r="CD144" s="422">
        <v>1570</v>
      </c>
      <c r="CE144" s="68"/>
      <c r="CF144" s="429">
        <v>-2462.3160000000007</v>
      </c>
      <c r="CG144" s="430"/>
      <c r="CH144" s="110">
        <v>-1983.6440000000007</v>
      </c>
      <c r="CI144" s="23"/>
      <c r="CJ144" s="434"/>
      <c r="CK144" s="435"/>
      <c r="CL144" s="435"/>
      <c r="CM144" s="435"/>
      <c r="CN144" s="435"/>
      <c r="CO144" s="436"/>
      <c r="CP144" s="97"/>
      <c r="CQ144" s="97"/>
      <c r="CR144" s="97"/>
      <c r="CS144" s="97"/>
      <c r="CT144" s="97"/>
      <c r="CU144" s="98"/>
      <c r="CV144" s="51"/>
      <c r="CW144" s="129" t="s">
        <v>68</v>
      </c>
      <c r="CX144" s="75">
        <v>1050</v>
      </c>
      <c r="CY144" s="327">
        <v>0.18939393939393942</v>
      </c>
      <c r="CZ144" s="110">
        <v>1392.8879999999999</v>
      </c>
      <c r="DA144" s="326">
        <v>0.25124242424242421</v>
      </c>
      <c r="DB144" s="315">
        <v>0</v>
      </c>
      <c r="DC144" s="422">
        <v>975</v>
      </c>
      <c r="DD144" s="68"/>
      <c r="DE144" s="429">
        <v>585.41199999999935</v>
      </c>
      <c r="DF144" s="430"/>
      <c r="DG144" s="110">
        <v>242.52399999999943</v>
      </c>
      <c r="DH144" s="23"/>
      <c r="DI144" s="434"/>
      <c r="DJ144" s="435"/>
      <c r="DK144" s="435"/>
      <c r="DL144" s="435"/>
      <c r="DM144" s="435"/>
      <c r="DN144" s="436"/>
      <c r="DO144" s="97"/>
      <c r="DP144" s="97"/>
      <c r="DQ144" s="97"/>
      <c r="DR144" s="97"/>
      <c r="DS144" s="97"/>
      <c r="DT144" s="98"/>
      <c r="DU144" s="51"/>
      <c r="DV144" s="350" t="s">
        <v>68</v>
      </c>
      <c r="DW144" s="75">
        <v>1000</v>
      </c>
      <c r="DX144" s="76">
        <v>0.18037518037518038</v>
      </c>
      <c r="DY144" s="83">
        <v>1625.0359999999998</v>
      </c>
      <c r="DZ144" s="85">
        <v>0.29311616161616155</v>
      </c>
      <c r="EA144" s="113">
        <v>1706</v>
      </c>
      <c r="EB144" s="494">
        <v>1706</v>
      </c>
      <c r="EC144" s="181"/>
      <c r="ED144" s="495">
        <v>852.8959999999995</v>
      </c>
      <c r="EE144" s="496"/>
      <c r="EF144" s="83">
        <v>1810.8759999999995</v>
      </c>
      <c r="EG144" s="23"/>
      <c r="EH144" s="434"/>
      <c r="EI144" s="435"/>
      <c r="EJ144" s="435"/>
      <c r="EK144" s="435"/>
      <c r="EL144" s="435"/>
      <c r="EM144" s="436"/>
      <c r="EN144" s="97"/>
      <c r="EO144" s="97"/>
      <c r="EP144" s="97"/>
      <c r="EQ144" s="97"/>
      <c r="ER144" s="97"/>
      <c r="ES144" s="98"/>
      <c r="ET144" s="51"/>
      <c r="EU144" s="350" t="s">
        <v>68</v>
      </c>
      <c r="EV144" s="323"/>
      <c r="EW144" s="327">
        <v>0</v>
      </c>
      <c r="EX144" s="110">
        <v>0</v>
      </c>
      <c r="EY144" s="326">
        <v>0</v>
      </c>
      <c r="EZ144" s="315">
        <v>0</v>
      </c>
      <c r="FA144" s="422">
        <v>0</v>
      </c>
      <c r="FB144" s="68"/>
      <c r="FC144" s="429">
        <v>1810.8759999999995</v>
      </c>
      <c r="FD144" s="430"/>
      <c r="FE144" s="110">
        <v>1810.8759999999995</v>
      </c>
      <c r="FF144" s="23"/>
      <c r="FG144" s="434"/>
      <c r="FH144" s="435"/>
      <c r="FI144" s="435"/>
      <c r="FJ144" s="435"/>
      <c r="FK144" s="435"/>
      <c r="FL144" s="436"/>
      <c r="FM144" s="97"/>
      <c r="FN144" s="97"/>
      <c r="FO144" s="97"/>
      <c r="FP144" s="97"/>
      <c r="FQ144" s="97"/>
      <c r="FR144" s="98"/>
      <c r="FS144" s="51"/>
      <c r="FU144" s="237"/>
      <c r="FV144" s="23"/>
      <c r="FW144" s="88"/>
      <c r="FX144" s="23"/>
      <c r="FY144" s="126"/>
    </row>
    <row r="145" spans="1:181" s="25" customFormat="1" x14ac:dyDescent="0.2">
      <c r="A145" s="129" t="s">
        <v>69</v>
      </c>
      <c r="B145" s="75">
        <v>1300</v>
      </c>
      <c r="C145" s="327">
        <v>0.31265031265031268</v>
      </c>
      <c r="D145" s="110">
        <v>1377.2880000000002</v>
      </c>
      <c r="E145" s="326">
        <v>0.33123809523809528</v>
      </c>
      <c r="F145" s="315">
        <v>0</v>
      </c>
      <c r="G145" s="422"/>
      <c r="H145" s="68"/>
      <c r="I145" s="429">
        <v>144.45799999999988</v>
      </c>
      <c r="J145" s="430"/>
      <c r="K145" s="110">
        <v>67.269999999999641</v>
      </c>
      <c r="L145" s="23"/>
      <c r="M145" s="434"/>
      <c r="N145" s="435"/>
      <c r="O145" s="435"/>
      <c r="P145" s="435"/>
      <c r="Q145" s="435"/>
      <c r="R145" s="436"/>
      <c r="S145" s="97"/>
      <c r="T145" s="97"/>
      <c r="U145" s="97"/>
      <c r="V145" s="97"/>
      <c r="W145" s="97"/>
      <c r="X145" s="98"/>
      <c r="Y145" s="51"/>
      <c r="Z145" s="350" t="s">
        <v>69</v>
      </c>
      <c r="AA145" s="323">
        <v>1260</v>
      </c>
      <c r="AB145" s="327">
        <v>0.30303030303030304</v>
      </c>
      <c r="AC145" s="110">
        <v>1918.2240000000002</v>
      </c>
      <c r="AD145" s="326">
        <v>0.46133333333333337</v>
      </c>
      <c r="AE145" s="315">
        <v>2</v>
      </c>
      <c r="AF145" s="422"/>
      <c r="AG145" s="68"/>
      <c r="AH145" s="429">
        <v>1505.9179999999992</v>
      </c>
      <c r="AI145" s="430"/>
      <c r="AJ145" s="110">
        <v>-410.30600000000095</v>
      </c>
      <c r="AK145" s="23"/>
      <c r="AL145" s="434"/>
      <c r="AM145" s="435"/>
      <c r="AN145" s="435"/>
      <c r="AO145" s="435"/>
      <c r="AP145" s="435"/>
      <c r="AQ145" s="436"/>
      <c r="AR145" s="97"/>
      <c r="AS145" s="97"/>
      <c r="AT145" s="97"/>
      <c r="AU145" s="97"/>
      <c r="AV145" s="97"/>
      <c r="AW145" s="98"/>
      <c r="AX145" s="51"/>
      <c r="AY145" s="350" t="s">
        <v>69</v>
      </c>
      <c r="AZ145" s="75">
        <v>1150</v>
      </c>
      <c r="BA145" s="327">
        <v>0.27657527657527659</v>
      </c>
      <c r="BB145" s="110">
        <v>1295.7559999999999</v>
      </c>
      <c r="BC145" s="326">
        <v>0.31162962962962959</v>
      </c>
      <c r="BD145" s="315">
        <v>369</v>
      </c>
      <c r="BE145" s="422"/>
      <c r="BF145" s="68"/>
      <c r="BG145" s="429">
        <v>-966.07400000000121</v>
      </c>
      <c r="BH145" s="430"/>
      <c r="BI145" s="110">
        <v>-1892.8300000000011</v>
      </c>
      <c r="BJ145" s="23"/>
      <c r="BK145" s="434"/>
      <c r="BL145" s="435"/>
      <c r="BM145" s="435"/>
      <c r="BN145" s="435"/>
      <c r="BO145" s="435"/>
      <c r="BP145" s="436"/>
      <c r="BQ145" s="97"/>
      <c r="BR145" s="97"/>
      <c r="BS145" s="97"/>
      <c r="BT145" s="97"/>
      <c r="BU145" s="97"/>
      <c r="BV145" s="98"/>
      <c r="BW145" s="51"/>
      <c r="BX145" s="350" t="s">
        <v>69</v>
      </c>
      <c r="BY145" s="75">
        <v>400</v>
      </c>
      <c r="BZ145" s="327">
        <v>9.6200096200096188E-2</v>
      </c>
      <c r="CA145" s="110">
        <v>857.47199999999998</v>
      </c>
      <c r="CB145" s="326">
        <v>0.20622222222222222</v>
      </c>
      <c r="CC145" s="315">
        <v>0</v>
      </c>
      <c r="CD145" s="422"/>
      <c r="CE145" s="68"/>
      <c r="CF145" s="429">
        <v>-1207.2340000000011</v>
      </c>
      <c r="CG145" s="430"/>
      <c r="CH145" s="110">
        <v>-1664.706000000001</v>
      </c>
      <c r="CI145" s="23"/>
      <c r="CJ145" s="434"/>
      <c r="CK145" s="435"/>
      <c r="CL145" s="435"/>
      <c r="CM145" s="435"/>
      <c r="CN145" s="435"/>
      <c r="CO145" s="436"/>
      <c r="CP145" s="97"/>
      <c r="CQ145" s="97"/>
      <c r="CR145" s="97"/>
      <c r="CS145" s="97"/>
      <c r="CT145" s="97"/>
      <c r="CU145" s="98"/>
      <c r="CV145" s="51"/>
      <c r="CW145" s="129" t="s">
        <v>69</v>
      </c>
      <c r="CX145" s="75">
        <v>800</v>
      </c>
      <c r="CY145" s="327">
        <v>0.19240019240019238</v>
      </c>
      <c r="CZ145" s="110">
        <v>1094.4119999999998</v>
      </c>
      <c r="DA145" s="326">
        <v>0.26320634920634917</v>
      </c>
      <c r="DB145" s="315">
        <v>975</v>
      </c>
      <c r="DC145" s="422"/>
      <c r="DD145" s="68"/>
      <c r="DE145" s="429">
        <v>565.83799999999894</v>
      </c>
      <c r="DF145" s="430"/>
      <c r="DG145" s="110">
        <v>446.42599999999914</v>
      </c>
      <c r="DH145" s="23"/>
      <c r="DI145" s="434"/>
      <c r="DJ145" s="435"/>
      <c r="DK145" s="435"/>
      <c r="DL145" s="435"/>
      <c r="DM145" s="435"/>
      <c r="DN145" s="436"/>
      <c r="DO145" s="97"/>
      <c r="DP145" s="97"/>
      <c r="DQ145" s="97"/>
      <c r="DR145" s="97"/>
      <c r="DS145" s="97"/>
      <c r="DT145" s="98"/>
      <c r="DU145" s="51"/>
      <c r="DV145" s="350" t="s">
        <v>69</v>
      </c>
      <c r="DW145" s="75">
        <v>800</v>
      </c>
      <c r="DX145" s="76">
        <v>0.19240019240019238</v>
      </c>
      <c r="DY145" s="83">
        <v>1276.8140000000001</v>
      </c>
      <c r="DZ145" s="85">
        <v>0.30707407407407411</v>
      </c>
      <c r="EA145" s="113">
        <v>0</v>
      </c>
      <c r="EB145" s="494"/>
      <c r="EC145" s="181"/>
      <c r="ED145" s="495">
        <v>981.00399999999911</v>
      </c>
      <c r="EE145" s="496"/>
      <c r="EF145" s="83">
        <v>504.18999999999903</v>
      </c>
      <c r="EG145" s="23"/>
      <c r="EH145" s="434"/>
      <c r="EI145" s="435"/>
      <c r="EJ145" s="435"/>
      <c r="EK145" s="435"/>
      <c r="EL145" s="435"/>
      <c r="EM145" s="436"/>
      <c r="EN145" s="97"/>
      <c r="EO145" s="97"/>
      <c r="EP145" s="97"/>
      <c r="EQ145" s="97"/>
      <c r="ER145" s="97"/>
      <c r="ES145" s="98"/>
      <c r="ET145" s="51"/>
      <c r="EU145" s="350" t="s">
        <v>69</v>
      </c>
      <c r="EV145" s="323"/>
      <c r="EW145" s="327">
        <v>0</v>
      </c>
      <c r="EX145" s="110">
        <v>0</v>
      </c>
      <c r="EY145" s="326">
        <v>0</v>
      </c>
      <c r="EZ145" s="315">
        <v>0</v>
      </c>
      <c r="FA145" s="422"/>
      <c r="FB145" s="68"/>
      <c r="FC145" s="429">
        <v>504.18999999999903</v>
      </c>
      <c r="FD145" s="430"/>
      <c r="FE145" s="110">
        <v>504.18999999999903</v>
      </c>
      <c r="FF145" s="23"/>
      <c r="FG145" s="434"/>
      <c r="FH145" s="435"/>
      <c r="FI145" s="435"/>
      <c r="FJ145" s="435"/>
      <c r="FK145" s="435"/>
      <c r="FL145" s="436"/>
      <c r="FM145" s="97"/>
      <c r="FN145" s="97"/>
      <c r="FO145" s="97"/>
      <c r="FP145" s="97"/>
      <c r="FQ145" s="97"/>
      <c r="FR145" s="98"/>
      <c r="FS145" s="51"/>
      <c r="FU145" s="237"/>
      <c r="FV145" s="23"/>
      <c r="FW145" s="88"/>
      <c r="FX145" s="23"/>
      <c r="FY145" s="126"/>
    </row>
    <row r="146" spans="1:181" s="25" customFormat="1" x14ac:dyDescent="0.2">
      <c r="A146" s="129" t="s">
        <v>70</v>
      </c>
      <c r="B146" s="75">
        <v>2000</v>
      </c>
      <c r="C146" s="327">
        <v>0.38051750380517507</v>
      </c>
      <c r="D146" s="110">
        <v>1820.4480000000001</v>
      </c>
      <c r="E146" s="326">
        <v>0.3463561643835617</v>
      </c>
      <c r="F146" s="315">
        <v>2776</v>
      </c>
      <c r="G146" s="422">
        <v>2776</v>
      </c>
      <c r="H146" s="68"/>
      <c r="I146" s="429">
        <v>-1210.6480000000001</v>
      </c>
      <c r="J146" s="430"/>
      <c r="K146" s="110">
        <v>-255.09600000000023</v>
      </c>
      <c r="L146" s="23"/>
      <c r="M146" s="434"/>
      <c r="N146" s="435"/>
      <c r="O146" s="435"/>
      <c r="P146" s="435"/>
      <c r="Q146" s="435"/>
      <c r="R146" s="436"/>
      <c r="S146" s="97"/>
      <c r="T146" s="97"/>
      <c r="U146" s="97"/>
      <c r="V146" s="97"/>
      <c r="W146" s="97"/>
      <c r="X146" s="98"/>
      <c r="Y146" s="51"/>
      <c r="Z146" s="350" t="s">
        <v>70</v>
      </c>
      <c r="AA146" s="323">
        <v>2450</v>
      </c>
      <c r="AB146" s="327">
        <v>0.46613394216133947</v>
      </c>
      <c r="AC146" s="110">
        <v>2363.5079999999998</v>
      </c>
      <c r="AD146" s="326">
        <v>0.44967808219178079</v>
      </c>
      <c r="AE146" s="315">
        <v>1535</v>
      </c>
      <c r="AF146" s="422">
        <v>2492</v>
      </c>
      <c r="AG146" s="68"/>
      <c r="AH146" s="429">
        <v>2382.9119999999994</v>
      </c>
      <c r="AI146" s="430"/>
      <c r="AJ146" s="110">
        <v>1554.4039999999995</v>
      </c>
      <c r="AK146" s="23"/>
      <c r="AL146" s="434"/>
      <c r="AM146" s="435"/>
      <c r="AN146" s="435"/>
      <c r="AO146" s="435"/>
      <c r="AP146" s="435"/>
      <c r="AQ146" s="436"/>
      <c r="AR146" s="97"/>
      <c r="AS146" s="97"/>
      <c r="AT146" s="97"/>
      <c r="AU146" s="97"/>
      <c r="AV146" s="97"/>
      <c r="AW146" s="98"/>
      <c r="AX146" s="51"/>
      <c r="AY146" s="350" t="s">
        <v>70</v>
      </c>
      <c r="AZ146" s="75">
        <v>2350</v>
      </c>
      <c r="BA146" s="327">
        <v>0.44710806697108069</v>
      </c>
      <c r="BB146" s="110">
        <v>1607.7879999999998</v>
      </c>
      <c r="BC146" s="326">
        <v>0.30589573820395732</v>
      </c>
      <c r="BD146" s="315">
        <v>2619</v>
      </c>
      <c r="BE146" s="422">
        <v>3723</v>
      </c>
      <c r="BF146" s="68"/>
      <c r="BG146" s="429">
        <v>1793.4479999999994</v>
      </c>
      <c r="BH146" s="430"/>
      <c r="BI146" s="110">
        <v>2804.66</v>
      </c>
      <c r="BJ146" s="23"/>
      <c r="BK146" s="434"/>
      <c r="BL146" s="435"/>
      <c r="BM146" s="435"/>
      <c r="BN146" s="435"/>
      <c r="BO146" s="435"/>
      <c r="BP146" s="436"/>
      <c r="BQ146" s="97"/>
      <c r="BR146" s="97"/>
      <c r="BS146" s="97"/>
      <c r="BT146" s="97"/>
      <c r="BU146" s="97"/>
      <c r="BV146" s="98"/>
      <c r="BW146" s="51"/>
      <c r="BX146" s="350" t="s">
        <v>70</v>
      </c>
      <c r="BY146" s="75">
        <v>1700</v>
      </c>
      <c r="BZ146" s="327">
        <v>0.32343987823439879</v>
      </c>
      <c r="CA146" s="110">
        <v>1940.596</v>
      </c>
      <c r="CB146" s="326">
        <v>0.36921537290715373</v>
      </c>
      <c r="CC146" s="315">
        <v>1427</v>
      </c>
      <c r="CD146" s="422">
        <v>3728</v>
      </c>
      <c r="CE146" s="68"/>
      <c r="CF146" s="429">
        <v>3344.7679999999996</v>
      </c>
      <c r="CG146" s="430"/>
      <c r="CH146" s="110">
        <v>2831.1719999999996</v>
      </c>
      <c r="CI146" s="23"/>
      <c r="CJ146" s="434"/>
      <c r="CK146" s="435"/>
      <c r="CL146" s="435"/>
      <c r="CM146" s="435"/>
      <c r="CN146" s="435"/>
      <c r="CO146" s="436"/>
      <c r="CP146" s="97"/>
      <c r="CQ146" s="97"/>
      <c r="CR146" s="97"/>
      <c r="CS146" s="97"/>
      <c r="CT146" s="97"/>
      <c r="CU146" s="98"/>
      <c r="CV146" s="51"/>
      <c r="CW146" s="129" t="s">
        <v>70</v>
      </c>
      <c r="CX146" s="75">
        <v>1850</v>
      </c>
      <c r="CY146" s="327">
        <v>0.3519786910197869</v>
      </c>
      <c r="CZ146" s="110">
        <v>1329.8879999999999</v>
      </c>
      <c r="DA146" s="326">
        <v>0.25302283105022833</v>
      </c>
      <c r="DB146" s="315">
        <v>2207</v>
      </c>
      <c r="DC146" s="422">
        <v>3307</v>
      </c>
      <c r="DD146" s="68"/>
      <c r="DE146" s="429">
        <v>3479.6639999999993</v>
      </c>
      <c r="DF146" s="430"/>
      <c r="DG146" s="110">
        <v>4356.7759999999998</v>
      </c>
      <c r="DH146" s="23"/>
      <c r="DI146" s="434"/>
      <c r="DJ146" s="435"/>
      <c r="DK146" s="435"/>
      <c r="DL146" s="435"/>
      <c r="DM146" s="435"/>
      <c r="DN146" s="436"/>
      <c r="DO146" s="97"/>
      <c r="DP146" s="97"/>
      <c r="DQ146" s="97"/>
      <c r="DR146" s="97"/>
      <c r="DS146" s="97"/>
      <c r="DT146" s="98"/>
      <c r="DU146" s="51"/>
      <c r="DV146" s="350" t="s">
        <v>70</v>
      </c>
      <c r="DW146" s="75">
        <v>1850</v>
      </c>
      <c r="DX146" s="76">
        <v>0.3519786910197869</v>
      </c>
      <c r="DY146" s="83">
        <v>1551.5359999999998</v>
      </c>
      <c r="DZ146" s="85">
        <v>0.29519330289193296</v>
      </c>
      <c r="EA146" s="113">
        <v>1203</v>
      </c>
      <c r="EB146" s="494">
        <v>1203</v>
      </c>
      <c r="EC146" s="181"/>
      <c r="ED146" s="495">
        <v>5108.6480000000001</v>
      </c>
      <c r="EE146" s="496"/>
      <c r="EF146" s="83">
        <v>4039.0480000000002</v>
      </c>
      <c r="EG146" s="23"/>
      <c r="EH146" s="434"/>
      <c r="EI146" s="435"/>
      <c r="EJ146" s="435"/>
      <c r="EK146" s="435"/>
      <c r="EL146" s="435"/>
      <c r="EM146" s="436"/>
      <c r="EN146" s="97"/>
      <c r="EO146" s="97"/>
      <c r="EP146" s="97"/>
      <c r="EQ146" s="97"/>
      <c r="ER146" s="97"/>
      <c r="ES146" s="98"/>
      <c r="ET146" s="51"/>
      <c r="EU146" s="350" t="s">
        <v>70</v>
      </c>
      <c r="EV146" s="323"/>
      <c r="EW146" s="327">
        <v>0</v>
      </c>
      <c r="EX146" s="110">
        <v>0</v>
      </c>
      <c r="EY146" s="326">
        <v>0</v>
      </c>
      <c r="EZ146" s="315">
        <v>0</v>
      </c>
      <c r="FA146" s="422">
        <v>0</v>
      </c>
      <c r="FB146" s="68"/>
      <c r="FC146" s="429">
        <v>4039.0480000000002</v>
      </c>
      <c r="FD146" s="430"/>
      <c r="FE146" s="110">
        <v>4039.0480000000002</v>
      </c>
      <c r="FF146" s="23"/>
      <c r="FG146" s="434"/>
      <c r="FH146" s="435"/>
      <c r="FI146" s="435"/>
      <c r="FJ146" s="435"/>
      <c r="FK146" s="435"/>
      <c r="FL146" s="436"/>
      <c r="FM146" s="97"/>
      <c r="FN146" s="97"/>
      <c r="FO146" s="97"/>
      <c r="FP146" s="97"/>
      <c r="FQ146" s="97"/>
      <c r="FR146" s="98"/>
      <c r="FS146" s="51"/>
      <c r="FU146" s="237"/>
      <c r="FV146" s="23"/>
      <c r="FW146" s="88"/>
      <c r="FX146" s="23"/>
      <c r="FY146" s="126"/>
    </row>
    <row r="147" spans="1:181" s="25" customFormat="1" x14ac:dyDescent="0.2">
      <c r="A147" s="129" t="s">
        <v>71</v>
      </c>
      <c r="B147" s="75">
        <v>1600</v>
      </c>
      <c r="C147" s="327">
        <v>0.40588533739218668</v>
      </c>
      <c r="D147" s="110">
        <v>1430.3520000000001</v>
      </c>
      <c r="E147" s="326">
        <v>0.36284931506849322</v>
      </c>
      <c r="F147" s="315">
        <v>0</v>
      </c>
      <c r="G147" s="422"/>
      <c r="H147" s="68"/>
      <c r="I147" s="429">
        <v>-108.70200000000014</v>
      </c>
      <c r="J147" s="430"/>
      <c r="K147" s="110">
        <v>60.945999999999771</v>
      </c>
      <c r="L147" s="23"/>
      <c r="M147" s="434"/>
      <c r="N147" s="435"/>
      <c r="O147" s="435"/>
      <c r="P147" s="435"/>
      <c r="Q147" s="435"/>
      <c r="R147" s="436"/>
      <c r="S147" s="97"/>
      <c r="T147" s="97"/>
      <c r="U147" s="97"/>
      <c r="V147" s="97"/>
      <c r="W147" s="97"/>
      <c r="X147" s="98"/>
      <c r="Y147" s="51"/>
      <c r="Z147" s="350" t="s">
        <v>71</v>
      </c>
      <c r="AA147" s="323">
        <v>1900</v>
      </c>
      <c r="AB147" s="327">
        <v>0.48198883815322174</v>
      </c>
      <c r="AC147" s="110">
        <v>1857.0420000000001</v>
      </c>
      <c r="AD147" s="326">
        <v>0.47109132420091332</v>
      </c>
      <c r="AE147" s="315">
        <v>957</v>
      </c>
      <c r="AF147" s="422"/>
      <c r="AG147" s="68"/>
      <c r="AH147" s="429">
        <v>287.7379999999996</v>
      </c>
      <c r="AI147" s="430"/>
      <c r="AJ147" s="110">
        <v>-612.30400000000054</v>
      </c>
      <c r="AK147" s="23"/>
      <c r="AL147" s="434"/>
      <c r="AM147" s="435"/>
      <c r="AN147" s="435"/>
      <c r="AO147" s="435"/>
      <c r="AP147" s="435"/>
      <c r="AQ147" s="436"/>
      <c r="AR147" s="97"/>
      <c r="AS147" s="97"/>
      <c r="AT147" s="97"/>
      <c r="AU147" s="97"/>
      <c r="AV147" s="97"/>
      <c r="AW147" s="98"/>
      <c r="AX147" s="51"/>
      <c r="AY147" s="350" t="s">
        <v>71</v>
      </c>
      <c r="AZ147" s="75">
        <v>1850</v>
      </c>
      <c r="BA147" s="327">
        <v>0.46930492135971585</v>
      </c>
      <c r="BB147" s="110">
        <v>1263.2619999999999</v>
      </c>
      <c r="BC147" s="326">
        <v>0.32046220192795533</v>
      </c>
      <c r="BD147" s="315">
        <v>1104</v>
      </c>
      <c r="BE147" s="422"/>
      <c r="BF147" s="68"/>
      <c r="BG147" s="429">
        <v>-1221.6980000000008</v>
      </c>
      <c r="BH147" s="430"/>
      <c r="BI147" s="110">
        <v>-1380.9600000000007</v>
      </c>
      <c r="BJ147" s="23"/>
      <c r="BK147" s="434"/>
      <c r="BL147" s="435"/>
      <c r="BM147" s="435"/>
      <c r="BN147" s="435"/>
      <c r="BO147" s="435"/>
      <c r="BP147" s="436"/>
      <c r="BQ147" s="97"/>
      <c r="BR147" s="97"/>
      <c r="BS147" s="97"/>
      <c r="BT147" s="97"/>
      <c r="BU147" s="97"/>
      <c r="BV147" s="98"/>
      <c r="BW147" s="51"/>
      <c r="BX147" s="350" t="s">
        <v>71</v>
      </c>
      <c r="BY147" s="75">
        <v>1350</v>
      </c>
      <c r="BZ147" s="327">
        <v>0.34246575342465757</v>
      </c>
      <c r="CA147" s="110">
        <v>1524.7539999999999</v>
      </c>
      <c r="CB147" s="326">
        <v>0.38679705733130393</v>
      </c>
      <c r="CC147" s="315">
        <v>2301</v>
      </c>
      <c r="CD147" s="422"/>
      <c r="CE147" s="68"/>
      <c r="CF147" s="429">
        <v>-1949.0180000000009</v>
      </c>
      <c r="CG147" s="430"/>
      <c r="CH147" s="110">
        <v>-1172.7720000000008</v>
      </c>
      <c r="CI147" s="23"/>
      <c r="CJ147" s="434"/>
      <c r="CK147" s="435"/>
      <c r="CL147" s="435"/>
      <c r="CM147" s="435"/>
      <c r="CN147" s="435"/>
      <c r="CO147" s="436"/>
      <c r="CP147" s="97"/>
      <c r="CQ147" s="97"/>
      <c r="CR147" s="97"/>
      <c r="CS147" s="97"/>
      <c r="CT147" s="97"/>
      <c r="CU147" s="98"/>
      <c r="CV147" s="51"/>
      <c r="CW147" s="129" t="s">
        <v>71</v>
      </c>
      <c r="CX147" s="75">
        <v>1450</v>
      </c>
      <c r="CY147" s="327">
        <v>0.36783358701166918</v>
      </c>
      <c r="CZ147" s="110">
        <v>1044.9119999999998</v>
      </c>
      <c r="DA147" s="326">
        <v>0.26507153729071531</v>
      </c>
      <c r="DB147" s="315">
        <v>1100</v>
      </c>
      <c r="DC147" s="422"/>
      <c r="DD147" s="68"/>
      <c r="DE147" s="429">
        <v>957.18599999999924</v>
      </c>
      <c r="DF147" s="430"/>
      <c r="DG147" s="110">
        <v>1012.2739999999994</v>
      </c>
      <c r="DH147" s="23"/>
      <c r="DI147" s="434"/>
      <c r="DJ147" s="435"/>
      <c r="DK147" s="435"/>
      <c r="DL147" s="435"/>
      <c r="DM147" s="435"/>
      <c r="DN147" s="436"/>
      <c r="DO147" s="97"/>
      <c r="DP147" s="97"/>
      <c r="DQ147" s="97"/>
      <c r="DR147" s="97"/>
      <c r="DS147" s="97"/>
      <c r="DT147" s="98"/>
      <c r="DU147" s="51"/>
      <c r="DV147" s="350" t="s">
        <v>71</v>
      </c>
      <c r="DW147" s="75">
        <v>1430</v>
      </c>
      <c r="DX147" s="76">
        <v>0.3627600202942669</v>
      </c>
      <c r="DY147" s="83">
        <v>1219.0640000000001</v>
      </c>
      <c r="DZ147" s="85">
        <v>0.30925012683916797</v>
      </c>
      <c r="EA147" s="113">
        <v>0</v>
      </c>
      <c r="EB147" s="494"/>
      <c r="EC147" s="181"/>
      <c r="ED147" s="495">
        <v>1873.6019999999992</v>
      </c>
      <c r="EE147" s="496"/>
      <c r="EF147" s="83">
        <v>2084.5379999999991</v>
      </c>
      <c r="EG147" s="23"/>
      <c r="EH147" s="434"/>
      <c r="EI147" s="435"/>
      <c r="EJ147" s="435"/>
      <c r="EK147" s="435"/>
      <c r="EL147" s="435"/>
      <c r="EM147" s="436"/>
      <c r="EN147" s="97"/>
      <c r="EO147" s="97"/>
      <c r="EP147" s="97"/>
      <c r="EQ147" s="97"/>
      <c r="ER147" s="97"/>
      <c r="ES147" s="98"/>
      <c r="ET147" s="51"/>
      <c r="EU147" s="350" t="s">
        <v>71</v>
      </c>
      <c r="EV147" s="323"/>
      <c r="EW147" s="327">
        <v>0</v>
      </c>
      <c r="EX147" s="110">
        <v>0</v>
      </c>
      <c r="EY147" s="326">
        <v>0</v>
      </c>
      <c r="EZ147" s="315">
        <v>0</v>
      </c>
      <c r="FA147" s="422"/>
      <c r="FB147" s="68"/>
      <c r="FC147" s="429">
        <v>0</v>
      </c>
      <c r="FD147" s="430"/>
      <c r="FE147" s="110">
        <v>0</v>
      </c>
      <c r="FF147" s="23"/>
      <c r="FG147" s="434"/>
      <c r="FH147" s="435"/>
      <c r="FI147" s="435"/>
      <c r="FJ147" s="435"/>
      <c r="FK147" s="435"/>
      <c r="FL147" s="436"/>
      <c r="FM147" s="97"/>
      <c r="FN147" s="97"/>
      <c r="FO147" s="97"/>
      <c r="FP147" s="97"/>
      <c r="FQ147" s="97"/>
      <c r="FR147" s="98"/>
      <c r="FS147" s="51"/>
      <c r="FU147" s="237"/>
      <c r="FV147" s="23"/>
      <c r="FW147" s="88"/>
      <c r="FX147" s="23"/>
      <c r="FY147" s="126"/>
    </row>
    <row r="148" spans="1:181" s="25" customFormat="1" x14ac:dyDescent="0.2">
      <c r="A148" s="129" t="s">
        <v>78</v>
      </c>
      <c r="B148" s="75">
        <v>2539</v>
      </c>
      <c r="C148" s="327">
        <v>0.22998188405797101</v>
      </c>
      <c r="D148" s="110">
        <v>2432</v>
      </c>
      <c r="E148" s="326">
        <v>0.22028985507246376</v>
      </c>
      <c r="F148" s="315">
        <v>2432.1</v>
      </c>
      <c r="G148" s="314"/>
      <c r="H148" s="68"/>
      <c r="I148" s="429">
        <v>0.4</v>
      </c>
      <c r="J148" s="430"/>
      <c r="K148" s="110">
        <v>0.49999999999990907</v>
      </c>
      <c r="L148" s="23"/>
      <c r="M148" s="434"/>
      <c r="N148" s="435"/>
      <c r="O148" s="435"/>
      <c r="P148" s="435"/>
      <c r="Q148" s="435"/>
      <c r="R148" s="436"/>
      <c r="S148" s="97"/>
      <c r="T148" s="97"/>
      <c r="U148" s="97"/>
      <c r="V148" s="97"/>
      <c r="W148" s="97"/>
      <c r="X148" s="98"/>
      <c r="Y148" s="51"/>
      <c r="Z148" s="350" t="s">
        <v>78</v>
      </c>
      <c r="AA148" s="323">
        <v>2757</v>
      </c>
      <c r="AB148" s="327">
        <v>0.24972826086956523</v>
      </c>
      <c r="AC148" s="110">
        <v>2130</v>
      </c>
      <c r="AD148" s="326">
        <v>0.19293478260869565</v>
      </c>
      <c r="AE148" s="315">
        <v>2130</v>
      </c>
      <c r="AF148" s="314"/>
      <c r="AG148" s="68"/>
      <c r="AH148" s="429">
        <v>0.49999999999990907</v>
      </c>
      <c r="AI148" s="430"/>
      <c r="AJ148" s="110">
        <v>0.49999999999990907</v>
      </c>
      <c r="AK148" s="23"/>
      <c r="AL148" s="434"/>
      <c r="AM148" s="435"/>
      <c r="AN148" s="435"/>
      <c r="AO148" s="435"/>
      <c r="AP148" s="435"/>
      <c r="AQ148" s="436"/>
      <c r="AR148" s="97"/>
      <c r="AS148" s="97"/>
      <c r="AT148" s="97"/>
      <c r="AU148" s="97"/>
      <c r="AV148" s="97"/>
      <c r="AW148" s="98"/>
      <c r="AX148" s="51"/>
      <c r="AY148" s="350" t="s">
        <v>78</v>
      </c>
      <c r="AZ148" s="75">
        <v>3804</v>
      </c>
      <c r="BA148" s="327">
        <v>0.34456521739130436</v>
      </c>
      <c r="BB148" s="110">
        <v>2838</v>
      </c>
      <c r="BC148" s="326">
        <v>0.25706521739130433</v>
      </c>
      <c r="BD148" s="315">
        <v>2838</v>
      </c>
      <c r="BE148" s="314"/>
      <c r="BF148" s="68"/>
      <c r="BG148" s="429">
        <v>0.49999999999990907</v>
      </c>
      <c r="BH148" s="430"/>
      <c r="BI148" s="110">
        <v>0.49999999999990907</v>
      </c>
      <c r="BJ148" s="23"/>
      <c r="BK148" s="434"/>
      <c r="BL148" s="435"/>
      <c r="BM148" s="435"/>
      <c r="BN148" s="435"/>
      <c r="BO148" s="435"/>
      <c r="BP148" s="436"/>
      <c r="BQ148" s="97"/>
      <c r="BR148" s="97"/>
      <c r="BS148" s="97"/>
      <c r="BT148" s="97"/>
      <c r="BU148" s="97"/>
      <c r="BV148" s="98"/>
      <c r="BW148" s="51"/>
      <c r="BX148" s="350" t="s">
        <v>78</v>
      </c>
      <c r="BY148" s="75">
        <v>3420</v>
      </c>
      <c r="BZ148" s="327">
        <v>0.30978260869565216</v>
      </c>
      <c r="CA148" s="110">
        <v>4332</v>
      </c>
      <c r="CB148" s="326">
        <v>0.39239130434782604</v>
      </c>
      <c r="CC148" s="315">
        <v>4332</v>
      </c>
      <c r="CD148" s="314"/>
      <c r="CE148" s="68"/>
      <c r="CF148" s="429">
        <v>0.49999999999990907</v>
      </c>
      <c r="CG148" s="430"/>
      <c r="CH148" s="110">
        <v>0.49999999999990907</v>
      </c>
      <c r="CI148" s="23"/>
      <c r="CJ148" s="434"/>
      <c r="CK148" s="435"/>
      <c r="CL148" s="435"/>
      <c r="CM148" s="435"/>
      <c r="CN148" s="435"/>
      <c r="CO148" s="436"/>
      <c r="CP148" s="97"/>
      <c r="CQ148" s="97"/>
      <c r="CR148" s="97"/>
      <c r="CS148" s="97"/>
      <c r="CT148" s="97"/>
      <c r="CU148" s="98"/>
      <c r="CV148" s="51"/>
      <c r="CW148" s="129" t="s">
        <v>78</v>
      </c>
      <c r="CX148" s="75">
        <v>2244</v>
      </c>
      <c r="CY148" s="327">
        <v>0.20326086956521738</v>
      </c>
      <c r="CZ148" s="110">
        <v>3716</v>
      </c>
      <c r="DA148" s="326">
        <v>0.33659420289855074</v>
      </c>
      <c r="DB148" s="315">
        <v>4335</v>
      </c>
      <c r="DC148" s="314"/>
      <c r="DD148" s="68"/>
      <c r="DE148" s="429">
        <v>0.49999999999990907</v>
      </c>
      <c r="DF148" s="430"/>
      <c r="DG148" s="110">
        <v>619.49999999999989</v>
      </c>
      <c r="DH148" s="23"/>
      <c r="DI148" s="434"/>
      <c r="DJ148" s="435"/>
      <c r="DK148" s="435"/>
      <c r="DL148" s="435"/>
      <c r="DM148" s="435"/>
      <c r="DN148" s="436"/>
      <c r="DO148" s="97"/>
      <c r="DP148" s="97"/>
      <c r="DQ148" s="97"/>
      <c r="DR148" s="97"/>
      <c r="DS148" s="97"/>
      <c r="DT148" s="98"/>
      <c r="DU148" s="51"/>
      <c r="DV148" s="350" t="s">
        <v>78</v>
      </c>
      <c r="DW148" s="75">
        <v>2496</v>
      </c>
      <c r="DX148" s="76">
        <v>0.22608695652173913</v>
      </c>
      <c r="DY148" s="83">
        <v>4328</v>
      </c>
      <c r="DZ148" s="85">
        <v>0.39202898550724635</v>
      </c>
      <c r="EA148" s="113">
        <v>1701</v>
      </c>
      <c r="EB148" s="282"/>
      <c r="EC148" s="181"/>
      <c r="ED148" s="495">
        <v>619.49999999999989</v>
      </c>
      <c r="EE148" s="496"/>
      <c r="EF148" s="83">
        <v>2320.5</v>
      </c>
      <c r="EG148" s="23"/>
      <c r="EH148" s="434"/>
      <c r="EI148" s="435"/>
      <c r="EJ148" s="435"/>
      <c r="EK148" s="435"/>
      <c r="EL148" s="435"/>
      <c r="EM148" s="436"/>
      <c r="EN148" s="97"/>
      <c r="EO148" s="97"/>
      <c r="EP148" s="97"/>
      <c r="EQ148" s="97"/>
      <c r="ER148" s="97"/>
      <c r="ES148" s="98"/>
      <c r="ET148" s="51"/>
      <c r="EU148" s="350" t="s">
        <v>78</v>
      </c>
      <c r="EV148" s="323"/>
      <c r="EW148" s="327">
        <v>0</v>
      </c>
      <c r="EX148" s="110">
        <v>0</v>
      </c>
      <c r="EY148" s="326">
        <v>0</v>
      </c>
      <c r="EZ148" s="315">
        <v>0</v>
      </c>
      <c r="FA148" s="314"/>
      <c r="FB148" s="68"/>
      <c r="FC148" s="429">
        <v>2320.5</v>
      </c>
      <c r="FD148" s="430"/>
      <c r="FE148" s="110">
        <v>2320.5</v>
      </c>
      <c r="FF148" s="23"/>
      <c r="FG148" s="434"/>
      <c r="FH148" s="435"/>
      <c r="FI148" s="435"/>
      <c r="FJ148" s="435"/>
      <c r="FK148" s="435"/>
      <c r="FL148" s="436"/>
      <c r="FM148" s="97"/>
      <c r="FN148" s="97"/>
      <c r="FO148" s="97"/>
      <c r="FP148" s="97"/>
      <c r="FQ148" s="97"/>
      <c r="FR148" s="98"/>
      <c r="FS148" s="51"/>
      <c r="FU148" s="237"/>
      <c r="FV148" s="23"/>
      <c r="FW148" s="88"/>
      <c r="FX148" s="23"/>
      <c r="FY148" s="126"/>
    </row>
    <row r="149" spans="1:181" s="25" customFormat="1" x14ac:dyDescent="0.2">
      <c r="A149" s="129" t="s">
        <v>76</v>
      </c>
      <c r="B149" s="75">
        <v>0</v>
      </c>
      <c r="C149" s="327">
        <v>0</v>
      </c>
      <c r="D149" s="110">
        <v>0.02</v>
      </c>
      <c r="E149" s="326">
        <v>2.7593818984547461E-6</v>
      </c>
      <c r="F149" s="315">
        <v>0</v>
      </c>
      <c r="G149" s="314"/>
      <c r="H149" s="68"/>
      <c r="I149" s="429">
        <v>147.08000000000001</v>
      </c>
      <c r="J149" s="430"/>
      <c r="K149" s="110">
        <v>147.06</v>
      </c>
      <c r="L149" s="23"/>
      <c r="M149" s="434"/>
      <c r="N149" s="435"/>
      <c r="O149" s="435"/>
      <c r="P149" s="435"/>
      <c r="Q149" s="435"/>
      <c r="R149" s="436"/>
      <c r="S149" s="97"/>
      <c r="T149" s="97"/>
      <c r="U149" s="97"/>
      <c r="V149" s="97"/>
      <c r="W149" s="97"/>
      <c r="X149" s="98"/>
      <c r="Y149" s="51"/>
      <c r="Z149" s="350" t="s">
        <v>76</v>
      </c>
      <c r="AA149" s="323">
        <v>0</v>
      </c>
      <c r="AB149" s="327">
        <v>0</v>
      </c>
      <c r="AC149" s="110">
        <v>2.8950000000000004E-2</v>
      </c>
      <c r="AD149" s="326">
        <v>3.9942052980132461E-6</v>
      </c>
      <c r="AE149" s="315">
        <v>0</v>
      </c>
      <c r="AF149" s="314"/>
      <c r="AG149" s="68"/>
      <c r="AH149" s="429">
        <v>1073.5310500000001</v>
      </c>
      <c r="AI149" s="430"/>
      <c r="AJ149" s="110">
        <v>1073.5021000000002</v>
      </c>
      <c r="AK149" s="23"/>
      <c r="AL149" s="434"/>
      <c r="AM149" s="435"/>
      <c r="AN149" s="435"/>
      <c r="AO149" s="435"/>
      <c r="AP149" s="435"/>
      <c r="AQ149" s="436"/>
      <c r="AR149" s="97"/>
      <c r="AS149" s="97"/>
      <c r="AT149" s="97"/>
      <c r="AU149" s="97"/>
      <c r="AV149" s="97"/>
      <c r="AW149" s="98"/>
      <c r="AX149" s="51"/>
      <c r="AY149" s="350" t="s">
        <v>76</v>
      </c>
      <c r="AZ149" s="75">
        <v>0</v>
      </c>
      <c r="BA149" s="327">
        <v>0</v>
      </c>
      <c r="BB149" s="110">
        <v>2.4790000000000003E-2</v>
      </c>
      <c r="BC149" s="326">
        <v>3.4202538631346585E-6</v>
      </c>
      <c r="BD149" s="315">
        <v>0</v>
      </c>
      <c r="BE149" s="314"/>
      <c r="BF149" s="68"/>
      <c r="BG149" s="429">
        <v>1220.2773100000004</v>
      </c>
      <c r="BH149" s="430"/>
      <c r="BI149" s="110">
        <v>1220.2525200000005</v>
      </c>
      <c r="BJ149" s="23"/>
      <c r="BK149" s="434"/>
      <c r="BL149" s="435"/>
      <c r="BM149" s="435"/>
      <c r="BN149" s="435"/>
      <c r="BO149" s="435"/>
      <c r="BP149" s="436"/>
      <c r="BQ149" s="97"/>
      <c r="BR149" s="97"/>
      <c r="BS149" s="97"/>
      <c r="BT149" s="97"/>
      <c r="BU149" s="97"/>
      <c r="BV149" s="98"/>
      <c r="BW149" s="51"/>
      <c r="BX149" s="350" t="s">
        <v>76</v>
      </c>
      <c r="BY149" s="75">
        <v>0</v>
      </c>
      <c r="BZ149" s="327">
        <v>0</v>
      </c>
      <c r="CA149" s="110">
        <v>4.0230000000000002E-2</v>
      </c>
      <c r="CB149" s="326">
        <v>5.5504966887417225E-6</v>
      </c>
      <c r="CC149" s="315">
        <v>0</v>
      </c>
      <c r="CD149" s="314"/>
      <c r="CE149" s="68"/>
      <c r="CF149" s="429">
        <v>1084.0122900000006</v>
      </c>
      <c r="CG149" s="430"/>
      <c r="CH149" s="110">
        <v>1083.9720600000005</v>
      </c>
      <c r="CI149" s="23"/>
      <c r="CJ149" s="434"/>
      <c r="CK149" s="435"/>
      <c r="CL149" s="435"/>
      <c r="CM149" s="435"/>
      <c r="CN149" s="435"/>
      <c r="CO149" s="436"/>
      <c r="CP149" s="97"/>
      <c r="CQ149" s="97"/>
      <c r="CR149" s="97"/>
      <c r="CS149" s="97"/>
      <c r="CT149" s="97"/>
      <c r="CU149" s="98"/>
      <c r="CV149" s="51"/>
      <c r="CW149" s="129" t="s">
        <v>76</v>
      </c>
      <c r="CX149" s="75">
        <v>0</v>
      </c>
      <c r="CY149" s="327">
        <v>0</v>
      </c>
      <c r="CZ149" s="110">
        <v>3.9120000000000002E-2</v>
      </c>
      <c r="DA149" s="326">
        <v>5.3973509933774834E-6</v>
      </c>
      <c r="DB149" s="315">
        <v>0</v>
      </c>
      <c r="DC149" s="314"/>
      <c r="DD149" s="68"/>
      <c r="DE149" s="429">
        <v>1475.2329400000008</v>
      </c>
      <c r="DF149" s="430"/>
      <c r="DG149" s="110">
        <v>1475.1938200000009</v>
      </c>
      <c r="DH149" s="23"/>
      <c r="DI149" s="434"/>
      <c r="DJ149" s="435"/>
      <c r="DK149" s="435"/>
      <c r="DL149" s="435"/>
      <c r="DM149" s="435"/>
      <c r="DN149" s="436"/>
      <c r="DO149" s="97"/>
      <c r="DP149" s="97"/>
      <c r="DQ149" s="97"/>
      <c r="DR149" s="97"/>
      <c r="DS149" s="97"/>
      <c r="DT149" s="98"/>
      <c r="DU149" s="51"/>
      <c r="DV149" s="350" t="s">
        <v>76</v>
      </c>
      <c r="DW149" s="75">
        <v>0</v>
      </c>
      <c r="DX149" s="76">
        <v>0</v>
      </c>
      <c r="DY149" s="83">
        <v>523.80000000000007</v>
      </c>
      <c r="DZ149" s="85">
        <v>7.2268211920529804E-2</v>
      </c>
      <c r="EA149" s="113">
        <v>0</v>
      </c>
      <c r="EB149" s="282"/>
      <c r="EC149" s="181"/>
      <c r="ED149" s="495">
        <v>1654.9938200000011</v>
      </c>
      <c r="EE149" s="496"/>
      <c r="EF149" s="83">
        <v>1131.1938200000009</v>
      </c>
      <c r="EG149" s="23"/>
      <c r="EH149" s="434"/>
      <c r="EI149" s="435"/>
      <c r="EJ149" s="435"/>
      <c r="EK149" s="435"/>
      <c r="EL149" s="435"/>
      <c r="EM149" s="436"/>
      <c r="EN149" s="97"/>
      <c r="EO149" s="97"/>
      <c r="EP149" s="97"/>
      <c r="EQ149" s="97"/>
      <c r="ER149" s="97"/>
      <c r="ES149" s="98"/>
      <c r="ET149" s="51"/>
      <c r="EU149" s="350" t="s">
        <v>76</v>
      </c>
      <c r="EV149" s="323"/>
      <c r="EW149" s="327">
        <v>0</v>
      </c>
      <c r="EX149" s="110">
        <v>0</v>
      </c>
      <c r="EY149" s="326">
        <v>0</v>
      </c>
      <c r="EZ149" s="315">
        <v>0</v>
      </c>
      <c r="FA149" s="314"/>
      <c r="FB149" s="68"/>
      <c r="FC149" s="429">
        <v>1131.1938200000009</v>
      </c>
      <c r="FD149" s="430"/>
      <c r="FE149" s="110">
        <v>1131.1938200000009</v>
      </c>
      <c r="FF149" s="23"/>
      <c r="FG149" s="434"/>
      <c r="FH149" s="435"/>
      <c r="FI149" s="435"/>
      <c r="FJ149" s="435"/>
      <c r="FK149" s="435"/>
      <c r="FL149" s="436"/>
      <c r="FM149" s="97"/>
      <c r="FN149" s="97"/>
      <c r="FO149" s="97"/>
      <c r="FP149" s="97"/>
      <c r="FQ149" s="97"/>
      <c r="FR149" s="98"/>
      <c r="FS149" s="51"/>
      <c r="FU149" s="237"/>
      <c r="FV149" s="23"/>
      <c r="FW149" s="88"/>
      <c r="FX149" s="23"/>
      <c r="FY149" s="126"/>
    </row>
    <row r="150" spans="1:181" s="25" customFormat="1" x14ac:dyDescent="0.2">
      <c r="A150" s="129" t="s">
        <v>72</v>
      </c>
      <c r="B150" s="75">
        <v>0</v>
      </c>
      <c r="C150" s="327">
        <v>0</v>
      </c>
      <c r="D150" s="110">
        <v>0</v>
      </c>
      <c r="E150" s="326">
        <v>0</v>
      </c>
      <c r="F150" s="315">
        <v>0</v>
      </c>
      <c r="G150" s="314"/>
      <c r="H150" s="68"/>
      <c r="I150" s="429">
        <v>0</v>
      </c>
      <c r="J150" s="430"/>
      <c r="K150" s="110">
        <v>0</v>
      </c>
      <c r="L150" s="23"/>
      <c r="M150" s="434"/>
      <c r="N150" s="435"/>
      <c r="O150" s="435"/>
      <c r="P150" s="435"/>
      <c r="Q150" s="435"/>
      <c r="R150" s="436"/>
      <c r="S150" s="97"/>
      <c r="T150" s="97"/>
      <c r="U150" s="97"/>
      <c r="V150" s="97"/>
      <c r="W150" s="97"/>
      <c r="X150" s="98"/>
      <c r="Y150" s="51"/>
      <c r="Z150" s="350" t="s">
        <v>72</v>
      </c>
      <c r="AA150" s="323">
        <v>0</v>
      </c>
      <c r="AB150" s="327">
        <v>0</v>
      </c>
      <c r="AC150" s="110">
        <v>0</v>
      </c>
      <c r="AD150" s="326">
        <v>0</v>
      </c>
      <c r="AE150" s="315">
        <v>108</v>
      </c>
      <c r="AF150" s="314"/>
      <c r="AG150" s="68"/>
      <c r="AH150" s="429">
        <v>0</v>
      </c>
      <c r="AI150" s="430"/>
      <c r="AJ150" s="110">
        <v>0</v>
      </c>
      <c r="AK150" s="23"/>
      <c r="AL150" s="434"/>
      <c r="AM150" s="435"/>
      <c r="AN150" s="435"/>
      <c r="AO150" s="435"/>
      <c r="AP150" s="435"/>
      <c r="AQ150" s="436"/>
      <c r="AR150" s="97"/>
      <c r="AS150" s="97"/>
      <c r="AT150" s="97"/>
      <c r="AU150" s="97"/>
      <c r="AV150" s="97"/>
      <c r="AW150" s="98"/>
      <c r="AX150" s="51"/>
      <c r="AY150" s="350" t="s">
        <v>72</v>
      </c>
      <c r="AZ150" s="75">
        <v>100</v>
      </c>
      <c r="BA150" s="327">
        <v>0.15432098765432098</v>
      </c>
      <c r="BB150" s="110">
        <v>0</v>
      </c>
      <c r="BC150" s="326">
        <v>0.15432098765432098</v>
      </c>
      <c r="BD150" s="315">
        <v>107</v>
      </c>
      <c r="BE150" s="314"/>
      <c r="BF150" s="68"/>
      <c r="BG150" s="429">
        <v>0</v>
      </c>
      <c r="BH150" s="430"/>
      <c r="BI150" s="110">
        <v>0</v>
      </c>
      <c r="BJ150" s="23"/>
      <c r="BK150" s="434"/>
      <c r="BL150" s="435"/>
      <c r="BM150" s="435"/>
      <c r="BN150" s="435"/>
      <c r="BO150" s="435"/>
      <c r="BP150" s="436"/>
      <c r="BQ150" s="97"/>
      <c r="BR150" s="97"/>
      <c r="BS150" s="97"/>
      <c r="BT150" s="97"/>
      <c r="BU150" s="97"/>
      <c r="BV150" s="98"/>
      <c r="BW150" s="51"/>
      <c r="BX150" s="350" t="s">
        <v>72</v>
      </c>
      <c r="BY150" s="75">
        <v>0</v>
      </c>
      <c r="BZ150" s="327">
        <v>0</v>
      </c>
      <c r="CA150" s="110">
        <v>0</v>
      </c>
      <c r="CB150" s="326">
        <v>0</v>
      </c>
      <c r="CC150" s="315">
        <v>108</v>
      </c>
      <c r="CD150" s="314"/>
      <c r="CE150" s="68"/>
      <c r="CF150" s="429">
        <v>0</v>
      </c>
      <c r="CG150" s="430"/>
      <c r="CH150" s="110">
        <v>0</v>
      </c>
      <c r="CI150" s="23"/>
      <c r="CJ150" s="434"/>
      <c r="CK150" s="435"/>
      <c r="CL150" s="435"/>
      <c r="CM150" s="435"/>
      <c r="CN150" s="435"/>
      <c r="CO150" s="436"/>
      <c r="CP150" s="97"/>
      <c r="CQ150" s="97"/>
      <c r="CR150" s="97"/>
      <c r="CS150" s="97"/>
      <c r="CT150" s="97"/>
      <c r="CU150" s="98"/>
      <c r="CV150" s="51"/>
      <c r="CW150" s="129" t="s">
        <v>72</v>
      </c>
      <c r="CX150" s="75">
        <v>0</v>
      </c>
      <c r="CY150" s="327">
        <v>0</v>
      </c>
      <c r="CZ150" s="110">
        <v>0</v>
      </c>
      <c r="DA150" s="326">
        <v>0</v>
      </c>
      <c r="DB150" s="315">
        <v>107</v>
      </c>
      <c r="DC150" s="314"/>
      <c r="DD150" s="68"/>
      <c r="DE150" s="429">
        <v>0</v>
      </c>
      <c r="DF150" s="430"/>
      <c r="DG150" s="110">
        <v>0</v>
      </c>
      <c r="DH150" s="23"/>
      <c r="DI150" s="434"/>
      <c r="DJ150" s="435"/>
      <c r="DK150" s="435"/>
      <c r="DL150" s="435"/>
      <c r="DM150" s="435"/>
      <c r="DN150" s="436"/>
      <c r="DO150" s="97"/>
      <c r="DP150" s="97"/>
      <c r="DQ150" s="97"/>
      <c r="DR150" s="97"/>
      <c r="DS150" s="97"/>
      <c r="DT150" s="98"/>
      <c r="DU150" s="51"/>
      <c r="DV150" s="350" t="s">
        <v>72</v>
      </c>
      <c r="DW150" s="75">
        <v>0</v>
      </c>
      <c r="DX150" s="76">
        <v>0</v>
      </c>
      <c r="DY150" s="83">
        <v>0</v>
      </c>
      <c r="DZ150" s="85">
        <v>0</v>
      </c>
      <c r="EA150" s="113">
        <v>0</v>
      </c>
      <c r="EB150" s="282"/>
      <c r="EC150" s="181"/>
      <c r="ED150" s="495">
        <v>0</v>
      </c>
      <c r="EE150" s="496"/>
      <c r="EF150" s="83">
        <v>0</v>
      </c>
      <c r="EG150" s="23"/>
      <c r="EH150" s="434"/>
      <c r="EI150" s="435"/>
      <c r="EJ150" s="435"/>
      <c r="EK150" s="435"/>
      <c r="EL150" s="435"/>
      <c r="EM150" s="436"/>
      <c r="EN150" s="97"/>
      <c r="EO150" s="97"/>
      <c r="EP150" s="97"/>
      <c r="EQ150" s="97"/>
      <c r="ER150" s="97"/>
      <c r="ES150" s="98"/>
      <c r="ET150" s="51"/>
      <c r="EU150" s="350" t="s">
        <v>72</v>
      </c>
      <c r="EV150" s="323"/>
      <c r="EW150" s="327">
        <v>0</v>
      </c>
      <c r="EX150" s="110">
        <v>0</v>
      </c>
      <c r="EY150" s="326">
        <v>0</v>
      </c>
      <c r="EZ150" s="315">
        <v>0</v>
      </c>
      <c r="FA150" s="314"/>
      <c r="FB150" s="68"/>
      <c r="FC150" s="429">
        <v>0</v>
      </c>
      <c r="FD150" s="430"/>
      <c r="FE150" s="110">
        <v>0</v>
      </c>
      <c r="FF150" s="23"/>
      <c r="FG150" s="434"/>
      <c r="FH150" s="435"/>
      <c r="FI150" s="435"/>
      <c r="FJ150" s="435"/>
      <c r="FK150" s="435"/>
      <c r="FL150" s="436"/>
      <c r="FM150" s="97"/>
      <c r="FN150" s="97"/>
      <c r="FO150" s="97"/>
      <c r="FP150" s="97"/>
      <c r="FQ150" s="97"/>
      <c r="FR150" s="98"/>
      <c r="FS150" s="51"/>
      <c r="FU150" s="237"/>
      <c r="FV150" s="23"/>
      <c r="FW150" s="88"/>
      <c r="FX150" s="23"/>
      <c r="FY150" s="126"/>
    </row>
    <row r="151" spans="1:181" s="25" customFormat="1" x14ac:dyDescent="0.2">
      <c r="A151" s="129" t="s">
        <v>77</v>
      </c>
      <c r="B151" s="75">
        <v>0</v>
      </c>
      <c r="C151" s="327">
        <v>0</v>
      </c>
      <c r="D151" s="110">
        <v>0</v>
      </c>
      <c r="E151" s="326">
        <v>0</v>
      </c>
      <c r="F151" s="315">
        <v>0</v>
      </c>
      <c r="G151" s="314"/>
      <c r="H151" s="68"/>
      <c r="I151" s="429">
        <v>0</v>
      </c>
      <c r="J151" s="430"/>
      <c r="K151" s="110">
        <v>0</v>
      </c>
      <c r="L151" s="23"/>
      <c r="M151" s="434"/>
      <c r="N151" s="435"/>
      <c r="O151" s="435"/>
      <c r="P151" s="435"/>
      <c r="Q151" s="435"/>
      <c r="R151" s="436"/>
      <c r="S151" s="97"/>
      <c r="T151" s="97"/>
      <c r="U151" s="97"/>
      <c r="V151" s="97"/>
      <c r="W151" s="97"/>
      <c r="X151" s="98"/>
      <c r="Y151" s="51"/>
      <c r="Z151" s="350" t="s">
        <v>77</v>
      </c>
      <c r="AA151" s="323">
        <v>0</v>
      </c>
      <c r="AB151" s="327">
        <v>0</v>
      </c>
      <c r="AC151" s="110">
        <v>0</v>
      </c>
      <c r="AD151" s="326">
        <v>0</v>
      </c>
      <c r="AE151" s="315">
        <v>175</v>
      </c>
      <c r="AF151" s="314"/>
      <c r="AG151" s="68"/>
      <c r="AH151" s="429">
        <v>0</v>
      </c>
      <c r="AI151" s="430"/>
      <c r="AJ151" s="110">
        <v>0</v>
      </c>
      <c r="AK151" s="23"/>
      <c r="AL151" s="434"/>
      <c r="AM151" s="435"/>
      <c r="AN151" s="435"/>
      <c r="AO151" s="435"/>
      <c r="AP151" s="435"/>
      <c r="AQ151" s="436"/>
      <c r="AR151" s="97"/>
      <c r="AS151" s="97"/>
      <c r="AT151" s="97"/>
      <c r="AU151" s="97"/>
      <c r="AV151" s="97"/>
      <c r="AW151" s="98"/>
      <c r="AX151" s="51"/>
      <c r="AY151" s="350" t="s">
        <v>77</v>
      </c>
      <c r="AZ151" s="75">
        <v>70</v>
      </c>
      <c r="BA151" s="327">
        <v>0.11666666666666665</v>
      </c>
      <c r="BB151" s="110">
        <v>0</v>
      </c>
      <c r="BC151" s="326">
        <v>0.11666666666666665</v>
      </c>
      <c r="BD151" s="315">
        <v>74</v>
      </c>
      <c r="BE151" s="314"/>
      <c r="BF151" s="68"/>
      <c r="BG151" s="429">
        <v>0</v>
      </c>
      <c r="BH151" s="430"/>
      <c r="BI151" s="110">
        <v>0</v>
      </c>
      <c r="BJ151" s="23"/>
      <c r="BK151" s="434"/>
      <c r="BL151" s="435"/>
      <c r="BM151" s="435"/>
      <c r="BN151" s="435"/>
      <c r="BO151" s="435"/>
      <c r="BP151" s="436"/>
      <c r="BQ151" s="97"/>
      <c r="BR151" s="97"/>
      <c r="BS151" s="97"/>
      <c r="BT151" s="97"/>
      <c r="BU151" s="97"/>
      <c r="BV151" s="98"/>
      <c r="BW151" s="51"/>
      <c r="BX151" s="350" t="s">
        <v>77</v>
      </c>
      <c r="BY151" s="75">
        <v>0</v>
      </c>
      <c r="BZ151" s="327">
        <v>0</v>
      </c>
      <c r="CA151" s="110">
        <v>0</v>
      </c>
      <c r="CB151" s="326">
        <v>0</v>
      </c>
      <c r="CC151" s="315">
        <v>0</v>
      </c>
      <c r="CD151" s="314"/>
      <c r="CE151" s="68"/>
      <c r="CF151" s="429">
        <v>0</v>
      </c>
      <c r="CG151" s="430"/>
      <c r="CH151" s="110">
        <v>0</v>
      </c>
      <c r="CI151" s="23"/>
      <c r="CJ151" s="434"/>
      <c r="CK151" s="435"/>
      <c r="CL151" s="435"/>
      <c r="CM151" s="435"/>
      <c r="CN151" s="435"/>
      <c r="CO151" s="436"/>
      <c r="CP151" s="97"/>
      <c r="CQ151" s="97"/>
      <c r="CR151" s="97"/>
      <c r="CS151" s="97"/>
      <c r="CT151" s="97"/>
      <c r="CU151" s="98"/>
      <c r="CV151" s="51"/>
      <c r="CW151" s="129" t="s">
        <v>77</v>
      </c>
      <c r="CX151" s="75">
        <v>0</v>
      </c>
      <c r="CY151" s="327">
        <v>0</v>
      </c>
      <c r="CZ151" s="110">
        <v>0</v>
      </c>
      <c r="DA151" s="326">
        <v>0</v>
      </c>
      <c r="DB151" s="315">
        <v>77</v>
      </c>
      <c r="DC151" s="314"/>
      <c r="DD151" s="68"/>
      <c r="DE151" s="429">
        <v>0</v>
      </c>
      <c r="DF151" s="430"/>
      <c r="DG151" s="110">
        <v>0</v>
      </c>
      <c r="DH151" s="23"/>
      <c r="DI151" s="434"/>
      <c r="DJ151" s="435"/>
      <c r="DK151" s="435"/>
      <c r="DL151" s="435"/>
      <c r="DM151" s="435"/>
      <c r="DN151" s="436"/>
      <c r="DO151" s="97"/>
      <c r="DP151" s="97"/>
      <c r="DQ151" s="97"/>
      <c r="DR151" s="97"/>
      <c r="DS151" s="97"/>
      <c r="DT151" s="98"/>
      <c r="DU151" s="51"/>
      <c r="DV151" s="350" t="s">
        <v>77</v>
      </c>
      <c r="DW151" s="75">
        <v>0</v>
      </c>
      <c r="DX151" s="76">
        <v>0</v>
      </c>
      <c r="DY151" s="83">
        <v>0</v>
      </c>
      <c r="DZ151" s="85">
        <v>0</v>
      </c>
      <c r="EA151" s="113">
        <v>0</v>
      </c>
      <c r="EB151" s="282"/>
      <c r="EC151" s="181"/>
      <c r="ED151" s="495">
        <v>0</v>
      </c>
      <c r="EE151" s="496"/>
      <c r="EF151" s="83">
        <v>0</v>
      </c>
      <c r="EG151" s="23"/>
      <c r="EH151" s="434"/>
      <c r="EI151" s="435"/>
      <c r="EJ151" s="435"/>
      <c r="EK151" s="435"/>
      <c r="EL151" s="435"/>
      <c r="EM151" s="436"/>
      <c r="EN151" s="97"/>
      <c r="EO151" s="97"/>
      <c r="EP151" s="97"/>
      <c r="EQ151" s="97"/>
      <c r="ER151" s="97"/>
      <c r="ES151" s="98"/>
      <c r="ET151" s="51"/>
      <c r="EU151" s="350" t="s">
        <v>77</v>
      </c>
      <c r="EV151" s="323"/>
      <c r="EW151" s="327">
        <v>0</v>
      </c>
      <c r="EX151" s="110">
        <v>0</v>
      </c>
      <c r="EY151" s="326">
        <v>0</v>
      </c>
      <c r="EZ151" s="315">
        <v>0</v>
      </c>
      <c r="FA151" s="314"/>
      <c r="FB151" s="68"/>
      <c r="FC151" s="429">
        <v>0</v>
      </c>
      <c r="FD151" s="430"/>
      <c r="FE151" s="110">
        <v>0</v>
      </c>
      <c r="FF151" s="23"/>
      <c r="FG151" s="434"/>
      <c r="FH151" s="435"/>
      <c r="FI151" s="435"/>
      <c r="FJ151" s="435"/>
      <c r="FK151" s="435"/>
      <c r="FL151" s="436"/>
      <c r="FM151" s="97"/>
      <c r="FN151" s="97"/>
      <c r="FO151" s="97"/>
      <c r="FP151" s="97"/>
      <c r="FQ151" s="97"/>
      <c r="FR151" s="98"/>
      <c r="FS151" s="51"/>
      <c r="FU151" s="237"/>
      <c r="FV151" s="23"/>
      <c r="FW151" s="88"/>
      <c r="FX151" s="23"/>
      <c r="FY151" s="126"/>
    </row>
    <row r="152" spans="1:181" s="25" customFormat="1" x14ac:dyDescent="0.2">
      <c r="A152" s="129"/>
      <c r="B152" s="75"/>
      <c r="C152" s="327" t="s">
        <v>219</v>
      </c>
      <c r="D152" s="110">
        <v>0</v>
      </c>
      <c r="E152" s="326" t="s">
        <v>219</v>
      </c>
      <c r="F152" s="315"/>
      <c r="G152" s="314"/>
      <c r="H152" s="68"/>
      <c r="I152" s="440"/>
      <c r="J152" s="441"/>
      <c r="K152" s="110"/>
      <c r="L152" s="23"/>
      <c r="M152" s="434"/>
      <c r="N152" s="435"/>
      <c r="O152" s="435"/>
      <c r="P152" s="435"/>
      <c r="Q152" s="435"/>
      <c r="R152" s="436"/>
      <c r="S152" s="97"/>
      <c r="T152" s="97"/>
      <c r="U152" s="97"/>
      <c r="V152" s="97"/>
      <c r="W152" s="97"/>
      <c r="X152" s="98"/>
      <c r="Y152" s="51"/>
      <c r="Z152" s="350"/>
      <c r="AA152" s="323"/>
      <c r="AB152" s="327" t="s">
        <v>219</v>
      </c>
      <c r="AC152" s="110">
        <v>0</v>
      </c>
      <c r="AD152" s="326" t="s">
        <v>219</v>
      </c>
      <c r="AE152" s="315"/>
      <c r="AF152" s="314"/>
      <c r="AG152" s="68"/>
      <c r="AH152" s="440"/>
      <c r="AI152" s="441"/>
      <c r="AJ152" s="110"/>
      <c r="AK152" s="23"/>
      <c r="AL152" s="434"/>
      <c r="AM152" s="435"/>
      <c r="AN152" s="435"/>
      <c r="AO152" s="435"/>
      <c r="AP152" s="435"/>
      <c r="AQ152" s="436"/>
      <c r="AR152" s="97"/>
      <c r="AS152" s="97"/>
      <c r="AT152" s="97"/>
      <c r="AU152" s="97"/>
      <c r="AV152" s="97"/>
      <c r="AW152" s="98"/>
      <c r="AX152" s="51"/>
      <c r="AY152" s="350"/>
      <c r="AZ152" s="75"/>
      <c r="BA152" s="327" t="s">
        <v>219</v>
      </c>
      <c r="BB152" s="110">
        <v>0</v>
      </c>
      <c r="BC152" s="326" t="s">
        <v>219</v>
      </c>
      <c r="BD152" s="315">
        <v>0</v>
      </c>
      <c r="BE152" s="314"/>
      <c r="BF152" s="68"/>
      <c r="BG152" s="440"/>
      <c r="BH152" s="441"/>
      <c r="BI152" s="110"/>
      <c r="BJ152" s="23"/>
      <c r="BK152" s="434"/>
      <c r="BL152" s="435"/>
      <c r="BM152" s="435"/>
      <c r="BN152" s="435"/>
      <c r="BO152" s="435"/>
      <c r="BP152" s="436"/>
      <c r="BQ152" s="97"/>
      <c r="BR152" s="97"/>
      <c r="BS152" s="97"/>
      <c r="BT152" s="97"/>
      <c r="BU152" s="97"/>
      <c r="BV152" s="98"/>
      <c r="BW152" s="51"/>
      <c r="BX152" s="350"/>
      <c r="BY152" s="75"/>
      <c r="BZ152" s="327" t="s">
        <v>219</v>
      </c>
      <c r="CA152" s="110">
        <v>0</v>
      </c>
      <c r="CB152" s="326" t="s">
        <v>219</v>
      </c>
      <c r="CC152" s="315"/>
      <c r="CD152" s="314"/>
      <c r="CE152" s="68"/>
      <c r="CF152" s="440"/>
      <c r="CG152" s="441"/>
      <c r="CH152" s="110"/>
      <c r="CI152" s="23"/>
      <c r="CJ152" s="434"/>
      <c r="CK152" s="435"/>
      <c r="CL152" s="435"/>
      <c r="CM152" s="435"/>
      <c r="CN152" s="435"/>
      <c r="CO152" s="436"/>
      <c r="CP152" s="97"/>
      <c r="CQ152" s="97"/>
      <c r="CR152" s="97"/>
      <c r="CS152" s="97"/>
      <c r="CT152" s="97"/>
      <c r="CU152" s="98"/>
      <c r="CV152" s="51"/>
      <c r="CW152" s="129"/>
      <c r="CX152" s="75"/>
      <c r="CY152" s="327" t="s">
        <v>219</v>
      </c>
      <c r="CZ152" s="110">
        <v>0</v>
      </c>
      <c r="DA152" s="326" t="s">
        <v>219</v>
      </c>
      <c r="DB152" s="315"/>
      <c r="DC152" s="314"/>
      <c r="DD152" s="68"/>
      <c r="DE152" s="440"/>
      <c r="DF152" s="441"/>
      <c r="DG152" s="110"/>
      <c r="DH152" s="23"/>
      <c r="DI152" s="434"/>
      <c r="DJ152" s="435"/>
      <c r="DK152" s="435"/>
      <c r="DL152" s="435"/>
      <c r="DM152" s="435"/>
      <c r="DN152" s="436"/>
      <c r="DO152" s="97"/>
      <c r="DP152" s="97"/>
      <c r="DQ152" s="97"/>
      <c r="DR152" s="97"/>
      <c r="DS152" s="97"/>
      <c r="DT152" s="98"/>
      <c r="DU152" s="51"/>
      <c r="DV152" s="350"/>
      <c r="DW152" s="75"/>
      <c r="DX152" s="76" t="s">
        <v>219</v>
      </c>
      <c r="DY152" s="83">
        <v>0</v>
      </c>
      <c r="DZ152" s="85" t="s">
        <v>219</v>
      </c>
      <c r="EA152" s="113"/>
      <c r="EB152" s="282"/>
      <c r="EC152" s="181"/>
      <c r="ED152" s="497"/>
      <c r="EE152" s="498"/>
      <c r="EF152" s="83"/>
      <c r="EG152" s="23"/>
      <c r="EH152" s="434"/>
      <c r="EI152" s="435"/>
      <c r="EJ152" s="435"/>
      <c r="EK152" s="435"/>
      <c r="EL152" s="435"/>
      <c r="EM152" s="436"/>
      <c r="EN152" s="97"/>
      <c r="EO152" s="97"/>
      <c r="EP152" s="97"/>
      <c r="EQ152" s="97"/>
      <c r="ER152" s="97"/>
      <c r="ES152" s="98"/>
      <c r="ET152" s="51"/>
      <c r="EU152" s="350"/>
      <c r="EV152" s="323"/>
      <c r="EW152" s="327" t="s">
        <v>219</v>
      </c>
      <c r="EX152" s="110">
        <v>0</v>
      </c>
      <c r="EY152" s="326" t="s">
        <v>219</v>
      </c>
      <c r="EZ152" s="315"/>
      <c r="FA152" s="314"/>
      <c r="FB152" s="68"/>
      <c r="FC152" s="440"/>
      <c r="FD152" s="441"/>
      <c r="FE152" s="110"/>
      <c r="FF152" s="23"/>
      <c r="FG152" s="434"/>
      <c r="FH152" s="435"/>
      <c r="FI152" s="435"/>
      <c r="FJ152" s="435"/>
      <c r="FK152" s="435"/>
      <c r="FL152" s="436"/>
      <c r="FM152" s="97"/>
      <c r="FN152" s="97"/>
      <c r="FO152" s="97"/>
      <c r="FP152" s="97"/>
      <c r="FQ152" s="97"/>
      <c r="FR152" s="98"/>
      <c r="FS152" s="51"/>
      <c r="FU152" s="237"/>
      <c r="FV152" s="23"/>
      <c r="FW152" s="88"/>
      <c r="FX152" s="23"/>
      <c r="FY152" s="126"/>
    </row>
    <row r="153" spans="1:181" s="25" customFormat="1" x14ac:dyDescent="0.2">
      <c r="A153" s="129" t="s">
        <v>90</v>
      </c>
      <c r="B153" s="77">
        <v>0</v>
      </c>
      <c r="C153" s="327">
        <v>0</v>
      </c>
      <c r="D153" s="110"/>
      <c r="E153" s="326">
        <v>0</v>
      </c>
      <c r="F153" s="315">
        <v>0</v>
      </c>
      <c r="G153" s="314" t="s">
        <v>10</v>
      </c>
      <c r="H153" s="84">
        <v>0</v>
      </c>
      <c r="I153" s="440"/>
      <c r="J153" s="441"/>
      <c r="K153" s="110" t="s">
        <v>10</v>
      </c>
      <c r="L153" s="23"/>
      <c r="M153" s="434"/>
      <c r="N153" s="435"/>
      <c r="O153" s="435"/>
      <c r="P153" s="435"/>
      <c r="Q153" s="435"/>
      <c r="R153" s="436"/>
      <c r="S153" s="97"/>
      <c r="T153" s="97"/>
      <c r="U153" s="97"/>
      <c r="V153" s="97"/>
      <c r="W153" s="97"/>
      <c r="X153" s="98"/>
      <c r="Y153" s="51"/>
      <c r="Z153" s="350" t="s">
        <v>90</v>
      </c>
      <c r="AA153" s="324">
        <v>0</v>
      </c>
      <c r="AB153" s="327">
        <v>0</v>
      </c>
      <c r="AC153" s="110"/>
      <c r="AD153" s="326">
        <v>0</v>
      </c>
      <c r="AE153" s="315">
        <v>108</v>
      </c>
      <c r="AF153" s="314" t="s">
        <v>10</v>
      </c>
      <c r="AG153" s="84">
        <v>0.13636363636363638</v>
      </c>
      <c r="AH153" s="440"/>
      <c r="AI153" s="441"/>
      <c r="AJ153" s="110" t="s">
        <v>10</v>
      </c>
      <c r="AK153" s="23"/>
      <c r="AL153" s="434"/>
      <c r="AM153" s="435"/>
      <c r="AN153" s="435"/>
      <c r="AO153" s="435"/>
      <c r="AP153" s="435"/>
      <c r="AQ153" s="436"/>
      <c r="AR153" s="97"/>
      <c r="AS153" s="97"/>
      <c r="AT153" s="97"/>
      <c r="AU153" s="97"/>
      <c r="AV153" s="97"/>
      <c r="AW153" s="98"/>
      <c r="AX153" s="51"/>
      <c r="AY153" s="350" t="s">
        <v>90</v>
      </c>
      <c r="AZ153" s="77">
        <v>100</v>
      </c>
      <c r="BA153" s="327">
        <v>0.12626262626262627</v>
      </c>
      <c r="BB153" s="110"/>
      <c r="BC153" s="326">
        <v>0.12626262626262627</v>
      </c>
      <c r="BD153" s="315">
        <v>107</v>
      </c>
      <c r="BE153" s="314" t="s">
        <v>10</v>
      </c>
      <c r="BF153" s="84">
        <v>0.13510101010101008</v>
      </c>
      <c r="BG153" s="440"/>
      <c r="BH153" s="441"/>
      <c r="BI153" s="110" t="s">
        <v>10</v>
      </c>
      <c r="BJ153" s="23"/>
      <c r="BK153" s="434"/>
      <c r="BL153" s="435"/>
      <c r="BM153" s="435"/>
      <c r="BN153" s="435"/>
      <c r="BO153" s="435"/>
      <c r="BP153" s="436"/>
      <c r="BQ153" s="97"/>
      <c r="BR153" s="97"/>
      <c r="BS153" s="97"/>
      <c r="BT153" s="97"/>
      <c r="BU153" s="97"/>
      <c r="BV153" s="98"/>
      <c r="BW153" s="51"/>
      <c r="BX153" s="350" t="s">
        <v>90</v>
      </c>
      <c r="BY153" s="77">
        <v>0</v>
      </c>
      <c r="BZ153" s="327">
        <v>0</v>
      </c>
      <c r="CA153" s="110"/>
      <c r="CB153" s="326">
        <v>0</v>
      </c>
      <c r="CC153" s="315">
        <v>108</v>
      </c>
      <c r="CD153" s="314" t="s">
        <v>10</v>
      </c>
      <c r="CE153" s="84">
        <v>0.13636363636363638</v>
      </c>
      <c r="CF153" s="440"/>
      <c r="CG153" s="441"/>
      <c r="CH153" s="110" t="s">
        <v>10</v>
      </c>
      <c r="CI153" s="23"/>
      <c r="CJ153" s="434"/>
      <c r="CK153" s="435"/>
      <c r="CL153" s="435"/>
      <c r="CM153" s="435"/>
      <c r="CN153" s="435"/>
      <c r="CO153" s="436"/>
      <c r="CP153" s="97"/>
      <c r="CQ153" s="97"/>
      <c r="CR153" s="97"/>
      <c r="CS153" s="97"/>
      <c r="CT153" s="97"/>
      <c r="CU153" s="98"/>
      <c r="CV153" s="51"/>
      <c r="CW153" s="129" t="s">
        <v>90</v>
      </c>
      <c r="CX153" s="77">
        <v>0</v>
      </c>
      <c r="CY153" s="327">
        <v>0</v>
      </c>
      <c r="CZ153" s="110"/>
      <c r="DA153" s="326">
        <v>0</v>
      </c>
      <c r="DB153" s="315">
        <v>107</v>
      </c>
      <c r="DC153" s="314" t="s">
        <v>10</v>
      </c>
      <c r="DD153" s="84">
        <v>0.13510101010101008</v>
      </c>
      <c r="DE153" s="440"/>
      <c r="DF153" s="441"/>
      <c r="DG153" s="110" t="s">
        <v>10</v>
      </c>
      <c r="DH153" s="23"/>
      <c r="DI153" s="434"/>
      <c r="DJ153" s="435"/>
      <c r="DK153" s="435"/>
      <c r="DL153" s="435"/>
      <c r="DM153" s="435"/>
      <c r="DN153" s="436"/>
      <c r="DO153" s="97"/>
      <c r="DP153" s="97"/>
      <c r="DQ153" s="97"/>
      <c r="DR153" s="97"/>
      <c r="DS153" s="97"/>
      <c r="DT153" s="98"/>
      <c r="DU153" s="51"/>
      <c r="DV153" s="350" t="s">
        <v>90</v>
      </c>
      <c r="DW153" s="77">
        <v>0</v>
      </c>
      <c r="DX153" s="76">
        <v>0</v>
      </c>
      <c r="DY153" s="83"/>
      <c r="DZ153" s="85">
        <v>0</v>
      </c>
      <c r="EA153" s="113">
        <v>0</v>
      </c>
      <c r="EB153" s="282" t="s">
        <v>10</v>
      </c>
      <c r="EC153" s="84">
        <v>0</v>
      </c>
      <c r="ED153" s="497"/>
      <c r="EE153" s="498"/>
      <c r="EF153" s="83" t="s">
        <v>10</v>
      </c>
      <c r="EG153" s="23"/>
      <c r="EH153" s="434"/>
      <c r="EI153" s="435"/>
      <c r="EJ153" s="435"/>
      <c r="EK153" s="435"/>
      <c r="EL153" s="435"/>
      <c r="EM153" s="436"/>
      <c r="EN153" s="97"/>
      <c r="EO153" s="97"/>
      <c r="EP153" s="97"/>
      <c r="EQ153" s="97"/>
      <c r="ER153" s="97"/>
      <c r="ES153" s="98"/>
      <c r="ET153" s="51"/>
      <c r="EU153" s="350" t="s">
        <v>90</v>
      </c>
      <c r="EV153" s="324">
        <v>0</v>
      </c>
      <c r="EW153" s="327">
        <v>0</v>
      </c>
      <c r="EX153" s="110"/>
      <c r="EY153" s="326">
        <v>0</v>
      </c>
      <c r="EZ153" s="315">
        <v>0</v>
      </c>
      <c r="FA153" s="314" t="s">
        <v>10</v>
      </c>
      <c r="FB153" s="84">
        <v>0</v>
      </c>
      <c r="FC153" s="440"/>
      <c r="FD153" s="441"/>
      <c r="FE153" s="110" t="s">
        <v>10</v>
      </c>
      <c r="FF153" s="23"/>
      <c r="FG153" s="434"/>
      <c r="FH153" s="435"/>
      <c r="FI153" s="435"/>
      <c r="FJ153" s="435"/>
      <c r="FK153" s="435"/>
      <c r="FL153" s="436"/>
      <c r="FM153" s="97"/>
      <c r="FN153" s="97"/>
      <c r="FO153" s="97"/>
      <c r="FP153" s="97"/>
      <c r="FQ153" s="97"/>
      <c r="FR153" s="98"/>
      <c r="FS153" s="51"/>
      <c r="FU153" s="237"/>
      <c r="FV153" s="23"/>
      <c r="FW153" s="88"/>
      <c r="FX153" s="23"/>
      <c r="FY153" s="126"/>
    </row>
    <row r="154" spans="1:181" s="25" customFormat="1" x14ac:dyDescent="0.2">
      <c r="A154" s="129" t="s">
        <v>91</v>
      </c>
      <c r="B154" s="77">
        <v>307.08333333333331</v>
      </c>
      <c r="C154" s="327">
        <v>0.52073239664082682</v>
      </c>
      <c r="D154" s="316">
        <v>318.97500000000002</v>
      </c>
      <c r="E154" s="326">
        <v>0.5408975290697674</v>
      </c>
      <c r="F154" s="317">
        <v>216.33333333333331</v>
      </c>
      <c r="G154" s="314" t="s">
        <v>10</v>
      </c>
      <c r="H154" s="84">
        <v>0.36684431524547795</v>
      </c>
      <c r="I154" s="440"/>
      <c r="J154" s="441"/>
      <c r="K154" s="110" t="s">
        <v>10</v>
      </c>
      <c r="L154" s="23"/>
      <c r="M154" s="434"/>
      <c r="N154" s="435"/>
      <c r="O154" s="435"/>
      <c r="P154" s="435"/>
      <c r="Q154" s="435"/>
      <c r="R154" s="436"/>
      <c r="S154" s="97"/>
      <c r="T154" s="97"/>
      <c r="U154" s="97"/>
      <c r="V154" s="97"/>
      <c r="W154" s="97"/>
      <c r="X154" s="98"/>
      <c r="Y154" s="51"/>
      <c r="Z154" s="350" t="s">
        <v>91</v>
      </c>
      <c r="AA154" s="324">
        <v>310.16666666666669</v>
      </c>
      <c r="AB154" s="327">
        <v>0.52596091731266148</v>
      </c>
      <c r="AC154" s="316">
        <v>428.80500000000001</v>
      </c>
      <c r="AD154" s="326">
        <v>0.7271402616279069</v>
      </c>
      <c r="AE154" s="317">
        <v>175.3</v>
      </c>
      <c r="AF154" s="314" t="s">
        <v>10</v>
      </c>
      <c r="AG154" s="84">
        <v>0.2972625968992248</v>
      </c>
      <c r="AH154" s="440"/>
      <c r="AI154" s="441"/>
      <c r="AJ154" s="110" t="s">
        <v>10</v>
      </c>
      <c r="AK154" s="23"/>
      <c r="AL154" s="434"/>
      <c r="AM154" s="435"/>
      <c r="AN154" s="435"/>
      <c r="AO154" s="435"/>
      <c r="AP154" s="435"/>
      <c r="AQ154" s="436"/>
      <c r="AR154" s="97"/>
      <c r="AS154" s="97"/>
      <c r="AT154" s="97"/>
      <c r="AU154" s="97"/>
      <c r="AV154" s="97"/>
      <c r="AW154" s="98"/>
      <c r="AX154" s="51"/>
      <c r="AY154" s="350" t="s">
        <v>91</v>
      </c>
      <c r="AZ154" s="77">
        <v>287.70833333333331</v>
      </c>
      <c r="BA154" s="327">
        <v>0.48787750322997409</v>
      </c>
      <c r="BB154" s="316">
        <v>293.34083333333331</v>
      </c>
      <c r="BC154" s="326">
        <v>0.49742873869509036</v>
      </c>
      <c r="BD154" s="317">
        <v>215.22499999999999</v>
      </c>
      <c r="BE154" s="314" t="s">
        <v>10</v>
      </c>
      <c r="BF154" s="84">
        <v>0.36496487403100769</v>
      </c>
      <c r="BG154" s="440"/>
      <c r="BH154" s="441"/>
      <c r="BI154" s="110" t="s">
        <v>10</v>
      </c>
      <c r="BJ154" s="23"/>
      <c r="BK154" s="434"/>
      <c r="BL154" s="435"/>
      <c r="BM154" s="435"/>
      <c r="BN154" s="435"/>
      <c r="BO154" s="435"/>
      <c r="BP154" s="436"/>
      <c r="BQ154" s="97"/>
      <c r="BR154" s="97"/>
      <c r="BS154" s="97"/>
      <c r="BT154" s="97"/>
      <c r="BU154" s="97"/>
      <c r="BV154" s="98"/>
      <c r="BW154" s="51"/>
      <c r="BX154" s="350" t="s">
        <v>91</v>
      </c>
      <c r="BY154" s="77">
        <v>225.83333333333334</v>
      </c>
      <c r="BZ154" s="327">
        <v>0.38295381136950901</v>
      </c>
      <c r="CA154" s="316">
        <v>249.71333333333331</v>
      </c>
      <c r="CB154" s="326">
        <v>0.42344799741602057</v>
      </c>
      <c r="CC154" s="317">
        <v>264.58333333333331</v>
      </c>
      <c r="CD154" s="314" t="s">
        <v>10</v>
      </c>
      <c r="CE154" s="84">
        <v>0.44866359819121437</v>
      </c>
      <c r="CF154" s="440"/>
      <c r="CG154" s="441"/>
      <c r="CH154" s="110" t="s">
        <v>10</v>
      </c>
      <c r="CI154" s="23"/>
      <c r="CJ154" s="434"/>
      <c r="CK154" s="435"/>
      <c r="CL154" s="435"/>
      <c r="CM154" s="435"/>
      <c r="CN154" s="435"/>
      <c r="CO154" s="436"/>
      <c r="CP154" s="97"/>
      <c r="CQ154" s="97"/>
      <c r="CR154" s="97"/>
      <c r="CS154" s="97"/>
      <c r="CT154" s="97"/>
      <c r="CU154" s="98"/>
      <c r="CV154" s="51"/>
      <c r="CW154" s="129" t="s">
        <v>91</v>
      </c>
      <c r="CX154" s="77">
        <v>281.25</v>
      </c>
      <c r="CY154" s="327">
        <v>0.47692587209302323</v>
      </c>
      <c r="CZ154" s="316">
        <v>241.37249999999997</v>
      </c>
      <c r="DA154" s="326">
        <v>0.40930414244186042</v>
      </c>
      <c r="DB154" s="317">
        <v>230.64166666666665</v>
      </c>
      <c r="DC154" s="314" t="s">
        <v>10</v>
      </c>
      <c r="DD154" s="84">
        <v>0.39110747739018081</v>
      </c>
      <c r="DE154" s="440"/>
      <c r="DF154" s="441"/>
      <c r="DG154" s="110" t="s">
        <v>10</v>
      </c>
      <c r="DH154" s="23"/>
      <c r="DI154" s="434"/>
      <c r="DJ154" s="435"/>
      <c r="DK154" s="435"/>
      <c r="DL154" s="435"/>
      <c r="DM154" s="435"/>
      <c r="DN154" s="436"/>
      <c r="DO154" s="97"/>
      <c r="DP154" s="97"/>
      <c r="DQ154" s="97"/>
      <c r="DR154" s="97"/>
      <c r="DS154" s="97"/>
      <c r="DT154" s="98"/>
      <c r="DU154" s="51"/>
      <c r="DV154" s="350" t="s">
        <v>91</v>
      </c>
      <c r="DW154" s="77">
        <v>279.33333333333331</v>
      </c>
      <c r="DX154" s="76">
        <v>0.47367571059431518</v>
      </c>
      <c r="DY154" s="114">
        <v>281.60124999999994</v>
      </c>
      <c r="DZ154" s="85">
        <v>0.47752149951550371</v>
      </c>
      <c r="EA154" s="78">
        <v>206.68333333333334</v>
      </c>
      <c r="EB154" s="282" t="s">
        <v>10</v>
      </c>
      <c r="EC154" s="84">
        <v>0.35048045865633076</v>
      </c>
      <c r="ED154" s="497"/>
      <c r="EE154" s="498"/>
      <c r="EF154" s="83" t="s">
        <v>10</v>
      </c>
      <c r="EG154" s="23"/>
      <c r="EH154" s="434"/>
      <c r="EI154" s="435"/>
      <c r="EJ154" s="435"/>
      <c r="EK154" s="435"/>
      <c r="EL154" s="435"/>
      <c r="EM154" s="436"/>
      <c r="EN154" s="97"/>
      <c r="EO154" s="97"/>
      <c r="EP154" s="97"/>
      <c r="EQ154" s="97"/>
      <c r="ER154" s="97"/>
      <c r="ES154" s="98"/>
      <c r="ET154" s="51"/>
      <c r="EU154" s="350" t="s">
        <v>91</v>
      </c>
      <c r="EV154" s="324">
        <v>0</v>
      </c>
      <c r="EW154" s="327">
        <v>0</v>
      </c>
      <c r="EX154" s="316">
        <v>0</v>
      </c>
      <c r="EY154" s="326">
        <v>0</v>
      </c>
      <c r="EZ154" s="317">
        <v>0</v>
      </c>
      <c r="FA154" s="314" t="s">
        <v>10</v>
      </c>
      <c r="FB154" s="84">
        <v>0</v>
      </c>
      <c r="FC154" s="440"/>
      <c r="FD154" s="441"/>
      <c r="FE154" s="110" t="s">
        <v>10</v>
      </c>
      <c r="FF154" s="23"/>
      <c r="FG154" s="434"/>
      <c r="FH154" s="435"/>
      <c r="FI154" s="435"/>
      <c r="FJ154" s="435"/>
      <c r="FK154" s="435"/>
      <c r="FL154" s="436"/>
      <c r="FM154" s="97"/>
      <c r="FN154" s="97"/>
      <c r="FO154" s="97"/>
      <c r="FP154" s="97"/>
      <c r="FQ154" s="97"/>
      <c r="FR154" s="98"/>
      <c r="FS154" s="51"/>
      <c r="FU154" s="237"/>
      <c r="FV154" s="23"/>
      <c r="FW154" s="88"/>
      <c r="FX154" s="23"/>
      <c r="FY154" s="126"/>
    </row>
    <row r="155" spans="1:181" s="25" customFormat="1" x14ac:dyDescent="0.2">
      <c r="A155" s="129" t="s">
        <v>1</v>
      </c>
      <c r="B155" s="75">
        <v>7</v>
      </c>
      <c r="C155" s="327">
        <v>0.29166666666666669</v>
      </c>
      <c r="D155" s="110"/>
      <c r="E155" s="326">
        <v>0</v>
      </c>
      <c r="F155" s="315">
        <v>36</v>
      </c>
      <c r="G155" s="314"/>
      <c r="H155" s="84"/>
      <c r="I155" s="440"/>
      <c r="J155" s="441"/>
      <c r="K155" s="110"/>
      <c r="L155" s="23"/>
      <c r="M155" s="434"/>
      <c r="N155" s="435"/>
      <c r="O155" s="435"/>
      <c r="P155" s="435"/>
      <c r="Q155" s="435"/>
      <c r="R155" s="436"/>
      <c r="S155" s="97"/>
      <c r="T155" s="97"/>
      <c r="U155" s="97"/>
      <c r="V155" s="97"/>
      <c r="W155" s="97"/>
      <c r="X155" s="98"/>
      <c r="Y155" s="51"/>
      <c r="Z155" s="350" t="s">
        <v>1</v>
      </c>
      <c r="AA155" s="323">
        <v>7</v>
      </c>
      <c r="AB155" s="327">
        <v>0.29166666666666669</v>
      </c>
      <c r="AC155" s="110"/>
      <c r="AD155" s="326">
        <v>0</v>
      </c>
      <c r="AE155" s="315">
        <v>17</v>
      </c>
      <c r="AF155" s="314"/>
      <c r="AG155" s="84"/>
      <c r="AH155" s="440"/>
      <c r="AI155" s="441"/>
      <c r="AJ155" s="110"/>
      <c r="AK155" s="23"/>
      <c r="AL155" s="434"/>
      <c r="AM155" s="435"/>
      <c r="AN155" s="435"/>
      <c r="AO155" s="435"/>
      <c r="AP155" s="435"/>
      <c r="AQ155" s="436"/>
      <c r="AR155" s="97"/>
      <c r="AS155" s="97"/>
      <c r="AT155" s="97"/>
      <c r="AU155" s="97"/>
      <c r="AV155" s="97"/>
      <c r="AW155" s="98"/>
      <c r="AX155" s="51"/>
      <c r="AY155" s="350" t="s">
        <v>1</v>
      </c>
      <c r="AZ155" s="75">
        <v>0</v>
      </c>
      <c r="BA155" s="327">
        <v>0</v>
      </c>
      <c r="BB155" s="110"/>
      <c r="BC155" s="326">
        <v>0</v>
      </c>
      <c r="BD155" s="315">
        <v>0</v>
      </c>
      <c r="BE155" s="314"/>
      <c r="BF155" s="84"/>
      <c r="BG155" s="440"/>
      <c r="BH155" s="441"/>
      <c r="BI155" s="110"/>
      <c r="BJ155" s="23"/>
      <c r="BK155" s="434"/>
      <c r="BL155" s="435"/>
      <c r="BM155" s="435"/>
      <c r="BN155" s="435"/>
      <c r="BO155" s="435"/>
      <c r="BP155" s="436"/>
      <c r="BQ155" s="97"/>
      <c r="BR155" s="97"/>
      <c r="BS155" s="97"/>
      <c r="BT155" s="97"/>
      <c r="BU155" s="97"/>
      <c r="BV155" s="98"/>
      <c r="BW155" s="51"/>
      <c r="BX155" s="350" t="s">
        <v>1</v>
      </c>
      <c r="BY155" s="75">
        <v>7</v>
      </c>
      <c r="BZ155" s="327">
        <v>0.29166666666666669</v>
      </c>
      <c r="CA155" s="110"/>
      <c r="CB155" s="326">
        <v>0</v>
      </c>
      <c r="CC155" s="315">
        <v>7</v>
      </c>
      <c r="CD155" s="314"/>
      <c r="CE155" s="84"/>
      <c r="CF155" s="440"/>
      <c r="CG155" s="441"/>
      <c r="CH155" s="110"/>
      <c r="CI155" s="23"/>
      <c r="CJ155" s="434"/>
      <c r="CK155" s="435"/>
      <c r="CL155" s="435"/>
      <c r="CM155" s="435"/>
      <c r="CN155" s="435"/>
      <c r="CO155" s="436"/>
      <c r="CP155" s="97"/>
      <c r="CQ155" s="97"/>
      <c r="CR155" s="97"/>
      <c r="CS155" s="97"/>
      <c r="CT155" s="97"/>
      <c r="CU155" s="98"/>
      <c r="CV155" s="51"/>
      <c r="CW155" s="129" t="s">
        <v>1</v>
      </c>
      <c r="CX155" s="75">
        <v>7</v>
      </c>
      <c r="CY155" s="327">
        <v>0.29166666666666669</v>
      </c>
      <c r="CZ155" s="110"/>
      <c r="DA155" s="326">
        <v>0</v>
      </c>
      <c r="DB155" s="315">
        <v>7</v>
      </c>
      <c r="DC155" s="314"/>
      <c r="DD155" s="84"/>
      <c r="DE155" s="440"/>
      <c r="DF155" s="441"/>
      <c r="DG155" s="110"/>
      <c r="DH155" s="23"/>
      <c r="DI155" s="434"/>
      <c r="DJ155" s="435"/>
      <c r="DK155" s="435"/>
      <c r="DL155" s="435"/>
      <c r="DM155" s="435"/>
      <c r="DN155" s="436"/>
      <c r="DO155" s="97"/>
      <c r="DP155" s="97"/>
      <c r="DQ155" s="97"/>
      <c r="DR155" s="97"/>
      <c r="DS155" s="97"/>
      <c r="DT155" s="98"/>
      <c r="DU155" s="51"/>
      <c r="DV155" s="350" t="s">
        <v>1</v>
      </c>
      <c r="DW155" s="75">
        <v>0</v>
      </c>
      <c r="DX155" s="76">
        <v>0</v>
      </c>
      <c r="DY155" s="83"/>
      <c r="DZ155" s="85">
        <v>0</v>
      </c>
      <c r="EA155" s="113">
        <v>0</v>
      </c>
      <c r="EB155" s="282"/>
      <c r="EC155" s="84"/>
      <c r="ED155" s="497"/>
      <c r="EE155" s="498"/>
      <c r="EF155" s="83"/>
      <c r="EG155" s="23"/>
      <c r="EH155" s="434"/>
      <c r="EI155" s="435"/>
      <c r="EJ155" s="435"/>
      <c r="EK155" s="435"/>
      <c r="EL155" s="435"/>
      <c r="EM155" s="436"/>
      <c r="EN155" s="97"/>
      <c r="EO155" s="97"/>
      <c r="EP155" s="97"/>
      <c r="EQ155" s="97"/>
      <c r="ER155" s="97"/>
      <c r="ES155" s="98"/>
      <c r="ET155" s="51"/>
      <c r="EU155" s="350" t="s">
        <v>1</v>
      </c>
      <c r="EV155" s="323"/>
      <c r="EW155" s="327">
        <v>0</v>
      </c>
      <c r="EX155" s="110"/>
      <c r="EY155" s="326">
        <v>0</v>
      </c>
      <c r="EZ155" s="315">
        <v>0</v>
      </c>
      <c r="FA155" s="314"/>
      <c r="FB155" s="84"/>
      <c r="FC155" s="440"/>
      <c r="FD155" s="441"/>
      <c r="FE155" s="110"/>
      <c r="FF155" s="23"/>
      <c r="FG155" s="434"/>
      <c r="FH155" s="435"/>
      <c r="FI155" s="435"/>
      <c r="FJ155" s="435"/>
      <c r="FK155" s="435"/>
      <c r="FL155" s="436"/>
      <c r="FM155" s="97"/>
      <c r="FN155" s="97"/>
      <c r="FO155" s="97"/>
      <c r="FP155" s="97"/>
      <c r="FQ155" s="97"/>
      <c r="FR155" s="98"/>
      <c r="FS155" s="51"/>
      <c r="FU155" s="237"/>
      <c r="FV155" s="23"/>
      <c r="FW155" s="88"/>
      <c r="FX155" s="23"/>
      <c r="FY155" s="126"/>
    </row>
    <row r="156" spans="1:181" s="25" customFormat="1" x14ac:dyDescent="0.2">
      <c r="A156" s="129" t="s">
        <v>161</v>
      </c>
      <c r="B156" s="75">
        <v>7</v>
      </c>
      <c r="C156" s="327">
        <v>0.29166666666666669</v>
      </c>
      <c r="D156" s="110"/>
      <c r="E156" s="326">
        <v>0</v>
      </c>
      <c r="F156" s="315">
        <v>7</v>
      </c>
      <c r="G156" s="314"/>
      <c r="H156" s="84">
        <v>0.29166666666666669</v>
      </c>
      <c r="I156" s="440"/>
      <c r="J156" s="441"/>
      <c r="K156" s="110"/>
      <c r="L156" s="23"/>
      <c r="M156" s="434"/>
      <c r="N156" s="435"/>
      <c r="O156" s="435"/>
      <c r="P156" s="435"/>
      <c r="Q156" s="435"/>
      <c r="R156" s="436"/>
      <c r="S156" s="97"/>
      <c r="T156" s="97"/>
      <c r="U156" s="97"/>
      <c r="V156" s="97"/>
      <c r="W156" s="97"/>
      <c r="X156" s="98"/>
      <c r="Y156" s="51"/>
      <c r="Z156" s="350" t="s">
        <v>161</v>
      </c>
      <c r="AA156" s="323">
        <v>7</v>
      </c>
      <c r="AB156" s="327">
        <v>0.29166666666666669</v>
      </c>
      <c r="AC156" s="110"/>
      <c r="AD156" s="326">
        <v>0</v>
      </c>
      <c r="AE156" s="315">
        <v>7</v>
      </c>
      <c r="AF156" s="314"/>
      <c r="AG156" s="84">
        <v>0.29166666666666669</v>
      </c>
      <c r="AH156" s="440"/>
      <c r="AI156" s="441"/>
      <c r="AJ156" s="110"/>
      <c r="AK156" s="23"/>
      <c r="AL156" s="434"/>
      <c r="AM156" s="435"/>
      <c r="AN156" s="435"/>
      <c r="AO156" s="435"/>
      <c r="AP156" s="435"/>
      <c r="AQ156" s="436"/>
      <c r="AR156" s="97"/>
      <c r="AS156" s="97"/>
      <c r="AT156" s="97"/>
      <c r="AU156" s="97"/>
      <c r="AV156" s="97"/>
      <c r="AW156" s="98"/>
      <c r="AX156" s="51"/>
      <c r="AY156" s="350" t="s">
        <v>161</v>
      </c>
      <c r="AZ156" s="75">
        <v>7</v>
      </c>
      <c r="BA156" s="327">
        <v>0.29166666666666669</v>
      </c>
      <c r="BB156" s="110"/>
      <c r="BC156" s="326">
        <v>0</v>
      </c>
      <c r="BD156" s="315">
        <v>7</v>
      </c>
      <c r="BE156" s="314"/>
      <c r="BF156" s="84">
        <v>0.29166666666666669</v>
      </c>
      <c r="BG156" s="440"/>
      <c r="BH156" s="441"/>
      <c r="BI156" s="110"/>
      <c r="BJ156" s="23"/>
      <c r="BK156" s="434"/>
      <c r="BL156" s="435"/>
      <c r="BM156" s="435"/>
      <c r="BN156" s="435"/>
      <c r="BO156" s="435"/>
      <c r="BP156" s="436"/>
      <c r="BQ156" s="97"/>
      <c r="BR156" s="97"/>
      <c r="BS156" s="97"/>
      <c r="BT156" s="97"/>
      <c r="BU156" s="97"/>
      <c r="BV156" s="98"/>
      <c r="BW156" s="51"/>
      <c r="BX156" s="350" t="s">
        <v>161</v>
      </c>
      <c r="BY156" s="75">
        <v>7</v>
      </c>
      <c r="BZ156" s="327">
        <v>0.29166666666666669</v>
      </c>
      <c r="CA156" s="110"/>
      <c r="CB156" s="326">
        <v>0</v>
      </c>
      <c r="CC156" s="315">
        <v>7</v>
      </c>
      <c r="CD156" s="314"/>
      <c r="CE156" s="84">
        <v>0.29166666666666669</v>
      </c>
      <c r="CF156" s="440"/>
      <c r="CG156" s="441"/>
      <c r="CH156" s="110"/>
      <c r="CI156" s="23"/>
      <c r="CJ156" s="434"/>
      <c r="CK156" s="435"/>
      <c r="CL156" s="435"/>
      <c r="CM156" s="435"/>
      <c r="CN156" s="435"/>
      <c r="CO156" s="436"/>
      <c r="CP156" s="97"/>
      <c r="CQ156" s="97"/>
      <c r="CR156" s="97"/>
      <c r="CS156" s="97"/>
      <c r="CT156" s="97"/>
      <c r="CU156" s="98"/>
      <c r="CV156" s="51"/>
      <c r="CW156" s="129" t="s">
        <v>161</v>
      </c>
      <c r="CX156" s="75">
        <v>7</v>
      </c>
      <c r="CY156" s="327">
        <v>0.29166666666666669</v>
      </c>
      <c r="CZ156" s="110"/>
      <c r="DA156" s="326">
        <v>0</v>
      </c>
      <c r="DB156" s="315">
        <v>7</v>
      </c>
      <c r="DC156" s="314"/>
      <c r="DD156" s="84">
        <v>0.29166666666666669</v>
      </c>
      <c r="DE156" s="440"/>
      <c r="DF156" s="441"/>
      <c r="DG156" s="110"/>
      <c r="DH156" s="23"/>
      <c r="DI156" s="434"/>
      <c r="DJ156" s="435"/>
      <c r="DK156" s="435"/>
      <c r="DL156" s="435"/>
      <c r="DM156" s="435"/>
      <c r="DN156" s="436"/>
      <c r="DO156" s="97"/>
      <c r="DP156" s="97"/>
      <c r="DQ156" s="97"/>
      <c r="DR156" s="97"/>
      <c r="DS156" s="97"/>
      <c r="DT156" s="98"/>
      <c r="DU156" s="51"/>
      <c r="DV156" s="350" t="s">
        <v>161</v>
      </c>
      <c r="DW156" s="75">
        <v>7</v>
      </c>
      <c r="DX156" s="76">
        <v>0.29166666666666669</v>
      </c>
      <c r="DY156" s="83"/>
      <c r="DZ156" s="85">
        <v>0</v>
      </c>
      <c r="EA156" s="113">
        <v>7</v>
      </c>
      <c r="EB156" s="282"/>
      <c r="EC156" s="84">
        <v>0.29166666666666669</v>
      </c>
      <c r="ED156" s="497"/>
      <c r="EE156" s="498"/>
      <c r="EF156" s="83"/>
      <c r="EG156" s="23"/>
      <c r="EH156" s="434"/>
      <c r="EI156" s="435"/>
      <c r="EJ156" s="435"/>
      <c r="EK156" s="435"/>
      <c r="EL156" s="435"/>
      <c r="EM156" s="436"/>
      <c r="EN156" s="97"/>
      <c r="EO156" s="97"/>
      <c r="EP156" s="97"/>
      <c r="EQ156" s="97"/>
      <c r="ER156" s="97"/>
      <c r="ES156" s="98"/>
      <c r="ET156" s="51"/>
      <c r="EU156" s="350" t="s">
        <v>161</v>
      </c>
      <c r="EV156" s="323"/>
      <c r="EW156" s="327">
        <v>0</v>
      </c>
      <c r="EX156" s="110"/>
      <c r="EY156" s="326">
        <v>0</v>
      </c>
      <c r="EZ156" s="315">
        <v>0</v>
      </c>
      <c r="FA156" s="314"/>
      <c r="FB156" s="84">
        <v>0</v>
      </c>
      <c r="FC156" s="440"/>
      <c r="FD156" s="441"/>
      <c r="FE156" s="110"/>
      <c r="FF156" s="23"/>
      <c r="FG156" s="434"/>
      <c r="FH156" s="435"/>
      <c r="FI156" s="435"/>
      <c r="FJ156" s="435"/>
      <c r="FK156" s="435"/>
      <c r="FL156" s="436"/>
      <c r="FM156" s="97"/>
      <c r="FN156" s="97"/>
      <c r="FO156" s="97"/>
      <c r="FP156" s="97"/>
      <c r="FQ156" s="97"/>
      <c r="FR156" s="98"/>
      <c r="FS156" s="51"/>
      <c r="FU156" s="237"/>
      <c r="FV156" s="23"/>
      <c r="FW156" s="88"/>
      <c r="FX156" s="23"/>
      <c r="FY156" s="126"/>
    </row>
    <row r="157" spans="1:181" s="25" customFormat="1" ht="12.75" thickBot="1" x14ac:dyDescent="0.25">
      <c r="A157" s="129" t="s">
        <v>48</v>
      </c>
      <c r="B157" s="75">
        <v>3</v>
      </c>
      <c r="C157" s="327">
        <v>0.125</v>
      </c>
      <c r="D157" s="110"/>
      <c r="E157" s="326">
        <v>0</v>
      </c>
      <c r="F157" s="315">
        <v>3</v>
      </c>
      <c r="G157" s="314"/>
      <c r="H157" s="84">
        <v>0.125</v>
      </c>
      <c r="I157" s="440"/>
      <c r="J157" s="441"/>
      <c r="K157" s="110"/>
      <c r="L157" s="23"/>
      <c r="M157" s="437"/>
      <c r="N157" s="438"/>
      <c r="O157" s="438"/>
      <c r="P157" s="438"/>
      <c r="Q157" s="438"/>
      <c r="R157" s="439"/>
      <c r="S157" s="99"/>
      <c r="T157" s="99"/>
      <c r="U157" s="99"/>
      <c r="V157" s="99"/>
      <c r="W157" s="99"/>
      <c r="X157" s="100"/>
      <c r="Y157" s="51"/>
      <c r="Z157" s="350" t="s">
        <v>48</v>
      </c>
      <c r="AA157" s="323">
        <v>3</v>
      </c>
      <c r="AB157" s="327">
        <v>0.125</v>
      </c>
      <c r="AC157" s="110"/>
      <c r="AD157" s="326">
        <v>0</v>
      </c>
      <c r="AE157" s="315">
        <v>3</v>
      </c>
      <c r="AF157" s="314"/>
      <c r="AG157" s="84">
        <v>0.125</v>
      </c>
      <c r="AH157" s="440"/>
      <c r="AI157" s="441"/>
      <c r="AJ157" s="110"/>
      <c r="AK157" s="23"/>
      <c r="AL157" s="437"/>
      <c r="AM157" s="438"/>
      <c r="AN157" s="438"/>
      <c r="AO157" s="438"/>
      <c r="AP157" s="438"/>
      <c r="AQ157" s="439"/>
      <c r="AR157" s="99"/>
      <c r="AS157" s="99"/>
      <c r="AT157" s="99"/>
      <c r="AU157" s="99"/>
      <c r="AV157" s="99"/>
      <c r="AW157" s="100"/>
      <c r="AX157" s="51"/>
      <c r="AY157" s="350" t="s">
        <v>48</v>
      </c>
      <c r="AZ157" s="75">
        <v>3</v>
      </c>
      <c r="BA157" s="327">
        <v>0.125</v>
      </c>
      <c r="BB157" s="110"/>
      <c r="BC157" s="326">
        <v>0</v>
      </c>
      <c r="BD157" s="315">
        <v>3</v>
      </c>
      <c r="BE157" s="314"/>
      <c r="BF157" s="84">
        <v>0.125</v>
      </c>
      <c r="BG157" s="440"/>
      <c r="BH157" s="441"/>
      <c r="BI157" s="110"/>
      <c r="BJ157" s="23"/>
      <c r="BK157" s="437"/>
      <c r="BL157" s="438"/>
      <c r="BM157" s="438"/>
      <c r="BN157" s="438"/>
      <c r="BO157" s="438"/>
      <c r="BP157" s="439"/>
      <c r="BQ157" s="99"/>
      <c r="BR157" s="99"/>
      <c r="BS157" s="99"/>
      <c r="BT157" s="99"/>
      <c r="BU157" s="99"/>
      <c r="BV157" s="100"/>
      <c r="BW157" s="51"/>
      <c r="BX157" s="350" t="s">
        <v>48</v>
      </c>
      <c r="BY157" s="75">
        <v>3</v>
      </c>
      <c r="BZ157" s="327">
        <v>0.125</v>
      </c>
      <c r="CA157" s="110"/>
      <c r="CB157" s="326">
        <v>0</v>
      </c>
      <c r="CC157" s="315">
        <v>3</v>
      </c>
      <c r="CD157" s="314"/>
      <c r="CE157" s="84">
        <v>0.125</v>
      </c>
      <c r="CF157" s="440"/>
      <c r="CG157" s="441"/>
      <c r="CH157" s="110"/>
      <c r="CI157" s="23"/>
      <c r="CJ157" s="437"/>
      <c r="CK157" s="438"/>
      <c r="CL157" s="438"/>
      <c r="CM157" s="438"/>
      <c r="CN157" s="438"/>
      <c r="CO157" s="439"/>
      <c r="CP157" s="99"/>
      <c r="CQ157" s="99"/>
      <c r="CR157" s="99"/>
      <c r="CS157" s="99"/>
      <c r="CT157" s="99"/>
      <c r="CU157" s="100"/>
      <c r="CV157" s="51"/>
      <c r="CW157" s="129" t="s">
        <v>48</v>
      </c>
      <c r="CX157" s="75">
        <v>3</v>
      </c>
      <c r="CY157" s="327">
        <v>0.125</v>
      </c>
      <c r="CZ157" s="110"/>
      <c r="DA157" s="326">
        <v>0</v>
      </c>
      <c r="DB157" s="315">
        <v>3</v>
      </c>
      <c r="DC157" s="314"/>
      <c r="DD157" s="84">
        <v>0.125</v>
      </c>
      <c r="DE157" s="440"/>
      <c r="DF157" s="441"/>
      <c r="DG157" s="110"/>
      <c r="DH157" s="23"/>
      <c r="DI157" s="437"/>
      <c r="DJ157" s="438"/>
      <c r="DK157" s="438"/>
      <c r="DL157" s="438"/>
      <c r="DM157" s="438"/>
      <c r="DN157" s="439"/>
      <c r="DO157" s="99"/>
      <c r="DP157" s="99"/>
      <c r="DQ157" s="99"/>
      <c r="DR157" s="99"/>
      <c r="DS157" s="99"/>
      <c r="DT157" s="100"/>
      <c r="DU157" s="51"/>
      <c r="DV157" s="350" t="s">
        <v>48</v>
      </c>
      <c r="DW157" s="75">
        <v>3</v>
      </c>
      <c r="DX157" s="76">
        <v>0.125</v>
      </c>
      <c r="DY157" s="83"/>
      <c r="DZ157" s="85">
        <v>0</v>
      </c>
      <c r="EA157" s="113">
        <v>3</v>
      </c>
      <c r="EB157" s="282"/>
      <c r="EC157" s="84">
        <v>0.125</v>
      </c>
      <c r="ED157" s="497"/>
      <c r="EE157" s="498"/>
      <c r="EF157" s="83"/>
      <c r="EG157" s="23"/>
      <c r="EH157" s="437"/>
      <c r="EI157" s="438"/>
      <c r="EJ157" s="438"/>
      <c r="EK157" s="438"/>
      <c r="EL157" s="438"/>
      <c r="EM157" s="439"/>
      <c r="EN157" s="99"/>
      <c r="EO157" s="99"/>
      <c r="EP157" s="99"/>
      <c r="EQ157" s="99"/>
      <c r="ER157" s="99"/>
      <c r="ES157" s="100"/>
      <c r="ET157" s="51"/>
      <c r="EU157" s="350" t="s">
        <v>48</v>
      </c>
      <c r="EV157" s="323"/>
      <c r="EW157" s="327">
        <v>0</v>
      </c>
      <c r="EX157" s="110"/>
      <c r="EY157" s="326">
        <v>0</v>
      </c>
      <c r="EZ157" s="315">
        <v>0</v>
      </c>
      <c r="FA157" s="314"/>
      <c r="FB157" s="84">
        <v>0</v>
      </c>
      <c r="FC157" s="440"/>
      <c r="FD157" s="441"/>
      <c r="FE157" s="110"/>
      <c r="FF157" s="23"/>
      <c r="FG157" s="437"/>
      <c r="FH157" s="438"/>
      <c r="FI157" s="438"/>
      <c r="FJ157" s="438"/>
      <c r="FK157" s="438"/>
      <c r="FL157" s="439"/>
      <c r="FM157" s="99"/>
      <c r="FN157" s="99"/>
      <c r="FO157" s="99"/>
      <c r="FP157" s="99"/>
      <c r="FQ157" s="99"/>
      <c r="FR157" s="100"/>
      <c r="FS157" s="51"/>
      <c r="FU157" s="237"/>
      <c r="FV157" s="23"/>
      <c r="FW157" s="88"/>
      <c r="FX157" s="23"/>
      <c r="FY157" s="126"/>
    </row>
    <row r="158" spans="1:181" s="25" customFormat="1" ht="12.75" thickBot="1" x14ac:dyDescent="0.25">
      <c r="A158" s="333" t="s">
        <v>103</v>
      </c>
      <c r="B158" s="334"/>
      <c r="C158" s="342">
        <v>3.9247987628672734</v>
      </c>
      <c r="D158" s="336"/>
      <c r="E158" s="337">
        <v>3.7826137820101327</v>
      </c>
      <c r="F158" s="338"/>
      <c r="G158" s="339"/>
      <c r="H158" s="340"/>
      <c r="I158" s="442"/>
      <c r="J158" s="443"/>
      <c r="K158" s="341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X158" s="24"/>
      <c r="Y158" s="51"/>
      <c r="Z158" s="333" t="s">
        <v>103</v>
      </c>
      <c r="AA158" s="334"/>
      <c r="AB158" s="342">
        <v>3.9082788074373207</v>
      </c>
      <c r="AC158" s="336"/>
      <c r="AD158" s="345">
        <v>4.8483765548824422</v>
      </c>
      <c r="AE158" s="338"/>
      <c r="AF158" s="339"/>
      <c r="AG158" s="346"/>
      <c r="AH158" s="442"/>
      <c r="AI158" s="443"/>
      <c r="AJ158" s="341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W158" s="24"/>
      <c r="AX158" s="51"/>
      <c r="AY158" s="333" t="s">
        <v>103</v>
      </c>
      <c r="AZ158" s="334"/>
      <c r="BA158" s="342">
        <v>3.8822012782625563</v>
      </c>
      <c r="BB158" s="336"/>
      <c r="BC158" s="345">
        <v>3.9733219491734513</v>
      </c>
      <c r="BD158" s="338"/>
      <c r="BE158" s="339"/>
      <c r="BF158" s="346"/>
      <c r="BG158" s="442"/>
      <c r="BH158" s="443"/>
      <c r="BI158" s="341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V158" s="24"/>
      <c r="BW158" s="51"/>
      <c r="BX158" s="333" t="s">
        <v>103</v>
      </c>
      <c r="BY158" s="334"/>
      <c r="BZ158" s="342">
        <v>3.2127928960066403</v>
      </c>
      <c r="CA158" s="336"/>
      <c r="CB158" s="337">
        <v>3.197671776119408</v>
      </c>
      <c r="CC158" s="338"/>
      <c r="CD158" s="339"/>
      <c r="CE158" s="340"/>
      <c r="CF158" s="442"/>
      <c r="CG158" s="443"/>
      <c r="CH158" s="341"/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U158" s="24"/>
      <c r="CV158" s="51"/>
      <c r="CW158" s="333" t="s">
        <v>103</v>
      </c>
      <c r="CX158" s="334"/>
      <c r="CY158" s="342">
        <v>3.6688545549925999</v>
      </c>
      <c r="CZ158" s="336"/>
      <c r="DA158" s="337">
        <v>3.1383789020249808</v>
      </c>
      <c r="DB158" s="338"/>
      <c r="DC158" s="339"/>
      <c r="DD158" s="340"/>
      <c r="DE158" s="442"/>
      <c r="DF158" s="443"/>
      <c r="DG158" s="341"/>
      <c r="DH158" s="23"/>
      <c r="DI158" s="23"/>
      <c r="DJ158" s="23"/>
      <c r="DK158" s="23"/>
      <c r="DL158" s="23"/>
      <c r="DM158" s="23"/>
      <c r="DN158" s="23"/>
      <c r="DO158" s="23"/>
      <c r="DP158" s="23"/>
      <c r="DQ158" s="23"/>
      <c r="DR158" s="23"/>
      <c r="DT158" s="24"/>
      <c r="DU158" s="51"/>
      <c r="DV158" s="333" t="s">
        <v>103</v>
      </c>
      <c r="DW158" s="334"/>
      <c r="DX158" s="342">
        <v>3.3826714880475857</v>
      </c>
      <c r="DY158" s="336"/>
      <c r="DZ158" s="337">
        <v>3.6635952717213409</v>
      </c>
      <c r="EA158" s="338"/>
      <c r="EB158" s="339"/>
      <c r="EC158" s="340"/>
      <c r="ED158" s="442"/>
      <c r="EE158" s="443"/>
      <c r="EF158" s="341"/>
      <c r="EG158" s="23"/>
      <c r="EH158" s="23"/>
      <c r="EI158" s="23"/>
      <c r="EJ158" s="23"/>
      <c r="EK158" s="23"/>
      <c r="EL158" s="23"/>
      <c r="EM158" s="23"/>
      <c r="EN158" s="23"/>
      <c r="EO158" s="23"/>
      <c r="EP158" s="23"/>
      <c r="EQ158" s="23"/>
      <c r="ES158" s="24"/>
      <c r="ET158" s="51"/>
      <c r="EU158" s="333" t="s">
        <v>103</v>
      </c>
      <c r="EV158" s="334"/>
      <c r="EW158" s="342">
        <v>0</v>
      </c>
      <c r="EX158" s="336"/>
      <c r="EY158" s="337">
        <v>0</v>
      </c>
      <c r="EZ158" s="338"/>
      <c r="FA158" s="339"/>
      <c r="FB158" s="340"/>
      <c r="FC158" s="442"/>
      <c r="FD158" s="443"/>
      <c r="FE158" s="341"/>
      <c r="FF158" s="23"/>
      <c r="FG158" s="23"/>
      <c r="FH158" s="23"/>
      <c r="FI158" s="23"/>
      <c r="FJ158" s="23"/>
      <c r="FK158" s="23"/>
      <c r="FL158" s="23"/>
      <c r="FM158" s="23"/>
      <c r="FN158" s="23"/>
      <c r="FO158" s="23"/>
      <c r="FP158" s="23"/>
      <c r="FR158" s="24"/>
      <c r="FS158" s="51"/>
      <c r="FU158" s="237"/>
      <c r="FV158" s="23"/>
      <c r="FW158" s="88"/>
      <c r="FX158" s="23"/>
      <c r="FY158" s="126"/>
    </row>
    <row r="159" spans="1:181" s="25" customFormat="1" ht="6" customHeight="1" thickBot="1" x14ac:dyDescent="0.25">
      <c r="A159" s="93"/>
      <c r="B159" s="94"/>
      <c r="C159" s="94"/>
      <c r="D159" s="94"/>
      <c r="E159" s="94"/>
      <c r="F159" s="94"/>
      <c r="G159" s="94"/>
      <c r="H159" s="94"/>
      <c r="I159" s="93" t="s">
        <v>10</v>
      </c>
      <c r="J159" s="93"/>
      <c r="K159" s="93"/>
      <c r="L159" s="93"/>
      <c r="M159" s="93"/>
      <c r="N159" s="93"/>
      <c r="O159" s="93"/>
      <c r="P159" s="93"/>
      <c r="Q159" s="93"/>
      <c r="R159" s="93"/>
      <c r="S159" s="93"/>
      <c r="T159" s="93"/>
      <c r="U159" s="93"/>
      <c r="V159" s="93"/>
      <c r="W159" s="93"/>
      <c r="X159" s="94"/>
      <c r="Y159" s="95"/>
      <c r="Z159" s="93"/>
      <c r="AA159" s="94"/>
      <c r="AB159" s="94"/>
      <c r="AC159" s="94"/>
      <c r="AD159" s="94"/>
      <c r="AE159" s="94"/>
      <c r="AF159" s="94"/>
      <c r="AG159" s="94"/>
      <c r="AH159" s="93" t="s">
        <v>10</v>
      </c>
      <c r="AI159" s="93"/>
      <c r="AJ159" s="93"/>
      <c r="AK159" s="93"/>
      <c r="AL159" s="93"/>
      <c r="AM159" s="93"/>
      <c r="AN159" s="93"/>
      <c r="AO159" s="93"/>
      <c r="AP159" s="93"/>
      <c r="AQ159" s="93"/>
      <c r="AR159" s="93"/>
      <c r="AS159" s="93"/>
      <c r="AT159" s="93"/>
      <c r="AU159" s="93"/>
      <c r="AV159" s="93"/>
      <c r="AW159" s="94"/>
      <c r="AX159" s="95"/>
      <c r="AY159" s="93"/>
      <c r="AZ159" s="94"/>
      <c r="BA159" s="94"/>
      <c r="BB159" s="94"/>
      <c r="BC159" s="94"/>
      <c r="BD159" s="94"/>
      <c r="BE159" s="94"/>
      <c r="BF159" s="94"/>
      <c r="BG159" s="93" t="s">
        <v>10</v>
      </c>
      <c r="BH159" s="93"/>
      <c r="BI159" s="93"/>
      <c r="BJ159" s="93"/>
      <c r="BK159" s="93"/>
      <c r="BL159" s="93"/>
      <c r="BM159" s="93"/>
      <c r="BN159" s="93"/>
      <c r="BO159" s="93"/>
      <c r="BP159" s="93"/>
      <c r="BQ159" s="93"/>
      <c r="BR159" s="93"/>
      <c r="BS159" s="93"/>
      <c r="BT159" s="93"/>
      <c r="BU159" s="93"/>
      <c r="BV159" s="94"/>
      <c r="BW159" s="95"/>
      <c r="BX159" s="93"/>
      <c r="BY159" s="94"/>
      <c r="BZ159" s="94"/>
      <c r="CA159" s="94"/>
      <c r="CB159" s="94"/>
      <c r="CC159" s="94"/>
      <c r="CD159" s="94"/>
      <c r="CE159" s="94"/>
      <c r="CF159" s="93" t="s">
        <v>10</v>
      </c>
      <c r="CG159" s="93"/>
      <c r="CH159" s="93"/>
      <c r="CI159" s="93"/>
      <c r="CJ159" s="93"/>
      <c r="CK159" s="93"/>
      <c r="CL159" s="93"/>
      <c r="CM159" s="93"/>
      <c r="CN159" s="93"/>
      <c r="CO159" s="93"/>
      <c r="CP159" s="93"/>
      <c r="CQ159" s="93"/>
      <c r="CR159" s="93"/>
      <c r="CS159" s="93"/>
      <c r="CT159" s="93"/>
      <c r="CU159" s="94"/>
      <c r="CV159" s="95"/>
      <c r="CW159" s="93"/>
      <c r="CX159" s="94"/>
      <c r="CY159" s="94"/>
      <c r="CZ159" s="94"/>
      <c r="DA159" s="94"/>
      <c r="DB159" s="94"/>
      <c r="DC159" s="94"/>
      <c r="DD159" s="94"/>
      <c r="DE159" s="93" t="s">
        <v>10</v>
      </c>
      <c r="DF159" s="93"/>
      <c r="DG159" s="93"/>
      <c r="DH159" s="93"/>
      <c r="DI159" s="93"/>
      <c r="DJ159" s="93"/>
      <c r="DK159" s="93"/>
      <c r="DL159" s="93"/>
      <c r="DM159" s="93"/>
      <c r="DN159" s="93"/>
      <c r="DO159" s="93"/>
      <c r="DP159" s="93"/>
      <c r="DQ159" s="93"/>
      <c r="DR159" s="93"/>
      <c r="DS159" s="93"/>
      <c r="DT159" s="94"/>
      <c r="DU159" s="95"/>
      <c r="DV159" s="93"/>
      <c r="DW159" s="94"/>
      <c r="DX159" s="94"/>
      <c r="DY159" s="94"/>
      <c r="DZ159" s="94"/>
      <c r="EA159" s="94"/>
      <c r="EB159" s="94"/>
      <c r="EC159" s="94"/>
      <c r="ED159" s="93" t="s">
        <v>10</v>
      </c>
      <c r="EE159" s="93"/>
      <c r="EF159" s="93"/>
      <c r="EG159" s="93"/>
      <c r="EH159" s="93"/>
      <c r="EI159" s="93"/>
      <c r="EJ159" s="93"/>
      <c r="EK159" s="93"/>
      <c r="EL159" s="93"/>
      <c r="EM159" s="93"/>
      <c r="EN159" s="93"/>
      <c r="EO159" s="93"/>
      <c r="EP159" s="93"/>
      <c r="EQ159" s="93"/>
      <c r="ER159" s="93"/>
      <c r="ES159" s="94"/>
      <c r="ET159" s="95"/>
      <c r="EU159" s="93"/>
      <c r="EV159" s="94"/>
      <c r="EW159" s="94"/>
      <c r="EX159" s="94"/>
      <c r="EY159" s="94"/>
      <c r="EZ159" s="94"/>
      <c r="FA159" s="94"/>
      <c r="FB159" s="94"/>
      <c r="FC159" s="93" t="s">
        <v>10</v>
      </c>
      <c r="FD159" s="93"/>
      <c r="FE159" s="93"/>
      <c r="FF159" s="93"/>
      <c r="FG159" s="93"/>
      <c r="FH159" s="93"/>
      <c r="FI159" s="93"/>
      <c r="FJ159" s="93"/>
      <c r="FK159" s="93"/>
      <c r="FL159" s="93"/>
      <c r="FM159" s="93"/>
      <c r="FN159" s="93"/>
      <c r="FO159" s="93"/>
      <c r="FP159" s="93"/>
      <c r="FQ159" s="93"/>
      <c r="FR159" s="94"/>
      <c r="FS159" s="95"/>
      <c r="FU159" s="238"/>
      <c r="FW159" s="88"/>
      <c r="FY159" s="130"/>
    </row>
    <row r="160" spans="1:181" s="25" customFormat="1" ht="12.75" thickBot="1" x14ac:dyDescent="0.25">
      <c r="A160" s="55">
        <v>42772</v>
      </c>
      <c r="B160" s="57" t="s">
        <v>212</v>
      </c>
      <c r="C160" s="47"/>
      <c r="D160" s="47"/>
      <c r="E160" s="47"/>
      <c r="F160" s="47"/>
      <c r="G160" s="47"/>
      <c r="H160" s="47"/>
      <c r="I160" s="81"/>
      <c r="J160" s="81"/>
      <c r="K160" s="81"/>
      <c r="L160" s="81"/>
      <c r="M160" s="81"/>
      <c r="N160" s="81"/>
      <c r="O160" s="81"/>
      <c r="P160" s="81"/>
      <c r="Q160" s="81"/>
      <c r="R160" s="81"/>
      <c r="S160" s="81"/>
      <c r="T160" s="81"/>
      <c r="U160" s="81"/>
      <c r="V160" s="81"/>
      <c r="W160" s="81"/>
      <c r="X160" s="48"/>
      <c r="Y160" s="51"/>
      <c r="Z160" s="55">
        <v>42773</v>
      </c>
      <c r="AA160" s="57" t="s">
        <v>213</v>
      </c>
      <c r="AB160" s="47"/>
      <c r="AC160" s="47"/>
      <c r="AD160" s="47"/>
      <c r="AE160" s="47"/>
      <c r="AF160" s="47"/>
      <c r="AG160" s="47"/>
      <c r="AH160" s="81"/>
      <c r="AI160" s="81"/>
      <c r="AJ160" s="81"/>
      <c r="AK160" s="81"/>
      <c r="AL160" s="81"/>
      <c r="AM160" s="81"/>
      <c r="AN160" s="81"/>
      <c r="AO160" s="81"/>
      <c r="AP160" s="81"/>
      <c r="AQ160" s="81"/>
      <c r="AR160" s="81"/>
      <c r="AS160" s="81"/>
      <c r="AT160" s="81"/>
      <c r="AU160" s="81"/>
      <c r="AV160" s="81"/>
      <c r="AW160" s="48"/>
      <c r="AX160" s="51"/>
      <c r="AY160" s="55">
        <v>42774</v>
      </c>
      <c r="AZ160" s="57" t="s">
        <v>214</v>
      </c>
      <c r="BA160" s="47"/>
      <c r="BB160" s="47"/>
      <c r="BC160" s="47"/>
      <c r="BD160" s="47"/>
      <c r="BE160" s="47"/>
      <c r="BF160" s="47"/>
      <c r="BG160" s="81"/>
      <c r="BH160" s="81"/>
      <c r="BI160" s="81"/>
      <c r="BJ160" s="81"/>
      <c r="BK160" s="81"/>
      <c r="BL160" s="81"/>
      <c r="BM160" s="81"/>
      <c r="BN160" s="81"/>
      <c r="BO160" s="81"/>
      <c r="BP160" s="81"/>
      <c r="BQ160" s="81"/>
      <c r="BR160" s="81"/>
      <c r="BS160" s="81"/>
      <c r="BT160" s="81"/>
      <c r="BU160" s="81"/>
      <c r="BV160" s="48"/>
      <c r="BW160" s="51"/>
      <c r="BX160" s="55">
        <v>42775</v>
      </c>
      <c r="BY160" s="57" t="s">
        <v>215</v>
      </c>
      <c r="BZ160" s="47"/>
      <c r="CA160" s="47"/>
      <c r="CB160" s="47"/>
      <c r="CC160" s="47"/>
      <c r="CD160" s="47"/>
      <c r="CE160" s="47"/>
      <c r="CF160" s="81"/>
      <c r="CG160" s="81"/>
      <c r="CH160" s="81"/>
      <c r="CI160" s="81"/>
      <c r="CJ160" s="81"/>
      <c r="CK160" s="81"/>
      <c r="CL160" s="81"/>
      <c r="CM160" s="81"/>
      <c r="CN160" s="81"/>
      <c r="CO160" s="81"/>
      <c r="CP160" s="81"/>
      <c r="CQ160" s="81"/>
      <c r="CR160" s="81"/>
      <c r="CS160" s="81"/>
      <c r="CT160" s="81"/>
      <c r="CU160" s="48"/>
      <c r="CV160" s="51"/>
      <c r="CW160" s="55">
        <v>42776</v>
      </c>
      <c r="CX160" s="57" t="s">
        <v>216</v>
      </c>
      <c r="CY160" s="47"/>
      <c r="CZ160" s="47"/>
      <c r="DA160" s="47"/>
      <c r="DB160" s="47"/>
      <c r="DC160" s="47"/>
      <c r="DD160" s="47"/>
      <c r="DE160" s="81"/>
      <c r="DF160" s="81"/>
      <c r="DG160" s="81"/>
      <c r="DH160" s="81"/>
      <c r="DI160" s="81"/>
      <c r="DJ160" s="81"/>
      <c r="DK160" s="81"/>
      <c r="DL160" s="81"/>
      <c r="DM160" s="81"/>
      <c r="DN160" s="81"/>
      <c r="DO160" s="81"/>
      <c r="DP160" s="81"/>
      <c r="DQ160" s="81"/>
      <c r="DR160" s="81"/>
      <c r="DS160" s="81"/>
      <c r="DT160" s="48"/>
      <c r="DU160" s="51"/>
      <c r="DV160" s="55">
        <v>42777</v>
      </c>
      <c r="DW160" s="57" t="s">
        <v>217</v>
      </c>
      <c r="DX160" s="47"/>
      <c r="DY160" s="47"/>
      <c r="DZ160" s="47"/>
      <c r="EA160" s="47"/>
      <c r="EB160" s="47"/>
      <c r="EC160" s="47"/>
      <c r="ED160" s="81"/>
      <c r="EE160" s="81"/>
      <c r="EF160" s="81"/>
      <c r="EG160" s="81"/>
      <c r="EH160" s="81"/>
      <c r="EI160" s="81"/>
      <c r="EJ160" s="81"/>
      <c r="EK160" s="81"/>
      <c r="EL160" s="81"/>
      <c r="EM160" s="81"/>
      <c r="EN160" s="81"/>
      <c r="EO160" s="81"/>
      <c r="EP160" s="81"/>
      <c r="EQ160" s="81"/>
      <c r="ER160" s="81"/>
      <c r="ES160" s="48"/>
      <c r="ET160" s="51"/>
      <c r="EU160" s="55">
        <v>42778</v>
      </c>
      <c r="EV160" s="57" t="s">
        <v>218</v>
      </c>
      <c r="EW160" s="47"/>
      <c r="EX160" s="47"/>
      <c r="EY160" s="47"/>
      <c r="EZ160" s="47"/>
      <c r="FA160" s="47"/>
      <c r="FB160" s="47"/>
      <c r="FC160" s="81"/>
      <c r="FD160" s="81"/>
      <c r="FE160" s="81"/>
      <c r="FF160" s="81"/>
      <c r="FG160" s="81"/>
      <c r="FH160" s="81"/>
      <c r="FI160" s="81"/>
      <c r="FJ160" s="81"/>
      <c r="FK160" s="81"/>
      <c r="FL160" s="81"/>
      <c r="FM160" s="81"/>
      <c r="FN160" s="81"/>
      <c r="FO160" s="81"/>
      <c r="FP160" s="81"/>
      <c r="FQ160" s="81"/>
      <c r="FR160" s="48"/>
      <c r="FS160" s="51"/>
      <c r="FU160" s="237"/>
      <c r="FV160" s="23"/>
      <c r="FW160" s="88"/>
      <c r="FX160" s="23"/>
      <c r="FY160" s="126"/>
    </row>
    <row r="161" spans="1:181" s="25" customFormat="1" ht="13.5" customHeight="1" thickBot="1" x14ac:dyDescent="0.25">
      <c r="A161" s="418" t="s">
        <v>0</v>
      </c>
      <c r="B161" s="445" t="s">
        <v>88</v>
      </c>
      <c r="C161" s="89" t="s">
        <v>118</v>
      </c>
      <c r="D161" s="90"/>
      <c r="E161" s="286" t="s">
        <v>112</v>
      </c>
      <c r="F161" s="418" t="s">
        <v>117</v>
      </c>
      <c r="G161" s="419"/>
      <c r="H161" s="283" t="s">
        <v>112</v>
      </c>
      <c r="I161" s="447" t="s">
        <v>98</v>
      </c>
      <c r="J161" s="447" t="s">
        <v>113</v>
      </c>
      <c r="K161" s="418" t="s">
        <v>99</v>
      </c>
      <c r="L161" s="419" t="s">
        <v>113</v>
      </c>
      <c r="M161" s="447" t="s">
        <v>100</v>
      </c>
      <c r="N161" s="447" t="s">
        <v>113</v>
      </c>
      <c r="O161" s="418" t="s">
        <v>101</v>
      </c>
      <c r="P161" s="419" t="s">
        <v>113</v>
      </c>
      <c r="Q161" s="447" t="s">
        <v>102</v>
      </c>
      <c r="R161" s="447" t="s">
        <v>113</v>
      </c>
      <c r="S161" s="409" t="s">
        <v>114</v>
      </c>
      <c r="T161" s="407" t="s">
        <v>114</v>
      </c>
      <c r="U161" s="409" t="s">
        <v>114</v>
      </c>
      <c r="V161" s="407" t="s">
        <v>114</v>
      </c>
      <c r="W161" s="409" t="s">
        <v>114</v>
      </c>
      <c r="X161" s="286" t="s">
        <v>112</v>
      </c>
      <c r="Y161" s="51"/>
      <c r="Z161" s="418" t="s">
        <v>0</v>
      </c>
      <c r="AA161" s="445" t="s">
        <v>88</v>
      </c>
      <c r="AB161" s="89" t="s">
        <v>118</v>
      </c>
      <c r="AC161" s="90"/>
      <c r="AD161" s="286" t="s">
        <v>112</v>
      </c>
      <c r="AE161" s="418" t="s">
        <v>117</v>
      </c>
      <c r="AF161" s="419"/>
      <c r="AG161" s="283" t="s">
        <v>112</v>
      </c>
      <c r="AH161" s="447" t="s">
        <v>98</v>
      </c>
      <c r="AI161" s="447" t="s">
        <v>113</v>
      </c>
      <c r="AJ161" s="418" t="s">
        <v>99</v>
      </c>
      <c r="AK161" s="419" t="s">
        <v>113</v>
      </c>
      <c r="AL161" s="447" t="s">
        <v>100</v>
      </c>
      <c r="AM161" s="447" t="s">
        <v>113</v>
      </c>
      <c r="AN161" s="418" t="s">
        <v>101</v>
      </c>
      <c r="AO161" s="419" t="s">
        <v>113</v>
      </c>
      <c r="AP161" s="447" t="s">
        <v>102</v>
      </c>
      <c r="AQ161" s="447" t="s">
        <v>113</v>
      </c>
      <c r="AR161" s="409" t="s">
        <v>114</v>
      </c>
      <c r="AS161" s="407" t="s">
        <v>114</v>
      </c>
      <c r="AT161" s="409" t="s">
        <v>114</v>
      </c>
      <c r="AU161" s="407" t="s">
        <v>114</v>
      </c>
      <c r="AV161" s="409" t="s">
        <v>114</v>
      </c>
      <c r="AW161" s="286" t="s">
        <v>112</v>
      </c>
      <c r="AX161" s="51"/>
      <c r="AY161" s="418" t="s">
        <v>0</v>
      </c>
      <c r="AZ161" s="445" t="s">
        <v>88</v>
      </c>
      <c r="BA161" s="89" t="s">
        <v>118</v>
      </c>
      <c r="BB161" s="90"/>
      <c r="BC161" s="286" t="s">
        <v>112</v>
      </c>
      <c r="BD161" s="418" t="s">
        <v>117</v>
      </c>
      <c r="BE161" s="419"/>
      <c r="BF161" s="283" t="s">
        <v>112</v>
      </c>
      <c r="BG161" s="447" t="s">
        <v>98</v>
      </c>
      <c r="BH161" s="447" t="s">
        <v>113</v>
      </c>
      <c r="BI161" s="418" t="s">
        <v>99</v>
      </c>
      <c r="BJ161" s="419" t="s">
        <v>113</v>
      </c>
      <c r="BK161" s="447" t="s">
        <v>100</v>
      </c>
      <c r="BL161" s="447" t="s">
        <v>113</v>
      </c>
      <c r="BM161" s="418" t="s">
        <v>101</v>
      </c>
      <c r="BN161" s="419" t="s">
        <v>113</v>
      </c>
      <c r="BO161" s="447" t="s">
        <v>102</v>
      </c>
      <c r="BP161" s="447" t="s">
        <v>113</v>
      </c>
      <c r="BQ161" s="409" t="s">
        <v>114</v>
      </c>
      <c r="BR161" s="407" t="s">
        <v>114</v>
      </c>
      <c r="BS161" s="409" t="s">
        <v>114</v>
      </c>
      <c r="BT161" s="407" t="s">
        <v>114</v>
      </c>
      <c r="BU161" s="409" t="s">
        <v>114</v>
      </c>
      <c r="BV161" s="286" t="s">
        <v>112</v>
      </c>
      <c r="BW161" s="51"/>
      <c r="BX161" s="418" t="s">
        <v>0</v>
      </c>
      <c r="BY161" s="445" t="s">
        <v>88</v>
      </c>
      <c r="BZ161" s="89" t="s">
        <v>118</v>
      </c>
      <c r="CA161" s="90"/>
      <c r="CB161" s="286" t="s">
        <v>112</v>
      </c>
      <c r="CC161" s="418" t="s">
        <v>117</v>
      </c>
      <c r="CD161" s="419"/>
      <c r="CE161" s="283" t="s">
        <v>112</v>
      </c>
      <c r="CF161" s="447" t="s">
        <v>98</v>
      </c>
      <c r="CG161" s="447" t="s">
        <v>113</v>
      </c>
      <c r="CH161" s="418" t="s">
        <v>99</v>
      </c>
      <c r="CI161" s="419" t="s">
        <v>113</v>
      </c>
      <c r="CJ161" s="447" t="s">
        <v>100</v>
      </c>
      <c r="CK161" s="447" t="s">
        <v>113</v>
      </c>
      <c r="CL161" s="418" t="s">
        <v>101</v>
      </c>
      <c r="CM161" s="419" t="s">
        <v>113</v>
      </c>
      <c r="CN161" s="447" t="s">
        <v>102</v>
      </c>
      <c r="CO161" s="447" t="s">
        <v>113</v>
      </c>
      <c r="CP161" s="409" t="s">
        <v>114</v>
      </c>
      <c r="CQ161" s="407" t="s">
        <v>114</v>
      </c>
      <c r="CR161" s="409" t="s">
        <v>114</v>
      </c>
      <c r="CS161" s="407" t="s">
        <v>114</v>
      </c>
      <c r="CT161" s="409" t="s">
        <v>114</v>
      </c>
      <c r="CU161" s="286" t="s">
        <v>112</v>
      </c>
      <c r="CV161" s="51"/>
      <c r="CW161" s="418" t="s">
        <v>0</v>
      </c>
      <c r="CX161" s="445" t="s">
        <v>88</v>
      </c>
      <c r="CY161" s="89" t="s">
        <v>118</v>
      </c>
      <c r="CZ161" s="90"/>
      <c r="DA161" s="286" t="s">
        <v>112</v>
      </c>
      <c r="DB161" s="418" t="s">
        <v>117</v>
      </c>
      <c r="DC161" s="419"/>
      <c r="DD161" s="283" t="s">
        <v>112</v>
      </c>
      <c r="DE161" s="447" t="s">
        <v>98</v>
      </c>
      <c r="DF161" s="447" t="s">
        <v>113</v>
      </c>
      <c r="DG161" s="418" t="s">
        <v>99</v>
      </c>
      <c r="DH161" s="419" t="s">
        <v>113</v>
      </c>
      <c r="DI161" s="447" t="s">
        <v>100</v>
      </c>
      <c r="DJ161" s="447" t="s">
        <v>113</v>
      </c>
      <c r="DK161" s="418" t="s">
        <v>101</v>
      </c>
      <c r="DL161" s="419" t="s">
        <v>113</v>
      </c>
      <c r="DM161" s="447" t="s">
        <v>102</v>
      </c>
      <c r="DN161" s="447" t="s">
        <v>113</v>
      </c>
      <c r="DO161" s="409" t="s">
        <v>114</v>
      </c>
      <c r="DP161" s="407" t="s">
        <v>114</v>
      </c>
      <c r="DQ161" s="409" t="s">
        <v>114</v>
      </c>
      <c r="DR161" s="407" t="s">
        <v>114</v>
      </c>
      <c r="DS161" s="409" t="s">
        <v>114</v>
      </c>
      <c r="DT161" s="286" t="s">
        <v>112</v>
      </c>
      <c r="DU161" s="51"/>
      <c r="DV161" s="418" t="s">
        <v>0</v>
      </c>
      <c r="DW161" s="445" t="s">
        <v>88</v>
      </c>
      <c r="DX161" s="89" t="s">
        <v>118</v>
      </c>
      <c r="DY161" s="90"/>
      <c r="DZ161" s="286" t="s">
        <v>112</v>
      </c>
      <c r="EA161" s="418" t="s">
        <v>117</v>
      </c>
      <c r="EB161" s="419"/>
      <c r="EC161" s="283" t="s">
        <v>112</v>
      </c>
      <c r="ED161" s="447" t="s">
        <v>98</v>
      </c>
      <c r="EE161" s="447" t="s">
        <v>113</v>
      </c>
      <c r="EF161" s="418" t="s">
        <v>99</v>
      </c>
      <c r="EG161" s="419" t="s">
        <v>113</v>
      </c>
      <c r="EH161" s="447" t="s">
        <v>100</v>
      </c>
      <c r="EI161" s="447" t="s">
        <v>113</v>
      </c>
      <c r="EJ161" s="418" t="s">
        <v>101</v>
      </c>
      <c r="EK161" s="419" t="s">
        <v>113</v>
      </c>
      <c r="EL161" s="447" t="s">
        <v>102</v>
      </c>
      <c r="EM161" s="447" t="s">
        <v>113</v>
      </c>
      <c r="EN161" s="409" t="s">
        <v>114</v>
      </c>
      <c r="EO161" s="407" t="s">
        <v>114</v>
      </c>
      <c r="EP161" s="409" t="s">
        <v>114</v>
      </c>
      <c r="EQ161" s="407" t="s">
        <v>114</v>
      </c>
      <c r="ER161" s="409" t="s">
        <v>114</v>
      </c>
      <c r="ES161" s="286" t="s">
        <v>112</v>
      </c>
      <c r="ET161" s="51"/>
      <c r="EU161" s="418" t="s">
        <v>0</v>
      </c>
      <c r="EV161" s="445" t="s">
        <v>88</v>
      </c>
      <c r="EW161" s="89" t="s">
        <v>118</v>
      </c>
      <c r="EX161" s="90"/>
      <c r="EY161" s="286" t="s">
        <v>112</v>
      </c>
      <c r="EZ161" s="418" t="s">
        <v>117</v>
      </c>
      <c r="FA161" s="419"/>
      <c r="FB161" s="283" t="s">
        <v>112</v>
      </c>
      <c r="FC161" s="447" t="s">
        <v>98</v>
      </c>
      <c r="FD161" s="447" t="s">
        <v>113</v>
      </c>
      <c r="FE161" s="418" t="s">
        <v>99</v>
      </c>
      <c r="FF161" s="419" t="s">
        <v>113</v>
      </c>
      <c r="FG161" s="447" t="s">
        <v>100</v>
      </c>
      <c r="FH161" s="447" t="s">
        <v>113</v>
      </c>
      <c r="FI161" s="418" t="s">
        <v>101</v>
      </c>
      <c r="FJ161" s="419" t="s">
        <v>113</v>
      </c>
      <c r="FK161" s="447" t="s">
        <v>102</v>
      </c>
      <c r="FL161" s="447" t="s">
        <v>113</v>
      </c>
      <c r="FM161" s="409" t="s">
        <v>114</v>
      </c>
      <c r="FN161" s="407" t="s">
        <v>114</v>
      </c>
      <c r="FO161" s="409" t="s">
        <v>114</v>
      </c>
      <c r="FP161" s="407" t="s">
        <v>114</v>
      </c>
      <c r="FQ161" s="409" t="s">
        <v>114</v>
      </c>
      <c r="FR161" s="286" t="s">
        <v>112</v>
      </c>
      <c r="FS161" s="51"/>
      <c r="FU161" s="237"/>
      <c r="FV161" s="23"/>
      <c r="FW161" s="88"/>
      <c r="FX161" s="23"/>
      <c r="FY161" s="126"/>
    </row>
    <row r="162" spans="1:181" s="25" customFormat="1" ht="13.5" customHeight="1" thickBot="1" x14ac:dyDescent="0.25">
      <c r="A162" s="444"/>
      <c r="B162" s="446"/>
      <c r="C162" s="288" t="s">
        <v>121</v>
      </c>
      <c r="D162" s="284" t="s">
        <v>122</v>
      </c>
      <c r="E162" s="287" t="s">
        <v>120</v>
      </c>
      <c r="F162" s="288" t="s">
        <v>121</v>
      </c>
      <c r="G162" s="289" t="s">
        <v>122</v>
      </c>
      <c r="H162" s="284" t="s">
        <v>124</v>
      </c>
      <c r="I162" s="448"/>
      <c r="J162" s="448"/>
      <c r="K162" s="449"/>
      <c r="L162" s="450"/>
      <c r="M162" s="448"/>
      <c r="N162" s="448"/>
      <c r="O162" s="449"/>
      <c r="P162" s="450"/>
      <c r="Q162" s="448"/>
      <c r="R162" s="448"/>
      <c r="S162" s="410"/>
      <c r="T162" s="408"/>
      <c r="U162" s="410"/>
      <c r="V162" s="408"/>
      <c r="W162" s="410"/>
      <c r="X162" s="287" t="s">
        <v>160</v>
      </c>
      <c r="Y162" s="51"/>
      <c r="Z162" s="444"/>
      <c r="AA162" s="446"/>
      <c r="AB162" s="288" t="s">
        <v>121</v>
      </c>
      <c r="AC162" s="284" t="s">
        <v>122</v>
      </c>
      <c r="AD162" s="287" t="s">
        <v>120</v>
      </c>
      <c r="AE162" s="288" t="s">
        <v>121</v>
      </c>
      <c r="AF162" s="289" t="s">
        <v>122</v>
      </c>
      <c r="AG162" s="284" t="s">
        <v>124</v>
      </c>
      <c r="AH162" s="448"/>
      <c r="AI162" s="448"/>
      <c r="AJ162" s="449"/>
      <c r="AK162" s="450"/>
      <c r="AL162" s="448"/>
      <c r="AM162" s="448"/>
      <c r="AN162" s="449"/>
      <c r="AO162" s="450"/>
      <c r="AP162" s="448"/>
      <c r="AQ162" s="448"/>
      <c r="AR162" s="410"/>
      <c r="AS162" s="408"/>
      <c r="AT162" s="410"/>
      <c r="AU162" s="408"/>
      <c r="AV162" s="410"/>
      <c r="AW162" s="287" t="s">
        <v>160</v>
      </c>
      <c r="AX162" s="51"/>
      <c r="AY162" s="444"/>
      <c r="AZ162" s="446"/>
      <c r="BA162" s="288" t="s">
        <v>121</v>
      </c>
      <c r="BB162" s="284" t="s">
        <v>122</v>
      </c>
      <c r="BC162" s="287" t="s">
        <v>120</v>
      </c>
      <c r="BD162" s="288" t="s">
        <v>121</v>
      </c>
      <c r="BE162" s="289" t="s">
        <v>122</v>
      </c>
      <c r="BF162" s="284" t="s">
        <v>124</v>
      </c>
      <c r="BG162" s="448"/>
      <c r="BH162" s="448"/>
      <c r="BI162" s="449"/>
      <c r="BJ162" s="450"/>
      <c r="BK162" s="448"/>
      <c r="BL162" s="448"/>
      <c r="BM162" s="449"/>
      <c r="BN162" s="450"/>
      <c r="BO162" s="448"/>
      <c r="BP162" s="448"/>
      <c r="BQ162" s="410"/>
      <c r="BR162" s="408"/>
      <c r="BS162" s="410"/>
      <c r="BT162" s="408"/>
      <c r="BU162" s="410"/>
      <c r="BV162" s="287" t="s">
        <v>160</v>
      </c>
      <c r="BW162" s="51"/>
      <c r="BX162" s="444"/>
      <c r="BY162" s="446"/>
      <c r="BZ162" s="288" t="s">
        <v>121</v>
      </c>
      <c r="CA162" s="284" t="s">
        <v>122</v>
      </c>
      <c r="CB162" s="287" t="s">
        <v>120</v>
      </c>
      <c r="CC162" s="288" t="s">
        <v>121</v>
      </c>
      <c r="CD162" s="289" t="s">
        <v>122</v>
      </c>
      <c r="CE162" s="284" t="s">
        <v>124</v>
      </c>
      <c r="CF162" s="448"/>
      <c r="CG162" s="448"/>
      <c r="CH162" s="449"/>
      <c r="CI162" s="450"/>
      <c r="CJ162" s="448"/>
      <c r="CK162" s="448"/>
      <c r="CL162" s="449"/>
      <c r="CM162" s="450"/>
      <c r="CN162" s="448"/>
      <c r="CO162" s="448"/>
      <c r="CP162" s="410"/>
      <c r="CQ162" s="408"/>
      <c r="CR162" s="410"/>
      <c r="CS162" s="408"/>
      <c r="CT162" s="410"/>
      <c r="CU162" s="287" t="s">
        <v>160</v>
      </c>
      <c r="CV162" s="51"/>
      <c r="CW162" s="444"/>
      <c r="CX162" s="446"/>
      <c r="CY162" s="288" t="s">
        <v>121</v>
      </c>
      <c r="CZ162" s="284" t="s">
        <v>122</v>
      </c>
      <c r="DA162" s="287" t="s">
        <v>120</v>
      </c>
      <c r="DB162" s="288" t="s">
        <v>121</v>
      </c>
      <c r="DC162" s="289" t="s">
        <v>122</v>
      </c>
      <c r="DD162" s="284" t="s">
        <v>124</v>
      </c>
      <c r="DE162" s="448"/>
      <c r="DF162" s="448"/>
      <c r="DG162" s="449"/>
      <c r="DH162" s="450"/>
      <c r="DI162" s="448"/>
      <c r="DJ162" s="448"/>
      <c r="DK162" s="449"/>
      <c r="DL162" s="450"/>
      <c r="DM162" s="448"/>
      <c r="DN162" s="448"/>
      <c r="DO162" s="410"/>
      <c r="DP162" s="408"/>
      <c r="DQ162" s="410"/>
      <c r="DR162" s="408"/>
      <c r="DS162" s="410"/>
      <c r="DT162" s="287" t="s">
        <v>160</v>
      </c>
      <c r="DU162" s="51"/>
      <c r="DV162" s="444"/>
      <c r="DW162" s="446"/>
      <c r="DX162" s="288" t="s">
        <v>121</v>
      </c>
      <c r="DY162" s="284" t="s">
        <v>122</v>
      </c>
      <c r="DZ162" s="287" t="s">
        <v>120</v>
      </c>
      <c r="EA162" s="288" t="s">
        <v>121</v>
      </c>
      <c r="EB162" s="289" t="s">
        <v>122</v>
      </c>
      <c r="EC162" s="284" t="s">
        <v>124</v>
      </c>
      <c r="ED162" s="448"/>
      <c r="EE162" s="448"/>
      <c r="EF162" s="449"/>
      <c r="EG162" s="450"/>
      <c r="EH162" s="448"/>
      <c r="EI162" s="448"/>
      <c r="EJ162" s="449"/>
      <c r="EK162" s="450"/>
      <c r="EL162" s="448"/>
      <c r="EM162" s="448"/>
      <c r="EN162" s="410"/>
      <c r="EO162" s="408"/>
      <c r="EP162" s="410"/>
      <c r="EQ162" s="408"/>
      <c r="ER162" s="410"/>
      <c r="ES162" s="287" t="s">
        <v>160</v>
      </c>
      <c r="ET162" s="51"/>
      <c r="EU162" s="444"/>
      <c r="EV162" s="446"/>
      <c r="EW162" s="288" t="s">
        <v>121</v>
      </c>
      <c r="EX162" s="284" t="s">
        <v>122</v>
      </c>
      <c r="EY162" s="287" t="s">
        <v>120</v>
      </c>
      <c r="EZ162" s="288" t="s">
        <v>121</v>
      </c>
      <c r="FA162" s="289" t="s">
        <v>122</v>
      </c>
      <c r="FB162" s="284" t="s">
        <v>124</v>
      </c>
      <c r="FC162" s="448"/>
      <c r="FD162" s="448"/>
      <c r="FE162" s="449"/>
      <c r="FF162" s="450"/>
      <c r="FG162" s="448"/>
      <c r="FH162" s="448"/>
      <c r="FI162" s="449"/>
      <c r="FJ162" s="450"/>
      <c r="FK162" s="448"/>
      <c r="FL162" s="448"/>
      <c r="FM162" s="410"/>
      <c r="FN162" s="408"/>
      <c r="FO162" s="410"/>
      <c r="FP162" s="408"/>
      <c r="FQ162" s="410"/>
      <c r="FR162" s="287" t="s">
        <v>160</v>
      </c>
      <c r="FS162" s="51"/>
      <c r="FU162" s="253" t="s">
        <v>167</v>
      </c>
      <c r="FV162" s="254" t="s">
        <v>202</v>
      </c>
      <c r="FW162" s="267" t="s">
        <v>205</v>
      </c>
      <c r="FX162" s="23"/>
      <c r="FY162" s="126"/>
    </row>
    <row r="163" spans="1:181" s="25" customFormat="1" x14ac:dyDescent="0.2">
      <c r="A163" s="17" t="s">
        <v>164</v>
      </c>
      <c r="B163" s="18" t="s">
        <v>89</v>
      </c>
      <c r="C163" s="19">
        <v>0.83333333333333337</v>
      </c>
      <c r="D163" s="290">
        <v>1.1416666666666666</v>
      </c>
      <c r="E163" s="291">
        <v>0.29166666666666657</v>
      </c>
      <c r="F163" s="19">
        <v>0.83333333333333337</v>
      </c>
      <c r="G163" s="20">
        <v>0.16250000000000001</v>
      </c>
      <c r="H163" s="292">
        <v>0.31249999999999994</v>
      </c>
      <c r="I163" s="63" t="s">
        <v>161</v>
      </c>
      <c r="J163" s="64"/>
      <c r="K163" s="63"/>
      <c r="L163" s="65"/>
      <c r="M163" s="66"/>
      <c r="N163" s="64"/>
      <c r="O163" s="63"/>
      <c r="P163" s="65"/>
      <c r="Q163" s="66"/>
      <c r="R163" s="64"/>
      <c r="S163" s="56">
        <v>0</v>
      </c>
      <c r="T163" s="56" t="s">
        <v>219</v>
      </c>
      <c r="U163" s="56" t="s">
        <v>219</v>
      </c>
      <c r="V163" s="56" t="s">
        <v>219</v>
      </c>
      <c r="W163" s="56" t="s">
        <v>219</v>
      </c>
      <c r="X163" s="293">
        <v>0</v>
      </c>
      <c r="Y163" s="51"/>
      <c r="Z163" s="17" t="s">
        <v>164</v>
      </c>
      <c r="AA163" s="18" t="s">
        <v>89</v>
      </c>
      <c r="AB163" s="19">
        <v>0.83333333333333337</v>
      </c>
      <c r="AC163" s="290">
        <v>1.1416666666666666</v>
      </c>
      <c r="AD163" s="291">
        <v>0.29166666666666657</v>
      </c>
      <c r="AE163" s="19">
        <v>0.83333333333333337</v>
      </c>
      <c r="AF163" s="20">
        <v>0.16250000000000001</v>
      </c>
      <c r="AG163" s="292">
        <v>0.31249999999999994</v>
      </c>
      <c r="AH163" s="63" t="s">
        <v>161</v>
      </c>
      <c r="AI163" s="64"/>
      <c r="AJ163" s="63"/>
      <c r="AK163" s="65"/>
      <c r="AL163" s="66"/>
      <c r="AM163" s="64"/>
      <c r="AN163" s="63"/>
      <c r="AO163" s="65"/>
      <c r="AP163" s="66"/>
      <c r="AQ163" s="64"/>
      <c r="AR163" s="56">
        <v>0</v>
      </c>
      <c r="AS163" s="56" t="s">
        <v>219</v>
      </c>
      <c r="AT163" s="56" t="s">
        <v>219</v>
      </c>
      <c r="AU163" s="56" t="s">
        <v>219</v>
      </c>
      <c r="AV163" s="56" t="s">
        <v>219</v>
      </c>
      <c r="AW163" s="293">
        <v>0</v>
      </c>
      <c r="AX163" s="51"/>
      <c r="AY163" s="17" t="s">
        <v>164</v>
      </c>
      <c r="AZ163" s="18" t="s">
        <v>89</v>
      </c>
      <c r="BA163" s="19">
        <v>0.85416666666666663</v>
      </c>
      <c r="BB163" s="290">
        <v>1.1625000000000001</v>
      </c>
      <c r="BC163" s="291">
        <v>0.2916666666666668</v>
      </c>
      <c r="BD163" s="19">
        <v>0.85416666666666663</v>
      </c>
      <c r="BE163" s="20">
        <v>0.16250000000000001</v>
      </c>
      <c r="BF163" s="292">
        <v>0.29166666666666669</v>
      </c>
      <c r="BG163" s="63" t="s">
        <v>161</v>
      </c>
      <c r="BH163" s="64"/>
      <c r="BI163" s="63"/>
      <c r="BJ163" s="65"/>
      <c r="BK163" s="66"/>
      <c r="BL163" s="64"/>
      <c r="BM163" s="63"/>
      <c r="BN163" s="65"/>
      <c r="BO163" s="66"/>
      <c r="BP163" s="64"/>
      <c r="BQ163" s="56">
        <v>0</v>
      </c>
      <c r="BR163" s="56" t="s">
        <v>219</v>
      </c>
      <c r="BS163" s="56" t="s">
        <v>219</v>
      </c>
      <c r="BT163" s="56" t="s">
        <v>219</v>
      </c>
      <c r="BU163" s="56" t="s">
        <v>219</v>
      </c>
      <c r="BV163" s="293">
        <v>0</v>
      </c>
      <c r="BW163" s="51"/>
      <c r="BX163" s="17" t="s">
        <v>164</v>
      </c>
      <c r="BY163" s="18" t="s">
        <v>89</v>
      </c>
      <c r="BZ163" s="19">
        <v>0.83333333333333337</v>
      </c>
      <c r="CA163" s="290">
        <v>1.1416666666666666</v>
      </c>
      <c r="CB163" s="291">
        <v>0.29166666666666657</v>
      </c>
      <c r="CC163" s="19">
        <v>0.83333333333333337</v>
      </c>
      <c r="CD163" s="20">
        <v>0.16250000000000001</v>
      </c>
      <c r="CE163" s="292">
        <v>0.31249999999999994</v>
      </c>
      <c r="CF163" s="63" t="s">
        <v>161</v>
      </c>
      <c r="CG163" s="64"/>
      <c r="CH163" s="63"/>
      <c r="CI163" s="65"/>
      <c r="CJ163" s="66"/>
      <c r="CK163" s="64"/>
      <c r="CL163" s="63"/>
      <c r="CM163" s="65"/>
      <c r="CN163" s="66"/>
      <c r="CO163" s="64"/>
      <c r="CP163" s="56">
        <v>0</v>
      </c>
      <c r="CQ163" s="56" t="s">
        <v>219</v>
      </c>
      <c r="CR163" s="56" t="s">
        <v>219</v>
      </c>
      <c r="CS163" s="56" t="s">
        <v>219</v>
      </c>
      <c r="CT163" s="56" t="s">
        <v>219</v>
      </c>
      <c r="CU163" s="293">
        <v>0</v>
      </c>
      <c r="CV163" s="51"/>
      <c r="CW163" s="17" t="s">
        <v>164</v>
      </c>
      <c r="CX163" s="18" t="s">
        <v>89</v>
      </c>
      <c r="CY163" s="19">
        <v>0.83333333333333337</v>
      </c>
      <c r="CZ163" s="290">
        <v>1.1416666666666666</v>
      </c>
      <c r="DA163" s="291">
        <v>0.29166666666666657</v>
      </c>
      <c r="DB163" s="19">
        <v>0.83333333333333337</v>
      </c>
      <c r="DC163" s="20">
        <v>0.16250000000000001</v>
      </c>
      <c r="DD163" s="292">
        <v>0.31249999999999994</v>
      </c>
      <c r="DE163" s="63" t="s">
        <v>161</v>
      </c>
      <c r="DF163" s="64"/>
      <c r="DG163" s="63"/>
      <c r="DH163" s="65"/>
      <c r="DI163" s="66"/>
      <c r="DJ163" s="64"/>
      <c r="DK163" s="63"/>
      <c r="DL163" s="65"/>
      <c r="DM163" s="66"/>
      <c r="DN163" s="64"/>
      <c r="DO163" s="56">
        <v>0</v>
      </c>
      <c r="DP163" s="56" t="s">
        <v>219</v>
      </c>
      <c r="DQ163" s="56" t="s">
        <v>219</v>
      </c>
      <c r="DR163" s="56" t="s">
        <v>219</v>
      </c>
      <c r="DS163" s="56" t="s">
        <v>219</v>
      </c>
      <c r="DT163" s="293">
        <v>0</v>
      </c>
      <c r="DU163" s="51"/>
      <c r="DV163" s="17"/>
      <c r="DW163" s="18"/>
      <c r="DX163" s="19"/>
      <c r="DY163" s="61">
        <v>0</v>
      </c>
      <c r="DZ163" s="60">
        <v>0</v>
      </c>
      <c r="EA163" s="19">
        <v>0</v>
      </c>
      <c r="EB163" s="20"/>
      <c r="EC163" s="59">
        <v>0</v>
      </c>
      <c r="ED163" s="63"/>
      <c r="EE163" s="64"/>
      <c r="EF163" s="63"/>
      <c r="EG163" s="65"/>
      <c r="EH163" s="66"/>
      <c r="EI163" s="64"/>
      <c r="EJ163" s="63"/>
      <c r="EK163" s="65"/>
      <c r="EL163" s="66"/>
      <c r="EM163" s="64"/>
      <c r="EN163" s="56" t="s">
        <v>219</v>
      </c>
      <c r="EO163" s="56" t="s">
        <v>219</v>
      </c>
      <c r="EP163" s="56" t="s">
        <v>219</v>
      </c>
      <c r="EQ163" s="56" t="s">
        <v>219</v>
      </c>
      <c r="ER163" s="56" t="s">
        <v>219</v>
      </c>
      <c r="ES163" s="96" t="s">
        <v>219</v>
      </c>
      <c r="ET163" s="51"/>
      <c r="EU163" s="17" t="s">
        <v>164</v>
      </c>
      <c r="EV163" s="18" t="s">
        <v>89</v>
      </c>
      <c r="EW163" s="19">
        <v>0.70833333333333337</v>
      </c>
      <c r="EX163" s="290">
        <v>1.0166666666666666</v>
      </c>
      <c r="EY163" s="291">
        <v>0.29166666666666657</v>
      </c>
      <c r="EZ163" s="19">
        <v>0.70833333333333337</v>
      </c>
      <c r="FA163" s="20">
        <v>1.6666666666666666E-2</v>
      </c>
      <c r="FB163" s="292">
        <v>0.29166666666666669</v>
      </c>
      <c r="FC163" s="63" t="s">
        <v>161</v>
      </c>
      <c r="FD163" s="64"/>
      <c r="FE163" s="63"/>
      <c r="FF163" s="65"/>
      <c r="FG163" s="66"/>
      <c r="FH163" s="64"/>
      <c r="FI163" s="63"/>
      <c r="FJ163" s="65"/>
      <c r="FK163" s="66"/>
      <c r="FL163" s="64"/>
      <c r="FM163" s="56">
        <v>0</v>
      </c>
      <c r="FN163" s="56" t="s">
        <v>219</v>
      </c>
      <c r="FO163" s="56" t="s">
        <v>219</v>
      </c>
      <c r="FP163" s="56" t="s">
        <v>219</v>
      </c>
      <c r="FQ163" s="56" t="s">
        <v>219</v>
      </c>
      <c r="FR163" s="293">
        <v>0</v>
      </c>
      <c r="FS163" s="51"/>
      <c r="FU163" s="270" t="s">
        <v>164</v>
      </c>
      <c r="FV163" s="271">
        <v>1</v>
      </c>
      <c r="FW163" s="272">
        <v>1.8499999999999996</v>
      </c>
      <c r="FX163" s="23"/>
      <c r="FY163" s="88"/>
    </row>
    <row r="164" spans="1:181" s="25" customFormat="1" x14ac:dyDescent="0.2">
      <c r="A164" s="17" t="s">
        <v>57</v>
      </c>
      <c r="B164" s="18" t="s">
        <v>89</v>
      </c>
      <c r="C164" s="19">
        <v>0.83333333333333337</v>
      </c>
      <c r="D164" s="290">
        <v>1.1416666666666666</v>
      </c>
      <c r="E164" s="291">
        <v>0.29166666666666657</v>
      </c>
      <c r="F164" s="19">
        <v>0.83333333333333337</v>
      </c>
      <c r="G164" s="20">
        <v>0.16250000000000001</v>
      </c>
      <c r="H164" s="292">
        <v>0.31249999999999994</v>
      </c>
      <c r="I164" s="63" t="s">
        <v>1</v>
      </c>
      <c r="J164" s="64">
        <v>7</v>
      </c>
      <c r="K164" s="63"/>
      <c r="L164" s="65"/>
      <c r="M164" s="66"/>
      <c r="N164" s="64"/>
      <c r="O164" s="63"/>
      <c r="P164" s="65"/>
      <c r="Q164" s="66"/>
      <c r="R164" s="64"/>
      <c r="S164" s="56">
        <v>0.29166666666666669</v>
      </c>
      <c r="T164" s="56" t="s">
        <v>219</v>
      </c>
      <c r="U164" s="56" t="s">
        <v>219</v>
      </c>
      <c r="V164" s="56" t="s">
        <v>219</v>
      </c>
      <c r="W164" s="56" t="s">
        <v>219</v>
      </c>
      <c r="X164" s="293">
        <v>0.93333333333333357</v>
      </c>
      <c r="Y164" s="51"/>
      <c r="Z164" s="17" t="s">
        <v>57</v>
      </c>
      <c r="AA164" s="18" t="s">
        <v>89</v>
      </c>
      <c r="AB164" s="19">
        <v>0.83333333333333337</v>
      </c>
      <c r="AC164" s="290">
        <v>1.1416666666666666</v>
      </c>
      <c r="AD164" s="291">
        <v>0.29166666666666657</v>
      </c>
      <c r="AE164" s="19">
        <v>0.83333333333333337</v>
      </c>
      <c r="AF164" s="20">
        <v>0.16250000000000001</v>
      </c>
      <c r="AG164" s="292">
        <v>0.31249999999999994</v>
      </c>
      <c r="AH164" s="63" t="s">
        <v>161</v>
      </c>
      <c r="AI164" s="64"/>
      <c r="AJ164" s="63"/>
      <c r="AK164" s="65"/>
      <c r="AL164" s="66"/>
      <c r="AM164" s="64"/>
      <c r="AN164" s="63"/>
      <c r="AO164" s="65"/>
      <c r="AP164" s="66"/>
      <c r="AQ164" s="64"/>
      <c r="AR164" s="56">
        <v>0</v>
      </c>
      <c r="AS164" s="56" t="s">
        <v>219</v>
      </c>
      <c r="AT164" s="56" t="s">
        <v>219</v>
      </c>
      <c r="AU164" s="56" t="s">
        <v>219</v>
      </c>
      <c r="AV164" s="56" t="s">
        <v>219</v>
      </c>
      <c r="AW164" s="293">
        <v>0</v>
      </c>
      <c r="AX164" s="51"/>
      <c r="AY164" s="17" t="s">
        <v>57</v>
      </c>
      <c r="AZ164" s="18" t="s">
        <v>89</v>
      </c>
      <c r="BA164" s="19">
        <v>0.85416666666666663</v>
      </c>
      <c r="BB164" s="290">
        <v>1.1625000000000001</v>
      </c>
      <c r="BC164" s="291">
        <v>0.2916666666666668</v>
      </c>
      <c r="BD164" s="19">
        <v>0.85416666666666663</v>
      </c>
      <c r="BE164" s="20">
        <v>0.16250000000000001</v>
      </c>
      <c r="BF164" s="292">
        <v>0.29166666666666669</v>
      </c>
      <c r="BG164" s="63" t="s">
        <v>161</v>
      </c>
      <c r="BH164" s="64"/>
      <c r="BI164" s="63"/>
      <c r="BJ164" s="65"/>
      <c r="BK164" s="66"/>
      <c r="BL164" s="64"/>
      <c r="BM164" s="63"/>
      <c r="BN164" s="65"/>
      <c r="BO164" s="66"/>
      <c r="BP164" s="64"/>
      <c r="BQ164" s="56">
        <v>0</v>
      </c>
      <c r="BR164" s="56" t="s">
        <v>219</v>
      </c>
      <c r="BS164" s="56" t="s">
        <v>219</v>
      </c>
      <c r="BT164" s="56" t="s">
        <v>219</v>
      </c>
      <c r="BU164" s="56" t="s">
        <v>219</v>
      </c>
      <c r="BV164" s="293">
        <v>0</v>
      </c>
      <c r="BW164" s="51"/>
      <c r="BX164" s="17" t="s">
        <v>57</v>
      </c>
      <c r="BY164" s="18" t="s">
        <v>89</v>
      </c>
      <c r="BZ164" s="19">
        <v>0.83333333333333337</v>
      </c>
      <c r="CA164" s="290">
        <v>1.1416666666666666</v>
      </c>
      <c r="CB164" s="291">
        <v>0.29166666666666657</v>
      </c>
      <c r="CC164" s="19">
        <v>0.83333333333333337</v>
      </c>
      <c r="CD164" s="20">
        <v>0.16250000000000001</v>
      </c>
      <c r="CE164" s="292">
        <v>0.31249999999999994</v>
      </c>
      <c r="CF164" s="63" t="s">
        <v>161</v>
      </c>
      <c r="CG164" s="64"/>
      <c r="CH164" s="63"/>
      <c r="CI164" s="65"/>
      <c r="CJ164" s="66"/>
      <c r="CK164" s="64"/>
      <c r="CL164" s="63"/>
      <c r="CM164" s="65"/>
      <c r="CN164" s="66"/>
      <c r="CO164" s="64"/>
      <c r="CP164" s="56">
        <v>0</v>
      </c>
      <c r="CQ164" s="56" t="s">
        <v>219</v>
      </c>
      <c r="CR164" s="56" t="s">
        <v>219</v>
      </c>
      <c r="CS164" s="56" t="s">
        <v>219</v>
      </c>
      <c r="CT164" s="56" t="s">
        <v>219</v>
      </c>
      <c r="CU164" s="293">
        <v>0</v>
      </c>
      <c r="CV164" s="51"/>
      <c r="CW164" s="17" t="s">
        <v>57</v>
      </c>
      <c r="CX164" s="18" t="s">
        <v>89</v>
      </c>
      <c r="CY164" s="19">
        <v>0.83333333333333337</v>
      </c>
      <c r="CZ164" s="290">
        <v>1.1416666666666666</v>
      </c>
      <c r="DA164" s="291">
        <v>0.29166666666666657</v>
      </c>
      <c r="DB164" s="19">
        <v>0.83333333333333337</v>
      </c>
      <c r="DC164" s="20">
        <v>0.16250000000000001</v>
      </c>
      <c r="DD164" s="292">
        <v>0.31249999999999994</v>
      </c>
      <c r="DE164" s="63" t="s">
        <v>161</v>
      </c>
      <c r="DF164" s="64"/>
      <c r="DG164" s="63"/>
      <c r="DH164" s="65"/>
      <c r="DI164" s="66"/>
      <c r="DJ164" s="64"/>
      <c r="DK164" s="63"/>
      <c r="DL164" s="65"/>
      <c r="DM164" s="66"/>
      <c r="DN164" s="64"/>
      <c r="DO164" s="56">
        <v>0</v>
      </c>
      <c r="DP164" s="56" t="s">
        <v>219</v>
      </c>
      <c r="DQ164" s="56" t="s">
        <v>219</v>
      </c>
      <c r="DR164" s="56" t="s">
        <v>219</v>
      </c>
      <c r="DS164" s="56" t="s">
        <v>219</v>
      </c>
      <c r="DT164" s="293">
        <v>0</v>
      </c>
      <c r="DU164" s="51"/>
      <c r="DV164" s="17"/>
      <c r="DW164" s="18"/>
      <c r="DX164" s="19"/>
      <c r="DY164" s="61">
        <v>0</v>
      </c>
      <c r="DZ164" s="60">
        <v>0</v>
      </c>
      <c r="EA164" s="19">
        <v>0</v>
      </c>
      <c r="EB164" s="20"/>
      <c r="EC164" s="59">
        <v>0</v>
      </c>
      <c r="ED164" s="63"/>
      <c r="EE164" s="64"/>
      <c r="EF164" s="63"/>
      <c r="EG164" s="65"/>
      <c r="EH164" s="66"/>
      <c r="EI164" s="64"/>
      <c r="EJ164" s="63"/>
      <c r="EK164" s="65"/>
      <c r="EL164" s="66"/>
      <c r="EM164" s="64"/>
      <c r="EN164" s="56" t="s">
        <v>219</v>
      </c>
      <c r="EO164" s="56" t="s">
        <v>219</v>
      </c>
      <c r="EP164" s="56" t="s">
        <v>219</v>
      </c>
      <c r="EQ164" s="56" t="s">
        <v>219</v>
      </c>
      <c r="ER164" s="56" t="s">
        <v>219</v>
      </c>
      <c r="ES164" s="96" t="s">
        <v>219</v>
      </c>
      <c r="ET164" s="51"/>
      <c r="EU164" s="17" t="s">
        <v>57</v>
      </c>
      <c r="EV164" s="18" t="s">
        <v>74</v>
      </c>
      <c r="EW164" s="19">
        <v>0.22916666666666666</v>
      </c>
      <c r="EX164" s="290">
        <v>0</v>
      </c>
      <c r="EY164" s="291">
        <v>0</v>
      </c>
      <c r="EZ164" s="19">
        <v>0</v>
      </c>
      <c r="FA164" s="20"/>
      <c r="FB164" s="292">
        <v>0</v>
      </c>
      <c r="FC164" s="63"/>
      <c r="FD164" s="64"/>
      <c r="FE164" s="63"/>
      <c r="FF164" s="65"/>
      <c r="FG164" s="66"/>
      <c r="FH164" s="64"/>
      <c r="FI164" s="63"/>
      <c r="FJ164" s="65"/>
      <c r="FK164" s="66"/>
      <c r="FL164" s="64"/>
      <c r="FM164" s="56" t="s">
        <v>219</v>
      </c>
      <c r="FN164" s="56" t="s">
        <v>219</v>
      </c>
      <c r="FO164" s="56" t="s">
        <v>219</v>
      </c>
      <c r="FP164" s="56" t="s">
        <v>219</v>
      </c>
      <c r="FQ164" s="56" t="s">
        <v>219</v>
      </c>
      <c r="FR164" s="293" t="s">
        <v>219</v>
      </c>
      <c r="FS164" s="51"/>
      <c r="FU164" s="262" t="s">
        <v>57</v>
      </c>
      <c r="FV164" s="261">
        <v>2</v>
      </c>
      <c r="FW164" s="263">
        <v>1.5416666666666663</v>
      </c>
      <c r="FX164" s="23"/>
      <c r="FY164" s="88"/>
    </row>
    <row r="165" spans="1:181" s="25" customFormat="1" x14ac:dyDescent="0.2">
      <c r="A165" s="17" t="s">
        <v>191</v>
      </c>
      <c r="B165" s="18" t="s">
        <v>89</v>
      </c>
      <c r="C165" s="19">
        <v>0.85416666666666663</v>
      </c>
      <c r="D165" s="290">
        <v>1.1625000000000001</v>
      </c>
      <c r="E165" s="291">
        <v>0.2916666666666668</v>
      </c>
      <c r="F165" s="19">
        <v>0.85416666666666663</v>
      </c>
      <c r="G165" s="20">
        <v>0.16250000000000001</v>
      </c>
      <c r="H165" s="292">
        <v>0.29166666666666669</v>
      </c>
      <c r="I165" s="63" t="s">
        <v>66</v>
      </c>
      <c r="J165" s="64">
        <v>1258</v>
      </c>
      <c r="K165" s="63"/>
      <c r="L165" s="65"/>
      <c r="M165" s="66"/>
      <c r="N165" s="64"/>
      <c r="O165" s="63"/>
      <c r="P165" s="65"/>
      <c r="Q165" s="66"/>
      <c r="R165" s="64"/>
      <c r="S165" s="56">
        <v>0.33879655278547244</v>
      </c>
      <c r="T165" s="56" t="s">
        <v>219</v>
      </c>
      <c r="U165" s="56" t="s">
        <v>219</v>
      </c>
      <c r="V165" s="56" t="s">
        <v>219</v>
      </c>
      <c r="W165" s="56" t="s">
        <v>219</v>
      </c>
      <c r="X165" s="293">
        <v>1.1615881809787625</v>
      </c>
      <c r="Y165" s="51"/>
      <c r="Z165" s="17" t="s">
        <v>18</v>
      </c>
      <c r="AA165" s="18" t="s">
        <v>89</v>
      </c>
      <c r="AB165" s="19">
        <v>0.85416666666666663</v>
      </c>
      <c r="AC165" s="290">
        <v>1.1625000000000001</v>
      </c>
      <c r="AD165" s="291">
        <v>0.2916666666666668</v>
      </c>
      <c r="AE165" s="19">
        <v>0.85416666666666663</v>
      </c>
      <c r="AF165" s="20">
        <v>0.16250000000000001</v>
      </c>
      <c r="AG165" s="292">
        <v>0.29166666666666669</v>
      </c>
      <c r="AH165" s="63" t="s">
        <v>66</v>
      </c>
      <c r="AI165" s="64">
        <v>1024</v>
      </c>
      <c r="AJ165" s="63"/>
      <c r="AK165" s="65"/>
      <c r="AL165" s="66"/>
      <c r="AM165" s="64"/>
      <c r="AN165" s="63"/>
      <c r="AO165" s="65"/>
      <c r="AP165" s="66"/>
      <c r="AQ165" s="64"/>
      <c r="AR165" s="56">
        <v>0.27577716220375498</v>
      </c>
      <c r="AS165" s="56" t="s">
        <v>219</v>
      </c>
      <c r="AT165" s="56" t="s">
        <v>219</v>
      </c>
      <c r="AU165" s="56" t="s">
        <v>219</v>
      </c>
      <c r="AV165" s="56" t="s">
        <v>219</v>
      </c>
      <c r="AW165" s="293">
        <v>0.94552169898430272</v>
      </c>
      <c r="AX165" s="51"/>
      <c r="AY165" s="17" t="s">
        <v>18</v>
      </c>
      <c r="AZ165" s="18" t="s">
        <v>89</v>
      </c>
      <c r="BA165" s="19">
        <v>0.85416666666666663</v>
      </c>
      <c r="BB165" s="290">
        <v>1.1625000000000001</v>
      </c>
      <c r="BC165" s="291">
        <v>0.2916666666666668</v>
      </c>
      <c r="BD165" s="19">
        <v>0.85416666666666663</v>
      </c>
      <c r="BE165" s="20">
        <v>0.16250000000000001</v>
      </c>
      <c r="BF165" s="292">
        <v>0.29166666666666669</v>
      </c>
      <c r="BG165" s="63" t="s">
        <v>66</v>
      </c>
      <c r="BH165" s="64">
        <v>1022</v>
      </c>
      <c r="BI165" s="63"/>
      <c r="BJ165" s="65"/>
      <c r="BK165" s="66"/>
      <c r="BL165" s="64"/>
      <c r="BM165" s="63"/>
      <c r="BN165" s="65"/>
      <c r="BO165" s="66"/>
      <c r="BP165" s="64"/>
      <c r="BQ165" s="56">
        <v>0.27523853493382577</v>
      </c>
      <c r="BR165" s="56" t="s">
        <v>219</v>
      </c>
      <c r="BS165" s="56" t="s">
        <v>219</v>
      </c>
      <c r="BT165" s="56" t="s">
        <v>219</v>
      </c>
      <c r="BU165" s="56" t="s">
        <v>219</v>
      </c>
      <c r="BV165" s="293">
        <v>0.94367497691597402</v>
      </c>
      <c r="BW165" s="51"/>
      <c r="BX165" s="17" t="s">
        <v>18</v>
      </c>
      <c r="BY165" s="18" t="s">
        <v>89</v>
      </c>
      <c r="BZ165" s="19">
        <v>0.85416666666666663</v>
      </c>
      <c r="CA165" s="290">
        <v>1.1625000000000001</v>
      </c>
      <c r="CB165" s="291">
        <v>0.2916666666666668</v>
      </c>
      <c r="CC165" s="19">
        <v>0.85416666666666663</v>
      </c>
      <c r="CD165" s="20">
        <v>0.16250000000000001</v>
      </c>
      <c r="CE165" s="292">
        <v>0.29166666666666669</v>
      </c>
      <c r="CF165" s="63" t="s">
        <v>68</v>
      </c>
      <c r="CG165" s="64">
        <v>1664</v>
      </c>
      <c r="CH165" s="63"/>
      <c r="CI165" s="65"/>
      <c r="CJ165" s="66"/>
      <c r="CK165" s="64"/>
      <c r="CL165" s="63"/>
      <c r="CM165" s="65"/>
      <c r="CN165" s="66"/>
      <c r="CO165" s="64"/>
      <c r="CP165" s="56">
        <v>0.29378531073446329</v>
      </c>
      <c r="CQ165" s="56" t="s">
        <v>219</v>
      </c>
      <c r="CR165" s="56" t="s">
        <v>219</v>
      </c>
      <c r="CS165" s="56" t="s">
        <v>219</v>
      </c>
      <c r="CT165" s="56" t="s">
        <v>219</v>
      </c>
      <c r="CU165" s="293">
        <v>1.0072639225181599</v>
      </c>
      <c r="CV165" s="51"/>
      <c r="CW165" s="17" t="s">
        <v>18</v>
      </c>
      <c r="CX165" s="18" t="s">
        <v>89</v>
      </c>
      <c r="CY165" s="19">
        <v>0.85416666666666663</v>
      </c>
      <c r="CZ165" s="290">
        <v>1.1625000000000001</v>
      </c>
      <c r="DA165" s="291">
        <v>0.2916666666666668</v>
      </c>
      <c r="DB165" s="19">
        <v>0.85416666666666663</v>
      </c>
      <c r="DC165" s="20">
        <v>0.16250000000000001</v>
      </c>
      <c r="DD165" s="292">
        <v>0.29166666666666669</v>
      </c>
      <c r="DE165" s="63" t="s">
        <v>68</v>
      </c>
      <c r="DF165" s="64">
        <v>1470</v>
      </c>
      <c r="DG165" s="63"/>
      <c r="DH165" s="65"/>
      <c r="DI165" s="66"/>
      <c r="DJ165" s="64"/>
      <c r="DK165" s="63"/>
      <c r="DL165" s="65"/>
      <c r="DM165" s="66"/>
      <c r="DN165" s="64"/>
      <c r="DO165" s="56">
        <v>0.25953389830508472</v>
      </c>
      <c r="DP165" s="56" t="s">
        <v>219</v>
      </c>
      <c r="DQ165" s="56" t="s">
        <v>219</v>
      </c>
      <c r="DR165" s="56" t="s">
        <v>219</v>
      </c>
      <c r="DS165" s="56" t="s">
        <v>219</v>
      </c>
      <c r="DT165" s="293">
        <v>0.88983050847457612</v>
      </c>
      <c r="DU165" s="51"/>
      <c r="DV165" s="17"/>
      <c r="DW165" s="18"/>
      <c r="DX165" s="19"/>
      <c r="DY165" s="61">
        <v>0</v>
      </c>
      <c r="DZ165" s="60">
        <v>0</v>
      </c>
      <c r="EA165" s="19">
        <v>0</v>
      </c>
      <c r="EB165" s="20"/>
      <c r="EC165" s="59">
        <v>0</v>
      </c>
      <c r="ED165" s="63"/>
      <c r="EE165" s="64"/>
      <c r="EF165" s="63"/>
      <c r="EG165" s="65"/>
      <c r="EH165" s="66"/>
      <c r="EI165" s="64"/>
      <c r="EJ165" s="63"/>
      <c r="EK165" s="65"/>
      <c r="EL165" s="66"/>
      <c r="EM165" s="64"/>
      <c r="EN165" s="56" t="s">
        <v>219</v>
      </c>
      <c r="EO165" s="56" t="s">
        <v>219</v>
      </c>
      <c r="EP165" s="56" t="s">
        <v>219</v>
      </c>
      <c r="EQ165" s="56" t="s">
        <v>219</v>
      </c>
      <c r="ER165" s="56" t="s">
        <v>219</v>
      </c>
      <c r="ES165" s="96" t="s">
        <v>219</v>
      </c>
      <c r="ET165" s="51"/>
      <c r="EU165" s="17" t="s">
        <v>18</v>
      </c>
      <c r="EV165" s="18" t="s">
        <v>89</v>
      </c>
      <c r="EW165" s="19">
        <v>0.70833333333333337</v>
      </c>
      <c r="EX165" s="290">
        <v>1.0166666666666666</v>
      </c>
      <c r="EY165" s="291">
        <v>0.29166666666666657</v>
      </c>
      <c r="EZ165" s="19">
        <v>0.70833333333333337</v>
      </c>
      <c r="FA165" s="20">
        <v>1.6666666666666666E-2</v>
      </c>
      <c r="FB165" s="292">
        <v>0.29166666666666669</v>
      </c>
      <c r="FC165" s="63" t="s">
        <v>68</v>
      </c>
      <c r="FD165" s="64">
        <v>1063</v>
      </c>
      <c r="FE165" s="63" t="s">
        <v>67</v>
      </c>
      <c r="FF165" s="65">
        <v>470</v>
      </c>
      <c r="FG165" s="66"/>
      <c r="FH165" s="64"/>
      <c r="FI165" s="63"/>
      <c r="FJ165" s="65"/>
      <c r="FK165" s="66"/>
      <c r="FL165" s="64"/>
      <c r="FM165" s="56">
        <v>0.18767655367231639</v>
      </c>
      <c r="FN165" s="56">
        <v>0.16876987791115214</v>
      </c>
      <c r="FO165" s="56" t="s">
        <v>219</v>
      </c>
      <c r="FP165" s="56" t="s">
        <v>219</v>
      </c>
      <c r="FQ165" s="56" t="s">
        <v>219</v>
      </c>
      <c r="FR165" s="293">
        <v>1.2221020511433207</v>
      </c>
      <c r="FS165" s="51"/>
      <c r="FU165" s="262" t="s">
        <v>18</v>
      </c>
      <c r="FV165" s="261">
        <v>1</v>
      </c>
      <c r="FW165" s="263">
        <v>1.8500000000000005</v>
      </c>
      <c r="FX165" s="23"/>
      <c r="FY165" s="88"/>
    </row>
    <row r="166" spans="1:181" s="25" customFormat="1" x14ac:dyDescent="0.2">
      <c r="A166" s="17" t="s">
        <v>17</v>
      </c>
      <c r="B166" s="18" t="s">
        <v>74</v>
      </c>
      <c r="C166" s="19">
        <v>0.22916666666666666</v>
      </c>
      <c r="D166" s="290">
        <v>0</v>
      </c>
      <c r="E166" s="291">
        <v>0</v>
      </c>
      <c r="F166" s="19">
        <v>0</v>
      </c>
      <c r="G166" s="20"/>
      <c r="H166" s="292">
        <v>0</v>
      </c>
      <c r="I166" s="63"/>
      <c r="J166" s="64"/>
      <c r="K166" s="63"/>
      <c r="L166" s="65"/>
      <c r="M166" s="66"/>
      <c r="N166" s="64"/>
      <c r="O166" s="63"/>
      <c r="P166" s="65"/>
      <c r="Q166" s="66"/>
      <c r="R166" s="64"/>
      <c r="S166" s="56" t="s">
        <v>219</v>
      </c>
      <c r="T166" s="56" t="s">
        <v>219</v>
      </c>
      <c r="U166" s="56" t="s">
        <v>219</v>
      </c>
      <c r="V166" s="56" t="s">
        <v>219</v>
      </c>
      <c r="W166" s="56" t="s">
        <v>219</v>
      </c>
      <c r="X166" s="293" t="s">
        <v>219</v>
      </c>
      <c r="Y166" s="51"/>
      <c r="Z166" s="17" t="s">
        <v>17</v>
      </c>
      <c r="AA166" s="18" t="s">
        <v>89</v>
      </c>
      <c r="AB166" s="19">
        <v>0.70833333333333337</v>
      </c>
      <c r="AC166" s="290">
        <v>1.0166666666666666</v>
      </c>
      <c r="AD166" s="291">
        <v>0.29166666666666657</v>
      </c>
      <c r="AE166" s="19">
        <v>0.70833333333333337</v>
      </c>
      <c r="AF166" s="20">
        <v>0.16250000000000001</v>
      </c>
      <c r="AG166" s="292">
        <v>0.43749999999999994</v>
      </c>
      <c r="AH166" s="63" t="s">
        <v>77</v>
      </c>
      <c r="AI166" s="64">
        <v>178</v>
      </c>
      <c r="AJ166" s="63"/>
      <c r="AK166" s="65"/>
      <c r="AL166" s="66"/>
      <c r="AM166" s="64"/>
      <c r="AN166" s="63"/>
      <c r="AO166" s="65"/>
      <c r="AP166" s="66"/>
      <c r="AQ166" s="64"/>
      <c r="AR166" s="56">
        <v>0.29666666666666669</v>
      </c>
      <c r="AS166" s="56" t="s">
        <v>219</v>
      </c>
      <c r="AT166" s="56" t="s">
        <v>219</v>
      </c>
      <c r="AU166" s="56" t="s">
        <v>219</v>
      </c>
      <c r="AV166" s="56" t="s">
        <v>219</v>
      </c>
      <c r="AW166" s="293">
        <v>0.6780952380952382</v>
      </c>
      <c r="AX166" s="51"/>
      <c r="AY166" s="17" t="s">
        <v>17</v>
      </c>
      <c r="AZ166" s="18" t="s">
        <v>89</v>
      </c>
      <c r="BA166" s="19">
        <v>0.70833333333333337</v>
      </c>
      <c r="BB166" s="290">
        <v>1.0166666666666666</v>
      </c>
      <c r="BC166" s="291">
        <v>0.29166666666666657</v>
      </c>
      <c r="BD166" s="19">
        <v>0.70833333333333337</v>
      </c>
      <c r="BE166" s="20">
        <v>1.6666666666666666E-2</v>
      </c>
      <c r="BF166" s="292">
        <v>0.29166666666666669</v>
      </c>
      <c r="BG166" s="63" t="s">
        <v>77</v>
      </c>
      <c r="BH166" s="64">
        <v>173</v>
      </c>
      <c r="BI166" s="63"/>
      <c r="BJ166" s="65"/>
      <c r="BK166" s="66"/>
      <c r="BL166" s="64"/>
      <c r="BM166" s="63"/>
      <c r="BN166" s="65"/>
      <c r="BO166" s="66"/>
      <c r="BP166" s="64"/>
      <c r="BQ166" s="56">
        <v>0.28833333333333333</v>
      </c>
      <c r="BR166" s="56" t="s">
        <v>219</v>
      </c>
      <c r="BS166" s="56" t="s">
        <v>219</v>
      </c>
      <c r="BT166" s="56" t="s">
        <v>219</v>
      </c>
      <c r="BU166" s="56" t="s">
        <v>219</v>
      </c>
      <c r="BV166" s="293">
        <v>0.98857142857142855</v>
      </c>
      <c r="BW166" s="51"/>
      <c r="BX166" s="17" t="s">
        <v>17</v>
      </c>
      <c r="BY166" s="18" t="s">
        <v>11</v>
      </c>
      <c r="BZ166" s="19">
        <v>0.22916666666666666</v>
      </c>
      <c r="CA166" s="290">
        <v>0</v>
      </c>
      <c r="CB166" s="291">
        <v>0</v>
      </c>
      <c r="CC166" s="19">
        <v>0</v>
      </c>
      <c r="CD166" s="20"/>
      <c r="CE166" s="292">
        <v>0</v>
      </c>
      <c r="CF166" s="63"/>
      <c r="CG166" s="64"/>
      <c r="CH166" s="63"/>
      <c r="CI166" s="65"/>
      <c r="CJ166" s="66"/>
      <c r="CK166" s="64"/>
      <c r="CL166" s="63"/>
      <c r="CM166" s="65"/>
      <c r="CN166" s="66"/>
      <c r="CO166" s="64"/>
      <c r="CP166" s="56" t="s">
        <v>219</v>
      </c>
      <c r="CQ166" s="56" t="s">
        <v>219</v>
      </c>
      <c r="CR166" s="56" t="s">
        <v>219</v>
      </c>
      <c r="CS166" s="56" t="s">
        <v>219</v>
      </c>
      <c r="CT166" s="56" t="s">
        <v>219</v>
      </c>
      <c r="CU166" s="293" t="s">
        <v>219</v>
      </c>
      <c r="CV166" s="51"/>
      <c r="CW166" s="17" t="s">
        <v>17</v>
      </c>
      <c r="CX166" s="18" t="s">
        <v>11</v>
      </c>
      <c r="CY166" s="19">
        <v>0.22916666666666666</v>
      </c>
      <c r="CZ166" s="290">
        <v>0</v>
      </c>
      <c r="DA166" s="291">
        <v>0</v>
      </c>
      <c r="DB166" s="19">
        <v>0</v>
      </c>
      <c r="DC166" s="20"/>
      <c r="DD166" s="292">
        <v>0</v>
      </c>
      <c r="DE166" s="63"/>
      <c r="DF166" s="64"/>
      <c r="DG166" s="63"/>
      <c r="DH166" s="65"/>
      <c r="DI166" s="66"/>
      <c r="DJ166" s="64"/>
      <c r="DK166" s="63"/>
      <c r="DL166" s="65"/>
      <c r="DM166" s="66"/>
      <c r="DN166" s="64"/>
      <c r="DO166" s="56" t="s">
        <v>219</v>
      </c>
      <c r="DP166" s="56" t="s">
        <v>219</v>
      </c>
      <c r="DQ166" s="56" t="s">
        <v>219</v>
      </c>
      <c r="DR166" s="56" t="s">
        <v>219</v>
      </c>
      <c r="DS166" s="56" t="s">
        <v>219</v>
      </c>
      <c r="DT166" s="293" t="s">
        <v>219</v>
      </c>
      <c r="DU166" s="51"/>
      <c r="DV166" s="17"/>
      <c r="DW166" s="18"/>
      <c r="DX166" s="19"/>
      <c r="DY166" s="61">
        <v>0</v>
      </c>
      <c r="DZ166" s="60">
        <v>0</v>
      </c>
      <c r="EA166" s="19">
        <v>0</v>
      </c>
      <c r="EB166" s="20"/>
      <c r="EC166" s="59">
        <v>0</v>
      </c>
      <c r="ED166" s="63"/>
      <c r="EE166" s="64"/>
      <c r="EF166" s="63"/>
      <c r="EG166" s="65"/>
      <c r="EH166" s="66"/>
      <c r="EI166" s="64"/>
      <c r="EJ166" s="63"/>
      <c r="EK166" s="65"/>
      <c r="EL166" s="66"/>
      <c r="EM166" s="64"/>
      <c r="EN166" s="56" t="s">
        <v>219</v>
      </c>
      <c r="EO166" s="56" t="s">
        <v>219</v>
      </c>
      <c r="EP166" s="56" t="s">
        <v>219</v>
      </c>
      <c r="EQ166" s="56" t="s">
        <v>219</v>
      </c>
      <c r="ER166" s="56" t="s">
        <v>219</v>
      </c>
      <c r="ES166" s="96" t="s">
        <v>219</v>
      </c>
      <c r="ET166" s="51"/>
      <c r="EU166" s="17" t="s">
        <v>17</v>
      </c>
      <c r="EV166" s="18" t="s">
        <v>11</v>
      </c>
      <c r="EW166" s="19">
        <v>0.22916666666666666</v>
      </c>
      <c r="EX166" s="290">
        <v>0</v>
      </c>
      <c r="EY166" s="291">
        <v>0</v>
      </c>
      <c r="EZ166" s="19">
        <v>0</v>
      </c>
      <c r="FA166" s="20"/>
      <c r="FB166" s="292">
        <v>0</v>
      </c>
      <c r="FC166" s="63"/>
      <c r="FD166" s="64"/>
      <c r="FE166" s="63"/>
      <c r="FF166" s="65"/>
      <c r="FG166" s="66"/>
      <c r="FH166" s="64"/>
      <c r="FI166" s="63"/>
      <c r="FJ166" s="65"/>
      <c r="FK166" s="66"/>
      <c r="FL166" s="64"/>
      <c r="FM166" s="56" t="s">
        <v>219</v>
      </c>
      <c r="FN166" s="56" t="s">
        <v>219</v>
      </c>
      <c r="FO166" s="56" t="s">
        <v>219</v>
      </c>
      <c r="FP166" s="56" t="s">
        <v>219</v>
      </c>
      <c r="FQ166" s="56" t="s">
        <v>219</v>
      </c>
      <c r="FR166" s="293" t="s">
        <v>219</v>
      </c>
      <c r="FS166" s="51"/>
      <c r="FU166" s="262" t="s">
        <v>17</v>
      </c>
      <c r="FV166" s="261">
        <v>5</v>
      </c>
      <c r="FW166" s="263">
        <v>0.61666666666666647</v>
      </c>
      <c r="FX166" s="23"/>
      <c r="FY166" s="88"/>
    </row>
    <row r="167" spans="1:181" s="25" customFormat="1" x14ac:dyDescent="0.2">
      <c r="A167" s="17" t="s">
        <v>34</v>
      </c>
      <c r="B167" s="18" t="s">
        <v>89</v>
      </c>
      <c r="C167" s="19">
        <v>0.58333333333333337</v>
      </c>
      <c r="D167" s="290">
        <v>0.89166666666666672</v>
      </c>
      <c r="E167" s="291">
        <v>0.29166666666666669</v>
      </c>
      <c r="F167" s="19">
        <v>0.58333333333333337</v>
      </c>
      <c r="G167" s="20">
        <v>0.89166666666666661</v>
      </c>
      <c r="H167" s="292">
        <v>0.29166666666666657</v>
      </c>
      <c r="I167" s="63" t="s">
        <v>77</v>
      </c>
      <c r="J167" s="64">
        <v>174</v>
      </c>
      <c r="K167" s="63"/>
      <c r="L167" s="65"/>
      <c r="M167" s="66"/>
      <c r="N167" s="64"/>
      <c r="O167" s="63"/>
      <c r="P167" s="65"/>
      <c r="Q167" s="66"/>
      <c r="R167" s="64"/>
      <c r="S167" s="56">
        <v>0.28999999999999998</v>
      </c>
      <c r="T167" s="56" t="s">
        <v>219</v>
      </c>
      <c r="U167" s="56" t="s">
        <v>219</v>
      </c>
      <c r="V167" s="56" t="s">
        <v>219</v>
      </c>
      <c r="W167" s="56" t="s">
        <v>219</v>
      </c>
      <c r="X167" s="293">
        <v>0.99428571428571455</v>
      </c>
      <c r="Y167" s="51"/>
      <c r="Z167" s="17" t="s">
        <v>34</v>
      </c>
      <c r="AA167" s="18" t="s">
        <v>74</v>
      </c>
      <c r="AB167" s="19">
        <v>0.22916666666666666</v>
      </c>
      <c r="AC167" s="290">
        <v>0</v>
      </c>
      <c r="AD167" s="291">
        <v>0</v>
      </c>
      <c r="AE167" s="19">
        <v>0</v>
      </c>
      <c r="AF167" s="20"/>
      <c r="AG167" s="292">
        <v>0</v>
      </c>
      <c r="AH167" s="63"/>
      <c r="AI167" s="64"/>
      <c r="AJ167" s="63"/>
      <c r="AK167" s="65"/>
      <c r="AL167" s="66"/>
      <c r="AM167" s="64"/>
      <c r="AN167" s="63"/>
      <c r="AO167" s="65"/>
      <c r="AP167" s="66"/>
      <c r="AQ167" s="64"/>
      <c r="AR167" s="56" t="s">
        <v>219</v>
      </c>
      <c r="AS167" s="56" t="s">
        <v>219</v>
      </c>
      <c r="AT167" s="56" t="s">
        <v>219</v>
      </c>
      <c r="AU167" s="56" t="s">
        <v>219</v>
      </c>
      <c r="AV167" s="56" t="s">
        <v>219</v>
      </c>
      <c r="AW167" s="293" t="s">
        <v>219</v>
      </c>
      <c r="AX167" s="51"/>
      <c r="AY167" s="17" t="s">
        <v>34</v>
      </c>
      <c r="AZ167" s="18" t="s">
        <v>89</v>
      </c>
      <c r="BA167" s="19">
        <v>0.58333333333333337</v>
      </c>
      <c r="BB167" s="290">
        <v>0.89166666666666672</v>
      </c>
      <c r="BC167" s="291">
        <v>0.29166666666666669</v>
      </c>
      <c r="BD167" s="19">
        <v>0.58333333333333337</v>
      </c>
      <c r="BE167" s="20">
        <v>0.89166666666666661</v>
      </c>
      <c r="BF167" s="292">
        <v>0.29166666666666657</v>
      </c>
      <c r="BG167" s="63" t="s">
        <v>77</v>
      </c>
      <c r="BH167" s="64">
        <v>174</v>
      </c>
      <c r="BI167" s="63"/>
      <c r="BJ167" s="65"/>
      <c r="BK167" s="66"/>
      <c r="BL167" s="64"/>
      <c r="BM167" s="63"/>
      <c r="BN167" s="65"/>
      <c r="BO167" s="66"/>
      <c r="BP167" s="64"/>
      <c r="BQ167" s="56">
        <v>0.28999999999999998</v>
      </c>
      <c r="BR167" s="56" t="s">
        <v>219</v>
      </c>
      <c r="BS167" s="56" t="s">
        <v>219</v>
      </c>
      <c r="BT167" s="56" t="s">
        <v>219</v>
      </c>
      <c r="BU167" s="56" t="s">
        <v>219</v>
      </c>
      <c r="BV167" s="293">
        <v>0.99428571428571455</v>
      </c>
      <c r="BW167" s="51"/>
      <c r="BX167" s="17" t="s">
        <v>34</v>
      </c>
      <c r="BY167" s="18" t="s">
        <v>89</v>
      </c>
      <c r="BZ167" s="19">
        <v>0.58333333333333337</v>
      </c>
      <c r="CA167" s="290">
        <v>0.89166666666666672</v>
      </c>
      <c r="CB167" s="291">
        <v>0.29166666666666669</v>
      </c>
      <c r="CC167" s="19">
        <v>0.58333333333333337</v>
      </c>
      <c r="CD167" s="20">
        <v>0.89166666666666661</v>
      </c>
      <c r="CE167" s="292">
        <v>0.29166666666666657</v>
      </c>
      <c r="CF167" s="63" t="s">
        <v>77</v>
      </c>
      <c r="CG167" s="64">
        <v>176</v>
      </c>
      <c r="CH167" s="63"/>
      <c r="CI167" s="65"/>
      <c r="CJ167" s="66"/>
      <c r="CK167" s="64"/>
      <c r="CL167" s="63"/>
      <c r="CM167" s="65"/>
      <c r="CN167" s="66"/>
      <c r="CO167" s="64"/>
      <c r="CP167" s="56">
        <v>0.29333333333333333</v>
      </c>
      <c r="CQ167" s="56" t="s">
        <v>219</v>
      </c>
      <c r="CR167" s="56" t="s">
        <v>219</v>
      </c>
      <c r="CS167" s="56" t="s">
        <v>219</v>
      </c>
      <c r="CT167" s="56" t="s">
        <v>219</v>
      </c>
      <c r="CU167" s="293">
        <v>1.005714285714286</v>
      </c>
      <c r="CV167" s="51"/>
      <c r="CW167" s="17" t="s">
        <v>34</v>
      </c>
      <c r="CX167" s="18" t="s">
        <v>89</v>
      </c>
      <c r="CY167" s="19">
        <v>0.58333333333333337</v>
      </c>
      <c r="CZ167" s="290">
        <v>0.89166666666666672</v>
      </c>
      <c r="DA167" s="291">
        <v>0.29166666666666669</v>
      </c>
      <c r="DB167" s="19">
        <v>0.58333333333333337</v>
      </c>
      <c r="DC167" s="20">
        <v>0.89166666666666661</v>
      </c>
      <c r="DD167" s="292">
        <v>0.29166666666666657</v>
      </c>
      <c r="DE167" s="63" t="s">
        <v>77</v>
      </c>
      <c r="DF167" s="64">
        <v>178</v>
      </c>
      <c r="DG167" s="63"/>
      <c r="DH167" s="65"/>
      <c r="DI167" s="66"/>
      <c r="DJ167" s="64"/>
      <c r="DK167" s="63"/>
      <c r="DL167" s="65"/>
      <c r="DM167" s="66"/>
      <c r="DN167" s="64"/>
      <c r="DO167" s="56">
        <v>0.29666666666666669</v>
      </c>
      <c r="DP167" s="56" t="s">
        <v>219</v>
      </c>
      <c r="DQ167" s="56" t="s">
        <v>219</v>
      </c>
      <c r="DR167" s="56" t="s">
        <v>219</v>
      </c>
      <c r="DS167" s="56" t="s">
        <v>219</v>
      </c>
      <c r="DT167" s="293">
        <v>1.0171428571428576</v>
      </c>
      <c r="DU167" s="51"/>
      <c r="DV167" s="17"/>
      <c r="DW167" s="18"/>
      <c r="DX167" s="19"/>
      <c r="DY167" s="61">
        <v>0</v>
      </c>
      <c r="DZ167" s="60">
        <v>0</v>
      </c>
      <c r="EA167" s="19">
        <v>0</v>
      </c>
      <c r="EB167" s="20"/>
      <c r="EC167" s="59">
        <v>0</v>
      </c>
      <c r="ED167" s="63"/>
      <c r="EE167" s="64"/>
      <c r="EF167" s="63"/>
      <c r="EG167" s="65"/>
      <c r="EH167" s="66"/>
      <c r="EI167" s="64"/>
      <c r="EJ167" s="63"/>
      <c r="EK167" s="65"/>
      <c r="EL167" s="66"/>
      <c r="EM167" s="64"/>
      <c r="EN167" s="56" t="s">
        <v>219</v>
      </c>
      <c r="EO167" s="56" t="s">
        <v>219</v>
      </c>
      <c r="EP167" s="56" t="s">
        <v>219</v>
      </c>
      <c r="EQ167" s="56" t="s">
        <v>219</v>
      </c>
      <c r="ER167" s="56" t="s">
        <v>219</v>
      </c>
      <c r="ES167" s="96" t="s">
        <v>219</v>
      </c>
      <c r="ET167" s="51"/>
      <c r="EU167" s="17" t="s">
        <v>34</v>
      </c>
      <c r="EV167" s="18" t="s">
        <v>89</v>
      </c>
      <c r="EW167" s="19">
        <v>0.72916666666666663</v>
      </c>
      <c r="EX167" s="290">
        <v>1.0375000000000001</v>
      </c>
      <c r="EY167" s="291">
        <v>0.2916666666666668</v>
      </c>
      <c r="EZ167" s="19">
        <v>0.72916666666666663</v>
      </c>
      <c r="FA167" s="20">
        <v>3.7499999999999999E-2</v>
      </c>
      <c r="FB167" s="292">
        <v>0.29166666666666669</v>
      </c>
      <c r="FC167" s="63" t="s">
        <v>77</v>
      </c>
      <c r="FD167" s="64">
        <v>175</v>
      </c>
      <c r="FE167" s="63"/>
      <c r="FF167" s="65"/>
      <c r="FG167" s="66"/>
      <c r="FH167" s="64"/>
      <c r="FI167" s="63"/>
      <c r="FJ167" s="65"/>
      <c r="FK167" s="66"/>
      <c r="FL167" s="64"/>
      <c r="FM167" s="56">
        <v>0.29166666666666669</v>
      </c>
      <c r="FN167" s="56" t="s">
        <v>219</v>
      </c>
      <c r="FO167" s="56" t="s">
        <v>219</v>
      </c>
      <c r="FP167" s="56" t="s">
        <v>219</v>
      </c>
      <c r="FQ167" s="56" t="s">
        <v>219</v>
      </c>
      <c r="FR167" s="293">
        <v>1</v>
      </c>
      <c r="FS167" s="51"/>
      <c r="FU167" s="262" t="s">
        <v>34</v>
      </c>
      <c r="FV167" s="261">
        <v>2</v>
      </c>
      <c r="FW167" s="263">
        <v>1.5416666666666667</v>
      </c>
      <c r="FX167" s="23"/>
      <c r="FY167" s="88"/>
    </row>
    <row r="168" spans="1:181" s="25" customFormat="1" x14ac:dyDescent="0.2">
      <c r="A168" s="17" t="s">
        <v>33</v>
      </c>
      <c r="B168" s="18" t="s">
        <v>89</v>
      </c>
      <c r="C168" s="19">
        <v>0.85416666666666663</v>
      </c>
      <c r="D168" s="290">
        <v>1.1625000000000001</v>
      </c>
      <c r="E168" s="291">
        <v>0.2916666666666668</v>
      </c>
      <c r="F168" s="19">
        <v>0.85416666666666663</v>
      </c>
      <c r="G168" s="20">
        <v>0.16250000000000001</v>
      </c>
      <c r="H168" s="292">
        <v>0.29166666666666669</v>
      </c>
      <c r="I168" s="63" t="s">
        <v>68</v>
      </c>
      <c r="J168" s="64">
        <v>1105</v>
      </c>
      <c r="K168" s="63" t="s">
        <v>91</v>
      </c>
      <c r="L168" s="65"/>
      <c r="M168" s="66"/>
      <c r="N168" s="64"/>
      <c r="O168" s="63"/>
      <c r="P168" s="65"/>
      <c r="Q168" s="66"/>
      <c r="R168" s="64"/>
      <c r="S168" s="56">
        <v>0.19509180790960454</v>
      </c>
      <c r="T168" s="56">
        <v>0</v>
      </c>
      <c r="U168" s="56" t="s">
        <v>219</v>
      </c>
      <c r="V168" s="56" t="s">
        <v>219</v>
      </c>
      <c r="W168" s="56" t="s">
        <v>219</v>
      </c>
      <c r="X168" s="293">
        <v>0.66888619854721554</v>
      </c>
      <c r="Y168" s="51"/>
      <c r="Z168" s="17" t="s">
        <v>33</v>
      </c>
      <c r="AA168" s="18" t="s">
        <v>89</v>
      </c>
      <c r="AB168" s="19">
        <v>0.85416666666666663</v>
      </c>
      <c r="AC168" s="290">
        <v>1.1625000000000001</v>
      </c>
      <c r="AD168" s="291">
        <v>0.2916666666666668</v>
      </c>
      <c r="AE168" s="19">
        <v>0.85416666666666663</v>
      </c>
      <c r="AF168" s="20">
        <v>0.16250000000000001</v>
      </c>
      <c r="AG168" s="292">
        <v>0.29166666666666669</v>
      </c>
      <c r="AH168" s="63" t="s">
        <v>69</v>
      </c>
      <c r="AI168" s="64">
        <v>722</v>
      </c>
      <c r="AJ168" s="63" t="s">
        <v>91</v>
      </c>
      <c r="AK168" s="65"/>
      <c r="AL168" s="66"/>
      <c r="AM168" s="64"/>
      <c r="AN168" s="63"/>
      <c r="AO168" s="65"/>
      <c r="AP168" s="66"/>
      <c r="AQ168" s="64"/>
      <c r="AR168" s="56">
        <v>0.16996233521657253</v>
      </c>
      <c r="AS168" s="56">
        <v>0</v>
      </c>
      <c r="AT168" s="56" t="s">
        <v>219</v>
      </c>
      <c r="AU168" s="56" t="s">
        <v>219</v>
      </c>
      <c r="AV168" s="56" t="s">
        <v>219</v>
      </c>
      <c r="AW168" s="293">
        <v>0.5827280064568201</v>
      </c>
      <c r="AX168" s="51"/>
      <c r="AY168" s="17" t="s">
        <v>33</v>
      </c>
      <c r="AZ168" s="18" t="s">
        <v>89</v>
      </c>
      <c r="BA168" s="19">
        <v>0.85416666666666663</v>
      </c>
      <c r="BB168" s="290">
        <v>1.1625000000000001</v>
      </c>
      <c r="BC168" s="291">
        <v>0.2916666666666668</v>
      </c>
      <c r="BD168" s="19">
        <v>0.85416666666666663</v>
      </c>
      <c r="BE168" s="20">
        <v>0.16250000000000001</v>
      </c>
      <c r="BF168" s="292">
        <v>0.29166666666666669</v>
      </c>
      <c r="BG168" s="63" t="s">
        <v>91</v>
      </c>
      <c r="BH168" s="64"/>
      <c r="BI168" s="63" t="s">
        <v>77</v>
      </c>
      <c r="BJ168" s="65">
        <v>107</v>
      </c>
      <c r="BK168" s="66"/>
      <c r="BL168" s="64"/>
      <c r="BM168" s="63"/>
      <c r="BN168" s="65"/>
      <c r="BO168" s="66"/>
      <c r="BP168" s="64"/>
      <c r="BQ168" s="56">
        <v>0</v>
      </c>
      <c r="BR168" s="56">
        <v>0.17833333333333334</v>
      </c>
      <c r="BS168" s="56" t="s">
        <v>219</v>
      </c>
      <c r="BT168" s="56" t="s">
        <v>219</v>
      </c>
      <c r="BU168" s="56" t="s">
        <v>219</v>
      </c>
      <c r="BV168" s="293">
        <v>0.61142857142857143</v>
      </c>
      <c r="BW168" s="51"/>
      <c r="BX168" s="17" t="s">
        <v>33</v>
      </c>
      <c r="BY168" s="18" t="s">
        <v>89</v>
      </c>
      <c r="BZ168" s="19">
        <v>0.85416666666666663</v>
      </c>
      <c r="CA168" s="290">
        <v>1.1625000000000001</v>
      </c>
      <c r="CB168" s="291">
        <v>0.2916666666666668</v>
      </c>
      <c r="CC168" s="19">
        <v>0.85416666666666663</v>
      </c>
      <c r="CD168" s="20">
        <v>0.16250000000000001</v>
      </c>
      <c r="CE168" s="292">
        <v>0.29166666666666669</v>
      </c>
      <c r="CF168" s="63" t="s">
        <v>72</v>
      </c>
      <c r="CG168" s="64">
        <v>72</v>
      </c>
      <c r="CH168" s="63" t="s">
        <v>77</v>
      </c>
      <c r="CI168" s="65">
        <v>108</v>
      </c>
      <c r="CJ168" s="66"/>
      <c r="CK168" s="64"/>
      <c r="CL168" s="63"/>
      <c r="CM168" s="65"/>
      <c r="CN168" s="66"/>
      <c r="CO168" s="64"/>
      <c r="CP168" s="56">
        <v>0.1111111111111111</v>
      </c>
      <c r="CQ168" s="56">
        <v>0.18000000000000002</v>
      </c>
      <c r="CR168" s="56" t="s">
        <v>219</v>
      </c>
      <c r="CS168" s="56" t="s">
        <v>219</v>
      </c>
      <c r="CT168" s="56" t="s">
        <v>219</v>
      </c>
      <c r="CU168" s="293">
        <v>0.99809523809523804</v>
      </c>
      <c r="CV168" s="51"/>
      <c r="CW168" s="17" t="s">
        <v>33</v>
      </c>
      <c r="CX168" s="18" t="s">
        <v>89</v>
      </c>
      <c r="CY168" s="19">
        <v>0.85416666666666663</v>
      </c>
      <c r="CZ168" s="290">
        <v>1.1625000000000001</v>
      </c>
      <c r="DA168" s="291">
        <v>0.2916666666666668</v>
      </c>
      <c r="DB168" s="19">
        <v>0.85416666666666663</v>
      </c>
      <c r="DC168" s="20">
        <v>0.16250000000000001</v>
      </c>
      <c r="DD168" s="292">
        <v>0.29166666666666669</v>
      </c>
      <c r="DE168" s="63"/>
      <c r="DF168" s="64"/>
      <c r="DG168" s="63"/>
      <c r="DH168" s="65"/>
      <c r="DI168" s="66"/>
      <c r="DJ168" s="64"/>
      <c r="DK168" s="63"/>
      <c r="DL168" s="65"/>
      <c r="DM168" s="66"/>
      <c r="DN168" s="64"/>
      <c r="DO168" s="56" t="s">
        <v>219</v>
      </c>
      <c r="DP168" s="56" t="s">
        <v>219</v>
      </c>
      <c r="DQ168" s="56" t="s">
        <v>219</v>
      </c>
      <c r="DR168" s="56" t="s">
        <v>219</v>
      </c>
      <c r="DS168" s="56" t="s">
        <v>219</v>
      </c>
      <c r="DT168" s="293">
        <v>0</v>
      </c>
      <c r="DU168" s="51"/>
      <c r="DV168" s="17"/>
      <c r="DW168" s="18"/>
      <c r="DX168" s="19"/>
      <c r="DY168" s="61">
        <v>0</v>
      </c>
      <c r="DZ168" s="60">
        <v>0</v>
      </c>
      <c r="EA168" s="19">
        <v>0</v>
      </c>
      <c r="EB168" s="20"/>
      <c r="EC168" s="59">
        <v>0</v>
      </c>
      <c r="ED168" s="63"/>
      <c r="EE168" s="64"/>
      <c r="EF168" s="63"/>
      <c r="EG168" s="65"/>
      <c r="EH168" s="66"/>
      <c r="EI168" s="64"/>
      <c r="EJ168" s="63"/>
      <c r="EK168" s="65"/>
      <c r="EL168" s="66"/>
      <c r="EM168" s="64"/>
      <c r="EN168" s="56" t="s">
        <v>219</v>
      </c>
      <c r="EO168" s="56" t="s">
        <v>219</v>
      </c>
      <c r="EP168" s="56" t="s">
        <v>219</v>
      </c>
      <c r="EQ168" s="56" t="s">
        <v>219</v>
      </c>
      <c r="ER168" s="56" t="s">
        <v>219</v>
      </c>
      <c r="ES168" s="96" t="s">
        <v>219</v>
      </c>
      <c r="ET168" s="51"/>
      <c r="EU168" s="17" t="s">
        <v>33</v>
      </c>
      <c r="EV168" s="18" t="s">
        <v>89</v>
      </c>
      <c r="EW168" s="19">
        <v>0.70833333333333337</v>
      </c>
      <c r="EX168" s="290">
        <v>1.0166666666666666</v>
      </c>
      <c r="EY168" s="291">
        <v>0.29166666666666657</v>
      </c>
      <c r="EZ168" s="19">
        <v>0.70833333333333337</v>
      </c>
      <c r="FA168" s="20">
        <v>1.6666666666666666E-2</v>
      </c>
      <c r="FB168" s="292">
        <v>0.29166666666666669</v>
      </c>
      <c r="FC168" s="63" t="s">
        <v>91</v>
      </c>
      <c r="FD168" s="64"/>
      <c r="FE168" s="63" t="s">
        <v>1</v>
      </c>
      <c r="FF168" s="65">
        <v>3</v>
      </c>
      <c r="FG168" s="66"/>
      <c r="FH168" s="64"/>
      <c r="FI168" s="63"/>
      <c r="FJ168" s="65"/>
      <c r="FK168" s="66"/>
      <c r="FL168" s="64"/>
      <c r="FM168" s="56">
        <v>0</v>
      </c>
      <c r="FN168" s="56">
        <v>0.125</v>
      </c>
      <c r="FO168" s="56" t="s">
        <v>219</v>
      </c>
      <c r="FP168" s="56" t="s">
        <v>219</v>
      </c>
      <c r="FQ168" s="56" t="s">
        <v>219</v>
      </c>
      <c r="FR168" s="293">
        <v>0.42857142857142855</v>
      </c>
      <c r="FS168" s="51"/>
      <c r="FU168" s="262" t="s">
        <v>33</v>
      </c>
      <c r="FV168" s="261">
        <v>1</v>
      </c>
      <c r="FW168" s="263">
        <v>1.8500000000000005</v>
      </c>
      <c r="FX168" s="23"/>
      <c r="FY168" s="88"/>
    </row>
    <row r="169" spans="1:181" s="25" customFormat="1" x14ac:dyDescent="0.2">
      <c r="A169" s="17" t="s">
        <v>35</v>
      </c>
      <c r="B169" s="18" t="s">
        <v>89</v>
      </c>
      <c r="C169" s="19">
        <v>0.85416666666666663</v>
      </c>
      <c r="D169" s="290">
        <v>1.1625000000000001</v>
      </c>
      <c r="E169" s="291">
        <v>0.2916666666666668</v>
      </c>
      <c r="F169" s="19">
        <v>0.85416666666666663</v>
      </c>
      <c r="G169" s="20">
        <v>0.16250000000000001</v>
      </c>
      <c r="H169" s="292">
        <v>0.29166666666666669</v>
      </c>
      <c r="I169" s="63" t="s">
        <v>77</v>
      </c>
      <c r="J169" s="64">
        <v>178</v>
      </c>
      <c r="K169" s="63"/>
      <c r="L169" s="65"/>
      <c r="M169" s="66"/>
      <c r="N169" s="64"/>
      <c r="O169" s="63"/>
      <c r="P169" s="65"/>
      <c r="Q169" s="66"/>
      <c r="R169" s="64"/>
      <c r="S169" s="56">
        <v>0.29666666666666669</v>
      </c>
      <c r="T169" s="56" t="s">
        <v>219</v>
      </c>
      <c r="U169" s="56" t="s">
        <v>219</v>
      </c>
      <c r="V169" s="56" t="s">
        <v>219</v>
      </c>
      <c r="W169" s="56" t="s">
        <v>219</v>
      </c>
      <c r="X169" s="293">
        <v>1.0171428571428571</v>
      </c>
      <c r="Y169" s="51"/>
      <c r="Z169" s="17" t="s">
        <v>35</v>
      </c>
      <c r="AA169" s="18" t="s">
        <v>89</v>
      </c>
      <c r="AB169" s="19">
        <v>0.85416666666666663</v>
      </c>
      <c r="AC169" s="290">
        <v>1.1625000000000001</v>
      </c>
      <c r="AD169" s="291">
        <v>0.2916666666666668</v>
      </c>
      <c r="AE169" s="19">
        <v>0.85416666666666663</v>
      </c>
      <c r="AF169" s="20">
        <v>0.16250000000000001</v>
      </c>
      <c r="AG169" s="292">
        <v>0.29166666666666669</v>
      </c>
      <c r="AH169" s="63" t="s">
        <v>77</v>
      </c>
      <c r="AI169" s="64">
        <v>172</v>
      </c>
      <c r="AJ169" s="63"/>
      <c r="AK169" s="65"/>
      <c r="AL169" s="66"/>
      <c r="AM169" s="64"/>
      <c r="AN169" s="63"/>
      <c r="AO169" s="65"/>
      <c r="AP169" s="66"/>
      <c r="AQ169" s="64"/>
      <c r="AR169" s="56">
        <v>0.28666666666666668</v>
      </c>
      <c r="AS169" s="56" t="s">
        <v>219</v>
      </c>
      <c r="AT169" s="56" t="s">
        <v>219</v>
      </c>
      <c r="AU169" s="56" t="s">
        <v>219</v>
      </c>
      <c r="AV169" s="56" t="s">
        <v>219</v>
      </c>
      <c r="AW169" s="293">
        <v>0.98285714285714287</v>
      </c>
      <c r="AX169" s="51"/>
      <c r="AY169" s="17" t="s">
        <v>35</v>
      </c>
      <c r="AZ169" s="18" t="s">
        <v>89</v>
      </c>
      <c r="BA169" s="19">
        <v>0.85416666666666663</v>
      </c>
      <c r="BB169" s="290">
        <v>1.1625000000000001</v>
      </c>
      <c r="BC169" s="291">
        <v>0.2916666666666668</v>
      </c>
      <c r="BD169" s="19">
        <v>0.85416666666666663</v>
      </c>
      <c r="BE169" s="20">
        <v>0.16250000000000001</v>
      </c>
      <c r="BF169" s="292">
        <v>0.29166666666666669</v>
      </c>
      <c r="BG169" s="63" t="s">
        <v>77</v>
      </c>
      <c r="BH169" s="64">
        <v>176</v>
      </c>
      <c r="BI169" s="63"/>
      <c r="BJ169" s="65"/>
      <c r="BK169" s="66"/>
      <c r="BL169" s="64"/>
      <c r="BM169" s="63"/>
      <c r="BN169" s="65"/>
      <c r="BO169" s="66"/>
      <c r="BP169" s="64"/>
      <c r="BQ169" s="56">
        <v>0.29333333333333333</v>
      </c>
      <c r="BR169" s="56" t="s">
        <v>219</v>
      </c>
      <c r="BS169" s="56" t="s">
        <v>219</v>
      </c>
      <c r="BT169" s="56" t="s">
        <v>219</v>
      </c>
      <c r="BU169" s="56" t="s">
        <v>219</v>
      </c>
      <c r="BV169" s="293">
        <v>1.0057142857142856</v>
      </c>
      <c r="BW169" s="51"/>
      <c r="BX169" s="17" t="s">
        <v>35</v>
      </c>
      <c r="BY169" s="18" t="s">
        <v>74</v>
      </c>
      <c r="BZ169" s="19">
        <v>0.22916666666666666</v>
      </c>
      <c r="CA169" s="290">
        <v>0</v>
      </c>
      <c r="CB169" s="291">
        <v>0</v>
      </c>
      <c r="CC169" s="19">
        <v>0</v>
      </c>
      <c r="CD169" s="20"/>
      <c r="CE169" s="292">
        <v>0</v>
      </c>
      <c r="CF169" s="63"/>
      <c r="CG169" s="64"/>
      <c r="CH169" s="63"/>
      <c r="CI169" s="65"/>
      <c r="CJ169" s="66"/>
      <c r="CK169" s="64"/>
      <c r="CL169" s="63"/>
      <c r="CM169" s="65"/>
      <c r="CN169" s="66"/>
      <c r="CO169" s="64"/>
      <c r="CP169" s="56" t="s">
        <v>219</v>
      </c>
      <c r="CQ169" s="56" t="s">
        <v>219</v>
      </c>
      <c r="CR169" s="56" t="s">
        <v>219</v>
      </c>
      <c r="CS169" s="56" t="s">
        <v>219</v>
      </c>
      <c r="CT169" s="56" t="s">
        <v>219</v>
      </c>
      <c r="CU169" s="293" t="s">
        <v>219</v>
      </c>
      <c r="CV169" s="51"/>
      <c r="CW169" s="17" t="s">
        <v>35</v>
      </c>
      <c r="CX169" s="18" t="s">
        <v>89</v>
      </c>
      <c r="CY169" s="19">
        <v>0.85416666666666663</v>
      </c>
      <c r="CZ169" s="290">
        <v>1.1625000000000001</v>
      </c>
      <c r="DA169" s="291">
        <v>0.2916666666666668</v>
      </c>
      <c r="DB169" s="19">
        <v>0.85416666666666663</v>
      </c>
      <c r="DC169" s="20">
        <v>0.16250000000000001</v>
      </c>
      <c r="DD169" s="292">
        <v>0.29166666666666669</v>
      </c>
      <c r="DE169" s="63" t="s">
        <v>77</v>
      </c>
      <c r="DF169" s="64">
        <v>173</v>
      </c>
      <c r="DG169" s="63"/>
      <c r="DH169" s="65"/>
      <c r="DI169" s="66"/>
      <c r="DJ169" s="64"/>
      <c r="DK169" s="63"/>
      <c r="DL169" s="65"/>
      <c r="DM169" s="66"/>
      <c r="DN169" s="64"/>
      <c r="DO169" s="56">
        <v>0.28833333333333333</v>
      </c>
      <c r="DP169" s="56" t="s">
        <v>219</v>
      </c>
      <c r="DQ169" s="56" t="s">
        <v>219</v>
      </c>
      <c r="DR169" s="56" t="s">
        <v>219</v>
      </c>
      <c r="DS169" s="56" t="s">
        <v>219</v>
      </c>
      <c r="DT169" s="293">
        <v>0.98857142857142855</v>
      </c>
      <c r="DU169" s="51"/>
      <c r="DV169" s="17"/>
      <c r="DW169" s="18"/>
      <c r="DX169" s="19"/>
      <c r="DY169" s="61">
        <v>0</v>
      </c>
      <c r="DZ169" s="60">
        <v>0</v>
      </c>
      <c r="EA169" s="19">
        <v>0</v>
      </c>
      <c r="EB169" s="20"/>
      <c r="EC169" s="59">
        <v>0</v>
      </c>
      <c r="ED169" s="63"/>
      <c r="EE169" s="64"/>
      <c r="EF169" s="63"/>
      <c r="EG169" s="65"/>
      <c r="EH169" s="66"/>
      <c r="EI169" s="64"/>
      <c r="EJ169" s="63"/>
      <c r="EK169" s="65"/>
      <c r="EL169" s="66"/>
      <c r="EM169" s="64"/>
      <c r="EN169" s="56" t="s">
        <v>219</v>
      </c>
      <c r="EO169" s="56" t="s">
        <v>219</v>
      </c>
      <c r="EP169" s="56" t="s">
        <v>219</v>
      </c>
      <c r="EQ169" s="56" t="s">
        <v>219</v>
      </c>
      <c r="ER169" s="56" t="s">
        <v>219</v>
      </c>
      <c r="ES169" s="96" t="s">
        <v>219</v>
      </c>
      <c r="ET169" s="51"/>
      <c r="EU169" s="17" t="s">
        <v>35</v>
      </c>
      <c r="EV169" s="18" t="s">
        <v>89</v>
      </c>
      <c r="EW169" s="19">
        <v>0.79166666666666663</v>
      </c>
      <c r="EX169" s="290">
        <v>1.1000000000000001</v>
      </c>
      <c r="EY169" s="291">
        <v>0.2916666666666668</v>
      </c>
      <c r="EZ169" s="19">
        <v>0.79166666666666663</v>
      </c>
      <c r="FA169" s="20">
        <v>9.9999999999999992E-2</v>
      </c>
      <c r="FB169" s="292">
        <v>0.29166666666666669</v>
      </c>
      <c r="FC169" s="63" t="s">
        <v>77</v>
      </c>
      <c r="FD169" s="64">
        <v>177</v>
      </c>
      <c r="FE169" s="63"/>
      <c r="FF169" s="65"/>
      <c r="FG169" s="66"/>
      <c r="FH169" s="64"/>
      <c r="FI169" s="63"/>
      <c r="FJ169" s="65"/>
      <c r="FK169" s="66"/>
      <c r="FL169" s="64"/>
      <c r="FM169" s="56">
        <v>0.29499999999999998</v>
      </c>
      <c r="FN169" s="56" t="s">
        <v>219</v>
      </c>
      <c r="FO169" s="56" t="s">
        <v>219</v>
      </c>
      <c r="FP169" s="56" t="s">
        <v>219</v>
      </c>
      <c r="FQ169" s="56" t="s">
        <v>219</v>
      </c>
      <c r="FR169" s="293">
        <v>1.0114285714285713</v>
      </c>
      <c r="FS169" s="51"/>
      <c r="FU169" s="262" t="s">
        <v>35</v>
      </c>
      <c r="FV169" s="261">
        <v>2</v>
      </c>
      <c r="FW169" s="263">
        <v>1.5416666666666672</v>
      </c>
      <c r="FX169" s="23"/>
      <c r="FY169" s="88"/>
    </row>
    <row r="170" spans="1:181" s="25" customFormat="1" x14ac:dyDescent="0.2">
      <c r="A170" s="17" t="s">
        <v>36</v>
      </c>
      <c r="B170" s="18" t="s">
        <v>89</v>
      </c>
      <c r="C170" s="19">
        <v>0.85416666666666663</v>
      </c>
      <c r="D170" s="290">
        <v>1.1625000000000001</v>
      </c>
      <c r="E170" s="291">
        <v>0.2916666666666668</v>
      </c>
      <c r="F170" s="19">
        <v>0.85416666666666663</v>
      </c>
      <c r="G170" s="20">
        <v>0.16250000000000001</v>
      </c>
      <c r="H170" s="292">
        <v>0.29166666666666669</v>
      </c>
      <c r="I170" s="63" t="s">
        <v>77</v>
      </c>
      <c r="J170" s="64">
        <v>176</v>
      </c>
      <c r="K170" s="63"/>
      <c r="L170" s="65"/>
      <c r="M170" s="66"/>
      <c r="N170" s="64"/>
      <c r="O170" s="63"/>
      <c r="P170" s="65"/>
      <c r="Q170" s="66"/>
      <c r="R170" s="64"/>
      <c r="S170" s="56">
        <v>0.29333333333333333</v>
      </c>
      <c r="T170" s="56" t="s">
        <v>219</v>
      </c>
      <c r="U170" s="56" t="s">
        <v>219</v>
      </c>
      <c r="V170" s="56" t="s">
        <v>219</v>
      </c>
      <c r="W170" s="56" t="s">
        <v>219</v>
      </c>
      <c r="X170" s="293">
        <v>1.0057142857142856</v>
      </c>
      <c r="Y170" s="51"/>
      <c r="Z170" s="17" t="s">
        <v>36</v>
      </c>
      <c r="AA170" s="18" t="s">
        <v>89</v>
      </c>
      <c r="AB170" s="19">
        <v>0.85416666666666663</v>
      </c>
      <c r="AC170" s="290">
        <v>1.1625000000000001</v>
      </c>
      <c r="AD170" s="291">
        <v>0.2916666666666668</v>
      </c>
      <c r="AE170" s="19">
        <v>0.85416666666666663</v>
      </c>
      <c r="AF170" s="20">
        <v>0.16250000000000001</v>
      </c>
      <c r="AG170" s="292">
        <v>0.29166666666666669</v>
      </c>
      <c r="AH170" s="63" t="s">
        <v>77</v>
      </c>
      <c r="AI170" s="64">
        <v>175</v>
      </c>
      <c r="AJ170" s="63"/>
      <c r="AK170" s="65"/>
      <c r="AL170" s="66"/>
      <c r="AM170" s="64"/>
      <c r="AN170" s="63"/>
      <c r="AO170" s="65"/>
      <c r="AP170" s="66"/>
      <c r="AQ170" s="64"/>
      <c r="AR170" s="56">
        <v>0.29166666666666669</v>
      </c>
      <c r="AS170" s="56" t="s">
        <v>219</v>
      </c>
      <c r="AT170" s="56" t="s">
        <v>219</v>
      </c>
      <c r="AU170" s="56" t="s">
        <v>219</v>
      </c>
      <c r="AV170" s="56" t="s">
        <v>219</v>
      </c>
      <c r="AW170" s="293">
        <v>1</v>
      </c>
      <c r="AX170" s="51"/>
      <c r="AY170" s="17" t="s">
        <v>36</v>
      </c>
      <c r="AZ170" s="18" t="s">
        <v>89</v>
      </c>
      <c r="BA170" s="19">
        <v>0.85416666666666663</v>
      </c>
      <c r="BB170" s="290">
        <v>1.1625000000000001</v>
      </c>
      <c r="BC170" s="291">
        <v>0.2916666666666668</v>
      </c>
      <c r="BD170" s="19">
        <v>0.85416666666666663</v>
      </c>
      <c r="BE170" s="20">
        <v>0.16250000000000001</v>
      </c>
      <c r="BF170" s="292">
        <v>0.29166666666666669</v>
      </c>
      <c r="BG170" s="63" t="s">
        <v>77</v>
      </c>
      <c r="BH170" s="64">
        <v>176</v>
      </c>
      <c r="BI170" s="63"/>
      <c r="BJ170" s="65"/>
      <c r="BK170" s="66"/>
      <c r="BL170" s="64"/>
      <c r="BM170" s="63"/>
      <c r="BN170" s="65"/>
      <c r="BO170" s="66"/>
      <c r="BP170" s="64"/>
      <c r="BQ170" s="56">
        <v>0.29333333333333333</v>
      </c>
      <c r="BR170" s="56" t="s">
        <v>219</v>
      </c>
      <c r="BS170" s="56" t="s">
        <v>219</v>
      </c>
      <c r="BT170" s="56" t="s">
        <v>219</v>
      </c>
      <c r="BU170" s="56" t="s">
        <v>219</v>
      </c>
      <c r="BV170" s="293">
        <v>1.0057142857142856</v>
      </c>
      <c r="BW170" s="51"/>
      <c r="BX170" s="17" t="s">
        <v>36</v>
      </c>
      <c r="BY170" s="18" t="s">
        <v>89</v>
      </c>
      <c r="BZ170" s="19">
        <v>0.85416666666666663</v>
      </c>
      <c r="CA170" s="290">
        <v>1.1625000000000001</v>
      </c>
      <c r="CB170" s="291">
        <v>0.2916666666666668</v>
      </c>
      <c r="CC170" s="19">
        <v>0.85416666666666663</v>
      </c>
      <c r="CD170" s="20">
        <v>0.16250000000000001</v>
      </c>
      <c r="CE170" s="292">
        <v>0.29166666666666669</v>
      </c>
      <c r="CF170" s="63" t="s">
        <v>77</v>
      </c>
      <c r="CG170" s="64">
        <v>176</v>
      </c>
      <c r="CH170" s="63"/>
      <c r="CI170" s="65"/>
      <c r="CJ170" s="66"/>
      <c r="CK170" s="64"/>
      <c r="CL170" s="63"/>
      <c r="CM170" s="65"/>
      <c r="CN170" s="66"/>
      <c r="CO170" s="64"/>
      <c r="CP170" s="56">
        <v>0.29333333333333333</v>
      </c>
      <c r="CQ170" s="56" t="s">
        <v>219</v>
      </c>
      <c r="CR170" s="56" t="s">
        <v>219</v>
      </c>
      <c r="CS170" s="56" t="s">
        <v>219</v>
      </c>
      <c r="CT170" s="56" t="s">
        <v>219</v>
      </c>
      <c r="CU170" s="293">
        <v>1.0057142857142856</v>
      </c>
      <c r="CV170" s="51"/>
      <c r="CW170" s="17" t="s">
        <v>36</v>
      </c>
      <c r="CX170" s="18" t="s">
        <v>89</v>
      </c>
      <c r="CY170" s="19">
        <v>0.85416666666666663</v>
      </c>
      <c r="CZ170" s="290">
        <v>1.1625000000000001</v>
      </c>
      <c r="DA170" s="291">
        <v>0.2916666666666668</v>
      </c>
      <c r="DB170" s="19">
        <v>0.85416666666666663</v>
      </c>
      <c r="DC170" s="20">
        <v>0.16250000000000001</v>
      </c>
      <c r="DD170" s="292">
        <v>0.29166666666666669</v>
      </c>
      <c r="DE170" s="63" t="s">
        <v>77</v>
      </c>
      <c r="DF170" s="64">
        <v>177</v>
      </c>
      <c r="DG170" s="63"/>
      <c r="DH170" s="65"/>
      <c r="DI170" s="66"/>
      <c r="DJ170" s="64"/>
      <c r="DK170" s="63"/>
      <c r="DL170" s="65"/>
      <c r="DM170" s="66"/>
      <c r="DN170" s="64"/>
      <c r="DO170" s="56">
        <v>0.29499999999999998</v>
      </c>
      <c r="DP170" s="56" t="s">
        <v>219</v>
      </c>
      <c r="DQ170" s="56" t="s">
        <v>219</v>
      </c>
      <c r="DR170" s="56" t="s">
        <v>219</v>
      </c>
      <c r="DS170" s="56" t="s">
        <v>219</v>
      </c>
      <c r="DT170" s="293">
        <v>1.0114285714285713</v>
      </c>
      <c r="DU170" s="51"/>
      <c r="DV170" s="17"/>
      <c r="DW170" s="18"/>
      <c r="DX170" s="19"/>
      <c r="DY170" s="61">
        <v>0</v>
      </c>
      <c r="DZ170" s="60">
        <v>0</v>
      </c>
      <c r="EA170" s="19">
        <v>0</v>
      </c>
      <c r="EB170" s="20"/>
      <c r="EC170" s="59">
        <v>0</v>
      </c>
      <c r="ED170" s="63"/>
      <c r="EE170" s="64"/>
      <c r="EF170" s="63"/>
      <c r="EG170" s="65"/>
      <c r="EH170" s="66"/>
      <c r="EI170" s="64"/>
      <c r="EJ170" s="63"/>
      <c r="EK170" s="65"/>
      <c r="EL170" s="66"/>
      <c r="EM170" s="64"/>
      <c r="EN170" s="56" t="s">
        <v>219</v>
      </c>
      <c r="EO170" s="56" t="s">
        <v>219</v>
      </c>
      <c r="EP170" s="56" t="s">
        <v>219</v>
      </c>
      <c r="EQ170" s="56" t="s">
        <v>219</v>
      </c>
      <c r="ER170" s="56" t="s">
        <v>219</v>
      </c>
      <c r="ES170" s="96" t="s">
        <v>219</v>
      </c>
      <c r="ET170" s="51"/>
      <c r="EU170" s="17" t="s">
        <v>36</v>
      </c>
      <c r="EV170" s="18" t="s">
        <v>89</v>
      </c>
      <c r="EW170" s="19">
        <v>0.79166666666666663</v>
      </c>
      <c r="EX170" s="290">
        <v>1.1000000000000001</v>
      </c>
      <c r="EY170" s="291">
        <v>0.2916666666666668</v>
      </c>
      <c r="EZ170" s="19">
        <v>0.79166666666666663</v>
      </c>
      <c r="FA170" s="20">
        <v>9.9999999999999992E-2</v>
      </c>
      <c r="FB170" s="292">
        <v>0.29166666666666669</v>
      </c>
      <c r="FC170" s="63" t="s">
        <v>77</v>
      </c>
      <c r="FD170" s="64">
        <v>175</v>
      </c>
      <c r="FE170" s="63"/>
      <c r="FF170" s="65"/>
      <c r="FG170" s="66"/>
      <c r="FH170" s="64"/>
      <c r="FI170" s="63"/>
      <c r="FJ170" s="65"/>
      <c r="FK170" s="66"/>
      <c r="FL170" s="64"/>
      <c r="FM170" s="56">
        <v>0.29166666666666669</v>
      </c>
      <c r="FN170" s="56" t="s">
        <v>219</v>
      </c>
      <c r="FO170" s="56" t="s">
        <v>219</v>
      </c>
      <c r="FP170" s="56" t="s">
        <v>219</v>
      </c>
      <c r="FQ170" s="56" t="s">
        <v>219</v>
      </c>
      <c r="FR170" s="293">
        <v>1</v>
      </c>
      <c r="FS170" s="51"/>
      <c r="FU170" s="262" t="s">
        <v>36</v>
      </c>
      <c r="FV170" s="261">
        <v>1</v>
      </c>
      <c r="FW170" s="263">
        <v>1.8500000000000008</v>
      </c>
      <c r="FX170" s="23"/>
      <c r="FY170" s="88"/>
    </row>
    <row r="171" spans="1:181" s="25" customFormat="1" x14ac:dyDescent="0.2">
      <c r="A171" s="17" t="s">
        <v>37</v>
      </c>
      <c r="B171" s="18" t="s">
        <v>89</v>
      </c>
      <c r="C171" s="19">
        <v>0.85416666666666663</v>
      </c>
      <c r="D171" s="290">
        <v>1.1625000000000001</v>
      </c>
      <c r="E171" s="291">
        <v>0.2916666666666668</v>
      </c>
      <c r="F171" s="19">
        <v>0.85416666666666663</v>
      </c>
      <c r="G171" s="20">
        <v>0.16250000000000001</v>
      </c>
      <c r="H171" s="292">
        <v>0.29166666666666669</v>
      </c>
      <c r="I171" s="63" t="s">
        <v>77</v>
      </c>
      <c r="J171" s="64">
        <v>177</v>
      </c>
      <c r="K171" s="63"/>
      <c r="L171" s="65"/>
      <c r="M171" s="66"/>
      <c r="N171" s="64"/>
      <c r="O171" s="63"/>
      <c r="P171" s="65"/>
      <c r="Q171" s="66"/>
      <c r="R171" s="64"/>
      <c r="S171" s="56">
        <v>0.29499999999999998</v>
      </c>
      <c r="T171" s="56" t="s">
        <v>219</v>
      </c>
      <c r="U171" s="56" t="s">
        <v>219</v>
      </c>
      <c r="V171" s="56" t="s">
        <v>219</v>
      </c>
      <c r="W171" s="56" t="s">
        <v>219</v>
      </c>
      <c r="X171" s="293">
        <v>1.0114285714285713</v>
      </c>
      <c r="Y171" s="51"/>
      <c r="Z171" s="17" t="s">
        <v>37</v>
      </c>
      <c r="AA171" s="18" t="s">
        <v>89</v>
      </c>
      <c r="AB171" s="19">
        <v>0.85416666666666663</v>
      </c>
      <c r="AC171" s="290">
        <v>1.1625000000000001</v>
      </c>
      <c r="AD171" s="291">
        <v>0.2916666666666668</v>
      </c>
      <c r="AE171" s="19">
        <v>0.85416666666666663</v>
      </c>
      <c r="AF171" s="20">
        <v>0.16250000000000001</v>
      </c>
      <c r="AG171" s="292">
        <v>0.29166666666666669</v>
      </c>
      <c r="AH171" s="63" t="s">
        <v>77</v>
      </c>
      <c r="AI171" s="64">
        <v>170</v>
      </c>
      <c r="AJ171" s="63"/>
      <c r="AK171" s="65"/>
      <c r="AL171" s="66"/>
      <c r="AM171" s="64"/>
      <c r="AN171" s="63"/>
      <c r="AO171" s="65"/>
      <c r="AP171" s="66"/>
      <c r="AQ171" s="64"/>
      <c r="AR171" s="56">
        <v>0.28333333333333333</v>
      </c>
      <c r="AS171" s="56" t="s">
        <v>219</v>
      </c>
      <c r="AT171" s="56" t="s">
        <v>219</v>
      </c>
      <c r="AU171" s="56" t="s">
        <v>219</v>
      </c>
      <c r="AV171" s="56" t="s">
        <v>219</v>
      </c>
      <c r="AW171" s="293">
        <v>0.97142857142857131</v>
      </c>
      <c r="AX171" s="51"/>
      <c r="AY171" s="17" t="s">
        <v>37</v>
      </c>
      <c r="AZ171" s="18" t="s">
        <v>74</v>
      </c>
      <c r="BA171" s="19">
        <v>0.27083333333333331</v>
      </c>
      <c r="BB171" s="290">
        <v>0</v>
      </c>
      <c r="BC171" s="291">
        <v>0</v>
      </c>
      <c r="BD171" s="19">
        <v>0</v>
      </c>
      <c r="BE171" s="20"/>
      <c r="BF171" s="292">
        <v>0</v>
      </c>
      <c r="BG171" s="63"/>
      <c r="BH171" s="64"/>
      <c r="BI171" s="63"/>
      <c r="BJ171" s="65"/>
      <c r="BK171" s="66"/>
      <c r="BL171" s="64"/>
      <c r="BM171" s="63"/>
      <c r="BN171" s="65"/>
      <c r="BO171" s="66"/>
      <c r="BP171" s="64"/>
      <c r="BQ171" s="56" t="s">
        <v>219</v>
      </c>
      <c r="BR171" s="56" t="s">
        <v>219</v>
      </c>
      <c r="BS171" s="56" t="s">
        <v>219</v>
      </c>
      <c r="BT171" s="56" t="s">
        <v>219</v>
      </c>
      <c r="BU171" s="56" t="s">
        <v>219</v>
      </c>
      <c r="BV171" s="293" t="s">
        <v>219</v>
      </c>
      <c r="BW171" s="51"/>
      <c r="BX171" s="17" t="s">
        <v>37</v>
      </c>
      <c r="BY171" s="18" t="s">
        <v>89</v>
      </c>
      <c r="BZ171" s="19">
        <v>0.85416666666666663</v>
      </c>
      <c r="CA171" s="290">
        <v>1.1625000000000001</v>
      </c>
      <c r="CB171" s="291">
        <v>0.2916666666666668</v>
      </c>
      <c r="CC171" s="19">
        <v>0.85416666666666663</v>
      </c>
      <c r="CD171" s="20">
        <v>0.16250000000000001</v>
      </c>
      <c r="CE171" s="292">
        <v>0.29166666666666669</v>
      </c>
      <c r="CF171" s="63" t="s">
        <v>77</v>
      </c>
      <c r="CG171" s="64">
        <v>171</v>
      </c>
      <c r="CH171" s="63"/>
      <c r="CI171" s="65"/>
      <c r="CJ171" s="66"/>
      <c r="CK171" s="64"/>
      <c r="CL171" s="63"/>
      <c r="CM171" s="65"/>
      <c r="CN171" s="66"/>
      <c r="CO171" s="64"/>
      <c r="CP171" s="56">
        <v>0.28499999999999998</v>
      </c>
      <c r="CQ171" s="56" t="s">
        <v>219</v>
      </c>
      <c r="CR171" s="56" t="s">
        <v>219</v>
      </c>
      <c r="CS171" s="56" t="s">
        <v>219</v>
      </c>
      <c r="CT171" s="56" t="s">
        <v>219</v>
      </c>
      <c r="CU171" s="293">
        <v>0.97714285714285698</v>
      </c>
      <c r="CV171" s="51"/>
      <c r="CW171" s="17" t="s">
        <v>37</v>
      </c>
      <c r="CX171" s="18" t="s">
        <v>89</v>
      </c>
      <c r="CY171" s="19">
        <v>0.85416666666666663</v>
      </c>
      <c r="CZ171" s="290">
        <v>1.1625000000000001</v>
      </c>
      <c r="DA171" s="291">
        <v>0.2916666666666668</v>
      </c>
      <c r="DB171" s="19">
        <v>0.85416666666666663</v>
      </c>
      <c r="DC171" s="20">
        <v>0.16250000000000001</v>
      </c>
      <c r="DD171" s="292">
        <v>0.29166666666666669</v>
      </c>
      <c r="DE171" s="63" t="s">
        <v>77</v>
      </c>
      <c r="DF171" s="64">
        <v>181</v>
      </c>
      <c r="DG171" s="63"/>
      <c r="DH171" s="65"/>
      <c r="DI171" s="66"/>
      <c r="DJ171" s="64"/>
      <c r="DK171" s="63"/>
      <c r="DL171" s="65"/>
      <c r="DM171" s="66"/>
      <c r="DN171" s="64"/>
      <c r="DO171" s="56">
        <v>0.30166666666666669</v>
      </c>
      <c r="DP171" s="56" t="s">
        <v>219</v>
      </c>
      <c r="DQ171" s="56" t="s">
        <v>219</v>
      </c>
      <c r="DR171" s="56" t="s">
        <v>219</v>
      </c>
      <c r="DS171" s="56" t="s">
        <v>219</v>
      </c>
      <c r="DT171" s="293">
        <v>1.0342857142857143</v>
      </c>
      <c r="DU171" s="51"/>
      <c r="DV171" s="17"/>
      <c r="DW171" s="18"/>
      <c r="DX171" s="19"/>
      <c r="DY171" s="61">
        <v>0</v>
      </c>
      <c r="DZ171" s="60">
        <v>0</v>
      </c>
      <c r="EA171" s="19">
        <v>0</v>
      </c>
      <c r="EB171" s="20"/>
      <c r="EC171" s="59">
        <v>0</v>
      </c>
      <c r="ED171" s="63"/>
      <c r="EE171" s="64"/>
      <c r="EF171" s="63"/>
      <c r="EG171" s="65"/>
      <c r="EH171" s="66"/>
      <c r="EI171" s="64"/>
      <c r="EJ171" s="63"/>
      <c r="EK171" s="65"/>
      <c r="EL171" s="66"/>
      <c r="EM171" s="64"/>
      <c r="EN171" s="56" t="s">
        <v>219</v>
      </c>
      <c r="EO171" s="56" t="s">
        <v>219</v>
      </c>
      <c r="EP171" s="56" t="s">
        <v>219</v>
      </c>
      <c r="EQ171" s="56" t="s">
        <v>219</v>
      </c>
      <c r="ER171" s="56" t="s">
        <v>219</v>
      </c>
      <c r="ES171" s="96" t="s">
        <v>219</v>
      </c>
      <c r="ET171" s="51"/>
      <c r="EU171" s="17" t="s">
        <v>37</v>
      </c>
      <c r="EV171" s="18" t="s">
        <v>89</v>
      </c>
      <c r="EW171" s="19">
        <v>0.72916666666666663</v>
      </c>
      <c r="EX171" s="290">
        <v>1.0375000000000001</v>
      </c>
      <c r="EY171" s="291">
        <v>0.2916666666666668</v>
      </c>
      <c r="EZ171" s="19">
        <v>0.72916666666666663</v>
      </c>
      <c r="FA171" s="20">
        <v>3.7499999999999999E-2</v>
      </c>
      <c r="FB171" s="292">
        <v>0.29166666666666669</v>
      </c>
      <c r="FC171" s="63" t="s">
        <v>77</v>
      </c>
      <c r="FD171" s="64">
        <v>176</v>
      </c>
      <c r="FE171" s="63"/>
      <c r="FF171" s="65"/>
      <c r="FG171" s="66"/>
      <c r="FH171" s="64"/>
      <c r="FI171" s="63"/>
      <c r="FJ171" s="65"/>
      <c r="FK171" s="66"/>
      <c r="FL171" s="64"/>
      <c r="FM171" s="56">
        <v>0.29333333333333333</v>
      </c>
      <c r="FN171" s="56" t="s">
        <v>219</v>
      </c>
      <c r="FO171" s="56" t="s">
        <v>219</v>
      </c>
      <c r="FP171" s="56" t="s">
        <v>219</v>
      </c>
      <c r="FQ171" s="56" t="s">
        <v>219</v>
      </c>
      <c r="FR171" s="293">
        <v>1.0057142857142856</v>
      </c>
      <c r="FS171" s="51"/>
      <c r="FU171" s="262" t="s">
        <v>37</v>
      </c>
      <c r="FV171" s="261">
        <v>2</v>
      </c>
      <c r="FW171" s="263">
        <v>1.5416666666666672</v>
      </c>
      <c r="FX171" s="23"/>
      <c r="FY171" s="88"/>
    </row>
    <row r="172" spans="1:181" s="25" customFormat="1" x14ac:dyDescent="0.2">
      <c r="A172" s="17" t="s">
        <v>43</v>
      </c>
      <c r="B172" s="18" t="s">
        <v>89</v>
      </c>
      <c r="C172" s="19">
        <v>0.85416666666666663</v>
      </c>
      <c r="D172" s="290">
        <v>1.1625000000000001</v>
      </c>
      <c r="E172" s="291">
        <v>0.2916666666666668</v>
      </c>
      <c r="F172" s="19">
        <v>0.85416666666666663</v>
      </c>
      <c r="G172" s="20">
        <v>0.16250000000000001</v>
      </c>
      <c r="H172" s="292">
        <v>0.29166666666666669</v>
      </c>
      <c r="I172" s="63" t="s">
        <v>77</v>
      </c>
      <c r="J172" s="64">
        <v>175</v>
      </c>
      <c r="K172" s="63"/>
      <c r="L172" s="65"/>
      <c r="M172" s="66"/>
      <c r="N172" s="64"/>
      <c r="O172" s="63"/>
      <c r="P172" s="65"/>
      <c r="Q172" s="66"/>
      <c r="R172" s="64"/>
      <c r="S172" s="56">
        <v>0.29166666666666669</v>
      </c>
      <c r="T172" s="56" t="s">
        <v>219</v>
      </c>
      <c r="U172" s="56" t="s">
        <v>219</v>
      </c>
      <c r="V172" s="56" t="s">
        <v>219</v>
      </c>
      <c r="W172" s="56" t="s">
        <v>219</v>
      </c>
      <c r="X172" s="293">
        <v>1</v>
      </c>
      <c r="Y172" s="51"/>
      <c r="Z172" s="17" t="s">
        <v>43</v>
      </c>
      <c r="AA172" s="18" t="s">
        <v>89</v>
      </c>
      <c r="AB172" s="19">
        <v>0.85416666666666663</v>
      </c>
      <c r="AC172" s="290">
        <v>1.1625000000000001</v>
      </c>
      <c r="AD172" s="291">
        <v>0.2916666666666668</v>
      </c>
      <c r="AE172" s="19">
        <v>0.85416666666666663</v>
      </c>
      <c r="AF172" s="20">
        <v>0.16250000000000001</v>
      </c>
      <c r="AG172" s="292">
        <v>0.29166666666666669</v>
      </c>
      <c r="AH172" s="63" t="s">
        <v>77</v>
      </c>
      <c r="AI172" s="64">
        <v>174</v>
      </c>
      <c r="AJ172" s="63"/>
      <c r="AK172" s="65"/>
      <c r="AL172" s="66"/>
      <c r="AM172" s="64"/>
      <c r="AN172" s="63"/>
      <c r="AO172" s="65"/>
      <c r="AP172" s="66"/>
      <c r="AQ172" s="64"/>
      <c r="AR172" s="56">
        <v>0.28999999999999998</v>
      </c>
      <c r="AS172" s="56" t="s">
        <v>219</v>
      </c>
      <c r="AT172" s="56" t="s">
        <v>219</v>
      </c>
      <c r="AU172" s="56" t="s">
        <v>219</v>
      </c>
      <c r="AV172" s="56" t="s">
        <v>219</v>
      </c>
      <c r="AW172" s="293">
        <v>0.99428571428571411</v>
      </c>
      <c r="AX172" s="51"/>
      <c r="AY172" s="17" t="s">
        <v>43</v>
      </c>
      <c r="AZ172" s="18" t="s">
        <v>89</v>
      </c>
      <c r="BA172" s="19">
        <v>0.85416666666666663</v>
      </c>
      <c r="BB172" s="290">
        <v>1.1625000000000001</v>
      </c>
      <c r="BC172" s="291">
        <v>0.2916666666666668</v>
      </c>
      <c r="BD172" s="19">
        <v>0.85416666666666663</v>
      </c>
      <c r="BE172" s="20">
        <v>0.16250000000000001</v>
      </c>
      <c r="BF172" s="292">
        <v>0.29166666666666669</v>
      </c>
      <c r="BG172" s="63" t="s">
        <v>66</v>
      </c>
      <c r="BH172" s="64">
        <v>529</v>
      </c>
      <c r="BI172" s="63" t="s">
        <v>77</v>
      </c>
      <c r="BJ172" s="65">
        <v>104</v>
      </c>
      <c r="BK172" s="66"/>
      <c r="BL172" s="64"/>
      <c r="BM172" s="63"/>
      <c r="BN172" s="65"/>
      <c r="BO172" s="66"/>
      <c r="BP172" s="64"/>
      <c r="BQ172" s="56">
        <v>0.14246691289627578</v>
      </c>
      <c r="BR172" s="56">
        <v>0.17333333333333334</v>
      </c>
      <c r="BS172" s="56" t="s">
        <v>219</v>
      </c>
      <c r="BT172" s="56" t="s">
        <v>219</v>
      </c>
      <c r="BU172" s="56" t="s">
        <v>219</v>
      </c>
      <c r="BV172" s="293">
        <v>1.0827437013586598</v>
      </c>
      <c r="BW172" s="51"/>
      <c r="BX172" s="17" t="s">
        <v>43</v>
      </c>
      <c r="BY172" s="18" t="s">
        <v>89</v>
      </c>
      <c r="BZ172" s="19">
        <v>0.85416666666666663</v>
      </c>
      <c r="CA172" s="290">
        <v>1.1625000000000001</v>
      </c>
      <c r="CB172" s="291">
        <v>0.2916666666666668</v>
      </c>
      <c r="CC172" s="19">
        <v>0.85416666666666663</v>
      </c>
      <c r="CD172" s="20">
        <v>0.16250000000000001</v>
      </c>
      <c r="CE172" s="292">
        <v>0.29166666666666669</v>
      </c>
      <c r="CF172" s="63" t="s">
        <v>77</v>
      </c>
      <c r="CG172" s="64">
        <v>177</v>
      </c>
      <c r="CH172" s="63"/>
      <c r="CI172" s="65"/>
      <c r="CJ172" s="66"/>
      <c r="CK172" s="64"/>
      <c r="CL172" s="63"/>
      <c r="CM172" s="65"/>
      <c r="CN172" s="66"/>
      <c r="CO172" s="64"/>
      <c r="CP172" s="56">
        <v>0.29499999999999998</v>
      </c>
      <c r="CQ172" s="56" t="s">
        <v>219</v>
      </c>
      <c r="CR172" s="56" t="s">
        <v>219</v>
      </c>
      <c r="CS172" s="56" t="s">
        <v>219</v>
      </c>
      <c r="CT172" s="56" t="s">
        <v>219</v>
      </c>
      <c r="CU172" s="293">
        <v>1.0114285714285713</v>
      </c>
      <c r="CV172" s="51"/>
      <c r="CW172" s="17" t="s">
        <v>43</v>
      </c>
      <c r="CX172" s="18" t="s">
        <v>89</v>
      </c>
      <c r="CY172" s="19">
        <v>0.85416666666666663</v>
      </c>
      <c r="CZ172" s="290">
        <v>1.1625000000000001</v>
      </c>
      <c r="DA172" s="291">
        <v>0.2916666666666668</v>
      </c>
      <c r="DB172" s="19">
        <v>0.85416666666666663</v>
      </c>
      <c r="DC172" s="20">
        <v>0.16250000000000001</v>
      </c>
      <c r="DD172" s="292">
        <v>0.29166666666666669</v>
      </c>
      <c r="DE172" s="63" t="s">
        <v>77</v>
      </c>
      <c r="DF172" s="64">
        <v>175</v>
      </c>
      <c r="DG172" s="63"/>
      <c r="DH172" s="65"/>
      <c r="DI172" s="66"/>
      <c r="DJ172" s="64"/>
      <c r="DK172" s="63"/>
      <c r="DL172" s="65"/>
      <c r="DM172" s="66"/>
      <c r="DN172" s="64"/>
      <c r="DO172" s="56">
        <v>0.29166666666666669</v>
      </c>
      <c r="DP172" s="56" t="s">
        <v>219</v>
      </c>
      <c r="DQ172" s="56" t="s">
        <v>219</v>
      </c>
      <c r="DR172" s="56" t="s">
        <v>219</v>
      </c>
      <c r="DS172" s="56" t="s">
        <v>219</v>
      </c>
      <c r="DT172" s="293">
        <v>1</v>
      </c>
      <c r="DU172" s="51"/>
      <c r="DV172" s="17"/>
      <c r="DW172" s="18"/>
      <c r="DX172" s="19"/>
      <c r="DY172" s="61">
        <v>0</v>
      </c>
      <c r="DZ172" s="60">
        <v>0</v>
      </c>
      <c r="EA172" s="19">
        <v>0</v>
      </c>
      <c r="EB172" s="20"/>
      <c r="EC172" s="59">
        <v>0</v>
      </c>
      <c r="ED172" s="63"/>
      <c r="EE172" s="64"/>
      <c r="EF172" s="63"/>
      <c r="EG172" s="65"/>
      <c r="EH172" s="66"/>
      <c r="EI172" s="64"/>
      <c r="EJ172" s="63"/>
      <c r="EK172" s="65"/>
      <c r="EL172" s="66"/>
      <c r="EM172" s="64"/>
      <c r="EN172" s="56" t="s">
        <v>219</v>
      </c>
      <c r="EO172" s="56" t="s">
        <v>219</v>
      </c>
      <c r="EP172" s="56" t="s">
        <v>219</v>
      </c>
      <c r="EQ172" s="56" t="s">
        <v>219</v>
      </c>
      <c r="ER172" s="56" t="s">
        <v>219</v>
      </c>
      <c r="ES172" s="96" t="s">
        <v>219</v>
      </c>
      <c r="ET172" s="51"/>
      <c r="EU172" s="17" t="s">
        <v>43</v>
      </c>
      <c r="EV172" s="18" t="s">
        <v>89</v>
      </c>
      <c r="EW172" s="19">
        <v>0.79166666666666663</v>
      </c>
      <c r="EX172" s="290">
        <v>1.1000000000000001</v>
      </c>
      <c r="EY172" s="291">
        <v>0.2916666666666668</v>
      </c>
      <c r="EZ172" s="19">
        <v>0.79166666666666663</v>
      </c>
      <c r="FA172" s="20">
        <v>9.9999999999999992E-2</v>
      </c>
      <c r="FB172" s="292">
        <v>0.29166666666666669</v>
      </c>
      <c r="FC172" s="63" t="s">
        <v>77</v>
      </c>
      <c r="FD172" s="64">
        <v>175</v>
      </c>
      <c r="FE172" s="63"/>
      <c r="FF172" s="65"/>
      <c r="FG172" s="66"/>
      <c r="FH172" s="64"/>
      <c r="FI172" s="63"/>
      <c r="FJ172" s="65"/>
      <c r="FK172" s="66"/>
      <c r="FL172" s="64"/>
      <c r="FM172" s="56">
        <v>0.29166666666666669</v>
      </c>
      <c r="FN172" s="56" t="s">
        <v>219</v>
      </c>
      <c r="FO172" s="56" t="s">
        <v>219</v>
      </c>
      <c r="FP172" s="56" t="s">
        <v>219</v>
      </c>
      <c r="FQ172" s="56" t="s">
        <v>219</v>
      </c>
      <c r="FR172" s="293">
        <v>1</v>
      </c>
      <c r="FS172" s="51"/>
      <c r="FU172" s="262" t="s">
        <v>43</v>
      </c>
      <c r="FV172" s="261">
        <v>1</v>
      </c>
      <c r="FW172" s="263">
        <v>1.8500000000000008</v>
      </c>
      <c r="FX172" s="23"/>
      <c r="FY172" s="88"/>
    </row>
    <row r="173" spans="1:181" s="25" customFormat="1" x14ac:dyDescent="0.2">
      <c r="A173" s="17" t="s">
        <v>22</v>
      </c>
      <c r="B173" s="18" t="s">
        <v>74</v>
      </c>
      <c r="C173" s="19">
        <v>0.22916666666666666</v>
      </c>
      <c r="D173" s="290">
        <v>0</v>
      </c>
      <c r="E173" s="291">
        <v>0</v>
      </c>
      <c r="F173" s="19">
        <v>0</v>
      </c>
      <c r="G173" s="20"/>
      <c r="H173" s="292">
        <v>0</v>
      </c>
      <c r="I173" s="63"/>
      <c r="J173" s="64"/>
      <c r="K173" s="63"/>
      <c r="L173" s="65"/>
      <c r="M173" s="66"/>
      <c r="N173" s="64"/>
      <c r="O173" s="63"/>
      <c r="P173" s="65"/>
      <c r="Q173" s="66"/>
      <c r="R173" s="64"/>
      <c r="S173" s="56" t="s">
        <v>219</v>
      </c>
      <c r="T173" s="56" t="s">
        <v>219</v>
      </c>
      <c r="U173" s="56" t="s">
        <v>219</v>
      </c>
      <c r="V173" s="56" t="s">
        <v>219</v>
      </c>
      <c r="W173" s="56" t="s">
        <v>219</v>
      </c>
      <c r="X173" s="293" t="s">
        <v>219</v>
      </c>
      <c r="Y173" s="51"/>
      <c r="Z173" s="17" t="s">
        <v>22</v>
      </c>
      <c r="AA173" s="18" t="s">
        <v>89</v>
      </c>
      <c r="AB173" s="19">
        <v>0.85416666666666663</v>
      </c>
      <c r="AC173" s="290">
        <v>1.1625000000000001</v>
      </c>
      <c r="AD173" s="291">
        <v>0.2916666666666668</v>
      </c>
      <c r="AE173" s="19">
        <v>0.85416666666666663</v>
      </c>
      <c r="AF173" s="20">
        <v>0.16250000000000001</v>
      </c>
      <c r="AG173" s="292">
        <v>0.29166666666666669</v>
      </c>
      <c r="AH173" s="63" t="s">
        <v>70</v>
      </c>
      <c r="AI173" s="64">
        <v>1083</v>
      </c>
      <c r="AJ173" s="63"/>
      <c r="AK173" s="65"/>
      <c r="AL173" s="66"/>
      <c r="AM173" s="64"/>
      <c r="AN173" s="63"/>
      <c r="AO173" s="65"/>
      <c r="AP173" s="66"/>
      <c r="AQ173" s="64"/>
      <c r="AR173" s="56">
        <v>0.20222471190781052</v>
      </c>
      <c r="AS173" s="56" t="s">
        <v>219</v>
      </c>
      <c r="AT173" s="56" t="s">
        <v>219</v>
      </c>
      <c r="AU173" s="56" t="s">
        <v>219</v>
      </c>
      <c r="AV173" s="56" t="s">
        <v>219</v>
      </c>
      <c r="AW173" s="293">
        <v>0.69334186939820741</v>
      </c>
      <c r="AX173" s="51"/>
      <c r="AY173" s="17" t="s">
        <v>22</v>
      </c>
      <c r="AZ173" s="18" t="s">
        <v>89</v>
      </c>
      <c r="BA173" s="19">
        <v>0.85416666666666663</v>
      </c>
      <c r="BB173" s="290">
        <v>1.1625000000000001</v>
      </c>
      <c r="BC173" s="291">
        <v>0.2916666666666668</v>
      </c>
      <c r="BD173" s="19">
        <v>0.85416666666666663</v>
      </c>
      <c r="BE173" s="20">
        <v>0.16250000000000001</v>
      </c>
      <c r="BF173" s="292">
        <v>0.29166666666666669</v>
      </c>
      <c r="BG173" s="63" t="s">
        <v>71</v>
      </c>
      <c r="BH173" s="64">
        <v>861</v>
      </c>
      <c r="BI173" s="63" t="s">
        <v>1</v>
      </c>
      <c r="BJ173" s="65">
        <v>1</v>
      </c>
      <c r="BK173" s="66"/>
      <c r="BL173" s="64"/>
      <c r="BM173" s="63"/>
      <c r="BN173" s="65"/>
      <c r="BO173" s="66"/>
      <c r="BP173" s="64"/>
      <c r="BQ173" s="56">
        <v>0.21436192915066155</v>
      </c>
      <c r="BR173" s="56">
        <v>4.1666666666666664E-2</v>
      </c>
      <c r="BS173" s="56" t="s">
        <v>219</v>
      </c>
      <c r="BT173" s="56" t="s">
        <v>219</v>
      </c>
      <c r="BU173" s="56" t="s">
        <v>219</v>
      </c>
      <c r="BV173" s="293">
        <v>0.87781232851655389</v>
      </c>
      <c r="BW173" s="51"/>
      <c r="BX173" s="17" t="s">
        <v>22</v>
      </c>
      <c r="BY173" s="18" t="s">
        <v>89</v>
      </c>
      <c r="BZ173" s="19">
        <v>0.85416666666666663</v>
      </c>
      <c r="CA173" s="290">
        <v>1.1625000000000001</v>
      </c>
      <c r="CB173" s="291">
        <v>0.2916666666666668</v>
      </c>
      <c r="CC173" s="19">
        <v>0.85416666666666663</v>
      </c>
      <c r="CD173" s="20">
        <v>0.16250000000000001</v>
      </c>
      <c r="CE173" s="292">
        <v>0.29166666666666669</v>
      </c>
      <c r="CF173" s="63" t="s">
        <v>71</v>
      </c>
      <c r="CG173" s="64">
        <v>1104</v>
      </c>
      <c r="CH173" s="63"/>
      <c r="CI173" s="65"/>
      <c r="CJ173" s="66"/>
      <c r="CK173" s="64"/>
      <c r="CL173" s="63"/>
      <c r="CM173" s="65"/>
      <c r="CN173" s="66"/>
      <c r="CO173" s="64"/>
      <c r="CP173" s="56">
        <v>0.27486128894579598</v>
      </c>
      <c r="CQ173" s="56" t="s">
        <v>219</v>
      </c>
      <c r="CR173" s="56" t="s">
        <v>219</v>
      </c>
      <c r="CS173" s="56" t="s">
        <v>219</v>
      </c>
      <c r="CT173" s="56" t="s">
        <v>219</v>
      </c>
      <c r="CU173" s="293">
        <v>0.94238156209987189</v>
      </c>
      <c r="CV173" s="51"/>
      <c r="CW173" s="17" t="s">
        <v>22</v>
      </c>
      <c r="CX173" s="18" t="s">
        <v>89</v>
      </c>
      <c r="CY173" s="19">
        <v>0.85416666666666663</v>
      </c>
      <c r="CZ173" s="290">
        <v>1.1625000000000001</v>
      </c>
      <c r="DA173" s="291">
        <v>0.2916666666666668</v>
      </c>
      <c r="DB173" s="19">
        <v>0.85416666666666663</v>
      </c>
      <c r="DC173" s="20">
        <v>0.16250000000000001</v>
      </c>
      <c r="DD173" s="292">
        <v>0.29166666666666669</v>
      </c>
      <c r="DE173" s="63" t="s">
        <v>71</v>
      </c>
      <c r="DF173" s="64">
        <v>1070</v>
      </c>
      <c r="DG173" s="63"/>
      <c r="DH173" s="65"/>
      <c r="DI173" s="66"/>
      <c r="DJ173" s="64"/>
      <c r="DK173" s="63"/>
      <c r="DL173" s="65"/>
      <c r="DM173" s="66"/>
      <c r="DN173" s="64"/>
      <c r="DO173" s="56">
        <v>0.26639635794565369</v>
      </c>
      <c r="DP173" s="56" t="s">
        <v>219</v>
      </c>
      <c r="DQ173" s="56" t="s">
        <v>219</v>
      </c>
      <c r="DR173" s="56" t="s">
        <v>219</v>
      </c>
      <c r="DS173" s="56" t="s">
        <v>219</v>
      </c>
      <c r="DT173" s="293">
        <v>0.91335894152795549</v>
      </c>
      <c r="DU173" s="51"/>
      <c r="DV173" s="17"/>
      <c r="DW173" s="18"/>
      <c r="DX173" s="19"/>
      <c r="DY173" s="61">
        <v>0</v>
      </c>
      <c r="DZ173" s="60">
        <v>0</v>
      </c>
      <c r="EA173" s="19">
        <v>0</v>
      </c>
      <c r="EB173" s="20"/>
      <c r="EC173" s="59">
        <v>0</v>
      </c>
      <c r="ED173" s="63"/>
      <c r="EE173" s="64"/>
      <c r="EF173" s="63"/>
      <c r="EG173" s="65"/>
      <c r="EH173" s="66"/>
      <c r="EI173" s="64"/>
      <c r="EJ173" s="63"/>
      <c r="EK173" s="65"/>
      <c r="EL173" s="66"/>
      <c r="EM173" s="64"/>
      <c r="EN173" s="56" t="s">
        <v>219</v>
      </c>
      <c r="EO173" s="56" t="s">
        <v>219</v>
      </c>
      <c r="EP173" s="56" t="s">
        <v>219</v>
      </c>
      <c r="EQ173" s="56" t="s">
        <v>219</v>
      </c>
      <c r="ER173" s="56" t="s">
        <v>219</v>
      </c>
      <c r="ES173" s="96" t="s">
        <v>219</v>
      </c>
      <c r="ET173" s="51"/>
      <c r="EU173" s="17" t="s">
        <v>22</v>
      </c>
      <c r="EV173" s="18" t="s">
        <v>89</v>
      </c>
      <c r="EW173" s="19">
        <v>0.70833333333333337</v>
      </c>
      <c r="EX173" s="290">
        <v>1.0166666666666666</v>
      </c>
      <c r="EY173" s="291">
        <v>0.29166666666666657</v>
      </c>
      <c r="EZ173" s="19">
        <v>0.70833333333333337</v>
      </c>
      <c r="FA173" s="20">
        <v>1.6666666666666666E-2</v>
      </c>
      <c r="FB173" s="292">
        <v>0.29166666666666669</v>
      </c>
      <c r="FC173" s="63" t="s">
        <v>66</v>
      </c>
      <c r="FD173" s="64">
        <v>1056</v>
      </c>
      <c r="FE173" s="63"/>
      <c r="FF173" s="65"/>
      <c r="FG173" s="66"/>
      <c r="FH173" s="64"/>
      <c r="FI173" s="63"/>
      <c r="FJ173" s="65"/>
      <c r="FK173" s="66"/>
      <c r="FL173" s="64"/>
      <c r="FM173" s="56">
        <v>0.28439519852262235</v>
      </c>
      <c r="FN173" s="56" t="s">
        <v>219</v>
      </c>
      <c r="FO173" s="56" t="s">
        <v>219</v>
      </c>
      <c r="FP173" s="56" t="s">
        <v>219</v>
      </c>
      <c r="FQ173" s="56" t="s">
        <v>219</v>
      </c>
      <c r="FR173" s="293">
        <v>0.97506925207756223</v>
      </c>
      <c r="FS173" s="51"/>
      <c r="FU173" s="262" t="s">
        <v>22</v>
      </c>
      <c r="FV173" s="261">
        <v>2</v>
      </c>
      <c r="FW173" s="263">
        <v>1.541666666666667</v>
      </c>
      <c r="FX173" s="23"/>
      <c r="FY173" s="88"/>
    </row>
    <row r="174" spans="1:181" s="25" customFormat="1" x14ac:dyDescent="0.2">
      <c r="A174" s="17" t="s">
        <v>38</v>
      </c>
      <c r="B174" s="18" t="s">
        <v>89</v>
      </c>
      <c r="C174" s="19">
        <v>0.85416666666666663</v>
      </c>
      <c r="D174" s="290">
        <v>1.1625000000000001</v>
      </c>
      <c r="E174" s="291">
        <v>0.2916666666666668</v>
      </c>
      <c r="F174" s="19">
        <v>0.85416666666666663</v>
      </c>
      <c r="G174" s="20">
        <v>0.16250000000000001</v>
      </c>
      <c r="H174" s="292">
        <v>0.29166666666666669</v>
      </c>
      <c r="I174" s="63" t="s">
        <v>69</v>
      </c>
      <c r="J174" s="64">
        <v>1180</v>
      </c>
      <c r="K174" s="63"/>
      <c r="L174" s="65"/>
      <c r="M174" s="66"/>
      <c r="N174" s="64"/>
      <c r="O174" s="63"/>
      <c r="P174" s="65"/>
      <c r="Q174" s="66"/>
      <c r="R174" s="64"/>
      <c r="S174" s="56">
        <v>0.27777777777777779</v>
      </c>
      <c r="T174" s="56" t="s">
        <v>219</v>
      </c>
      <c r="U174" s="56" t="s">
        <v>219</v>
      </c>
      <c r="V174" s="56" t="s">
        <v>219</v>
      </c>
      <c r="W174" s="56" t="s">
        <v>219</v>
      </c>
      <c r="X174" s="293">
        <v>0.95238095238095233</v>
      </c>
      <c r="Y174" s="51"/>
      <c r="Z174" s="17" t="s">
        <v>38</v>
      </c>
      <c r="AA174" s="18" t="s">
        <v>89</v>
      </c>
      <c r="AB174" s="19">
        <v>0.85416666666666663</v>
      </c>
      <c r="AC174" s="290">
        <v>1.1625000000000001</v>
      </c>
      <c r="AD174" s="291">
        <v>0.2916666666666668</v>
      </c>
      <c r="AE174" s="19">
        <v>0.85416666666666663</v>
      </c>
      <c r="AF174" s="20">
        <v>0.16250000000000001</v>
      </c>
      <c r="AG174" s="292">
        <v>0.29166666666666669</v>
      </c>
      <c r="AH174" s="63" t="s">
        <v>68</v>
      </c>
      <c r="AI174" s="64">
        <v>1054</v>
      </c>
      <c r="AJ174" s="63" t="s">
        <v>72</v>
      </c>
      <c r="AK174" s="65">
        <v>74</v>
      </c>
      <c r="AL174" s="66"/>
      <c r="AM174" s="64"/>
      <c r="AN174" s="63"/>
      <c r="AO174" s="65"/>
      <c r="AP174" s="66"/>
      <c r="AQ174" s="64"/>
      <c r="AR174" s="56">
        <v>0.18608757062146894</v>
      </c>
      <c r="AS174" s="56">
        <v>0.11419753086419754</v>
      </c>
      <c r="AT174" s="56" t="s">
        <v>219</v>
      </c>
      <c r="AU174" s="56" t="s">
        <v>219</v>
      </c>
      <c r="AV174" s="56" t="s">
        <v>219</v>
      </c>
      <c r="AW174" s="293">
        <v>1.0295489193794278</v>
      </c>
      <c r="AX174" s="51"/>
      <c r="AY174" s="17" t="s">
        <v>38</v>
      </c>
      <c r="AZ174" s="18" t="s">
        <v>74</v>
      </c>
      <c r="BA174" s="19">
        <v>0.22916666666666666</v>
      </c>
      <c r="BB174" s="290">
        <v>0</v>
      </c>
      <c r="BC174" s="291">
        <v>0</v>
      </c>
      <c r="BD174" s="19">
        <v>0</v>
      </c>
      <c r="BE174" s="20"/>
      <c r="BF174" s="292">
        <v>0</v>
      </c>
      <c r="BG174" s="63"/>
      <c r="BH174" s="64"/>
      <c r="BI174" s="63"/>
      <c r="BJ174" s="65"/>
      <c r="BK174" s="66"/>
      <c r="BL174" s="64"/>
      <c r="BM174" s="63"/>
      <c r="BN174" s="65"/>
      <c r="BO174" s="66"/>
      <c r="BP174" s="64"/>
      <c r="BQ174" s="56" t="s">
        <v>219</v>
      </c>
      <c r="BR174" s="56" t="s">
        <v>219</v>
      </c>
      <c r="BS174" s="56" t="s">
        <v>219</v>
      </c>
      <c r="BT174" s="56" t="s">
        <v>219</v>
      </c>
      <c r="BU174" s="56" t="s">
        <v>219</v>
      </c>
      <c r="BV174" s="293" t="s">
        <v>219</v>
      </c>
      <c r="BW174" s="51"/>
      <c r="BX174" s="17" t="s">
        <v>38</v>
      </c>
      <c r="BY174" s="18" t="s">
        <v>89</v>
      </c>
      <c r="BZ174" s="19">
        <v>0.85416666666666663</v>
      </c>
      <c r="CA174" s="290">
        <v>1.1625000000000001</v>
      </c>
      <c r="CB174" s="291">
        <v>0.2916666666666668</v>
      </c>
      <c r="CC174" s="19">
        <v>0.85416666666666663</v>
      </c>
      <c r="CD174" s="20">
        <v>0.16250000000000001</v>
      </c>
      <c r="CE174" s="292">
        <v>0.29166666666666669</v>
      </c>
      <c r="CF174" s="63" t="s">
        <v>69</v>
      </c>
      <c r="CG174" s="64">
        <v>1321</v>
      </c>
      <c r="CH174" s="63"/>
      <c r="CI174" s="65"/>
      <c r="CJ174" s="66"/>
      <c r="CK174" s="64"/>
      <c r="CL174" s="63"/>
      <c r="CM174" s="65"/>
      <c r="CN174" s="66"/>
      <c r="CO174" s="64"/>
      <c r="CP174" s="56">
        <v>0.310969868173258</v>
      </c>
      <c r="CQ174" s="56" t="s">
        <v>219</v>
      </c>
      <c r="CR174" s="56" t="s">
        <v>219</v>
      </c>
      <c r="CS174" s="56" t="s">
        <v>219</v>
      </c>
      <c r="CT174" s="56" t="s">
        <v>219</v>
      </c>
      <c r="CU174" s="293">
        <v>1.066182405165456</v>
      </c>
      <c r="CV174" s="51"/>
      <c r="CW174" s="17" t="s">
        <v>38</v>
      </c>
      <c r="CX174" s="18" t="s">
        <v>89</v>
      </c>
      <c r="CY174" s="19">
        <v>0.85416666666666663</v>
      </c>
      <c r="CZ174" s="290">
        <v>1.1625000000000001</v>
      </c>
      <c r="DA174" s="291">
        <v>0.2916666666666668</v>
      </c>
      <c r="DB174" s="19">
        <v>0.85416666666666663</v>
      </c>
      <c r="DC174" s="20">
        <v>0.16250000000000001</v>
      </c>
      <c r="DD174" s="292">
        <v>0.29166666666666669</v>
      </c>
      <c r="DE174" s="63" t="s">
        <v>69</v>
      </c>
      <c r="DF174" s="64">
        <v>941</v>
      </c>
      <c r="DG174" s="63"/>
      <c r="DH174" s="65"/>
      <c r="DI174" s="66"/>
      <c r="DJ174" s="64"/>
      <c r="DK174" s="63"/>
      <c r="DL174" s="65"/>
      <c r="DM174" s="66"/>
      <c r="DN174" s="64"/>
      <c r="DO174" s="56">
        <v>0.22151600753295667</v>
      </c>
      <c r="DP174" s="56" t="s">
        <v>219</v>
      </c>
      <c r="DQ174" s="56" t="s">
        <v>219</v>
      </c>
      <c r="DR174" s="56" t="s">
        <v>219</v>
      </c>
      <c r="DS174" s="56" t="s">
        <v>219</v>
      </c>
      <c r="DT174" s="293">
        <v>0.75948345439870857</v>
      </c>
      <c r="DU174" s="51"/>
      <c r="DV174" s="17"/>
      <c r="DW174" s="18"/>
      <c r="DX174" s="19"/>
      <c r="DY174" s="61">
        <v>0</v>
      </c>
      <c r="DZ174" s="60">
        <v>0</v>
      </c>
      <c r="EA174" s="19">
        <v>0</v>
      </c>
      <c r="EB174" s="20"/>
      <c r="EC174" s="59">
        <v>0</v>
      </c>
      <c r="ED174" s="63"/>
      <c r="EE174" s="64"/>
      <c r="EF174" s="63"/>
      <c r="EG174" s="65"/>
      <c r="EH174" s="66"/>
      <c r="EI174" s="64"/>
      <c r="EJ174" s="63"/>
      <c r="EK174" s="65"/>
      <c r="EL174" s="66"/>
      <c r="EM174" s="64"/>
      <c r="EN174" s="56" t="s">
        <v>219</v>
      </c>
      <c r="EO174" s="56" t="s">
        <v>219</v>
      </c>
      <c r="EP174" s="56" t="s">
        <v>219</v>
      </c>
      <c r="EQ174" s="56" t="s">
        <v>219</v>
      </c>
      <c r="ER174" s="56" t="s">
        <v>219</v>
      </c>
      <c r="ES174" s="96" t="s">
        <v>219</v>
      </c>
      <c r="ET174" s="51"/>
      <c r="EU174" s="17" t="s">
        <v>38</v>
      </c>
      <c r="EV174" s="18" t="s">
        <v>89</v>
      </c>
      <c r="EW174" s="19">
        <v>0.70833333333333337</v>
      </c>
      <c r="EX174" s="290">
        <v>1.0166666666666666</v>
      </c>
      <c r="EY174" s="291">
        <v>0.29166666666666657</v>
      </c>
      <c r="EZ174" s="19">
        <v>0.70833333333333337</v>
      </c>
      <c r="FA174" s="20">
        <v>1.6666666666666666E-2</v>
      </c>
      <c r="FB174" s="292">
        <v>0.29166666666666669</v>
      </c>
      <c r="FC174" s="63" t="s">
        <v>69</v>
      </c>
      <c r="FD174" s="64">
        <v>1011</v>
      </c>
      <c r="FE174" s="63"/>
      <c r="FF174" s="65"/>
      <c r="FG174" s="66"/>
      <c r="FH174" s="64"/>
      <c r="FI174" s="63"/>
      <c r="FJ174" s="65"/>
      <c r="FK174" s="66"/>
      <c r="FL174" s="64"/>
      <c r="FM174" s="56">
        <v>0.23799435028248586</v>
      </c>
      <c r="FN174" s="56" t="s">
        <v>219</v>
      </c>
      <c r="FO174" s="56" t="s">
        <v>219</v>
      </c>
      <c r="FP174" s="56" t="s">
        <v>219</v>
      </c>
      <c r="FQ174" s="56" t="s">
        <v>219</v>
      </c>
      <c r="FR174" s="293">
        <v>0.81598062953995143</v>
      </c>
      <c r="FS174" s="51"/>
      <c r="FU174" s="262" t="s">
        <v>38</v>
      </c>
      <c r="FV174" s="261">
        <v>2</v>
      </c>
      <c r="FW174" s="263">
        <v>1.541666666666667</v>
      </c>
      <c r="FX174" s="23"/>
      <c r="FY174" s="88"/>
    </row>
    <row r="175" spans="1:181" s="25" customFormat="1" x14ac:dyDescent="0.2">
      <c r="A175" s="17" t="s">
        <v>39</v>
      </c>
      <c r="B175" s="18" t="s">
        <v>89</v>
      </c>
      <c r="C175" s="19">
        <v>0.85416666666666663</v>
      </c>
      <c r="D175" s="290">
        <v>1.1625000000000001</v>
      </c>
      <c r="E175" s="291">
        <v>0.2916666666666668</v>
      </c>
      <c r="F175" s="19">
        <v>0.85416666666666663</v>
      </c>
      <c r="G175" s="20">
        <v>0.16250000000000001</v>
      </c>
      <c r="H175" s="292">
        <v>0.29166666666666669</v>
      </c>
      <c r="I175" s="63" t="s">
        <v>67</v>
      </c>
      <c r="J175" s="64">
        <v>931</v>
      </c>
      <c r="K175" s="63"/>
      <c r="L175" s="65"/>
      <c r="M175" s="66"/>
      <c r="N175" s="64"/>
      <c r="O175" s="63"/>
      <c r="P175" s="65"/>
      <c r="Q175" s="66"/>
      <c r="R175" s="64"/>
      <c r="S175" s="56">
        <v>0.334307992202729</v>
      </c>
      <c r="T175" s="56" t="s">
        <v>219</v>
      </c>
      <c r="U175" s="56" t="s">
        <v>219</v>
      </c>
      <c r="V175" s="56" t="s">
        <v>219</v>
      </c>
      <c r="W175" s="56" t="s">
        <v>219</v>
      </c>
      <c r="X175" s="293">
        <v>1.1461988304093564</v>
      </c>
      <c r="Y175" s="51"/>
      <c r="Z175" s="17" t="s">
        <v>39</v>
      </c>
      <c r="AA175" s="18" t="s">
        <v>89</v>
      </c>
      <c r="AB175" s="19">
        <v>0.85416666666666663</v>
      </c>
      <c r="AC175" s="290">
        <v>1.1625000000000001</v>
      </c>
      <c r="AD175" s="291">
        <v>0.2916666666666668</v>
      </c>
      <c r="AE175" s="19">
        <v>0.85416666666666663</v>
      </c>
      <c r="AF175" s="20">
        <v>0.16250000000000001</v>
      </c>
      <c r="AG175" s="292">
        <v>0.29166666666666669</v>
      </c>
      <c r="AH175" s="63" t="s">
        <v>71</v>
      </c>
      <c r="AI175" s="64">
        <v>1026</v>
      </c>
      <c r="AJ175" s="63"/>
      <c r="AK175" s="65"/>
      <c r="AL175" s="66"/>
      <c r="AM175" s="64"/>
      <c r="AN175" s="63"/>
      <c r="AO175" s="65"/>
      <c r="AP175" s="66"/>
      <c r="AQ175" s="64"/>
      <c r="AR175" s="56">
        <v>0.2554417413572343</v>
      </c>
      <c r="AS175" s="56" t="s">
        <v>219</v>
      </c>
      <c r="AT175" s="56" t="s">
        <v>219</v>
      </c>
      <c r="AU175" s="56" t="s">
        <v>219</v>
      </c>
      <c r="AV175" s="56" t="s">
        <v>219</v>
      </c>
      <c r="AW175" s="293">
        <v>0.87580025608194612</v>
      </c>
      <c r="AX175" s="51"/>
      <c r="AY175" s="17" t="s">
        <v>39</v>
      </c>
      <c r="AZ175" s="18" t="s">
        <v>89</v>
      </c>
      <c r="BA175" s="19">
        <v>0.85416666666666663</v>
      </c>
      <c r="BB175" s="290">
        <v>1.1625000000000001</v>
      </c>
      <c r="BC175" s="291">
        <v>0.2916666666666668</v>
      </c>
      <c r="BD175" s="19">
        <v>0.85416666666666663</v>
      </c>
      <c r="BE175" s="20">
        <v>0.16250000000000001</v>
      </c>
      <c r="BF175" s="292">
        <v>0.29166666666666669</v>
      </c>
      <c r="BG175" s="63" t="s">
        <v>68</v>
      </c>
      <c r="BH175" s="64">
        <v>1491</v>
      </c>
      <c r="BI175" s="63"/>
      <c r="BJ175" s="65"/>
      <c r="BK175" s="66"/>
      <c r="BL175" s="64"/>
      <c r="BM175" s="63"/>
      <c r="BN175" s="65"/>
      <c r="BO175" s="66"/>
      <c r="BP175" s="64"/>
      <c r="BQ175" s="56">
        <v>0.26324152542372881</v>
      </c>
      <c r="BR175" s="56" t="s">
        <v>219</v>
      </c>
      <c r="BS175" s="56" t="s">
        <v>219</v>
      </c>
      <c r="BT175" s="56" t="s">
        <v>219</v>
      </c>
      <c r="BU175" s="56" t="s">
        <v>219</v>
      </c>
      <c r="BV175" s="293">
        <v>0.90254237288135586</v>
      </c>
      <c r="BW175" s="51"/>
      <c r="BX175" s="17" t="s">
        <v>39</v>
      </c>
      <c r="BY175" s="18" t="s">
        <v>89</v>
      </c>
      <c r="BZ175" s="19">
        <v>0.85416666666666663</v>
      </c>
      <c r="CA175" s="290">
        <v>1.1625000000000001</v>
      </c>
      <c r="CB175" s="291">
        <v>0.2916666666666668</v>
      </c>
      <c r="CC175" s="19">
        <v>0.85416666666666663</v>
      </c>
      <c r="CD175" s="20">
        <v>0.16250000000000001</v>
      </c>
      <c r="CE175" s="292">
        <v>0.29166666666666669</v>
      </c>
      <c r="CF175" s="63" t="s">
        <v>71</v>
      </c>
      <c r="CG175" s="64">
        <v>1101</v>
      </c>
      <c r="CH175" s="63"/>
      <c r="CI175" s="65"/>
      <c r="CJ175" s="66"/>
      <c r="CK175" s="64"/>
      <c r="CL175" s="63"/>
      <c r="CM175" s="65"/>
      <c r="CN175" s="66"/>
      <c r="CO175" s="64"/>
      <c r="CP175" s="56">
        <v>0.27411438326931287</v>
      </c>
      <c r="CQ175" s="56" t="s">
        <v>219</v>
      </c>
      <c r="CR175" s="56" t="s">
        <v>219</v>
      </c>
      <c r="CS175" s="56" t="s">
        <v>219</v>
      </c>
      <c r="CT175" s="56" t="s">
        <v>219</v>
      </c>
      <c r="CU175" s="293">
        <v>0.93982074263764404</v>
      </c>
      <c r="CV175" s="51"/>
      <c r="CW175" s="17" t="s">
        <v>39</v>
      </c>
      <c r="CX175" s="18" t="s">
        <v>89</v>
      </c>
      <c r="CY175" s="19">
        <v>0.85416666666666663</v>
      </c>
      <c r="CZ175" s="290">
        <v>1.1625000000000001</v>
      </c>
      <c r="DA175" s="291">
        <v>0.2916666666666668</v>
      </c>
      <c r="DB175" s="19">
        <v>0.85416666666666663</v>
      </c>
      <c r="DC175" s="20">
        <v>0.16250000000000001</v>
      </c>
      <c r="DD175" s="292">
        <v>0.29166666666666669</v>
      </c>
      <c r="DE175" s="63" t="s">
        <v>70</v>
      </c>
      <c r="DF175" s="64">
        <v>603</v>
      </c>
      <c r="DG175" s="63" t="s">
        <v>71</v>
      </c>
      <c r="DH175" s="65">
        <v>503</v>
      </c>
      <c r="DI175" s="66"/>
      <c r="DJ175" s="64"/>
      <c r="DK175" s="63"/>
      <c r="DL175" s="65"/>
      <c r="DM175" s="66"/>
      <c r="DN175" s="64"/>
      <c r="DO175" s="56">
        <v>0.11259603072983354</v>
      </c>
      <c r="DP175" s="56">
        <v>0.12523118509034001</v>
      </c>
      <c r="DQ175" s="56" t="s">
        <v>219</v>
      </c>
      <c r="DR175" s="56" t="s">
        <v>219</v>
      </c>
      <c r="DS175" s="56" t="s">
        <v>219</v>
      </c>
      <c r="DT175" s="293">
        <v>0.8154075970977378</v>
      </c>
      <c r="DU175" s="51"/>
      <c r="DV175" s="17"/>
      <c r="DW175" s="18"/>
      <c r="DX175" s="19"/>
      <c r="DY175" s="61">
        <v>0</v>
      </c>
      <c r="DZ175" s="60">
        <v>0</v>
      </c>
      <c r="EA175" s="19">
        <v>0</v>
      </c>
      <c r="EB175" s="20"/>
      <c r="EC175" s="59">
        <v>0</v>
      </c>
      <c r="ED175" s="63"/>
      <c r="EE175" s="64"/>
      <c r="EF175" s="63"/>
      <c r="EG175" s="65"/>
      <c r="EH175" s="66"/>
      <c r="EI175" s="64"/>
      <c r="EJ175" s="63"/>
      <c r="EK175" s="65"/>
      <c r="EL175" s="66"/>
      <c r="EM175" s="64"/>
      <c r="EN175" s="56" t="s">
        <v>219</v>
      </c>
      <c r="EO175" s="56" t="s">
        <v>219</v>
      </c>
      <c r="EP175" s="56" t="s">
        <v>219</v>
      </c>
      <c r="EQ175" s="56" t="s">
        <v>219</v>
      </c>
      <c r="ER175" s="56" t="s">
        <v>219</v>
      </c>
      <c r="ES175" s="96" t="s">
        <v>219</v>
      </c>
      <c r="ET175" s="51"/>
      <c r="EU175" s="17" t="s">
        <v>39</v>
      </c>
      <c r="EV175" s="18" t="s">
        <v>74</v>
      </c>
      <c r="EW175" s="19">
        <v>0.22916666666666666</v>
      </c>
      <c r="EX175" s="290">
        <v>0</v>
      </c>
      <c r="EY175" s="291">
        <v>0</v>
      </c>
      <c r="EZ175" s="19">
        <v>0</v>
      </c>
      <c r="FA175" s="20"/>
      <c r="FB175" s="292">
        <v>0</v>
      </c>
      <c r="FC175" s="63"/>
      <c r="FD175" s="64"/>
      <c r="FE175" s="63"/>
      <c r="FF175" s="65"/>
      <c r="FG175" s="66"/>
      <c r="FH175" s="64"/>
      <c r="FI175" s="63"/>
      <c r="FJ175" s="65"/>
      <c r="FK175" s="66"/>
      <c r="FL175" s="64"/>
      <c r="FM175" s="56" t="s">
        <v>219</v>
      </c>
      <c r="FN175" s="56" t="s">
        <v>219</v>
      </c>
      <c r="FO175" s="56" t="s">
        <v>219</v>
      </c>
      <c r="FP175" s="56" t="s">
        <v>219</v>
      </c>
      <c r="FQ175" s="56" t="s">
        <v>219</v>
      </c>
      <c r="FR175" s="293" t="s">
        <v>219</v>
      </c>
      <c r="FS175" s="51"/>
      <c r="FU175" s="262" t="s">
        <v>39</v>
      </c>
      <c r="FV175" s="261">
        <v>2</v>
      </c>
      <c r="FW175" s="263">
        <v>1.5416666666666672</v>
      </c>
      <c r="FX175" s="23"/>
      <c r="FY175" s="88"/>
    </row>
    <row r="176" spans="1:181" s="25" customFormat="1" x14ac:dyDescent="0.2">
      <c r="A176" s="17" t="s">
        <v>45</v>
      </c>
      <c r="B176" s="18" t="s">
        <v>89</v>
      </c>
      <c r="C176" s="19">
        <v>0.85416666666666663</v>
      </c>
      <c r="D176" s="290">
        <v>1.1625000000000001</v>
      </c>
      <c r="E176" s="291">
        <v>0.2916666666666668</v>
      </c>
      <c r="F176" s="19">
        <v>0.85416666666666663</v>
      </c>
      <c r="G176" s="20">
        <v>0.16250000000000001</v>
      </c>
      <c r="H176" s="292">
        <v>0.29166666666666669</v>
      </c>
      <c r="I176" s="63" t="s">
        <v>66</v>
      </c>
      <c r="J176" s="64">
        <v>704</v>
      </c>
      <c r="K176" s="63" t="s">
        <v>67</v>
      </c>
      <c r="L176" s="65">
        <v>403</v>
      </c>
      <c r="M176" s="66"/>
      <c r="N176" s="64"/>
      <c r="O176" s="63"/>
      <c r="P176" s="65"/>
      <c r="Q176" s="66"/>
      <c r="R176" s="64"/>
      <c r="S176" s="56">
        <v>0.18959679901508156</v>
      </c>
      <c r="T176" s="56">
        <v>0.14471119318764747</v>
      </c>
      <c r="U176" s="56" t="s">
        <v>219</v>
      </c>
      <c r="V176" s="56" t="s">
        <v>219</v>
      </c>
      <c r="W176" s="56" t="s">
        <v>219</v>
      </c>
      <c r="X176" s="293">
        <v>1.1461988304093564</v>
      </c>
      <c r="Y176" s="51"/>
      <c r="Z176" s="17" t="s">
        <v>45</v>
      </c>
      <c r="AA176" s="18" t="s">
        <v>89</v>
      </c>
      <c r="AB176" s="19">
        <v>0.85416666666666663</v>
      </c>
      <c r="AC176" s="290">
        <v>1.1625000000000001</v>
      </c>
      <c r="AD176" s="291">
        <v>0.2916666666666668</v>
      </c>
      <c r="AE176" s="19">
        <v>0.85416666666666663</v>
      </c>
      <c r="AF176" s="20">
        <v>0.16250000000000001</v>
      </c>
      <c r="AG176" s="292">
        <v>0.29166666666666669</v>
      </c>
      <c r="AH176" s="63" t="s">
        <v>66</v>
      </c>
      <c r="AI176" s="64">
        <v>988</v>
      </c>
      <c r="AJ176" s="63"/>
      <c r="AK176" s="65"/>
      <c r="AL176" s="66"/>
      <c r="AM176" s="64"/>
      <c r="AN176" s="63"/>
      <c r="AO176" s="65"/>
      <c r="AP176" s="66"/>
      <c r="AQ176" s="64"/>
      <c r="AR176" s="56">
        <v>0.2660818713450292</v>
      </c>
      <c r="AS176" s="56" t="s">
        <v>219</v>
      </c>
      <c r="AT176" s="56" t="s">
        <v>219</v>
      </c>
      <c r="AU176" s="56" t="s">
        <v>219</v>
      </c>
      <c r="AV176" s="56" t="s">
        <v>219</v>
      </c>
      <c r="AW176" s="293">
        <v>0.9122807017543858</v>
      </c>
      <c r="AX176" s="51"/>
      <c r="AY176" s="17" t="s">
        <v>45</v>
      </c>
      <c r="AZ176" s="18" t="s">
        <v>89</v>
      </c>
      <c r="BA176" s="19">
        <v>0.85416666666666663</v>
      </c>
      <c r="BB176" s="290">
        <v>1.1625000000000001</v>
      </c>
      <c r="BC176" s="291">
        <v>0.2916666666666668</v>
      </c>
      <c r="BD176" s="19">
        <v>0.85416666666666663</v>
      </c>
      <c r="BE176" s="20">
        <v>0.16250000000000001</v>
      </c>
      <c r="BF176" s="292">
        <v>0.29166666666666669</v>
      </c>
      <c r="BG176" s="63" t="s">
        <v>70</v>
      </c>
      <c r="BH176" s="64">
        <v>931</v>
      </c>
      <c r="BI176" s="63" t="s">
        <v>1</v>
      </c>
      <c r="BJ176" s="65">
        <v>1</v>
      </c>
      <c r="BK176" s="66"/>
      <c r="BL176" s="64"/>
      <c r="BM176" s="63"/>
      <c r="BN176" s="65"/>
      <c r="BO176" s="66"/>
      <c r="BP176" s="64"/>
      <c r="BQ176" s="56">
        <v>0.17384229620145111</v>
      </c>
      <c r="BR176" s="56">
        <v>4.1666666666666664E-2</v>
      </c>
      <c r="BS176" s="56" t="s">
        <v>219</v>
      </c>
      <c r="BT176" s="56" t="s">
        <v>219</v>
      </c>
      <c r="BU176" s="56" t="s">
        <v>219</v>
      </c>
      <c r="BV176" s="293">
        <v>0.73888787269068945</v>
      </c>
      <c r="BW176" s="51"/>
      <c r="BX176" s="17" t="s">
        <v>45</v>
      </c>
      <c r="BY176" s="18" t="s">
        <v>89</v>
      </c>
      <c r="BZ176" s="19">
        <v>0.85416666666666663</v>
      </c>
      <c r="CA176" s="290">
        <v>1.1625000000000001</v>
      </c>
      <c r="CB176" s="291">
        <v>0.2916666666666668</v>
      </c>
      <c r="CC176" s="19">
        <v>0.85416666666666663</v>
      </c>
      <c r="CD176" s="20">
        <v>0.16250000000000001</v>
      </c>
      <c r="CE176" s="292">
        <v>0.29166666666666669</v>
      </c>
      <c r="CF176" s="63" t="s">
        <v>70</v>
      </c>
      <c r="CG176" s="64">
        <v>1158</v>
      </c>
      <c r="CH176" s="63"/>
      <c r="CI176" s="65"/>
      <c r="CJ176" s="66"/>
      <c r="CK176" s="64"/>
      <c r="CL176" s="63"/>
      <c r="CM176" s="65"/>
      <c r="CN176" s="66"/>
      <c r="CO176" s="64"/>
      <c r="CP176" s="56">
        <v>0.21622919334186941</v>
      </c>
      <c r="CQ176" s="56" t="s">
        <v>219</v>
      </c>
      <c r="CR176" s="56" t="s">
        <v>219</v>
      </c>
      <c r="CS176" s="56" t="s">
        <v>219</v>
      </c>
      <c r="CT176" s="56" t="s">
        <v>219</v>
      </c>
      <c r="CU176" s="293">
        <v>0.7413572343149808</v>
      </c>
      <c r="CV176" s="51"/>
      <c r="CW176" s="17" t="s">
        <v>45</v>
      </c>
      <c r="CX176" s="18" t="s">
        <v>74</v>
      </c>
      <c r="CY176" s="19">
        <v>0.22916666666666666</v>
      </c>
      <c r="CZ176" s="290">
        <v>0</v>
      </c>
      <c r="DA176" s="291">
        <v>0</v>
      </c>
      <c r="DB176" s="19">
        <v>0</v>
      </c>
      <c r="DC176" s="20"/>
      <c r="DD176" s="292">
        <v>0</v>
      </c>
      <c r="DE176" s="63"/>
      <c r="DF176" s="64"/>
      <c r="DG176" s="63"/>
      <c r="DH176" s="65"/>
      <c r="DI176" s="66"/>
      <c r="DJ176" s="64"/>
      <c r="DK176" s="63"/>
      <c r="DL176" s="65"/>
      <c r="DM176" s="66"/>
      <c r="DN176" s="64"/>
      <c r="DO176" s="56" t="s">
        <v>219</v>
      </c>
      <c r="DP176" s="56" t="s">
        <v>219</v>
      </c>
      <c r="DQ176" s="56" t="s">
        <v>219</v>
      </c>
      <c r="DR176" s="56" t="s">
        <v>219</v>
      </c>
      <c r="DS176" s="56" t="s">
        <v>219</v>
      </c>
      <c r="DT176" s="293" t="s">
        <v>219</v>
      </c>
      <c r="DU176" s="51"/>
      <c r="DV176" s="17"/>
      <c r="DW176" s="18"/>
      <c r="DX176" s="19"/>
      <c r="DY176" s="61">
        <v>0</v>
      </c>
      <c r="DZ176" s="60">
        <v>0</v>
      </c>
      <c r="EA176" s="19">
        <v>0</v>
      </c>
      <c r="EB176" s="20"/>
      <c r="EC176" s="59">
        <v>0</v>
      </c>
      <c r="ED176" s="63"/>
      <c r="EE176" s="64"/>
      <c r="EF176" s="63"/>
      <c r="EG176" s="65"/>
      <c r="EH176" s="66"/>
      <c r="EI176" s="64"/>
      <c r="EJ176" s="63"/>
      <c r="EK176" s="65"/>
      <c r="EL176" s="66"/>
      <c r="EM176" s="64"/>
      <c r="EN176" s="56" t="s">
        <v>219</v>
      </c>
      <c r="EO176" s="56" t="s">
        <v>219</v>
      </c>
      <c r="EP176" s="56" t="s">
        <v>219</v>
      </c>
      <c r="EQ176" s="56" t="s">
        <v>219</v>
      </c>
      <c r="ER176" s="56" t="s">
        <v>219</v>
      </c>
      <c r="ES176" s="96" t="s">
        <v>219</v>
      </c>
      <c r="ET176" s="51"/>
      <c r="EU176" s="17" t="s">
        <v>45</v>
      </c>
      <c r="EV176" s="18" t="s">
        <v>89</v>
      </c>
      <c r="EW176" s="19">
        <v>0.70833333333333337</v>
      </c>
      <c r="EX176" s="290">
        <v>1.0166666666666666</v>
      </c>
      <c r="EY176" s="291">
        <v>0.29166666666666657</v>
      </c>
      <c r="EZ176" s="19">
        <v>0.70833333333333337</v>
      </c>
      <c r="FA176" s="20">
        <v>1.6666666666666666E-2</v>
      </c>
      <c r="FB176" s="292">
        <v>0.29166666666666669</v>
      </c>
      <c r="FC176" s="63" t="s">
        <v>70</v>
      </c>
      <c r="FD176" s="64">
        <v>672</v>
      </c>
      <c r="FE176" s="63" t="s">
        <v>66</v>
      </c>
      <c r="FF176" s="65">
        <v>629</v>
      </c>
      <c r="FG176" s="66"/>
      <c r="FH176" s="64"/>
      <c r="FI176" s="63"/>
      <c r="FJ176" s="65"/>
      <c r="FK176" s="66"/>
      <c r="FL176" s="64"/>
      <c r="FM176" s="56">
        <v>0.12548015364916773</v>
      </c>
      <c r="FN176" s="56">
        <v>0.16939827639273622</v>
      </c>
      <c r="FO176" s="56" t="s">
        <v>219</v>
      </c>
      <c r="FP176" s="56" t="s">
        <v>219</v>
      </c>
      <c r="FQ176" s="56" t="s">
        <v>219</v>
      </c>
      <c r="FR176" s="293">
        <v>1.0110117601436706</v>
      </c>
      <c r="FS176" s="51"/>
      <c r="FU176" s="262" t="s">
        <v>45</v>
      </c>
      <c r="FV176" s="261">
        <v>2</v>
      </c>
      <c r="FW176" s="263">
        <v>1.541666666666667</v>
      </c>
      <c r="FX176" s="23"/>
      <c r="FY176" s="88"/>
    </row>
    <row r="177" spans="1:181" s="25" customFormat="1" x14ac:dyDescent="0.2">
      <c r="A177" s="17" t="s">
        <v>28</v>
      </c>
      <c r="B177" s="18" t="s">
        <v>89</v>
      </c>
      <c r="C177" s="19">
        <v>0.85416666666666663</v>
      </c>
      <c r="D177" s="290">
        <v>1.1625000000000001</v>
      </c>
      <c r="E177" s="291">
        <v>0.2916666666666668</v>
      </c>
      <c r="F177" s="19">
        <v>0.85416666666666663</v>
      </c>
      <c r="G177" s="20">
        <v>0.16250000000000001</v>
      </c>
      <c r="H177" s="292">
        <v>0.29166666666666669</v>
      </c>
      <c r="I177" s="63" t="s">
        <v>70</v>
      </c>
      <c r="J177" s="64">
        <v>1389</v>
      </c>
      <c r="K177" s="63"/>
      <c r="L177" s="65"/>
      <c r="M177" s="66"/>
      <c r="N177" s="64"/>
      <c r="O177" s="63" t="s">
        <v>10</v>
      </c>
      <c r="P177" s="65"/>
      <c r="Q177" s="66" t="s">
        <v>10</v>
      </c>
      <c r="R177" s="64"/>
      <c r="S177" s="56">
        <v>0.25936299615877084</v>
      </c>
      <c r="T177" s="56" t="s">
        <v>219</v>
      </c>
      <c r="U177" s="56" t="s">
        <v>219</v>
      </c>
      <c r="V177" s="56" t="s">
        <v>219</v>
      </c>
      <c r="W177" s="56" t="s">
        <v>219</v>
      </c>
      <c r="X177" s="293">
        <v>0.88924455825864279</v>
      </c>
      <c r="Y177" s="51"/>
      <c r="Z177" s="17" t="s">
        <v>28</v>
      </c>
      <c r="AA177" s="18" t="s">
        <v>89</v>
      </c>
      <c r="AB177" s="19">
        <v>0.85416666666666663</v>
      </c>
      <c r="AC177" s="290">
        <v>1.1625000000000001</v>
      </c>
      <c r="AD177" s="291">
        <v>0.2916666666666668</v>
      </c>
      <c r="AE177" s="19">
        <v>0.85416666666666663</v>
      </c>
      <c r="AF177" s="20">
        <v>0.16250000000000001</v>
      </c>
      <c r="AG177" s="292">
        <v>0.29166666666666669</v>
      </c>
      <c r="AH177" s="63" t="s">
        <v>70</v>
      </c>
      <c r="AI177" s="64">
        <v>1134</v>
      </c>
      <c r="AJ177" s="63"/>
      <c r="AK177" s="65"/>
      <c r="AL177" s="66"/>
      <c r="AM177" s="64"/>
      <c r="AN177" s="63" t="s">
        <v>10</v>
      </c>
      <c r="AO177" s="65"/>
      <c r="AP177" s="66" t="s">
        <v>10</v>
      </c>
      <c r="AQ177" s="64"/>
      <c r="AR177" s="56">
        <v>0.21174775928297054</v>
      </c>
      <c r="AS177" s="56" t="s">
        <v>219</v>
      </c>
      <c r="AT177" s="56" t="s">
        <v>219</v>
      </c>
      <c r="AU177" s="56" t="s">
        <v>219</v>
      </c>
      <c r="AV177" s="56" t="s">
        <v>219</v>
      </c>
      <c r="AW177" s="293">
        <v>0.7259923175416132</v>
      </c>
      <c r="AX177" s="51"/>
      <c r="AY177" s="17" t="s">
        <v>28</v>
      </c>
      <c r="AZ177" s="18" t="s">
        <v>89</v>
      </c>
      <c r="BA177" s="19">
        <v>0.85416666666666663</v>
      </c>
      <c r="BB177" s="290">
        <v>1.1625000000000001</v>
      </c>
      <c r="BC177" s="291">
        <v>0.2916666666666668</v>
      </c>
      <c r="BD177" s="19">
        <v>0.85416666666666663</v>
      </c>
      <c r="BE177" s="20">
        <v>0.16250000000000001</v>
      </c>
      <c r="BF177" s="292">
        <v>0.29166666666666669</v>
      </c>
      <c r="BG177" s="63" t="s">
        <v>70</v>
      </c>
      <c r="BH177" s="64">
        <v>586</v>
      </c>
      <c r="BI177" s="63" t="s">
        <v>72</v>
      </c>
      <c r="BJ177" s="65">
        <v>101</v>
      </c>
      <c r="BK177" s="66" t="s">
        <v>1</v>
      </c>
      <c r="BL177" s="64">
        <v>1</v>
      </c>
      <c r="BM177" s="63" t="s">
        <v>10</v>
      </c>
      <c r="BN177" s="65"/>
      <c r="BO177" s="66" t="s">
        <v>10</v>
      </c>
      <c r="BP177" s="64"/>
      <c r="BQ177" s="56">
        <v>0.1094216816047802</v>
      </c>
      <c r="BR177" s="56">
        <v>0.1558641975308642</v>
      </c>
      <c r="BS177" s="56">
        <v>4.1666666666666664E-2</v>
      </c>
      <c r="BT177" s="56" t="s">
        <v>219</v>
      </c>
      <c r="BU177" s="56" t="s">
        <v>219</v>
      </c>
      <c r="BV177" s="293">
        <v>1.0524087284650665</v>
      </c>
      <c r="BW177" s="51"/>
      <c r="BX177" s="17" t="s">
        <v>28</v>
      </c>
      <c r="BY177" s="18" t="s">
        <v>89</v>
      </c>
      <c r="BZ177" s="19">
        <v>0.85416666666666663</v>
      </c>
      <c r="CA177" s="290">
        <v>1.1625000000000001</v>
      </c>
      <c r="CB177" s="291">
        <v>0.2916666666666668</v>
      </c>
      <c r="CC177" s="19">
        <v>0.85416666666666663</v>
      </c>
      <c r="CD177" s="20">
        <v>0.16250000000000001</v>
      </c>
      <c r="CE177" s="292">
        <v>0.29166666666666669</v>
      </c>
      <c r="CF177" s="63" t="s">
        <v>77</v>
      </c>
      <c r="CG177" s="64">
        <v>174</v>
      </c>
      <c r="CH177" s="63"/>
      <c r="CI177" s="65"/>
      <c r="CJ177" s="66"/>
      <c r="CK177" s="64"/>
      <c r="CL177" s="63" t="s">
        <v>10</v>
      </c>
      <c r="CM177" s="65"/>
      <c r="CN177" s="66" t="s">
        <v>10</v>
      </c>
      <c r="CO177" s="64"/>
      <c r="CP177" s="56">
        <v>0.28999999999999998</v>
      </c>
      <c r="CQ177" s="56" t="s">
        <v>219</v>
      </c>
      <c r="CR177" s="56" t="s">
        <v>219</v>
      </c>
      <c r="CS177" s="56" t="s">
        <v>219</v>
      </c>
      <c r="CT177" s="56" t="s">
        <v>219</v>
      </c>
      <c r="CU177" s="293">
        <v>0.99428571428571411</v>
      </c>
      <c r="CV177" s="51"/>
      <c r="CW177" s="17" t="s">
        <v>28</v>
      </c>
      <c r="CX177" s="18" t="s">
        <v>11</v>
      </c>
      <c r="CY177" s="19">
        <v>0.22916666666666666</v>
      </c>
      <c r="CZ177" s="290">
        <v>0</v>
      </c>
      <c r="DA177" s="291">
        <v>0</v>
      </c>
      <c r="DB177" s="19">
        <v>0</v>
      </c>
      <c r="DC177" s="20"/>
      <c r="DD177" s="292">
        <v>0</v>
      </c>
      <c r="DE177" s="63"/>
      <c r="DF177" s="64"/>
      <c r="DG177" s="63"/>
      <c r="DH177" s="65"/>
      <c r="DI177" s="66"/>
      <c r="DJ177" s="64"/>
      <c r="DK177" s="63" t="s">
        <v>10</v>
      </c>
      <c r="DL177" s="65"/>
      <c r="DM177" s="66" t="s">
        <v>10</v>
      </c>
      <c r="DN177" s="64"/>
      <c r="DO177" s="56" t="s">
        <v>219</v>
      </c>
      <c r="DP177" s="56" t="s">
        <v>219</v>
      </c>
      <c r="DQ177" s="56" t="s">
        <v>219</v>
      </c>
      <c r="DR177" s="56" t="s">
        <v>219</v>
      </c>
      <c r="DS177" s="56" t="s">
        <v>219</v>
      </c>
      <c r="DT177" s="293" t="s">
        <v>219</v>
      </c>
      <c r="DU177" s="51"/>
      <c r="DV177" s="17"/>
      <c r="DW177" s="18"/>
      <c r="DX177" s="19"/>
      <c r="DY177" s="61">
        <v>0</v>
      </c>
      <c r="DZ177" s="60">
        <v>0</v>
      </c>
      <c r="EA177" s="19">
        <v>0</v>
      </c>
      <c r="EB177" s="20"/>
      <c r="EC177" s="59">
        <v>0</v>
      </c>
      <c r="ED177" s="63"/>
      <c r="EE177" s="64"/>
      <c r="EF177" s="63"/>
      <c r="EG177" s="65"/>
      <c r="EH177" s="66"/>
      <c r="EI177" s="64"/>
      <c r="EJ177" s="63" t="s">
        <v>10</v>
      </c>
      <c r="EK177" s="65"/>
      <c r="EL177" s="66" t="s">
        <v>10</v>
      </c>
      <c r="EM177" s="64"/>
      <c r="EN177" s="56" t="s">
        <v>219</v>
      </c>
      <c r="EO177" s="56" t="s">
        <v>219</v>
      </c>
      <c r="EP177" s="56" t="s">
        <v>219</v>
      </c>
      <c r="EQ177" s="56" t="s">
        <v>219</v>
      </c>
      <c r="ER177" s="56" t="s">
        <v>219</v>
      </c>
      <c r="ES177" s="96" t="s">
        <v>219</v>
      </c>
      <c r="ET177" s="51"/>
      <c r="EU177" s="17" t="s">
        <v>28</v>
      </c>
      <c r="EV177" s="18" t="s">
        <v>74</v>
      </c>
      <c r="EW177" s="19">
        <v>0.22916666666666666</v>
      </c>
      <c r="EX177" s="290">
        <v>0</v>
      </c>
      <c r="EY177" s="291">
        <v>0</v>
      </c>
      <c r="EZ177" s="19">
        <v>0</v>
      </c>
      <c r="FA177" s="20"/>
      <c r="FB177" s="292">
        <v>0</v>
      </c>
      <c r="FC177" s="63"/>
      <c r="FD177" s="64"/>
      <c r="FE177" s="63"/>
      <c r="FF177" s="65"/>
      <c r="FG177" s="66"/>
      <c r="FH177" s="64"/>
      <c r="FI177" s="63" t="s">
        <v>10</v>
      </c>
      <c r="FJ177" s="65"/>
      <c r="FK177" s="66" t="s">
        <v>10</v>
      </c>
      <c r="FL177" s="64"/>
      <c r="FM177" s="56" t="s">
        <v>219</v>
      </c>
      <c r="FN177" s="56" t="s">
        <v>219</v>
      </c>
      <c r="FO177" s="56" t="s">
        <v>219</v>
      </c>
      <c r="FP177" s="56" t="s">
        <v>219</v>
      </c>
      <c r="FQ177" s="56" t="s">
        <v>219</v>
      </c>
      <c r="FR177" s="293" t="s">
        <v>219</v>
      </c>
      <c r="FS177" s="51"/>
      <c r="FU177" s="262" t="s">
        <v>28</v>
      </c>
      <c r="FV177" s="261">
        <v>3</v>
      </c>
      <c r="FW177" s="263">
        <v>1.2333333333333338</v>
      </c>
      <c r="FX177" s="23"/>
      <c r="FY177" s="88"/>
    </row>
    <row r="178" spans="1:181" s="25" customFormat="1" x14ac:dyDescent="0.2">
      <c r="A178" s="17" t="s">
        <v>47</v>
      </c>
      <c r="B178" s="18" t="s">
        <v>89</v>
      </c>
      <c r="C178" s="19">
        <v>0.66666666666666663</v>
      </c>
      <c r="D178" s="290">
        <v>0.97499999999999998</v>
      </c>
      <c r="E178" s="291">
        <v>0.29166666666666669</v>
      </c>
      <c r="F178" s="19">
        <v>0.66666666666666663</v>
      </c>
      <c r="G178" s="20">
        <v>0.97499999999999998</v>
      </c>
      <c r="H178" s="292">
        <v>0.29166666666666669</v>
      </c>
      <c r="I178" s="63" t="s">
        <v>76</v>
      </c>
      <c r="J178" s="64">
        <v>1953</v>
      </c>
      <c r="K178" s="63"/>
      <c r="L178" s="65"/>
      <c r="M178" s="66"/>
      <c r="N178" s="64"/>
      <c r="O178" s="63" t="s">
        <v>10</v>
      </c>
      <c r="P178" s="65"/>
      <c r="Q178" s="66" t="s">
        <v>10</v>
      </c>
      <c r="R178" s="64"/>
      <c r="S178" s="56">
        <v>0.26593137254901961</v>
      </c>
      <c r="T178" s="56" t="s">
        <v>219</v>
      </c>
      <c r="U178" s="56" t="s">
        <v>219</v>
      </c>
      <c r="V178" s="56" t="s">
        <v>219</v>
      </c>
      <c r="W178" s="56" t="s">
        <v>219</v>
      </c>
      <c r="X178" s="293">
        <v>0.91176470588235292</v>
      </c>
      <c r="Y178" s="51"/>
      <c r="Z178" s="17" t="s">
        <v>47</v>
      </c>
      <c r="AA178" s="18" t="s">
        <v>89</v>
      </c>
      <c r="AB178" s="19">
        <v>0.85416666666666663</v>
      </c>
      <c r="AC178" s="290">
        <v>1.1625000000000001</v>
      </c>
      <c r="AD178" s="291">
        <v>0.2916666666666668</v>
      </c>
      <c r="AE178" s="19">
        <v>0.85416666666666663</v>
      </c>
      <c r="AF178" s="20">
        <v>0.125</v>
      </c>
      <c r="AG178" s="292">
        <v>0.25416666666666671</v>
      </c>
      <c r="AH178" s="63" t="s">
        <v>76</v>
      </c>
      <c r="AI178" s="64">
        <v>1983</v>
      </c>
      <c r="AJ178" s="63"/>
      <c r="AK178" s="65"/>
      <c r="AL178" s="66"/>
      <c r="AM178" s="64"/>
      <c r="AN178" s="63" t="s">
        <v>10</v>
      </c>
      <c r="AO178" s="65"/>
      <c r="AP178" s="66" t="s">
        <v>10</v>
      </c>
      <c r="AQ178" s="64"/>
      <c r="AR178" s="56">
        <v>0.27001633986928103</v>
      </c>
      <c r="AS178" s="56" t="s">
        <v>219</v>
      </c>
      <c r="AT178" s="56" t="s">
        <v>219</v>
      </c>
      <c r="AU178" s="56" t="s">
        <v>219</v>
      </c>
      <c r="AV178" s="56" t="s">
        <v>219</v>
      </c>
      <c r="AW178" s="293">
        <v>1.0623593699774989</v>
      </c>
      <c r="AX178" s="51"/>
      <c r="AY178" s="17" t="s">
        <v>47</v>
      </c>
      <c r="AZ178" s="18" t="s">
        <v>89</v>
      </c>
      <c r="BA178" s="19">
        <v>0.85416666666666663</v>
      </c>
      <c r="BB178" s="290">
        <v>1.1625000000000001</v>
      </c>
      <c r="BC178" s="291">
        <v>0.2916666666666668</v>
      </c>
      <c r="BD178" s="19">
        <v>0.85416666666666663</v>
      </c>
      <c r="BE178" s="20">
        <v>8.6805555555555566E-2</v>
      </c>
      <c r="BF178" s="292">
        <v>0.21597222222222229</v>
      </c>
      <c r="BG178" s="63" t="s">
        <v>76</v>
      </c>
      <c r="BH178" s="64">
        <v>2142</v>
      </c>
      <c r="BI178" s="63"/>
      <c r="BJ178" s="65"/>
      <c r="BK178" s="66"/>
      <c r="BL178" s="64"/>
      <c r="BM178" s="63" t="s">
        <v>10</v>
      </c>
      <c r="BN178" s="65"/>
      <c r="BO178" s="66" t="s">
        <v>10</v>
      </c>
      <c r="BP178" s="64"/>
      <c r="BQ178" s="56">
        <v>0.29166666666666669</v>
      </c>
      <c r="BR178" s="56" t="s">
        <v>219</v>
      </c>
      <c r="BS178" s="56" t="s">
        <v>219</v>
      </c>
      <c r="BT178" s="56" t="s">
        <v>219</v>
      </c>
      <c r="BU178" s="56" t="s">
        <v>219</v>
      </c>
      <c r="BV178" s="293">
        <v>1.3504823151125398</v>
      </c>
      <c r="BW178" s="51"/>
      <c r="BX178" s="17" t="s">
        <v>47</v>
      </c>
      <c r="BY178" s="18" t="s">
        <v>89</v>
      </c>
      <c r="BZ178" s="19">
        <v>0.66666666666666663</v>
      </c>
      <c r="CA178" s="290">
        <v>0.97499999999999998</v>
      </c>
      <c r="CB178" s="291">
        <v>0.29166666666666669</v>
      </c>
      <c r="CC178" s="19">
        <v>0.66666666666666663</v>
      </c>
      <c r="CD178" s="20">
        <v>0.16250000000000001</v>
      </c>
      <c r="CE178" s="292">
        <v>0.47916666666666669</v>
      </c>
      <c r="CF178" s="63" t="s">
        <v>76</v>
      </c>
      <c r="CG178" s="64">
        <v>2216</v>
      </c>
      <c r="CH178" s="63"/>
      <c r="CI178" s="65"/>
      <c r="CJ178" s="66"/>
      <c r="CK178" s="64"/>
      <c r="CL178" s="63" t="s">
        <v>10</v>
      </c>
      <c r="CM178" s="65"/>
      <c r="CN178" s="66" t="s">
        <v>10</v>
      </c>
      <c r="CO178" s="64"/>
      <c r="CP178" s="56">
        <v>0.30174291938997821</v>
      </c>
      <c r="CQ178" s="56" t="s">
        <v>219</v>
      </c>
      <c r="CR178" s="56" t="s">
        <v>219</v>
      </c>
      <c r="CS178" s="56" t="s">
        <v>219</v>
      </c>
      <c r="CT178" s="56" t="s">
        <v>219</v>
      </c>
      <c r="CU178" s="293">
        <v>0.62972435350951972</v>
      </c>
      <c r="CV178" s="51"/>
      <c r="CW178" s="17" t="s">
        <v>47</v>
      </c>
      <c r="CX178" s="18" t="s">
        <v>89</v>
      </c>
      <c r="CY178" s="19">
        <v>0.77083333333333337</v>
      </c>
      <c r="CZ178" s="290">
        <v>1.0791666666666666</v>
      </c>
      <c r="DA178" s="291">
        <v>0.29166666666666657</v>
      </c>
      <c r="DB178" s="19">
        <v>0.77083333333333337</v>
      </c>
      <c r="DC178" s="20">
        <v>7.9166666666666663E-2</v>
      </c>
      <c r="DD178" s="292">
        <v>0.29166666666666669</v>
      </c>
      <c r="DE178" s="63" t="s">
        <v>76</v>
      </c>
      <c r="DF178" s="64">
        <v>2142</v>
      </c>
      <c r="DG178" s="63"/>
      <c r="DH178" s="65"/>
      <c r="DI178" s="66"/>
      <c r="DJ178" s="64"/>
      <c r="DK178" s="63" t="s">
        <v>10</v>
      </c>
      <c r="DL178" s="65"/>
      <c r="DM178" s="66" t="s">
        <v>10</v>
      </c>
      <c r="DN178" s="64"/>
      <c r="DO178" s="56">
        <v>0.29166666666666669</v>
      </c>
      <c r="DP178" s="56" t="s">
        <v>219</v>
      </c>
      <c r="DQ178" s="56" t="s">
        <v>219</v>
      </c>
      <c r="DR178" s="56" t="s">
        <v>219</v>
      </c>
      <c r="DS178" s="56" t="s">
        <v>219</v>
      </c>
      <c r="DT178" s="293">
        <v>1</v>
      </c>
      <c r="DU178" s="51"/>
      <c r="DV178" s="17"/>
      <c r="DW178" s="18"/>
      <c r="DX178" s="19"/>
      <c r="DY178" s="61">
        <v>0</v>
      </c>
      <c r="DZ178" s="60">
        <v>0</v>
      </c>
      <c r="EA178" s="19">
        <v>0</v>
      </c>
      <c r="EB178" s="20"/>
      <c r="EC178" s="59">
        <v>0</v>
      </c>
      <c r="ED178" s="63"/>
      <c r="EE178" s="64"/>
      <c r="EF178" s="63"/>
      <c r="EG178" s="65"/>
      <c r="EH178" s="66"/>
      <c r="EI178" s="64"/>
      <c r="EJ178" s="63" t="s">
        <v>10</v>
      </c>
      <c r="EK178" s="65"/>
      <c r="EL178" s="66" t="s">
        <v>10</v>
      </c>
      <c r="EM178" s="64"/>
      <c r="EN178" s="56" t="s">
        <v>219</v>
      </c>
      <c r="EO178" s="56" t="s">
        <v>219</v>
      </c>
      <c r="EP178" s="56" t="s">
        <v>219</v>
      </c>
      <c r="EQ178" s="56" t="s">
        <v>219</v>
      </c>
      <c r="ER178" s="56" t="s">
        <v>219</v>
      </c>
      <c r="ES178" s="96" t="s">
        <v>219</v>
      </c>
      <c r="ET178" s="51"/>
      <c r="EU178" s="17" t="s">
        <v>47</v>
      </c>
      <c r="EV178" s="18" t="s">
        <v>74</v>
      </c>
      <c r="EW178" s="19">
        <v>0.22916666666666666</v>
      </c>
      <c r="EX178" s="290">
        <v>0</v>
      </c>
      <c r="EY178" s="291">
        <v>0</v>
      </c>
      <c r="EZ178" s="19">
        <v>0</v>
      </c>
      <c r="FA178" s="20"/>
      <c r="FB178" s="292">
        <v>0</v>
      </c>
      <c r="FC178" s="63"/>
      <c r="FD178" s="64"/>
      <c r="FE178" s="63"/>
      <c r="FF178" s="65"/>
      <c r="FG178" s="66"/>
      <c r="FH178" s="64"/>
      <c r="FI178" s="63" t="s">
        <v>10</v>
      </c>
      <c r="FJ178" s="65"/>
      <c r="FK178" s="66" t="s">
        <v>10</v>
      </c>
      <c r="FL178" s="64"/>
      <c r="FM178" s="56" t="s">
        <v>219</v>
      </c>
      <c r="FN178" s="56" t="s">
        <v>219</v>
      </c>
      <c r="FO178" s="56" t="s">
        <v>219</v>
      </c>
      <c r="FP178" s="56" t="s">
        <v>219</v>
      </c>
      <c r="FQ178" s="56" t="s">
        <v>219</v>
      </c>
      <c r="FR178" s="293" t="s">
        <v>219</v>
      </c>
      <c r="FS178" s="51"/>
      <c r="FU178" s="262" t="s">
        <v>47</v>
      </c>
      <c r="FV178" s="261">
        <v>2</v>
      </c>
      <c r="FW178" s="263">
        <v>1.5416666666666667</v>
      </c>
      <c r="FX178" s="23"/>
      <c r="FY178" s="88"/>
    </row>
    <row r="179" spans="1:181" s="25" customFormat="1" x14ac:dyDescent="0.2">
      <c r="A179" s="17" t="s">
        <v>63</v>
      </c>
      <c r="B179" s="18" t="s">
        <v>74</v>
      </c>
      <c r="C179" s="19"/>
      <c r="D179" s="290">
        <v>0</v>
      </c>
      <c r="E179" s="291">
        <v>0</v>
      </c>
      <c r="F179" s="19">
        <v>0</v>
      </c>
      <c r="G179" s="20"/>
      <c r="H179" s="292">
        <v>0</v>
      </c>
      <c r="I179" s="63"/>
      <c r="J179" s="64"/>
      <c r="K179" s="63"/>
      <c r="L179" s="65"/>
      <c r="M179" s="66"/>
      <c r="N179" s="64"/>
      <c r="O179" s="63" t="s">
        <v>10</v>
      </c>
      <c r="P179" s="65"/>
      <c r="Q179" s="66" t="s">
        <v>10</v>
      </c>
      <c r="R179" s="64"/>
      <c r="S179" s="56" t="s">
        <v>219</v>
      </c>
      <c r="T179" s="56" t="s">
        <v>219</v>
      </c>
      <c r="U179" s="56" t="s">
        <v>219</v>
      </c>
      <c r="V179" s="56" t="s">
        <v>219</v>
      </c>
      <c r="W179" s="56" t="s">
        <v>219</v>
      </c>
      <c r="X179" s="293" t="s">
        <v>219</v>
      </c>
      <c r="Y179" s="51"/>
      <c r="Z179" s="17" t="s">
        <v>63</v>
      </c>
      <c r="AA179" s="18" t="s">
        <v>89</v>
      </c>
      <c r="AB179" s="19">
        <v>0.85416666666666663</v>
      </c>
      <c r="AC179" s="290">
        <v>1.1625000000000001</v>
      </c>
      <c r="AD179" s="291">
        <v>0.2916666666666668</v>
      </c>
      <c r="AE179" s="19">
        <v>0.85416666666666663</v>
      </c>
      <c r="AF179" s="20">
        <v>0.16250000000000001</v>
      </c>
      <c r="AG179" s="292">
        <v>0.29166666666666669</v>
      </c>
      <c r="AH179" s="63" t="s">
        <v>67</v>
      </c>
      <c r="AI179" s="64">
        <v>974</v>
      </c>
      <c r="AJ179" s="63"/>
      <c r="AK179" s="65"/>
      <c r="AL179" s="66"/>
      <c r="AM179" s="64"/>
      <c r="AN179" s="63" t="s">
        <v>10</v>
      </c>
      <c r="AO179" s="65"/>
      <c r="AP179" s="66" t="s">
        <v>10</v>
      </c>
      <c r="AQ179" s="64"/>
      <c r="AR179" s="56">
        <v>0.34974864060736638</v>
      </c>
      <c r="AS179" s="56" t="s">
        <v>219</v>
      </c>
      <c r="AT179" s="56" t="s">
        <v>219</v>
      </c>
      <c r="AU179" s="56" t="s">
        <v>219</v>
      </c>
      <c r="AV179" s="56" t="s">
        <v>219</v>
      </c>
      <c r="AW179" s="293">
        <v>1.1991381963681131</v>
      </c>
      <c r="AX179" s="51"/>
      <c r="AY179" s="17" t="s">
        <v>63</v>
      </c>
      <c r="AZ179" s="18" t="s">
        <v>89</v>
      </c>
      <c r="BA179" s="19">
        <v>0.85416666666666663</v>
      </c>
      <c r="BB179" s="290">
        <v>1.1625000000000001</v>
      </c>
      <c r="BC179" s="291">
        <v>0.2916666666666668</v>
      </c>
      <c r="BD179" s="19">
        <v>0.85416666666666663</v>
      </c>
      <c r="BE179" s="20">
        <v>0.16250000000000001</v>
      </c>
      <c r="BF179" s="292">
        <v>0.29166666666666669</v>
      </c>
      <c r="BG179" s="63" t="s">
        <v>67</v>
      </c>
      <c r="BH179" s="64">
        <v>1028</v>
      </c>
      <c r="BI179" s="63"/>
      <c r="BJ179" s="65"/>
      <c r="BK179" s="66"/>
      <c r="BL179" s="64"/>
      <c r="BM179" s="63" t="s">
        <v>10</v>
      </c>
      <c r="BN179" s="65"/>
      <c r="BO179" s="66" t="s">
        <v>10</v>
      </c>
      <c r="BP179" s="64"/>
      <c r="BQ179" s="56">
        <v>0.36913922232481783</v>
      </c>
      <c r="BR179" s="56" t="s">
        <v>219</v>
      </c>
      <c r="BS179" s="56" t="s">
        <v>219</v>
      </c>
      <c r="BT179" s="56" t="s">
        <v>219</v>
      </c>
      <c r="BU179" s="56" t="s">
        <v>219</v>
      </c>
      <c r="BV179" s="293">
        <v>1.2656201908279467</v>
      </c>
      <c r="BW179" s="51"/>
      <c r="BX179" s="17" t="s">
        <v>63</v>
      </c>
      <c r="BY179" s="18" t="s">
        <v>89</v>
      </c>
      <c r="BZ179" s="19">
        <v>0.85416666666666663</v>
      </c>
      <c r="CA179" s="290">
        <v>1.1625000000000001</v>
      </c>
      <c r="CB179" s="291">
        <v>0.2916666666666668</v>
      </c>
      <c r="CC179" s="19">
        <v>0.85416666666666663</v>
      </c>
      <c r="CD179" s="20">
        <v>0.16666666666666666</v>
      </c>
      <c r="CE179" s="292">
        <v>0.29583333333333334</v>
      </c>
      <c r="CF179" s="63" t="s">
        <v>70</v>
      </c>
      <c r="CG179" s="64">
        <v>1109</v>
      </c>
      <c r="CH179" s="63"/>
      <c r="CI179" s="65"/>
      <c r="CJ179" s="66"/>
      <c r="CK179" s="64"/>
      <c r="CL179" s="63" t="s">
        <v>10</v>
      </c>
      <c r="CM179" s="65"/>
      <c r="CN179" s="66" t="s">
        <v>10</v>
      </c>
      <c r="CO179" s="64"/>
      <c r="CP179" s="56">
        <v>0.20707959880495094</v>
      </c>
      <c r="CQ179" s="56" t="s">
        <v>219</v>
      </c>
      <c r="CR179" s="56" t="s">
        <v>219</v>
      </c>
      <c r="CS179" s="56" t="s">
        <v>219</v>
      </c>
      <c r="CT179" s="56" t="s">
        <v>219</v>
      </c>
      <c r="CU179" s="293">
        <v>0.69998737624208773</v>
      </c>
      <c r="CV179" s="51"/>
      <c r="CW179" s="17" t="s">
        <v>63</v>
      </c>
      <c r="CX179" s="18" t="s">
        <v>89</v>
      </c>
      <c r="CY179" s="19">
        <v>0.85416666666666663</v>
      </c>
      <c r="CZ179" s="290">
        <v>1.1625000000000001</v>
      </c>
      <c r="DA179" s="291">
        <v>0.2916666666666668</v>
      </c>
      <c r="DB179" s="19">
        <v>0.85416666666666663</v>
      </c>
      <c r="DC179" s="20">
        <v>0.16250000000000001</v>
      </c>
      <c r="DD179" s="292">
        <v>0.29166666666666669</v>
      </c>
      <c r="DE179" s="63" t="s">
        <v>70</v>
      </c>
      <c r="DF179" s="64">
        <v>1227</v>
      </c>
      <c r="DG179" s="63"/>
      <c r="DH179" s="65"/>
      <c r="DI179" s="66"/>
      <c r="DJ179" s="64"/>
      <c r="DK179" s="63" t="s">
        <v>10</v>
      </c>
      <c r="DL179" s="65"/>
      <c r="DM179" s="66" t="s">
        <v>10</v>
      </c>
      <c r="DN179" s="64"/>
      <c r="DO179" s="56">
        <v>0.2291133162612036</v>
      </c>
      <c r="DP179" s="56" t="s">
        <v>219</v>
      </c>
      <c r="DQ179" s="56" t="s">
        <v>219</v>
      </c>
      <c r="DR179" s="56" t="s">
        <v>219</v>
      </c>
      <c r="DS179" s="56" t="s">
        <v>219</v>
      </c>
      <c r="DT179" s="293">
        <v>0.78553137003841234</v>
      </c>
      <c r="DU179" s="51"/>
      <c r="DV179" s="17"/>
      <c r="DW179" s="18"/>
      <c r="DX179" s="19"/>
      <c r="DY179" s="61">
        <v>0</v>
      </c>
      <c r="DZ179" s="60">
        <v>0</v>
      </c>
      <c r="EA179" s="19">
        <v>0</v>
      </c>
      <c r="EB179" s="20"/>
      <c r="EC179" s="59">
        <v>0</v>
      </c>
      <c r="ED179" s="63"/>
      <c r="EE179" s="64"/>
      <c r="EF179" s="63"/>
      <c r="EG179" s="65"/>
      <c r="EH179" s="66"/>
      <c r="EI179" s="64"/>
      <c r="EJ179" s="63" t="s">
        <v>10</v>
      </c>
      <c r="EK179" s="65"/>
      <c r="EL179" s="66" t="s">
        <v>10</v>
      </c>
      <c r="EM179" s="64"/>
      <c r="EN179" s="56" t="s">
        <v>219</v>
      </c>
      <c r="EO179" s="56" t="s">
        <v>219</v>
      </c>
      <c r="EP179" s="56" t="s">
        <v>219</v>
      </c>
      <c r="EQ179" s="56" t="s">
        <v>219</v>
      </c>
      <c r="ER179" s="56" t="s">
        <v>219</v>
      </c>
      <c r="ES179" s="96" t="s">
        <v>219</v>
      </c>
      <c r="ET179" s="51"/>
      <c r="EU179" s="17" t="s">
        <v>63</v>
      </c>
      <c r="EV179" s="18" t="s">
        <v>89</v>
      </c>
      <c r="EW179" s="19">
        <v>0.70833333333333337</v>
      </c>
      <c r="EX179" s="290">
        <v>1.0166666666666666</v>
      </c>
      <c r="EY179" s="291">
        <v>0.29166666666666657</v>
      </c>
      <c r="EZ179" s="19">
        <v>0.70833333333333337</v>
      </c>
      <c r="FA179" s="20">
        <v>1.6666666666666666E-2</v>
      </c>
      <c r="FB179" s="292">
        <v>0.29166666666666669</v>
      </c>
      <c r="FC179" s="63" t="s">
        <v>76</v>
      </c>
      <c r="FD179" s="64">
        <v>2034</v>
      </c>
      <c r="FE179" s="63"/>
      <c r="FF179" s="65"/>
      <c r="FG179" s="66"/>
      <c r="FH179" s="64"/>
      <c r="FI179" s="63" t="s">
        <v>10</v>
      </c>
      <c r="FJ179" s="65"/>
      <c r="FK179" s="66" t="s">
        <v>10</v>
      </c>
      <c r="FL179" s="64"/>
      <c r="FM179" s="56">
        <v>0.27696078431372551</v>
      </c>
      <c r="FN179" s="56" t="s">
        <v>219</v>
      </c>
      <c r="FO179" s="56" t="s">
        <v>219</v>
      </c>
      <c r="FP179" s="56" t="s">
        <v>219</v>
      </c>
      <c r="FQ179" s="56" t="s">
        <v>219</v>
      </c>
      <c r="FR179" s="293">
        <v>0.94957983193277307</v>
      </c>
      <c r="FS179" s="51"/>
      <c r="FU179" s="262" t="s">
        <v>63</v>
      </c>
      <c r="FV179" s="261">
        <v>2</v>
      </c>
      <c r="FW179" s="263">
        <v>1.541666666666667</v>
      </c>
      <c r="FX179" s="23"/>
      <c r="FY179" s="88"/>
    </row>
    <row r="180" spans="1:181" s="25" customFormat="1" x14ac:dyDescent="0.2">
      <c r="A180" s="17"/>
      <c r="B180" s="18"/>
      <c r="C180" s="19"/>
      <c r="D180" s="290">
        <v>0</v>
      </c>
      <c r="E180" s="291">
        <v>0</v>
      </c>
      <c r="F180" s="19">
        <v>0</v>
      </c>
      <c r="G180" s="20"/>
      <c r="H180" s="292">
        <v>0</v>
      </c>
      <c r="I180" s="63"/>
      <c r="J180" s="64"/>
      <c r="K180" s="63"/>
      <c r="L180" s="65"/>
      <c r="M180" s="66"/>
      <c r="N180" s="64"/>
      <c r="O180" s="63" t="s">
        <v>10</v>
      </c>
      <c r="P180" s="65"/>
      <c r="Q180" s="66" t="s">
        <v>10</v>
      </c>
      <c r="R180" s="64"/>
      <c r="S180" s="56" t="s">
        <v>219</v>
      </c>
      <c r="T180" s="56" t="s">
        <v>219</v>
      </c>
      <c r="U180" s="56" t="s">
        <v>219</v>
      </c>
      <c r="V180" s="56" t="s">
        <v>219</v>
      </c>
      <c r="W180" s="56" t="s">
        <v>219</v>
      </c>
      <c r="X180" s="293" t="s">
        <v>219</v>
      </c>
      <c r="Y180" s="51"/>
      <c r="Z180" s="17"/>
      <c r="AA180" s="18"/>
      <c r="AB180" s="19"/>
      <c r="AC180" s="290">
        <v>0</v>
      </c>
      <c r="AD180" s="291">
        <v>0</v>
      </c>
      <c r="AE180" s="19">
        <v>0</v>
      </c>
      <c r="AF180" s="20"/>
      <c r="AG180" s="292">
        <v>0</v>
      </c>
      <c r="AH180" s="63"/>
      <c r="AI180" s="64"/>
      <c r="AJ180" s="63"/>
      <c r="AK180" s="65"/>
      <c r="AL180" s="66"/>
      <c r="AM180" s="64"/>
      <c r="AN180" s="63" t="s">
        <v>10</v>
      </c>
      <c r="AO180" s="65"/>
      <c r="AP180" s="66" t="s">
        <v>10</v>
      </c>
      <c r="AQ180" s="64"/>
      <c r="AR180" s="56" t="s">
        <v>219</v>
      </c>
      <c r="AS180" s="56" t="s">
        <v>219</v>
      </c>
      <c r="AT180" s="56" t="s">
        <v>219</v>
      </c>
      <c r="AU180" s="56" t="s">
        <v>219</v>
      </c>
      <c r="AV180" s="56" t="s">
        <v>219</v>
      </c>
      <c r="AW180" s="293" t="s">
        <v>219</v>
      </c>
      <c r="AX180" s="51"/>
      <c r="AY180" s="17"/>
      <c r="AZ180" s="18"/>
      <c r="BA180" s="19"/>
      <c r="BB180" s="290">
        <v>0</v>
      </c>
      <c r="BC180" s="291">
        <v>0</v>
      </c>
      <c r="BD180" s="19">
        <v>0</v>
      </c>
      <c r="BE180" s="20"/>
      <c r="BF180" s="292">
        <v>0</v>
      </c>
      <c r="BG180" s="63"/>
      <c r="BH180" s="64"/>
      <c r="BI180" s="63"/>
      <c r="BJ180" s="65"/>
      <c r="BK180" s="66"/>
      <c r="BL180" s="64"/>
      <c r="BM180" s="63" t="s">
        <v>10</v>
      </c>
      <c r="BN180" s="65"/>
      <c r="BO180" s="66" t="s">
        <v>10</v>
      </c>
      <c r="BP180" s="64"/>
      <c r="BQ180" s="56" t="s">
        <v>219</v>
      </c>
      <c r="BR180" s="56" t="s">
        <v>219</v>
      </c>
      <c r="BS180" s="56" t="s">
        <v>219</v>
      </c>
      <c r="BT180" s="56" t="s">
        <v>219</v>
      </c>
      <c r="BU180" s="56" t="s">
        <v>219</v>
      </c>
      <c r="BV180" s="293" t="s">
        <v>219</v>
      </c>
      <c r="BW180" s="51"/>
      <c r="BX180" s="17"/>
      <c r="BY180" s="18"/>
      <c r="BZ180" s="19"/>
      <c r="CA180" s="290">
        <v>0</v>
      </c>
      <c r="CB180" s="291">
        <v>0</v>
      </c>
      <c r="CC180" s="19">
        <v>0</v>
      </c>
      <c r="CD180" s="20"/>
      <c r="CE180" s="292">
        <v>0</v>
      </c>
      <c r="CF180" s="63"/>
      <c r="CG180" s="64"/>
      <c r="CH180" s="63"/>
      <c r="CI180" s="65"/>
      <c r="CJ180" s="66"/>
      <c r="CK180" s="64"/>
      <c r="CL180" s="63" t="s">
        <v>10</v>
      </c>
      <c r="CM180" s="65"/>
      <c r="CN180" s="66" t="s">
        <v>10</v>
      </c>
      <c r="CO180" s="64"/>
      <c r="CP180" s="56" t="s">
        <v>219</v>
      </c>
      <c r="CQ180" s="56" t="s">
        <v>219</v>
      </c>
      <c r="CR180" s="56" t="s">
        <v>219</v>
      </c>
      <c r="CS180" s="56" t="s">
        <v>219</v>
      </c>
      <c r="CT180" s="56" t="s">
        <v>219</v>
      </c>
      <c r="CU180" s="293" t="s">
        <v>219</v>
      </c>
      <c r="CV180" s="51"/>
      <c r="CW180" s="17"/>
      <c r="CX180" s="18"/>
      <c r="CY180" s="19"/>
      <c r="CZ180" s="290">
        <v>0</v>
      </c>
      <c r="DA180" s="291">
        <v>0</v>
      </c>
      <c r="DB180" s="19">
        <v>0</v>
      </c>
      <c r="DC180" s="20"/>
      <c r="DD180" s="292">
        <v>0</v>
      </c>
      <c r="DE180" s="63"/>
      <c r="DF180" s="64"/>
      <c r="DG180" s="63"/>
      <c r="DH180" s="65"/>
      <c r="DI180" s="66"/>
      <c r="DJ180" s="64"/>
      <c r="DK180" s="63" t="s">
        <v>10</v>
      </c>
      <c r="DL180" s="65"/>
      <c r="DM180" s="66" t="s">
        <v>10</v>
      </c>
      <c r="DN180" s="64"/>
      <c r="DO180" s="56" t="s">
        <v>219</v>
      </c>
      <c r="DP180" s="56" t="s">
        <v>219</v>
      </c>
      <c r="DQ180" s="56" t="s">
        <v>219</v>
      </c>
      <c r="DR180" s="56" t="s">
        <v>219</v>
      </c>
      <c r="DS180" s="56" t="s">
        <v>219</v>
      </c>
      <c r="DT180" s="293" t="s">
        <v>219</v>
      </c>
      <c r="DU180" s="51"/>
      <c r="DV180" s="17"/>
      <c r="DW180" s="18"/>
      <c r="DX180" s="19"/>
      <c r="DY180" s="61">
        <v>0</v>
      </c>
      <c r="DZ180" s="60">
        <v>0</v>
      </c>
      <c r="EA180" s="19">
        <v>0</v>
      </c>
      <c r="EB180" s="20"/>
      <c r="EC180" s="59">
        <v>0</v>
      </c>
      <c r="ED180" s="63"/>
      <c r="EE180" s="64"/>
      <c r="EF180" s="63"/>
      <c r="EG180" s="65"/>
      <c r="EH180" s="66"/>
      <c r="EI180" s="64"/>
      <c r="EJ180" s="63" t="s">
        <v>10</v>
      </c>
      <c r="EK180" s="65"/>
      <c r="EL180" s="66" t="s">
        <v>10</v>
      </c>
      <c r="EM180" s="64"/>
      <c r="EN180" s="56" t="s">
        <v>219</v>
      </c>
      <c r="EO180" s="56" t="s">
        <v>219</v>
      </c>
      <c r="EP180" s="56" t="s">
        <v>219</v>
      </c>
      <c r="EQ180" s="56" t="s">
        <v>219</v>
      </c>
      <c r="ER180" s="56" t="s">
        <v>219</v>
      </c>
      <c r="ES180" s="96" t="s">
        <v>219</v>
      </c>
      <c r="ET180" s="51"/>
      <c r="EU180" s="17"/>
      <c r="EV180" s="18"/>
      <c r="EW180" s="19">
        <v>0.70833333333333337</v>
      </c>
      <c r="EX180" s="290">
        <v>0</v>
      </c>
      <c r="EY180" s="291">
        <v>0</v>
      </c>
      <c r="EZ180" s="19">
        <v>0</v>
      </c>
      <c r="FA180" s="20">
        <v>1.6666666666666666E-2</v>
      </c>
      <c r="FB180" s="292">
        <v>0</v>
      </c>
      <c r="FC180" s="63"/>
      <c r="FD180" s="64"/>
      <c r="FE180" s="63"/>
      <c r="FF180" s="65"/>
      <c r="FG180" s="66"/>
      <c r="FH180" s="64"/>
      <c r="FI180" s="63" t="s">
        <v>10</v>
      </c>
      <c r="FJ180" s="65"/>
      <c r="FK180" s="66" t="s">
        <v>10</v>
      </c>
      <c r="FL180" s="64"/>
      <c r="FM180" s="56" t="s">
        <v>219</v>
      </c>
      <c r="FN180" s="56" t="s">
        <v>219</v>
      </c>
      <c r="FO180" s="56" t="s">
        <v>219</v>
      </c>
      <c r="FP180" s="56" t="s">
        <v>219</v>
      </c>
      <c r="FQ180" s="56" t="s">
        <v>219</v>
      </c>
      <c r="FR180" s="293" t="s">
        <v>219</v>
      </c>
      <c r="FS180" s="51"/>
      <c r="FU180" s="262">
        <v>0</v>
      </c>
      <c r="FV180" s="261" t="s">
        <v>219</v>
      </c>
      <c r="FW180" s="263">
        <v>0</v>
      </c>
      <c r="FX180" s="23"/>
      <c r="FY180" s="88"/>
    </row>
    <row r="181" spans="1:181" s="25" customFormat="1" x14ac:dyDescent="0.2">
      <c r="A181" s="17"/>
      <c r="B181" s="18"/>
      <c r="C181" s="19"/>
      <c r="D181" s="290">
        <v>0</v>
      </c>
      <c r="E181" s="291">
        <v>0</v>
      </c>
      <c r="F181" s="19">
        <v>0</v>
      </c>
      <c r="G181" s="20"/>
      <c r="H181" s="292">
        <v>0</v>
      </c>
      <c r="I181" s="63"/>
      <c r="J181" s="64"/>
      <c r="K181" s="63"/>
      <c r="L181" s="65"/>
      <c r="M181" s="66"/>
      <c r="N181" s="64"/>
      <c r="O181" s="63" t="s">
        <v>10</v>
      </c>
      <c r="P181" s="65"/>
      <c r="Q181" s="66" t="s">
        <v>10</v>
      </c>
      <c r="R181" s="64"/>
      <c r="S181" s="56" t="s">
        <v>219</v>
      </c>
      <c r="T181" s="56" t="s">
        <v>219</v>
      </c>
      <c r="U181" s="56" t="s">
        <v>219</v>
      </c>
      <c r="V181" s="56" t="s">
        <v>219</v>
      </c>
      <c r="W181" s="56" t="s">
        <v>219</v>
      </c>
      <c r="X181" s="293" t="s">
        <v>219</v>
      </c>
      <c r="Y181" s="51"/>
      <c r="Z181" s="17"/>
      <c r="AA181" s="18"/>
      <c r="AB181" s="19"/>
      <c r="AC181" s="290">
        <v>0</v>
      </c>
      <c r="AD181" s="291">
        <v>0</v>
      </c>
      <c r="AE181" s="19">
        <v>0</v>
      </c>
      <c r="AF181" s="20"/>
      <c r="AG181" s="292">
        <v>0</v>
      </c>
      <c r="AH181" s="63"/>
      <c r="AI181" s="64"/>
      <c r="AJ181" s="63"/>
      <c r="AK181" s="65"/>
      <c r="AL181" s="66"/>
      <c r="AM181" s="64"/>
      <c r="AN181" s="63" t="s">
        <v>10</v>
      </c>
      <c r="AO181" s="65"/>
      <c r="AP181" s="66" t="s">
        <v>10</v>
      </c>
      <c r="AQ181" s="64"/>
      <c r="AR181" s="56" t="s">
        <v>219</v>
      </c>
      <c r="AS181" s="56" t="s">
        <v>219</v>
      </c>
      <c r="AT181" s="56" t="s">
        <v>219</v>
      </c>
      <c r="AU181" s="56" t="s">
        <v>219</v>
      </c>
      <c r="AV181" s="56" t="s">
        <v>219</v>
      </c>
      <c r="AW181" s="293" t="s">
        <v>219</v>
      </c>
      <c r="AX181" s="51"/>
      <c r="AY181" s="17"/>
      <c r="AZ181" s="18"/>
      <c r="BA181" s="19"/>
      <c r="BB181" s="290">
        <v>0</v>
      </c>
      <c r="BC181" s="291">
        <v>0</v>
      </c>
      <c r="BD181" s="19">
        <v>0</v>
      </c>
      <c r="BE181" s="20"/>
      <c r="BF181" s="292">
        <v>0</v>
      </c>
      <c r="BG181" s="63"/>
      <c r="BH181" s="64"/>
      <c r="BI181" s="63"/>
      <c r="BJ181" s="65"/>
      <c r="BK181" s="66"/>
      <c r="BL181" s="64"/>
      <c r="BM181" s="63" t="s">
        <v>10</v>
      </c>
      <c r="BN181" s="65"/>
      <c r="BO181" s="66" t="s">
        <v>10</v>
      </c>
      <c r="BP181" s="64"/>
      <c r="BQ181" s="56" t="s">
        <v>219</v>
      </c>
      <c r="BR181" s="56" t="s">
        <v>219</v>
      </c>
      <c r="BS181" s="56" t="s">
        <v>219</v>
      </c>
      <c r="BT181" s="56" t="s">
        <v>219</v>
      </c>
      <c r="BU181" s="56" t="s">
        <v>219</v>
      </c>
      <c r="BV181" s="293" t="s">
        <v>219</v>
      </c>
      <c r="BW181" s="51"/>
      <c r="BX181" s="17"/>
      <c r="BY181" s="18"/>
      <c r="BZ181" s="19"/>
      <c r="CA181" s="290">
        <v>0</v>
      </c>
      <c r="CB181" s="291">
        <v>0</v>
      </c>
      <c r="CC181" s="19">
        <v>0</v>
      </c>
      <c r="CD181" s="20"/>
      <c r="CE181" s="292">
        <v>0</v>
      </c>
      <c r="CF181" s="63"/>
      <c r="CG181" s="64"/>
      <c r="CH181" s="63"/>
      <c r="CI181" s="65"/>
      <c r="CJ181" s="66"/>
      <c r="CK181" s="64"/>
      <c r="CL181" s="63" t="s">
        <v>10</v>
      </c>
      <c r="CM181" s="65"/>
      <c r="CN181" s="66" t="s">
        <v>10</v>
      </c>
      <c r="CO181" s="64"/>
      <c r="CP181" s="56" t="s">
        <v>219</v>
      </c>
      <c r="CQ181" s="56" t="s">
        <v>219</v>
      </c>
      <c r="CR181" s="56" t="s">
        <v>219</v>
      </c>
      <c r="CS181" s="56" t="s">
        <v>219</v>
      </c>
      <c r="CT181" s="56" t="s">
        <v>219</v>
      </c>
      <c r="CU181" s="293" t="s">
        <v>219</v>
      </c>
      <c r="CV181" s="51"/>
      <c r="CW181" s="17"/>
      <c r="CX181" s="18"/>
      <c r="CY181" s="19"/>
      <c r="CZ181" s="290">
        <v>0</v>
      </c>
      <c r="DA181" s="291">
        <v>0</v>
      </c>
      <c r="DB181" s="19">
        <v>0</v>
      </c>
      <c r="DC181" s="20"/>
      <c r="DD181" s="292">
        <v>0</v>
      </c>
      <c r="DE181" s="63"/>
      <c r="DF181" s="64"/>
      <c r="DG181" s="63"/>
      <c r="DH181" s="65"/>
      <c r="DI181" s="66"/>
      <c r="DJ181" s="64"/>
      <c r="DK181" s="63" t="s">
        <v>10</v>
      </c>
      <c r="DL181" s="65"/>
      <c r="DM181" s="66" t="s">
        <v>10</v>
      </c>
      <c r="DN181" s="64"/>
      <c r="DO181" s="56" t="s">
        <v>219</v>
      </c>
      <c r="DP181" s="56" t="s">
        <v>219</v>
      </c>
      <c r="DQ181" s="56" t="s">
        <v>219</v>
      </c>
      <c r="DR181" s="56" t="s">
        <v>219</v>
      </c>
      <c r="DS181" s="56" t="s">
        <v>219</v>
      </c>
      <c r="DT181" s="293" t="s">
        <v>219</v>
      </c>
      <c r="DU181" s="51"/>
      <c r="DV181" s="17"/>
      <c r="DW181" s="18"/>
      <c r="DX181" s="19"/>
      <c r="DY181" s="61">
        <v>0</v>
      </c>
      <c r="DZ181" s="60">
        <v>0</v>
      </c>
      <c r="EA181" s="19">
        <v>0</v>
      </c>
      <c r="EB181" s="20"/>
      <c r="EC181" s="59">
        <v>0</v>
      </c>
      <c r="ED181" s="63"/>
      <c r="EE181" s="64"/>
      <c r="EF181" s="63"/>
      <c r="EG181" s="65"/>
      <c r="EH181" s="66"/>
      <c r="EI181" s="64"/>
      <c r="EJ181" s="63" t="s">
        <v>10</v>
      </c>
      <c r="EK181" s="65"/>
      <c r="EL181" s="66" t="s">
        <v>10</v>
      </c>
      <c r="EM181" s="64"/>
      <c r="EN181" s="56" t="s">
        <v>219</v>
      </c>
      <c r="EO181" s="56" t="s">
        <v>219</v>
      </c>
      <c r="EP181" s="56" t="s">
        <v>219</v>
      </c>
      <c r="EQ181" s="56" t="s">
        <v>219</v>
      </c>
      <c r="ER181" s="56" t="s">
        <v>219</v>
      </c>
      <c r="ES181" s="96" t="s">
        <v>219</v>
      </c>
      <c r="ET181" s="51"/>
      <c r="EU181" s="17" t="s">
        <v>197</v>
      </c>
      <c r="EV181" s="18" t="s">
        <v>89</v>
      </c>
      <c r="EW181" s="19">
        <v>0.70833333333333337</v>
      </c>
      <c r="EX181" s="290">
        <v>1.0166666666666666</v>
      </c>
      <c r="EY181" s="291">
        <v>0.29166666666666657</v>
      </c>
      <c r="EZ181" s="19">
        <v>0.70833333333333337</v>
      </c>
      <c r="FA181" s="20">
        <v>1.6666666666666666E-2</v>
      </c>
      <c r="FB181" s="292">
        <v>0.29166666666666669</v>
      </c>
      <c r="FC181" s="63" t="s">
        <v>71</v>
      </c>
      <c r="FD181" s="64">
        <v>1086</v>
      </c>
      <c r="FE181" s="63"/>
      <c r="FF181" s="65"/>
      <c r="FG181" s="66"/>
      <c r="FH181" s="64"/>
      <c r="FI181" s="63" t="s">
        <v>10</v>
      </c>
      <c r="FJ181" s="65"/>
      <c r="FK181" s="66" t="s">
        <v>10</v>
      </c>
      <c r="FL181" s="64"/>
      <c r="FM181" s="56">
        <v>0.27037985488689714</v>
      </c>
      <c r="FN181" s="56" t="s">
        <v>219</v>
      </c>
      <c r="FO181" s="56" t="s">
        <v>219</v>
      </c>
      <c r="FP181" s="56" t="s">
        <v>219</v>
      </c>
      <c r="FQ181" s="56" t="s">
        <v>219</v>
      </c>
      <c r="FR181" s="293">
        <v>0.92701664532650441</v>
      </c>
      <c r="FS181" s="51"/>
      <c r="FU181" s="262" t="s">
        <v>197</v>
      </c>
      <c r="FV181" s="261">
        <v>6</v>
      </c>
      <c r="FW181" s="263">
        <v>0.30833333333333324</v>
      </c>
      <c r="FX181" s="23"/>
      <c r="FY181" s="88"/>
    </row>
    <row r="182" spans="1:181" s="25" customFormat="1" x14ac:dyDescent="0.2">
      <c r="A182" s="17"/>
      <c r="B182" s="18"/>
      <c r="C182" s="19"/>
      <c r="D182" s="290">
        <v>0</v>
      </c>
      <c r="E182" s="291">
        <v>0</v>
      </c>
      <c r="F182" s="19">
        <v>0</v>
      </c>
      <c r="G182" s="20"/>
      <c r="H182" s="292">
        <v>0</v>
      </c>
      <c r="I182" s="63"/>
      <c r="J182" s="64"/>
      <c r="K182" s="63"/>
      <c r="L182" s="65"/>
      <c r="M182" s="66"/>
      <c r="N182" s="64"/>
      <c r="O182" s="63" t="s">
        <v>10</v>
      </c>
      <c r="P182" s="65"/>
      <c r="Q182" s="66" t="s">
        <v>10</v>
      </c>
      <c r="R182" s="64"/>
      <c r="S182" s="56" t="s">
        <v>219</v>
      </c>
      <c r="T182" s="56" t="s">
        <v>219</v>
      </c>
      <c r="U182" s="56" t="s">
        <v>219</v>
      </c>
      <c r="V182" s="56" t="s">
        <v>219</v>
      </c>
      <c r="W182" s="56" t="s">
        <v>219</v>
      </c>
      <c r="X182" s="293" t="s">
        <v>219</v>
      </c>
      <c r="Y182" s="51"/>
      <c r="Z182" s="17"/>
      <c r="AA182" s="18"/>
      <c r="AB182" s="19"/>
      <c r="AC182" s="290">
        <v>0</v>
      </c>
      <c r="AD182" s="291">
        <v>0</v>
      </c>
      <c r="AE182" s="19">
        <v>0</v>
      </c>
      <c r="AF182" s="20"/>
      <c r="AG182" s="292">
        <v>0</v>
      </c>
      <c r="AH182" s="63"/>
      <c r="AI182" s="64"/>
      <c r="AJ182" s="63"/>
      <c r="AK182" s="65"/>
      <c r="AL182" s="66"/>
      <c r="AM182" s="64"/>
      <c r="AN182" s="63" t="s">
        <v>10</v>
      </c>
      <c r="AO182" s="65"/>
      <c r="AP182" s="66" t="s">
        <v>10</v>
      </c>
      <c r="AQ182" s="64"/>
      <c r="AR182" s="56" t="s">
        <v>219</v>
      </c>
      <c r="AS182" s="56" t="s">
        <v>219</v>
      </c>
      <c r="AT182" s="56" t="s">
        <v>219</v>
      </c>
      <c r="AU182" s="56" t="s">
        <v>219</v>
      </c>
      <c r="AV182" s="56" t="s">
        <v>219</v>
      </c>
      <c r="AW182" s="293" t="s">
        <v>219</v>
      </c>
      <c r="AX182" s="51"/>
      <c r="AY182" s="17"/>
      <c r="AZ182" s="18"/>
      <c r="BA182" s="19"/>
      <c r="BB182" s="290">
        <v>0</v>
      </c>
      <c r="BC182" s="291">
        <v>0</v>
      </c>
      <c r="BD182" s="19">
        <v>0</v>
      </c>
      <c r="BE182" s="20"/>
      <c r="BF182" s="292">
        <v>0</v>
      </c>
      <c r="BG182" s="63"/>
      <c r="BH182" s="64"/>
      <c r="BI182" s="63"/>
      <c r="BJ182" s="65"/>
      <c r="BK182" s="66"/>
      <c r="BL182" s="64"/>
      <c r="BM182" s="63" t="s">
        <v>10</v>
      </c>
      <c r="BN182" s="65"/>
      <c r="BO182" s="66" t="s">
        <v>10</v>
      </c>
      <c r="BP182" s="64"/>
      <c r="BQ182" s="56" t="s">
        <v>219</v>
      </c>
      <c r="BR182" s="56" t="s">
        <v>219</v>
      </c>
      <c r="BS182" s="56" t="s">
        <v>219</v>
      </c>
      <c r="BT182" s="56" t="s">
        <v>219</v>
      </c>
      <c r="BU182" s="56" t="s">
        <v>219</v>
      </c>
      <c r="BV182" s="293" t="s">
        <v>219</v>
      </c>
      <c r="BW182" s="51"/>
      <c r="BX182" s="17"/>
      <c r="BY182" s="18"/>
      <c r="BZ182" s="19"/>
      <c r="CA182" s="290">
        <v>0</v>
      </c>
      <c r="CB182" s="291">
        <v>0</v>
      </c>
      <c r="CC182" s="19">
        <v>0</v>
      </c>
      <c r="CD182" s="20"/>
      <c r="CE182" s="292">
        <v>0</v>
      </c>
      <c r="CF182" s="63"/>
      <c r="CG182" s="64"/>
      <c r="CH182" s="63"/>
      <c r="CI182" s="65"/>
      <c r="CJ182" s="66"/>
      <c r="CK182" s="64"/>
      <c r="CL182" s="63" t="s">
        <v>10</v>
      </c>
      <c r="CM182" s="65"/>
      <c r="CN182" s="66" t="s">
        <v>10</v>
      </c>
      <c r="CO182" s="64"/>
      <c r="CP182" s="56" t="s">
        <v>219</v>
      </c>
      <c r="CQ182" s="56" t="s">
        <v>219</v>
      </c>
      <c r="CR182" s="56" t="s">
        <v>219</v>
      </c>
      <c r="CS182" s="56" t="s">
        <v>219</v>
      </c>
      <c r="CT182" s="56" t="s">
        <v>219</v>
      </c>
      <c r="CU182" s="293" t="s">
        <v>219</v>
      </c>
      <c r="CV182" s="51"/>
      <c r="CW182" s="17"/>
      <c r="CX182" s="18"/>
      <c r="CY182" s="19"/>
      <c r="CZ182" s="290">
        <v>0</v>
      </c>
      <c r="DA182" s="291">
        <v>0</v>
      </c>
      <c r="DB182" s="19">
        <v>0</v>
      </c>
      <c r="DC182" s="20"/>
      <c r="DD182" s="292">
        <v>0</v>
      </c>
      <c r="DE182" s="63"/>
      <c r="DF182" s="64"/>
      <c r="DG182" s="63"/>
      <c r="DH182" s="65"/>
      <c r="DI182" s="66"/>
      <c r="DJ182" s="64"/>
      <c r="DK182" s="63" t="s">
        <v>10</v>
      </c>
      <c r="DL182" s="65"/>
      <c r="DM182" s="66" t="s">
        <v>10</v>
      </c>
      <c r="DN182" s="64"/>
      <c r="DO182" s="56" t="s">
        <v>219</v>
      </c>
      <c r="DP182" s="56" t="s">
        <v>219</v>
      </c>
      <c r="DQ182" s="56" t="s">
        <v>219</v>
      </c>
      <c r="DR182" s="56" t="s">
        <v>219</v>
      </c>
      <c r="DS182" s="56" t="s">
        <v>219</v>
      </c>
      <c r="DT182" s="293" t="s">
        <v>219</v>
      </c>
      <c r="DU182" s="51"/>
      <c r="DV182" s="17"/>
      <c r="DW182" s="18"/>
      <c r="DX182" s="19"/>
      <c r="DY182" s="61">
        <v>0</v>
      </c>
      <c r="DZ182" s="60">
        <v>0</v>
      </c>
      <c r="EA182" s="19">
        <v>0</v>
      </c>
      <c r="EB182" s="20"/>
      <c r="EC182" s="59">
        <v>0</v>
      </c>
      <c r="ED182" s="63"/>
      <c r="EE182" s="64"/>
      <c r="EF182" s="63"/>
      <c r="EG182" s="65"/>
      <c r="EH182" s="66"/>
      <c r="EI182" s="64"/>
      <c r="EJ182" s="63" t="s">
        <v>10</v>
      </c>
      <c r="EK182" s="65"/>
      <c r="EL182" s="66" t="s">
        <v>10</v>
      </c>
      <c r="EM182" s="64"/>
      <c r="EN182" s="56" t="s">
        <v>219</v>
      </c>
      <c r="EO182" s="56" t="s">
        <v>219</v>
      </c>
      <c r="EP182" s="56" t="s">
        <v>219</v>
      </c>
      <c r="EQ182" s="56" t="s">
        <v>219</v>
      </c>
      <c r="ER182" s="56" t="s">
        <v>219</v>
      </c>
      <c r="ES182" s="96" t="s">
        <v>219</v>
      </c>
      <c r="ET182" s="51"/>
      <c r="EU182" s="17"/>
      <c r="EV182" s="18"/>
      <c r="EW182" s="19"/>
      <c r="EX182" s="290">
        <v>0</v>
      </c>
      <c r="EY182" s="291">
        <v>0</v>
      </c>
      <c r="EZ182" s="19">
        <v>0</v>
      </c>
      <c r="FA182" s="20"/>
      <c r="FB182" s="292">
        <v>0</v>
      </c>
      <c r="FC182" s="63"/>
      <c r="FD182" s="64"/>
      <c r="FE182" s="63"/>
      <c r="FF182" s="65"/>
      <c r="FG182" s="66"/>
      <c r="FH182" s="64"/>
      <c r="FI182" s="63" t="s">
        <v>10</v>
      </c>
      <c r="FJ182" s="65"/>
      <c r="FK182" s="66" t="s">
        <v>10</v>
      </c>
      <c r="FL182" s="64"/>
      <c r="FM182" s="56" t="s">
        <v>219</v>
      </c>
      <c r="FN182" s="56" t="s">
        <v>219</v>
      </c>
      <c r="FO182" s="56" t="s">
        <v>219</v>
      </c>
      <c r="FP182" s="56" t="s">
        <v>219</v>
      </c>
      <c r="FQ182" s="56" t="s">
        <v>219</v>
      </c>
      <c r="FR182" s="293" t="s">
        <v>219</v>
      </c>
      <c r="FS182" s="51"/>
      <c r="FU182" s="262">
        <v>0</v>
      </c>
      <c r="FV182" s="261" t="s">
        <v>219</v>
      </c>
      <c r="FW182" s="263">
        <v>0</v>
      </c>
      <c r="FX182" s="23"/>
      <c r="FY182" s="88">
        <v>0</v>
      </c>
    </row>
    <row r="183" spans="1:181" s="25" customFormat="1" x14ac:dyDescent="0.2">
      <c r="A183" s="17"/>
      <c r="B183" s="18"/>
      <c r="C183" s="19"/>
      <c r="D183" s="290">
        <v>0</v>
      </c>
      <c r="E183" s="291">
        <v>0</v>
      </c>
      <c r="F183" s="19">
        <v>0</v>
      </c>
      <c r="G183" s="20"/>
      <c r="H183" s="292">
        <v>0</v>
      </c>
      <c r="I183" s="63"/>
      <c r="J183" s="64"/>
      <c r="K183" s="63"/>
      <c r="L183" s="65"/>
      <c r="M183" s="66"/>
      <c r="N183" s="64"/>
      <c r="O183" s="63" t="s">
        <v>10</v>
      </c>
      <c r="P183" s="65"/>
      <c r="Q183" s="66" t="s">
        <v>10</v>
      </c>
      <c r="R183" s="64"/>
      <c r="S183" s="56" t="s">
        <v>219</v>
      </c>
      <c r="T183" s="56" t="s">
        <v>219</v>
      </c>
      <c r="U183" s="56" t="s">
        <v>219</v>
      </c>
      <c r="V183" s="56" t="s">
        <v>219</v>
      </c>
      <c r="W183" s="56" t="s">
        <v>219</v>
      </c>
      <c r="X183" s="293" t="s">
        <v>219</v>
      </c>
      <c r="Y183" s="51"/>
      <c r="Z183" s="17"/>
      <c r="AA183" s="18"/>
      <c r="AB183" s="19"/>
      <c r="AC183" s="290">
        <v>0</v>
      </c>
      <c r="AD183" s="291">
        <v>0</v>
      </c>
      <c r="AE183" s="19">
        <v>0</v>
      </c>
      <c r="AF183" s="20"/>
      <c r="AG183" s="292">
        <v>0</v>
      </c>
      <c r="AH183" s="63"/>
      <c r="AI183" s="64"/>
      <c r="AJ183" s="63"/>
      <c r="AK183" s="65"/>
      <c r="AL183" s="66"/>
      <c r="AM183" s="64"/>
      <c r="AN183" s="63" t="s">
        <v>10</v>
      </c>
      <c r="AO183" s="65"/>
      <c r="AP183" s="66" t="s">
        <v>10</v>
      </c>
      <c r="AQ183" s="64"/>
      <c r="AR183" s="56" t="s">
        <v>219</v>
      </c>
      <c r="AS183" s="56" t="s">
        <v>219</v>
      </c>
      <c r="AT183" s="56" t="s">
        <v>219</v>
      </c>
      <c r="AU183" s="56" t="s">
        <v>219</v>
      </c>
      <c r="AV183" s="56" t="s">
        <v>219</v>
      </c>
      <c r="AW183" s="293" t="s">
        <v>219</v>
      </c>
      <c r="AX183" s="51"/>
      <c r="AY183" s="17"/>
      <c r="AZ183" s="18"/>
      <c r="BA183" s="19"/>
      <c r="BB183" s="290">
        <v>0</v>
      </c>
      <c r="BC183" s="291">
        <v>0</v>
      </c>
      <c r="BD183" s="19">
        <v>0</v>
      </c>
      <c r="BE183" s="20"/>
      <c r="BF183" s="292">
        <v>0</v>
      </c>
      <c r="BG183" s="63"/>
      <c r="BH183" s="64"/>
      <c r="BI183" s="63"/>
      <c r="BJ183" s="65"/>
      <c r="BK183" s="66"/>
      <c r="BL183" s="64"/>
      <c r="BM183" s="63" t="s">
        <v>10</v>
      </c>
      <c r="BN183" s="65"/>
      <c r="BO183" s="66" t="s">
        <v>10</v>
      </c>
      <c r="BP183" s="64"/>
      <c r="BQ183" s="56" t="s">
        <v>219</v>
      </c>
      <c r="BR183" s="56" t="s">
        <v>219</v>
      </c>
      <c r="BS183" s="56" t="s">
        <v>219</v>
      </c>
      <c r="BT183" s="56" t="s">
        <v>219</v>
      </c>
      <c r="BU183" s="56" t="s">
        <v>219</v>
      </c>
      <c r="BV183" s="293" t="s">
        <v>219</v>
      </c>
      <c r="BW183" s="51"/>
      <c r="BX183" s="17"/>
      <c r="BY183" s="18"/>
      <c r="BZ183" s="19"/>
      <c r="CA183" s="290">
        <v>0</v>
      </c>
      <c r="CB183" s="291">
        <v>0</v>
      </c>
      <c r="CC183" s="19">
        <v>0</v>
      </c>
      <c r="CD183" s="20"/>
      <c r="CE183" s="292">
        <v>0</v>
      </c>
      <c r="CF183" s="63"/>
      <c r="CG183" s="64"/>
      <c r="CH183" s="63"/>
      <c r="CI183" s="65"/>
      <c r="CJ183" s="66"/>
      <c r="CK183" s="64"/>
      <c r="CL183" s="63" t="s">
        <v>10</v>
      </c>
      <c r="CM183" s="65"/>
      <c r="CN183" s="66" t="s">
        <v>10</v>
      </c>
      <c r="CO183" s="64"/>
      <c r="CP183" s="56" t="s">
        <v>219</v>
      </c>
      <c r="CQ183" s="56" t="s">
        <v>219</v>
      </c>
      <c r="CR183" s="56" t="s">
        <v>219</v>
      </c>
      <c r="CS183" s="56" t="s">
        <v>219</v>
      </c>
      <c r="CT183" s="56" t="s">
        <v>219</v>
      </c>
      <c r="CU183" s="293" t="s">
        <v>219</v>
      </c>
      <c r="CV183" s="51"/>
      <c r="CW183" s="17"/>
      <c r="CX183" s="18"/>
      <c r="CY183" s="19"/>
      <c r="CZ183" s="290">
        <v>0</v>
      </c>
      <c r="DA183" s="291">
        <v>0</v>
      </c>
      <c r="DB183" s="19">
        <v>0</v>
      </c>
      <c r="DC183" s="20"/>
      <c r="DD183" s="292">
        <v>0</v>
      </c>
      <c r="DE183" s="63"/>
      <c r="DF183" s="64"/>
      <c r="DG183" s="63"/>
      <c r="DH183" s="65"/>
      <c r="DI183" s="66"/>
      <c r="DJ183" s="64"/>
      <c r="DK183" s="63" t="s">
        <v>10</v>
      </c>
      <c r="DL183" s="65"/>
      <c r="DM183" s="66" t="s">
        <v>10</v>
      </c>
      <c r="DN183" s="64"/>
      <c r="DO183" s="56" t="s">
        <v>219</v>
      </c>
      <c r="DP183" s="56" t="s">
        <v>219</v>
      </c>
      <c r="DQ183" s="56" t="s">
        <v>219</v>
      </c>
      <c r="DR183" s="56" t="s">
        <v>219</v>
      </c>
      <c r="DS183" s="56" t="s">
        <v>219</v>
      </c>
      <c r="DT183" s="293" t="s">
        <v>219</v>
      </c>
      <c r="DU183" s="51"/>
      <c r="DV183" s="17"/>
      <c r="DW183" s="18"/>
      <c r="DX183" s="19"/>
      <c r="DY183" s="61">
        <v>0</v>
      </c>
      <c r="DZ183" s="60">
        <v>0</v>
      </c>
      <c r="EA183" s="19">
        <v>0</v>
      </c>
      <c r="EB183" s="20"/>
      <c r="EC183" s="59">
        <v>0</v>
      </c>
      <c r="ED183" s="63"/>
      <c r="EE183" s="64"/>
      <c r="EF183" s="63"/>
      <c r="EG183" s="65"/>
      <c r="EH183" s="66"/>
      <c r="EI183" s="64"/>
      <c r="EJ183" s="63" t="s">
        <v>10</v>
      </c>
      <c r="EK183" s="65"/>
      <c r="EL183" s="66" t="s">
        <v>10</v>
      </c>
      <c r="EM183" s="64"/>
      <c r="EN183" s="56" t="s">
        <v>219</v>
      </c>
      <c r="EO183" s="56" t="s">
        <v>219</v>
      </c>
      <c r="EP183" s="56" t="s">
        <v>219</v>
      </c>
      <c r="EQ183" s="56" t="s">
        <v>219</v>
      </c>
      <c r="ER183" s="56" t="s">
        <v>219</v>
      </c>
      <c r="ES183" s="96" t="s">
        <v>219</v>
      </c>
      <c r="ET183" s="51"/>
      <c r="EU183" s="17"/>
      <c r="EV183" s="18"/>
      <c r="EW183" s="19"/>
      <c r="EX183" s="290">
        <v>0</v>
      </c>
      <c r="EY183" s="291">
        <v>0</v>
      </c>
      <c r="EZ183" s="19">
        <v>0</v>
      </c>
      <c r="FA183" s="20"/>
      <c r="FB183" s="292">
        <v>0</v>
      </c>
      <c r="FC183" s="63"/>
      <c r="FD183" s="64"/>
      <c r="FE183" s="63"/>
      <c r="FF183" s="65"/>
      <c r="FG183" s="66"/>
      <c r="FH183" s="64"/>
      <c r="FI183" s="63" t="s">
        <v>10</v>
      </c>
      <c r="FJ183" s="65"/>
      <c r="FK183" s="66" t="s">
        <v>10</v>
      </c>
      <c r="FL183" s="64"/>
      <c r="FM183" s="56" t="s">
        <v>219</v>
      </c>
      <c r="FN183" s="56" t="s">
        <v>219</v>
      </c>
      <c r="FO183" s="56" t="s">
        <v>219</v>
      </c>
      <c r="FP183" s="56" t="s">
        <v>219</v>
      </c>
      <c r="FQ183" s="56" t="s">
        <v>219</v>
      </c>
      <c r="FR183" s="293" t="s">
        <v>219</v>
      </c>
      <c r="FS183" s="51"/>
      <c r="FU183" s="262">
        <v>0</v>
      </c>
      <c r="FV183" s="261" t="s">
        <v>219</v>
      </c>
      <c r="FW183" s="263">
        <v>0</v>
      </c>
      <c r="FX183" s="23"/>
      <c r="FY183" s="88">
        <v>0</v>
      </c>
    </row>
    <row r="184" spans="1:181" s="25" customFormat="1" x14ac:dyDescent="0.2">
      <c r="A184" s="17"/>
      <c r="B184" s="18"/>
      <c r="C184" s="19"/>
      <c r="D184" s="290">
        <v>0</v>
      </c>
      <c r="E184" s="291">
        <v>0</v>
      </c>
      <c r="F184" s="19">
        <v>0</v>
      </c>
      <c r="G184" s="20"/>
      <c r="H184" s="292">
        <v>0</v>
      </c>
      <c r="I184" s="63"/>
      <c r="J184" s="64"/>
      <c r="K184" s="63"/>
      <c r="L184" s="65"/>
      <c r="M184" s="66"/>
      <c r="N184" s="64"/>
      <c r="O184" s="63" t="s">
        <v>10</v>
      </c>
      <c r="P184" s="65"/>
      <c r="Q184" s="66" t="s">
        <v>10</v>
      </c>
      <c r="R184" s="64"/>
      <c r="S184" s="56" t="s">
        <v>219</v>
      </c>
      <c r="T184" s="56" t="s">
        <v>219</v>
      </c>
      <c r="U184" s="56" t="s">
        <v>219</v>
      </c>
      <c r="V184" s="56" t="s">
        <v>219</v>
      </c>
      <c r="W184" s="56" t="s">
        <v>219</v>
      </c>
      <c r="X184" s="293" t="s">
        <v>219</v>
      </c>
      <c r="Y184" s="51"/>
      <c r="Z184" s="17"/>
      <c r="AA184" s="18"/>
      <c r="AB184" s="19"/>
      <c r="AC184" s="290">
        <v>0</v>
      </c>
      <c r="AD184" s="291">
        <v>0</v>
      </c>
      <c r="AE184" s="19">
        <v>0</v>
      </c>
      <c r="AF184" s="20"/>
      <c r="AG184" s="292">
        <v>0</v>
      </c>
      <c r="AH184" s="63"/>
      <c r="AI184" s="64"/>
      <c r="AJ184" s="63"/>
      <c r="AK184" s="65"/>
      <c r="AL184" s="66"/>
      <c r="AM184" s="64"/>
      <c r="AN184" s="63" t="s">
        <v>10</v>
      </c>
      <c r="AO184" s="65"/>
      <c r="AP184" s="66" t="s">
        <v>10</v>
      </c>
      <c r="AQ184" s="64"/>
      <c r="AR184" s="56" t="s">
        <v>219</v>
      </c>
      <c r="AS184" s="56" t="s">
        <v>219</v>
      </c>
      <c r="AT184" s="56" t="s">
        <v>219</v>
      </c>
      <c r="AU184" s="56" t="s">
        <v>219</v>
      </c>
      <c r="AV184" s="56" t="s">
        <v>219</v>
      </c>
      <c r="AW184" s="293" t="s">
        <v>219</v>
      </c>
      <c r="AX184" s="51"/>
      <c r="AY184" s="17"/>
      <c r="AZ184" s="18"/>
      <c r="BA184" s="19"/>
      <c r="BB184" s="290">
        <v>0</v>
      </c>
      <c r="BC184" s="291">
        <v>0</v>
      </c>
      <c r="BD184" s="19">
        <v>0</v>
      </c>
      <c r="BE184" s="20"/>
      <c r="BF184" s="292">
        <v>0</v>
      </c>
      <c r="BG184" s="63"/>
      <c r="BH184" s="64"/>
      <c r="BI184" s="63"/>
      <c r="BJ184" s="65"/>
      <c r="BK184" s="66"/>
      <c r="BL184" s="64"/>
      <c r="BM184" s="63" t="s">
        <v>10</v>
      </c>
      <c r="BN184" s="65"/>
      <c r="BO184" s="66" t="s">
        <v>10</v>
      </c>
      <c r="BP184" s="64"/>
      <c r="BQ184" s="56" t="s">
        <v>219</v>
      </c>
      <c r="BR184" s="56" t="s">
        <v>219</v>
      </c>
      <c r="BS184" s="56" t="s">
        <v>219</v>
      </c>
      <c r="BT184" s="56" t="s">
        <v>219</v>
      </c>
      <c r="BU184" s="56" t="s">
        <v>219</v>
      </c>
      <c r="BV184" s="293" t="s">
        <v>219</v>
      </c>
      <c r="BW184" s="51"/>
      <c r="BX184" s="17"/>
      <c r="BY184" s="18"/>
      <c r="BZ184" s="19"/>
      <c r="CA184" s="290">
        <v>0</v>
      </c>
      <c r="CB184" s="291">
        <v>0</v>
      </c>
      <c r="CC184" s="19">
        <v>0</v>
      </c>
      <c r="CD184" s="20"/>
      <c r="CE184" s="292">
        <v>0</v>
      </c>
      <c r="CF184" s="63"/>
      <c r="CG184" s="64"/>
      <c r="CH184" s="63"/>
      <c r="CI184" s="65"/>
      <c r="CJ184" s="66"/>
      <c r="CK184" s="64"/>
      <c r="CL184" s="63" t="s">
        <v>10</v>
      </c>
      <c r="CM184" s="65"/>
      <c r="CN184" s="66" t="s">
        <v>10</v>
      </c>
      <c r="CO184" s="64"/>
      <c r="CP184" s="56" t="s">
        <v>219</v>
      </c>
      <c r="CQ184" s="56" t="s">
        <v>219</v>
      </c>
      <c r="CR184" s="56" t="s">
        <v>219</v>
      </c>
      <c r="CS184" s="56" t="s">
        <v>219</v>
      </c>
      <c r="CT184" s="56" t="s">
        <v>219</v>
      </c>
      <c r="CU184" s="293" t="s">
        <v>219</v>
      </c>
      <c r="CV184" s="51"/>
      <c r="CW184" s="17"/>
      <c r="CX184" s="18"/>
      <c r="CY184" s="19"/>
      <c r="CZ184" s="290">
        <v>0</v>
      </c>
      <c r="DA184" s="291">
        <v>0</v>
      </c>
      <c r="DB184" s="19">
        <v>0</v>
      </c>
      <c r="DC184" s="20"/>
      <c r="DD184" s="292">
        <v>0</v>
      </c>
      <c r="DE184" s="63"/>
      <c r="DF184" s="64"/>
      <c r="DG184" s="63"/>
      <c r="DH184" s="65"/>
      <c r="DI184" s="66"/>
      <c r="DJ184" s="64"/>
      <c r="DK184" s="63" t="s">
        <v>10</v>
      </c>
      <c r="DL184" s="65"/>
      <c r="DM184" s="66" t="s">
        <v>10</v>
      </c>
      <c r="DN184" s="64"/>
      <c r="DO184" s="56" t="s">
        <v>219</v>
      </c>
      <c r="DP184" s="56" t="s">
        <v>219</v>
      </c>
      <c r="DQ184" s="56" t="s">
        <v>219</v>
      </c>
      <c r="DR184" s="56" t="s">
        <v>219</v>
      </c>
      <c r="DS184" s="56" t="s">
        <v>219</v>
      </c>
      <c r="DT184" s="293" t="s">
        <v>219</v>
      </c>
      <c r="DU184" s="51"/>
      <c r="DV184" s="17"/>
      <c r="DW184" s="18"/>
      <c r="DX184" s="19"/>
      <c r="DY184" s="61">
        <v>0</v>
      </c>
      <c r="DZ184" s="60">
        <v>0</v>
      </c>
      <c r="EA184" s="19">
        <v>0</v>
      </c>
      <c r="EB184" s="20"/>
      <c r="EC184" s="59">
        <v>0</v>
      </c>
      <c r="ED184" s="63"/>
      <c r="EE184" s="64"/>
      <c r="EF184" s="63"/>
      <c r="EG184" s="65"/>
      <c r="EH184" s="66"/>
      <c r="EI184" s="64"/>
      <c r="EJ184" s="63" t="s">
        <v>10</v>
      </c>
      <c r="EK184" s="65"/>
      <c r="EL184" s="66" t="s">
        <v>10</v>
      </c>
      <c r="EM184" s="64"/>
      <c r="EN184" s="56" t="s">
        <v>219</v>
      </c>
      <c r="EO184" s="56" t="s">
        <v>219</v>
      </c>
      <c r="EP184" s="56" t="s">
        <v>219</v>
      </c>
      <c r="EQ184" s="56" t="s">
        <v>219</v>
      </c>
      <c r="ER184" s="56" t="s">
        <v>219</v>
      </c>
      <c r="ES184" s="96" t="s">
        <v>219</v>
      </c>
      <c r="ET184" s="51"/>
      <c r="EU184" s="17"/>
      <c r="EV184" s="18"/>
      <c r="EW184" s="19"/>
      <c r="EX184" s="290">
        <v>0</v>
      </c>
      <c r="EY184" s="291">
        <v>0</v>
      </c>
      <c r="EZ184" s="19">
        <v>0</v>
      </c>
      <c r="FA184" s="20"/>
      <c r="FB184" s="292">
        <v>0</v>
      </c>
      <c r="FC184" s="63"/>
      <c r="FD184" s="64"/>
      <c r="FE184" s="63"/>
      <c r="FF184" s="65"/>
      <c r="FG184" s="66"/>
      <c r="FH184" s="64"/>
      <c r="FI184" s="63" t="s">
        <v>10</v>
      </c>
      <c r="FJ184" s="65"/>
      <c r="FK184" s="66" t="s">
        <v>10</v>
      </c>
      <c r="FL184" s="64"/>
      <c r="FM184" s="56" t="s">
        <v>219</v>
      </c>
      <c r="FN184" s="56" t="s">
        <v>219</v>
      </c>
      <c r="FO184" s="56" t="s">
        <v>219</v>
      </c>
      <c r="FP184" s="56" t="s">
        <v>219</v>
      </c>
      <c r="FQ184" s="56" t="s">
        <v>219</v>
      </c>
      <c r="FR184" s="293" t="s">
        <v>219</v>
      </c>
      <c r="FS184" s="51"/>
      <c r="FU184" s="262">
        <v>0</v>
      </c>
      <c r="FV184" s="261" t="s">
        <v>219</v>
      </c>
      <c r="FW184" s="263">
        <v>0</v>
      </c>
      <c r="FX184" s="23"/>
      <c r="FY184" s="88">
        <v>0</v>
      </c>
    </row>
    <row r="185" spans="1:181" s="25" customFormat="1" x14ac:dyDescent="0.2">
      <c r="A185" s="17"/>
      <c r="B185" s="18"/>
      <c r="C185" s="19"/>
      <c r="D185" s="290">
        <v>0</v>
      </c>
      <c r="E185" s="291">
        <v>0</v>
      </c>
      <c r="F185" s="19">
        <v>0</v>
      </c>
      <c r="G185" s="20"/>
      <c r="H185" s="292">
        <v>0</v>
      </c>
      <c r="I185" s="63"/>
      <c r="J185" s="64"/>
      <c r="K185" s="63"/>
      <c r="L185" s="65"/>
      <c r="M185" s="66"/>
      <c r="N185" s="64"/>
      <c r="O185" s="63" t="s">
        <v>10</v>
      </c>
      <c r="P185" s="65"/>
      <c r="Q185" s="66" t="s">
        <v>10</v>
      </c>
      <c r="R185" s="64"/>
      <c r="S185" s="56" t="s">
        <v>219</v>
      </c>
      <c r="T185" s="56" t="s">
        <v>219</v>
      </c>
      <c r="U185" s="56" t="s">
        <v>219</v>
      </c>
      <c r="V185" s="56" t="s">
        <v>219</v>
      </c>
      <c r="W185" s="56" t="s">
        <v>219</v>
      </c>
      <c r="X185" s="293" t="s">
        <v>219</v>
      </c>
      <c r="Y185" s="51"/>
      <c r="Z185" s="17"/>
      <c r="AA185" s="18"/>
      <c r="AB185" s="19"/>
      <c r="AC185" s="290">
        <v>0</v>
      </c>
      <c r="AD185" s="291">
        <v>0</v>
      </c>
      <c r="AE185" s="19">
        <v>0</v>
      </c>
      <c r="AF185" s="20"/>
      <c r="AG185" s="292">
        <v>0</v>
      </c>
      <c r="AH185" s="63"/>
      <c r="AI185" s="64"/>
      <c r="AJ185" s="63"/>
      <c r="AK185" s="65"/>
      <c r="AL185" s="66"/>
      <c r="AM185" s="64"/>
      <c r="AN185" s="63" t="s">
        <v>10</v>
      </c>
      <c r="AO185" s="65"/>
      <c r="AP185" s="66" t="s">
        <v>10</v>
      </c>
      <c r="AQ185" s="64"/>
      <c r="AR185" s="56" t="s">
        <v>219</v>
      </c>
      <c r="AS185" s="56" t="s">
        <v>219</v>
      </c>
      <c r="AT185" s="56" t="s">
        <v>219</v>
      </c>
      <c r="AU185" s="56" t="s">
        <v>219</v>
      </c>
      <c r="AV185" s="56" t="s">
        <v>219</v>
      </c>
      <c r="AW185" s="293" t="s">
        <v>219</v>
      </c>
      <c r="AX185" s="51"/>
      <c r="AY185" s="17"/>
      <c r="AZ185" s="18"/>
      <c r="BA185" s="19"/>
      <c r="BB185" s="290">
        <v>0</v>
      </c>
      <c r="BC185" s="291">
        <v>0</v>
      </c>
      <c r="BD185" s="19">
        <v>0</v>
      </c>
      <c r="BE185" s="20"/>
      <c r="BF185" s="292">
        <v>0</v>
      </c>
      <c r="BG185" s="63"/>
      <c r="BH185" s="64"/>
      <c r="BI185" s="63"/>
      <c r="BJ185" s="65"/>
      <c r="BK185" s="66"/>
      <c r="BL185" s="64"/>
      <c r="BM185" s="63" t="s">
        <v>10</v>
      </c>
      <c r="BN185" s="65"/>
      <c r="BO185" s="66" t="s">
        <v>10</v>
      </c>
      <c r="BP185" s="64"/>
      <c r="BQ185" s="56" t="s">
        <v>219</v>
      </c>
      <c r="BR185" s="56" t="s">
        <v>219</v>
      </c>
      <c r="BS185" s="56" t="s">
        <v>219</v>
      </c>
      <c r="BT185" s="56" t="s">
        <v>219</v>
      </c>
      <c r="BU185" s="56" t="s">
        <v>219</v>
      </c>
      <c r="BV185" s="293" t="s">
        <v>219</v>
      </c>
      <c r="BW185" s="51"/>
      <c r="BX185" s="17"/>
      <c r="BY185" s="18"/>
      <c r="BZ185" s="19"/>
      <c r="CA185" s="290">
        <v>0</v>
      </c>
      <c r="CB185" s="291">
        <v>0</v>
      </c>
      <c r="CC185" s="19">
        <v>0</v>
      </c>
      <c r="CD185" s="20"/>
      <c r="CE185" s="292">
        <v>0</v>
      </c>
      <c r="CF185" s="63"/>
      <c r="CG185" s="64"/>
      <c r="CH185" s="63"/>
      <c r="CI185" s="65"/>
      <c r="CJ185" s="66"/>
      <c r="CK185" s="64"/>
      <c r="CL185" s="63" t="s">
        <v>10</v>
      </c>
      <c r="CM185" s="65"/>
      <c r="CN185" s="66" t="s">
        <v>10</v>
      </c>
      <c r="CO185" s="64"/>
      <c r="CP185" s="56" t="s">
        <v>219</v>
      </c>
      <c r="CQ185" s="56" t="s">
        <v>219</v>
      </c>
      <c r="CR185" s="56" t="s">
        <v>219</v>
      </c>
      <c r="CS185" s="56" t="s">
        <v>219</v>
      </c>
      <c r="CT185" s="56" t="s">
        <v>219</v>
      </c>
      <c r="CU185" s="293" t="s">
        <v>219</v>
      </c>
      <c r="CV185" s="51"/>
      <c r="CW185" s="17"/>
      <c r="CX185" s="18"/>
      <c r="CY185" s="19"/>
      <c r="CZ185" s="290">
        <v>0</v>
      </c>
      <c r="DA185" s="291">
        <v>0</v>
      </c>
      <c r="DB185" s="19">
        <v>0</v>
      </c>
      <c r="DC185" s="20"/>
      <c r="DD185" s="292">
        <v>0</v>
      </c>
      <c r="DE185" s="63"/>
      <c r="DF185" s="64"/>
      <c r="DG185" s="63"/>
      <c r="DH185" s="65"/>
      <c r="DI185" s="66"/>
      <c r="DJ185" s="64"/>
      <c r="DK185" s="63" t="s">
        <v>10</v>
      </c>
      <c r="DL185" s="65"/>
      <c r="DM185" s="66" t="s">
        <v>10</v>
      </c>
      <c r="DN185" s="64"/>
      <c r="DO185" s="56" t="s">
        <v>219</v>
      </c>
      <c r="DP185" s="56" t="s">
        <v>219</v>
      </c>
      <c r="DQ185" s="56" t="s">
        <v>219</v>
      </c>
      <c r="DR185" s="56" t="s">
        <v>219</v>
      </c>
      <c r="DS185" s="56" t="s">
        <v>219</v>
      </c>
      <c r="DT185" s="293" t="s">
        <v>219</v>
      </c>
      <c r="DU185" s="51"/>
      <c r="DV185" s="17"/>
      <c r="DW185" s="18"/>
      <c r="DX185" s="19"/>
      <c r="DY185" s="61">
        <v>0</v>
      </c>
      <c r="DZ185" s="60">
        <v>0</v>
      </c>
      <c r="EA185" s="19">
        <v>0</v>
      </c>
      <c r="EB185" s="20"/>
      <c r="EC185" s="59">
        <v>0</v>
      </c>
      <c r="ED185" s="63"/>
      <c r="EE185" s="64"/>
      <c r="EF185" s="63"/>
      <c r="EG185" s="65"/>
      <c r="EH185" s="66"/>
      <c r="EI185" s="64"/>
      <c r="EJ185" s="63" t="s">
        <v>10</v>
      </c>
      <c r="EK185" s="65"/>
      <c r="EL185" s="66" t="s">
        <v>10</v>
      </c>
      <c r="EM185" s="64"/>
      <c r="EN185" s="56" t="s">
        <v>219</v>
      </c>
      <c r="EO185" s="56" t="s">
        <v>219</v>
      </c>
      <c r="EP185" s="56" t="s">
        <v>219</v>
      </c>
      <c r="EQ185" s="56" t="s">
        <v>219</v>
      </c>
      <c r="ER185" s="56" t="s">
        <v>219</v>
      </c>
      <c r="ES185" s="96" t="s">
        <v>219</v>
      </c>
      <c r="ET185" s="51"/>
      <c r="EU185" s="17"/>
      <c r="EV185" s="18"/>
      <c r="EW185" s="19"/>
      <c r="EX185" s="290">
        <v>0</v>
      </c>
      <c r="EY185" s="291">
        <v>0</v>
      </c>
      <c r="EZ185" s="19">
        <v>0</v>
      </c>
      <c r="FA185" s="20"/>
      <c r="FB185" s="292">
        <v>0</v>
      </c>
      <c r="FC185" s="63"/>
      <c r="FD185" s="64"/>
      <c r="FE185" s="63"/>
      <c r="FF185" s="65"/>
      <c r="FG185" s="66"/>
      <c r="FH185" s="64"/>
      <c r="FI185" s="63" t="s">
        <v>10</v>
      </c>
      <c r="FJ185" s="65"/>
      <c r="FK185" s="66" t="s">
        <v>10</v>
      </c>
      <c r="FL185" s="64"/>
      <c r="FM185" s="56" t="s">
        <v>219</v>
      </c>
      <c r="FN185" s="56" t="s">
        <v>219</v>
      </c>
      <c r="FO185" s="56" t="s">
        <v>219</v>
      </c>
      <c r="FP185" s="56" t="s">
        <v>219</v>
      </c>
      <c r="FQ185" s="56" t="s">
        <v>219</v>
      </c>
      <c r="FR185" s="293" t="s">
        <v>219</v>
      </c>
      <c r="FS185" s="51"/>
      <c r="FU185" s="262">
        <v>0</v>
      </c>
      <c r="FV185" s="261" t="s">
        <v>219</v>
      </c>
      <c r="FW185" s="263">
        <v>0</v>
      </c>
      <c r="FX185" s="23"/>
      <c r="FY185" s="88">
        <v>0</v>
      </c>
    </row>
    <row r="186" spans="1:181" s="25" customFormat="1" x14ac:dyDescent="0.2">
      <c r="A186" s="17"/>
      <c r="B186" s="18" t="s">
        <v>10</v>
      </c>
      <c r="C186" s="19"/>
      <c r="D186" s="290">
        <v>0</v>
      </c>
      <c r="E186" s="291">
        <v>0</v>
      </c>
      <c r="F186" s="19">
        <v>0</v>
      </c>
      <c r="G186" s="20"/>
      <c r="H186" s="292">
        <v>0</v>
      </c>
      <c r="I186" s="63" t="s">
        <v>10</v>
      </c>
      <c r="J186" s="64"/>
      <c r="K186" s="63" t="s">
        <v>10</v>
      </c>
      <c r="L186" s="65"/>
      <c r="M186" s="66" t="s">
        <v>10</v>
      </c>
      <c r="N186" s="64"/>
      <c r="O186" s="63" t="s">
        <v>10</v>
      </c>
      <c r="P186" s="65"/>
      <c r="Q186" s="66" t="s">
        <v>10</v>
      </c>
      <c r="R186" s="64"/>
      <c r="S186" s="56" t="s">
        <v>219</v>
      </c>
      <c r="T186" s="56" t="s">
        <v>219</v>
      </c>
      <c r="U186" s="56" t="s">
        <v>219</v>
      </c>
      <c r="V186" s="56" t="s">
        <v>219</v>
      </c>
      <c r="W186" s="56" t="s">
        <v>219</v>
      </c>
      <c r="X186" s="293" t="s">
        <v>219</v>
      </c>
      <c r="Y186" s="51"/>
      <c r="Z186" s="17"/>
      <c r="AA186" s="18" t="s">
        <v>10</v>
      </c>
      <c r="AB186" s="19"/>
      <c r="AC186" s="290">
        <v>0</v>
      </c>
      <c r="AD186" s="291">
        <v>0</v>
      </c>
      <c r="AE186" s="19">
        <v>0</v>
      </c>
      <c r="AF186" s="20"/>
      <c r="AG186" s="292">
        <v>0</v>
      </c>
      <c r="AH186" s="63" t="s">
        <v>10</v>
      </c>
      <c r="AI186" s="64"/>
      <c r="AJ186" s="63" t="s">
        <v>10</v>
      </c>
      <c r="AK186" s="65"/>
      <c r="AL186" s="66" t="s">
        <v>10</v>
      </c>
      <c r="AM186" s="64"/>
      <c r="AN186" s="63" t="s">
        <v>10</v>
      </c>
      <c r="AO186" s="65"/>
      <c r="AP186" s="66" t="s">
        <v>10</v>
      </c>
      <c r="AQ186" s="64"/>
      <c r="AR186" s="56" t="s">
        <v>219</v>
      </c>
      <c r="AS186" s="56" t="s">
        <v>219</v>
      </c>
      <c r="AT186" s="56" t="s">
        <v>219</v>
      </c>
      <c r="AU186" s="56" t="s">
        <v>219</v>
      </c>
      <c r="AV186" s="56" t="s">
        <v>219</v>
      </c>
      <c r="AW186" s="293" t="s">
        <v>219</v>
      </c>
      <c r="AX186" s="51"/>
      <c r="AY186" s="17"/>
      <c r="AZ186" s="18" t="s">
        <v>10</v>
      </c>
      <c r="BA186" s="19"/>
      <c r="BB186" s="290">
        <v>0</v>
      </c>
      <c r="BC186" s="291">
        <v>0</v>
      </c>
      <c r="BD186" s="19">
        <v>0</v>
      </c>
      <c r="BE186" s="20"/>
      <c r="BF186" s="292">
        <v>0</v>
      </c>
      <c r="BG186" s="63" t="s">
        <v>10</v>
      </c>
      <c r="BH186" s="64"/>
      <c r="BI186" s="63" t="s">
        <v>10</v>
      </c>
      <c r="BJ186" s="65"/>
      <c r="BK186" s="66" t="s">
        <v>10</v>
      </c>
      <c r="BL186" s="64"/>
      <c r="BM186" s="63" t="s">
        <v>10</v>
      </c>
      <c r="BN186" s="65"/>
      <c r="BO186" s="66" t="s">
        <v>10</v>
      </c>
      <c r="BP186" s="64"/>
      <c r="BQ186" s="56" t="s">
        <v>219</v>
      </c>
      <c r="BR186" s="56" t="s">
        <v>219</v>
      </c>
      <c r="BS186" s="56" t="s">
        <v>219</v>
      </c>
      <c r="BT186" s="56" t="s">
        <v>219</v>
      </c>
      <c r="BU186" s="56" t="s">
        <v>219</v>
      </c>
      <c r="BV186" s="293" t="s">
        <v>219</v>
      </c>
      <c r="BW186" s="51"/>
      <c r="BX186" s="17"/>
      <c r="BY186" s="18" t="s">
        <v>10</v>
      </c>
      <c r="BZ186" s="19"/>
      <c r="CA186" s="290">
        <v>0</v>
      </c>
      <c r="CB186" s="291">
        <v>0</v>
      </c>
      <c r="CC186" s="19">
        <v>0</v>
      </c>
      <c r="CD186" s="20"/>
      <c r="CE186" s="292">
        <v>0</v>
      </c>
      <c r="CF186" s="63" t="s">
        <v>10</v>
      </c>
      <c r="CG186" s="64"/>
      <c r="CH186" s="63" t="s">
        <v>10</v>
      </c>
      <c r="CI186" s="65"/>
      <c r="CJ186" s="66" t="s">
        <v>10</v>
      </c>
      <c r="CK186" s="64"/>
      <c r="CL186" s="63" t="s">
        <v>10</v>
      </c>
      <c r="CM186" s="65"/>
      <c r="CN186" s="66" t="s">
        <v>10</v>
      </c>
      <c r="CO186" s="64"/>
      <c r="CP186" s="56" t="s">
        <v>219</v>
      </c>
      <c r="CQ186" s="56" t="s">
        <v>219</v>
      </c>
      <c r="CR186" s="56" t="s">
        <v>219</v>
      </c>
      <c r="CS186" s="56" t="s">
        <v>219</v>
      </c>
      <c r="CT186" s="56" t="s">
        <v>219</v>
      </c>
      <c r="CU186" s="293" t="s">
        <v>219</v>
      </c>
      <c r="CV186" s="51"/>
      <c r="CW186" s="17"/>
      <c r="CX186" s="18" t="s">
        <v>10</v>
      </c>
      <c r="CY186" s="19"/>
      <c r="CZ186" s="290">
        <v>0</v>
      </c>
      <c r="DA186" s="291">
        <v>0</v>
      </c>
      <c r="DB186" s="19">
        <v>0</v>
      </c>
      <c r="DC186" s="20"/>
      <c r="DD186" s="292">
        <v>0</v>
      </c>
      <c r="DE186" s="63" t="s">
        <v>10</v>
      </c>
      <c r="DF186" s="64"/>
      <c r="DG186" s="63" t="s">
        <v>10</v>
      </c>
      <c r="DH186" s="65"/>
      <c r="DI186" s="66" t="s">
        <v>10</v>
      </c>
      <c r="DJ186" s="64"/>
      <c r="DK186" s="63" t="s">
        <v>10</v>
      </c>
      <c r="DL186" s="65"/>
      <c r="DM186" s="66" t="s">
        <v>10</v>
      </c>
      <c r="DN186" s="64"/>
      <c r="DO186" s="56" t="s">
        <v>219</v>
      </c>
      <c r="DP186" s="56" t="s">
        <v>219</v>
      </c>
      <c r="DQ186" s="56" t="s">
        <v>219</v>
      </c>
      <c r="DR186" s="56" t="s">
        <v>219</v>
      </c>
      <c r="DS186" s="56" t="s">
        <v>219</v>
      </c>
      <c r="DT186" s="293" t="s">
        <v>219</v>
      </c>
      <c r="DU186" s="51"/>
      <c r="DV186" s="17"/>
      <c r="DW186" s="18" t="s">
        <v>10</v>
      </c>
      <c r="DX186" s="19"/>
      <c r="DY186" s="61">
        <v>0</v>
      </c>
      <c r="DZ186" s="60">
        <v>0</v>
      </c>
      <c r="EA186" s="19">
        <v>0</v>
      </c>
      <c r="EB186" s="20"/>
      <c r="EC186" s="59">
        <v>0</v>
      </c>
      <c r="ED186" s="63" t="s">
        <v>10</v>
      </c>
      <c r="EE186" s="64"/>
      <c r="EF186" s="63" t="s">
        <v>10</v>
      </c>
      <c r="EG186" s="65"/>
      <c r="EH186" s="66" t="s">
        <v>10</v>
      </c>
      <c r="EI186" s="64"/>
      <c r="EJ186" s="63" t="s">
        <v>10</v>
      </c>
      <c r="EK186" s="65"/>
      <c r="EL186" s="66" t="s">
        <v>10</v>
      </c>
      <c r="EM186" s="64"/>
      <c r="EN186" s="56" t="s">
        <v>219</v>
      </c>
      <c r="EO186" s="56" t="s">
        <v>219</v>
      </c>
      <c r="EP186" s="56" t="s">
        <v>219</v>
      </c>
      <c r="EQ186" s="56" t="s">
        <v>219</v>
      </c>
      <c r="ER186" s="56" t="s">
        <v>219</v>
      </c>
      <c r="ES186" s="96" t="s">
        <v>219</v>
      </c>
      <c r="ET186" s="51"/>
      <c r="EU186" s="17"/>
      <c r="EV186" s="18"/>
      <c r="EW186" s="19"/>
      <c r="EX186" s="290">
        <v>0</v>
      </c>
      <c r="EY186" s="291">
        <v>0</v>
      </c>
      <c r="EZ186" s="19">
        <v>0</v>
      </c>
      <c r="FA186" s="20"/>
      <c r="FB186" s="292">
        <v>0</v>
      </c>
      <c r="FC186" s="63" t="s">
        <v>10</v>
      </c>
      <c r="FD186" s="64"/>
      <c r="FE186" s="63" t="s">
        <v>10</v>
      </c>
      <c r="FF186" s="65"/>
      <c r="FG186" s="66" t="s">
        <v>10</v>
      </c>
      <c r="FH186" s="64"/>
      <c r="FI186" s="63" t="s">
        <v>10</v>
      </c>
      <c r="FJ186" s="65"/>
      <c r="FK186" s="66" t="s">
        <v>10</v>
      </c>
      <c r="FL186" s="64"/>
      <c r="FM186" s="56" t="s">
        <v>219</v>
      </c>
      <c r="FN186" s="56" t="s">
        <v>219</v>
      </c>
      <c r="FO186" s="56" t="s">
        <v>219</v>
      </c>
      <c r="FP186" s="56" t="s">
        <v>219</v>
      </c>
      <c r="FQ186" s="56" t="s">
        <v>219</v>
      </c>
      <c r="FR186" s="293" t="s">
        <v>219</v>
      </c>
      <c r="FS186" s="51"/>
      <c r="FU186" s="262">
        <v>0</v>
      </c>
      <c r="FV186" s="261" t="s">
        <v>219</v>
      </c>
      <c r="FW186" s="263">
        <v>0</v>
      </c>
      <c r="FX186" s="23"/>
      <c r="FY186" s="88">
        <v>0</v>
      </c>
    </row>
    <row r="187" spans="1:181" s="25" customFormat="1" x14ac:dyDescent="0.2">
      <c r="A187" s="17"/>
      <c r="B187" s="18" t="s">
        <v>10</v>
      </c>
      <c r="C187" s="19"/>
      <c r="D187" s="290">
        <v>0</v>
      </c>
      <c r="E187" s="291">
        <v>0</v>
      </c>
      <c r="F187" s="19">
        <v>0</v>
      </c>
      <c r="G187" s="20"/>
      <c r="H187" s="292">
        <v>0</v>
      </c>
      <c r="I187" s="63" t="s">
        <v>10</v>
      </c>
      <c r="J187" s="64"/>
      <c r="K187" s="63" t="s">
        <v>10</v>
      </c>
      <c r="L187" s="65"/>
      <c r="M187" s="66" t="s">
        <v>10</v>
      </c>
      <c r="N187" s="64"/>
      <c r="O187" s="63" t="s">
        <v>10</v>
      </c>
      <c r="P187" s="65"/>
      <c r="Q187" s="66" t="s">
        <v>10</v>
      </c>
      <c r="R187" s="64"/>
      <c r="S187" s="56" t="s">
        <v>219</v>
      </c>
      <c r="T187" s="56" t="s">
        <v>219</v>
      </c>
      <c r="U187" s="56" t="s">
        <v>219</v>
      </c>
      <c r="V187" s="56" t="s">
        <v>219</v>
      </c>
      <c r="W187" s="56" t="s">
        <v>219</v>
      </c>
      <c r="X187" s="293" t="s">
        <v>219</v>
      </c>
      <c r="Y187" s="51"/>
      <c r="Z187" s="17"/>
      <c r="AA187" s="18" t="s">
        <v>10</v>
      </c>
      <c r="AB187" s="19"/>
      <c r="AC187" s="290">
        <v>0</v>
      </c>
      <c r="AD187" s="291">
        <v>0</v>
      </c>
      <c r="AE187" s="19">
        <v>0</v>
      </c>
      <c r="AF187" s="20"/>
      <c r="AG187" s="292">
        <v>0</v>
      </c>
      <c r="AH187" s="63" t="s">
        <v>10</v>
      </c>
      <c r="AI187" s="64"/>
      <c r="AJ187" s="63" t="s">
        <v>10</v>
      </c>
      <c r="AK187" s="65"/>
      <c r="AL187" s="66" t="s">
        <v>10</v>
      </c>
      <c r="AM187" s="64"/>
      <c r="AN187" s="63" t="s">
        <v>10</v>
      </c>
      <c r="AO187" s="65"/>
      <c r="AP187" s="66" t="s">
        <v>10</v>
      </c>
      <c r="AQ187" s="64"/>
      <c r="AR187" s="56" t="s">
        <v>219</v>
      </c>
      <c r="AS187" s="56" t="s">
        <v>219</v>
      </c>
      <c r="AT187" s="56" t="s">
        <v>219</v>
      </c>
      <c r="AU187" s="56" t="s">
        <v>219</v>
      </c>
      <c r="AV187" s="56" t="s">
        <v>219</v>
      </c>
      <c r="AW187" s="293" t="s">
        <v>219</v>
      </c>
      <c r="AX187" s="51"/>
      <c r="AY187" s="17"/>
      <c r="AZ187" s="18" t="s">
        <v>10</v>
      </c>
      <c r="BA187" s="19"/>
      <c r="BB187" s="290">
        <v>0</v>
      </c>
      <c r="BC187" s="291">
        <v>0</v>
      </c>
      <c r="BD187" s="19">
        <v>0</v>
      </c>
      <c r="BE187" s="20"/>
      <c r="BF187" s="292">
        <v>0</v>
      </c>
      <c r="BG187" s="63" t="s">
        <v>10</v>
      </c>
      <c r="BH187" s="64"/>
      <c r="BI187" s="63" t="s">
        <v>10</v>
      </c>
      <c r="BJ187" s="65"/>
      <c r="BK187" s="66" t="s">
        <v>10</v>
      </c>
      <c r="BL187" s="64"/>
      <c r="BM187" s="63" t="s">
        <v>10</v>
      </c>
      <c r="BN187" s="65"/>
      <c r="BO187" s="66" t="s">
        <v>10</v>
      </c>
      <c r="BP187" s="64"/>
      <c r="BQ187" s="56" t="s">
        <v>219</v>
      </c>
      <c r="BR187" s="56" t="s">
        <v>219</v>
      </c>
      <c r="BS187" s="56" t="s">
        <v>219</v>
      </c>
      <c r="BT187" s="56" t="s">
        <v>219</v>
      </c>
      <c r="BU187" s="56" t="s">
        <v>219</v>
      </c>
      <c r="BV187" s="293" t="s">
        <v>219</v>
      </c>
      <c r="BW187" s="51"/>
      <c r="BX187" s="17"/>
      <c r="BY187" s="18" t="s">
        <v>10</v>
      </c>
      <c r="BZ187" s="19"/>
      <c r="CA187" s="290">
        <v>0</v>
      </c>
      <c r="CB187" s="291">
        <v>0</v>
      </c>
      <c r="CC187" s="19">
        <v>0</v>
      </c>
      <c r="CD187" s="20"/>
      <c r="CE187" s="292">
        <v>0</v>
      </c>
      <c r="CF187" s="63" t="s">
        <v>10</v>
      </c>
      <c r="CG187" s="64"/>
      <c r="CH187" s="63" t="s">
        <v>10</v>
      </c>
      <c r="CI187" s="65"/>
      <c r="CJ187" s="66" t="s">
        <v>10</v>
      </c>
      <c r="CK187" s="64"/>
      <c r="CL187" s="63" t="s">
        <v>10</v>
      </c>
      <c r="CM187" s="65"/>
      <c r="CN187" s="66" t="s">
        <v>10</v>
      </c>
      <c r="CO187" s="64"/>
      <c r="CP187" s="56" t="s">
        <v>219</v>
      </c>
      <c r="CQ187" s="56" t="s">
        <v>219</v>
      </c>
      <c r="CR187" s="56" t="s">
        <v>219</v>
      </c>
      <c r="CS187" s="56" t="s">
        <v>219</v>
      </c>
      <c r="CT187" s="56" t="s">
        <v>219</v>
      </c>
      <c r="CU187" s="293" t="s">
        <v>219</v>
      </c>
      <c r="CV187" s="51"/>
      <c r="CW187" s="17"/>
      <c r="CX187" s="18" t="s">
        <v>10</v>
      </c>
      <c r="CY187" s="19"/>
      <c r="CZ187" s="290">
        <v>0</v>
      </c>
      <c r="DA187" s="291">
        <v>0</v>
      </c>
      <c r="DB187" s="19">
        <v>0</v>
      </c>
      <c r="DC187" s="20"/>
      <c r="DD187" s="292">
        <v>0</v>
      </c>
      <c r="DE187" s="63" t="s">
        <v>10</v>
      </c>
      <c r="DF187" s="64"/>
      <c r="DG187" s="63" t="s">
        <v>10</v>
      </c>
      <c r="DH187" s="65"/>
      <c r="DI187" s="66" t="s">
        <v>10</v>
      </c>
      <c r="DJ187" s="64"/>
      <c r="DK187" s="63" t="s">
        <v>10</v>
      </c>
      <c r="DL187" s="65"/>
      <c r="DM187" s="66" t="s">
        <v>10</v>
      </c>
      <c r="DN187" s="64"/>
      <c r="DO187" s="56" t="s">
        <v>219</v>
      </c>
      <c r="DP187" s="56" t="s">
        <v>219</v>
      </c>
      <c r="DQ187" s="56" t="s">
        <v>219</v>
      </c>
      <c r="DR187" s="56" t="s">
        <v>219</v>
      </c>
      <c r="DS187" s="56" t="s">
        <v>219</v>
      </c>
      <c r="DT187" s="293" t="s">
        <v>219</v>
      </c>
      <c r="DU187" s="51"/>
      <c r="DV187" s="17"/>
      <c r="DW187" s="18" t="s">
        <v>10</v>
      </c>
      <c r="DX187" s="19"/>
      <c r="DY187" s="61">
        <v>0</v>
      </c>
      <c r="DZ187" s="60">
        <v>0</v>
      </c>
      <c r="EA187" s="19">
        <v>0</v>
      </c>
      <c r="EB187" s="20"/>
      <c r="EC187" s="59">
        <v>0</v>
      </c>
      <c r="ED187" s="63" t="s">
        <v>10</v>
      </c>
      <c r="EE187" s="64"/>
      <c r="EF187" s="63" t="s">
        <v>10</v>
      </c>
      <c r="EG187" s="65"/>
      <c r="EH187" s="66" t="s">
        <v>10</v>
      </c>
      <c r="EI187" s="64"/>
      <c r="EJ187" s="63" t="s">
        <v>10</v>
      </c>
      <c r="EK187" s="65"/>
      <c r="EL187" s="66" t="s">
        <v>10</v>
      </c>
      <c r="EM187" s="64"/>
      <c r="EN187" s="56" t="s">
        <v>219</v>
      </c>
      <c r="EO187" s="56" t="s">
        <v>219</v>
      </c>
      <c r="EP187" s="56" t="s">
        <v>219</v>
      </c>
      <c r="EQ187" s="56" t="s">
        <v>219</v>
      </c>
      <c r="ER187" s="56" t="s">
        <v>219</v>
      </c>
      <c r="ES187" s="96" t="s">
        <v>219</v>
      </c>
      <c r="ET187" s="51"/>
      <c r="EU187" s="17"/>
      <c r="EV187" s="18"/>
      <c r="EW187" s="19"/>
      <c r="EX187" s="290">
        <v>0</v>
      </c>
      <c r="EY187" s="291">
        <v>0</v>
      </c>
      <c r="EZ187" s="19">
        <v>0</v>
      </c>
      <c r="FA187" s="20"/>
      <c r="FB187" s="292">
        <v>0</v>
      </c>
      <c r="FC187" s="63" t="s">
        <v>10</v>
      </c>
      <c r="FD187" s="64"/>
      <c r="FE187" s="63" t="s">
        <v>10</v>
      </c>
      <c r="FF187" s="65"/>
      <c r="FG187" s="66" t="s">
        <v>10</v>
      </c>
      <c r="FH187" s="64"/>
      <c r="FI187" s="63" t="s">
        <v>10</v>
      </c>
      <c r="FJ187" s="65"/>
      <c r="FK187" s="66" t="s">
        <v>10</v>
      </c>
      <c r="FL187" s="64"/>
      <c r="FM187" s="56" t="s">
        <v>219</v>
      </c>
      <c r="FN187" s="56" t="s">
        <v>219</v>
      </c>
      <c r="FO187" s="56" t="s">
        <v>219</v>
      </c>
      <c r="FP187" s="56" t="s">
        <v>219</v>
      </c>
      <c r="FQ187" s="56" t="s">
        <v>219</v>
      </c>
      <c r="FR187" s="293" t="s">
        <v>219</v>
      </c>
      <c r="FS187" s="51"/>
      <c r="FU187" s="262">
        <v>0</v>
      </c>
      <c r="FV187" s="261" t="s">
        <v>219</v>
      </c>
      <c r="FW187" s="263">
        <v>0</v>
      </c>
      <c r="FX187" s="23"/>
      <c r="FY187" s="88">
        <v>0</v>
      </c>
    </row>
    <row r="188" spans="1:181" s="25" customFormat="1" x14ac:dyDescent="0.2">
      <c r="A188" s="17"/>
      <c r="B188" s="18" t="s">
        <v>10</v>
      </c>
      <c r="C188" s="19"/>
      <c r="D188" s="290">
        <v>0</v>
      </c>
      <c r="E188" s="291">
        <v>0</v>
      </c>
      <c r="F188" s="19">
        <v>0</v>
      </c>
      <c r="G188" s="20"/>
      <c r="H188" s="292">
        <v>0</v>
      </c>
      <c r="I188" s="63" t="s">
        <v>10</v>
      </c>
      <c r="J188" s="64"/>
      <c r="K188" s="63" t="s">
        <v>10</v>
      </c>
      <c r="L188" s="65"/>
      <c r="M188" s="66" t="s">
        <v>10</v>
      </c>
      <c r="N188" s="64"/>
      <c r="O188" s="63" t="s">
        <v>10</v>
      </c>
      <c r="P188" s="65"/>
      <c r="Q188" s="66" t="s">
        <v>10</v>
      </c>
      <c r="R188" s="64"/>
      <c r="S188" s="56" t="s">
        <v>219</v>
      </c>
      <c r="T188" s="56" t="s">
        <v>219</v>
      </c>
      <c r="U188" s="56" t="s">
        <v>219</v>
      </c>
      <c r="V188" s="56" t="s">
        <v>219</v>
      </c>
      <c r="W188" s="56" t="s">
        <v>219</v>
      </c>
      <c r="X188" s="293" t="s">
        <v>219</v>
      </c>
      <c r="Y188" s="51"/>
      <c r="Z188" s="17"/>
      <c r="AA188" s="18" t="s">
        <v>10</v>
      </c>
      <c r="AB188" s="19"/>
      <c r="AC188" s="290">
        <v>0</v>
      </c>
      <c r="AD188" s="291">
        <v>0</v>
      </c>
      <c r="AE188" s="19">
        <v>0</v>
      </c>
      <c r="AF188" s="20"/>
      <c r="AG188" s="292">
        <v>0</v>
      </c>
      <c r="AH188" s="63" t="s">
        <v>10</v>
      </c>
      <c r="AI188" s="64"/>
      <c r="AJ188" s="63" t="s">
        <v>10</v>
      </c>
      <c r="AK188" s="65"/>
      <c r="AL188" s="66" t="s">
        <v>10</v>
      </c>
      <c r="AM188" s="64"/>
      <c r="AN188" s="63" t="s">
        <v>10</v>
      </c>
      <c r="AO188" s="65"/>
      <c r="AP188" s="66" t="s">
        <v>10</v>
      </c>
      <c r="AQ188" s="64"/>
      <c r="AR188" s="56" t="s">
        <v>219</v>
      </c>
      <c r="AS188" s="56" t="s">
        <v>219</v>
      </c>
      <c r="AT188" s="56" t="s">
        <v>219</v>
      </c>
      <c r="AU188" s="56" t="s">
        <v>219</v>
      </c>
      <c r="AV188" s="56" t="s">
        <v>219</v>
      </c>
      <c r="AW188" s="293" t="s">
        <v>219</v>
      </c>
      <c r="AX188" s="51"/>
      <c r="AY188" s="17"/>
      <c r="AZ188" s="18" t="s">
        <v>10</v>
      </c>
      <c r="BA188" s="19"/>
      <c r="BB188" s="290">
        <v>0</v>
      </c>
      <c r="BC188" s="291">
        <v>0</v>
      </c>
      <c r="BD188" s="19">
        <v>0</v>
      </c>
      <c r="BE188" s="20"/>
      <c r="BF188" s="292">
        <v>0</v>
      </c>
      <c r="BG188" s="63" t="s">
        <v>10</v>
      </c>
      <c r="BH188" s="64"/>
      <c r="BI188" s="63" t="s">
        <v>10</v>
      </c>
      <c r="BJ188" s="65"/>
      <c r="BK188" s="66" t="s">
        <v>10</v>
      </c>
      <c r="BL188" s="64"/>
      <c r="BM188" s="63" t="s">
        <v>10</v>
      </c>
      <c r="BN188" s="65"/>
      <c r="BO188" s="66" t="s">
        <v>10</v>
      </c>
      <c r="BP188" s="64"/>
      <c r="BQ188" s="56" t="s">
        <v>219</v>
      </c>
      <c r="BR188" s="56" t="s">
        <v>219</v>
      </c>
      <c r="BS188" s="56" t="s">
        <v>219</v>
      </c>
      <c r="BT188" s="56" t="s">
        <v>219</v>
      </c>
      <c r="BU188" s="56" t="s">
        <v>219</v>
      </c>
      <c r="BV188" s="293" t="s">
        <v>219</v>
      </c>
      <c r="BW188" s="51"/>
      <c r="BX188" s="17"/>
      <c r="BY188" s="18" t="s">
        <v>10</v>
      </c>
      <c r="BZ188" s="19"/>
      <c r="CA188" s="290">
        <v>0</v>
      </c>
      <c r="CB188" s="291">
        <v>0</v>
      </c>
      <c r="CC188" s="19">
        <v>0</v>
      </c>
      <c r="CD188" s="20"/>
      <c r="CE188" s="292">
        <v>0</v>
      </c>
      <c r="CF188" s="63" t="s">
        <v>10</v>
      </c>
      <c r="CG188" s="64"/>
      <c r="CH188" s="63" t="s">
        <v>10</v>
      </c>
      <c r="CI188" s="65"/>
      <c r="CJ188" s="66" t="s">
        <v>10</v>
      </c>
      <c r="CK188" s="64"/>
      <c r="CL188" s="63" t="s">
        <v>10</v>
      </c>
      <c r="CM188" s="65"/>
      <c r="CN188" s="66" t="s">
        <v>10</v>
      </c>
      <c r="CO188" s="64"/>
      <c r="CP188" s="56" t="s">
        <v>219</v>
      </c>
      <c r="CQ188" s="56" t="s">
        <v>219</v>
      </c>
      <c r="CR188" s="56" t="s">
        <v>219</v>
      </c>
      <c r="CS188" s="56" t="s">
        <v>219</v>
      </c>
      <c r="CT188" s="56" t="s">
        <v>219</v>
      </c>
      <c r="CU188" s="293" t="s">
        <v>219</v>
      </c>
      <c r="CV188" s="51"/>
      <c r="CW188" s="17"/>
      <c r="CX188" s="18" t="s">
        <v>10</v>
      </c>
      <c r="CY188" s="19"/>
      <c r="CZ188" s="290">
        <v>0</v>
      </c>
      <c r="DA188" s="291">
        <v>0</v>
      </c>
      <c r="DB188" s="19">
        <v>0</v>
      </c>
      <c r="DC188" s="20"/>
      <c r="DD188" s="292">
        <v>0</v>
      </c>
      <c r="DE188" s="63" t="s">
        <v>10</v>
      </c>
      <c r="DF188" s="64"/>
      <c r="DG188" s="63" t="s">
        <v>10</v>
      </c>
      <c r="DH188" s="65"/>
      <c r="DI188" s="66" t="s">
        <v>10</v>
      </c>
      <c r="DJ188" s="64"/>
      <c r="DK188" s="63" t="s">
        <v>10</v>
      </c>
      <c r="DL188" s="65"/>
      <c r="DM188" s="66" t="s">
        <v>10</v>
      </c>
      <c r="DN188" s="64"/>
      <c r="DO188" s="56" t="s">
        <v>219</v>
      </c>
      <c r="DP188" s="56" t="s">
        <v>219</v>
      </c>
      <c r="DQ188" s="56" t="s">
        <v>219</v>
      </c>
      <c r="DR188" s="56" t="s">
        <v>219</v>
      </c>
      <c r="DS188" s="56" t="s">
        <v>219</v>
      </c>
      <c r="DT188" s="293" t="s">
        <v>219</v>
      </c>
      <c r="DU188" s="51"/>
      <c r="DV188" s="17"/>
      <c r="DW188" s="18" t="s">
        <v>10</v>
      </c>
      <c r="DX188" s="19"/>
      <c r="DY188" s="61">
        <v>0</v>
      </c>
      <c r="DZ188" s="60">
        <v>0</v>
      </c>
      <c r="EA188" s="19">
        <v>0</v>
      </c>
      <c r="EB188" s="20"/>
      <c r="EC188" s="59">
        <v>0</v>
      </c>
      <c r="ED188" s="63" t="s">
        <v>10</v>
      </c>
      <c r="EE188" s="64"/>
      <c r="EF188" s="63" t="s">
        <v>10</v>
      </c>
      <c r="EG188" s="65"/>
      <c r="EH188" s="66" t="s">
        <v>10</v>
      </c>
      <c r="EI188" s="64"/>
      <c r="EJ188" s="63" t="s">
        <v>10</v>
      </c>
      <c r="EK188" s="65"/>
      <c r="EL188" s="66" t="s">
        <v>10</v>
      </c>
      <c r="EM188" s="64"/>
      <c r="EN188" s="56" t="s">
        <v>219</v>
      </c>
      <c r="EO188" s="56" t="s">
        <v>219</v>
      </c>
      <c r="EP188" s="56" t="s">
        <v>219</v>
      </c>
      <c r="EQ188" s="56" t="s">
        <v>219</v>
      </c>
      <c r="ER188" s="56" t="s">
        <v>219</v>
      </c>
      <c r="ES188" s="96" t="s">
        <v>219</v>
      </c>
      <c r="ET188" s="51"/>
      <c r="EU188" s="17"/>
      <c r="EV188" s="18"/>
      <c r="EW188" s="19"/>
      <c r="EX188" s="290">
        <v>0</v>
      </c>
      <c r="EY188" s="291">
        <v>0</v>
      </c>
      <c r="EZ188" s="19">
        <v>0</v>
      </c>
      <c r="FA188" s="20"/>
      <c r="FB188" s="292">
        <v>0</v>
      </c>
      <c r="FC188" s="63" t="s">
        <v>10</v>
      </c>
      <c r="FD188" s="64"/>
      <c r="FE188" s="63" t="s">
        <v>10</v>
      </c>
      <c r="FF188" s="65"/>
      <c r="FG188" s="66" t="s">
        <v>10</v>
      </c>
      <c r="FH188" s="64"/>
      <c r="FI188" s="63" t="s">
        <v>10</v>
      </c>
      <c r="FJ188" s="65"/>
      <c r="FK188" s="66" t="s">
        <v>10</v>
      </c>
      <c r="FL188" s="64"/>
      <c r="FM188" s="56" t="s">
        <v>219</v>
      </c>
      <c r="FN188" s="56" t="s">
        <v>219</v>
      </c>
      <c r="FO188" s="56" t="s">
        <v>219</v>
      </c>
      <c r="FP188" s="56" t="s">
        <v>219</v>
      </c>
      <c r="FQ188" s="56" t="s">
        <v>219</v>
      </c>
      <c r="FR188" s="293" t="s">
        <v>219</v>
      </c>
      <c r="FS188" s="51"/>
      <c r="FU188" s="262">
        <v>0</v>
      </c>
      <c r="FV188" s="261" t="s">
        <v>219</v>
      </c>
      <c r="FW188" s="263">
        <v>0</v>
      </c>
      <c r="FX188" s="23"/>
      <c r="FY188" s="88">
        <v>0</v>
      </c>
    </row>
    <row r="189" spans="1:181" s="25" customFormat="1" x14ac:dyDescent="0.2">
      <c r="A189" s="17"/>
      <c r="B189" s="18" t="s">
        <v>10</v>
      </c>
      <c r="C189" s="19"/>
      <c r="D189" s="290">
        <v>0</v>
      </c>
      <c r="E189" s="291">
        <v>0</v>
      </c>
      <c r="F189" s="19">
        <v>0</v>
      </c>
      <c r="G189" s="20"/>
      <c r="H189" s="292">
        <v>0</v>
      </c>
      <c r="I189" s="63" t="s">
        <v>10</v>
      </c>
      <c r="J189" s="64"/>
      <c r="K189" s="63" t="s">
        <v>10</v>
      </c>
      <c r="L189" s="65"/>
      <c r="M189" s="66" t="s">
        <v>10</v>
      </c>
      <c r="N189" s="64"/>
      <c r="O189" s="63" t="s">
        <v>10</v>
      </c>
      <c r="P189" s="65"/>
      <c r="Q189" s="66" t="s">
        <v>10</v>
      </c>
      <c r="R189" s="64"/>
      <c r="S189" s="56" t="s">
        <v>219</v>
      </c>
      <c r="T189" s="56" t="s">
        <v>219</v>
      </c>
      <c r="U189" s="56" t="s">
        <v>219</v>
      </c>
      <c r="V189" s="56" t="s">
        <v>219</v>
      </c>
      <c r="W189" s="56" t="s">
        <v>219</v>
      </c>
      <c r="X189" s="293" t="s">
        <v>219</v>
      </c>
      <c r="Y189" s="51"/>
      <c r="Z189" s="17"/>
      <c r="AA189" s="18" t="s">
        <v>10</v>
      </c>
      <c r="AB189" s="19"/>
      <c r="AC189" s="290">
        <v>0</v>
      </c>
      <c r="AD189" s="291">
        <v>0</v>
      </c>
      <c r="AE189" s="19">
        <v>0</v>
      </c>
      <c r="AF189" s="20"/>
      <c r="AG189" s="292">
        <v>0</v>
      </c>
      <c r="AH189" s="63" t="s">
        <v>10</v>
      </c>
      <c r="AI189" s="64"/>
      <c r="AJ189" s="63" t="s">
        <v>10</v>
      </c>
      <c r="AK189" s="65"/>
      <c r="AL189" s="66" t="s">
        <v>10</v>
      </c>
      <c r="AM189" s="64"/>
      <c r="AN189" s="63" t="s">
        <v>10</v>
      </c>
      <c r="AO189" s="65"/>
      <c r="AP189" s="66" t="s">
        <v>10</v>
      </c>
      <c r="AQ189" s="64"/>
      <c r="AR189" s="56" t="s">
        <v>219</v>
      </c>
      <c r="AS189" s="56" t="s">
        <v>219</v>
      </c>
      <c r="AT189" s="56" t="s">
        <v>219</v>
      </c>
      <c r="AU189" s="56" t="s">
        <v>219</v>
      </c>
      <c r="AV189" s="56" t="s">
        <v>219</v>
      </c>
      <c r="AW189" s="293" t="s">
        <v>219</v>
      </c>
      <c r="AX189" s="51"/>
      <c r="AY189" s="17"/>
      <c r="AZ189" s="18" t="s">
        <v>10</v>
      </c>
      <c r="BA189" s="19"/>
      <c r="BB189" s="290">
        <v>0</v>
      </c>
      <c r="BC189" s="291">
        <v>0</v>
      </c>
      <c r="BD189" s="19">
        <v>0</v>
      </c>
      <c r="BE189" s="20"/>
      <c r="BF189" s="292">
        <v>0</v>
      </c>
      <c r="BG189" s="63" t="s">
        <v>10</v>
      </c>
      <c r="BH189" s="64"/>
      <c r="BI189" s="63" t="s">
        <v>10</v>
      </c>
      <c r="BJ189" s="65"/>
      <c r="BK189" s="66" t="s">
        <v>10</v>
      </c>
      <c r="BL189" s="64"/>
      <c r="BM189" s="63" t="s">
        <v>10</v>
      </c>
      <c r="BN189" s="65"/>
      <c r="BO189" s="66" t="s">
        <v>10</v>
      </c>
      <c r="BP189" s="64"/>
      <c r="BQ189" s="56" t="s">
        <v>219</v>
      </c>
      <c r="BR189" s="56" t="s">
        <v>219</v>
      </c>
      <c r="BS189" s="56" t="s">
        <v>219</v>
      </c>
      <c r="BT189" s="56" t="s">
        <v>219</v>
      </c>
      <c r="BU189" s="56" t="s">
        <v>219</v>
      </c>
      <c r="BV189" s="293" t="s">
        <v>219</v>
      </c>
      <c r="BW189" s="51"/>
      <c r="BX189" s="17"/>
      <c r="BY189" s="18" t="s">
        <v>10</v>
      </c>
      <c r="BZ189" s="19"/>
      <c r="CA189" s="290">
        <v>0</v>
      </c>
      <c r="CB189" s="291">
        <v>0</v>
      </c>
      <c r="CC189" s="19">
        <v>0</v>
      </c>
      <c r="CD189" s="20"/>
      <c r="CE189" s="292">
        <v>0</v>
      </c>
      <c r="CF189" s="63" t="s">
        <v>10</v>
      </c>
      <c r="CG189" s="64"/>
      <c r="CH189" s="63" t="s">
        <v>10</v>
      </c>
      <c r="CI189" s="65"/>
      <c r="CJ189" s="66" t="s">
        <v>10</v>
      </c>
      <c r="CK189" s="64"/>
      <c r="CL189" s="63" t="s">
        <v>10</v>
      </c>
      <c r="CM189" s="65"/>
      <c r="CN189" s="66" t="s">
        <v>10</v>
      </c>
      <c r="CO189" s="64"/>
      <c r="CP189" s="56" t="s">
        <v>219</v>
      </c>
      <c r="CQ189" s="56" t="s">
        <v>219</v>
      </c>
      <c r="CR189" s="56" t="s">
        <v>219</v>
      </c>
      <c r="CS189" s="56" t="s">
        <v>219</v>
      </c>
      <c r="CT189" s="56" t="s">
        <v>219</v>
      </c>
      <c r="CU189" s="293" t="s">
        <v>219</v>
      </c>
      <c r="CV189" s="51"/>
      <c r="CW189" s="17"/>
      <c r="CX189" s="18" t="s">
        <v>10</v>
      </c>
      <c r="CY189" s="19"/>
      <c r="CZ189" s="290">
        <v>0</v>
      </c>
      <c r="DA189" s="291">
        <v>0</v>
      </c>
      <c r="DB189" s="19">
        <v>0</v>
      </c>
      <c r="DC189" s="20"/>
      <c r="DD189" s="292">
        <v>0</v>
      </c>
      <c r="DE189" s="63" t="s">
        <v>10</v>
      </c>
      <c r="DF189" s="64"/>
      <c r="DG189" s="63" t="s">
        <v>10</v>
      </c>
      <c r="DH189" s="65"/>
      <c r="DI189" s="66" t="s">
        <v>10</v>
      </c>
      <c r="DJ189" s="64"/>
      <c r="DK189" s="63" t="s">
        <v>10</v>
      </c>
      <c r="DL189" s="65"/>
      <c r="DM189" s="66" t="s">
        <v>10</v>
      </c>
      <c r="DN189" s="64"/>
      <c r="DO189" s="56" t="s">
        <v>219</v>
      </c>
      <c r="DP189" s="56" t="s">
        <v>219</v>
      </c>
      <c r="DQ189" s="56" t="s">
        <v>219</v>
      </c>
      <c r="DR189" s="56" t="s">
        <v>219</v>
      </c>
      <c r="DS189" s="56" t="s">
        <v>219</v>
      </c>
      <c r="DT189" s="293" t="s">
        <v>219</v>
      </c>
      <c r="DU189" s="51"/>
      <c r="DV189" s="17"/>
      <c r="DW189" s="18" t="s">
        <v>10</v>
      </c>
      <c r="DX189" s="19"/>
      <c r="DY189" s="61">
        <v>0</v>
      </c>
      <c r="DZ189" s="60">
        <v>0</v>
      </c>
      <c r="EA189" s="19">
        <v>0</v>
      </c>
      <c r="EB189" s="20"/>
      <c r="EC189" s="59">
        <v>0</v>
      </c>
      <c r="ED189" s="63" t="s">
        <v>10</v>
      </c>
      <c r="EE189" s="64"/>
      <c r="EF189" s="63" t="s">
        <v>10</v>
      </c>
      <c r="EG189" s="65"/>
      <c r="EH189" s="66" t="s">
        <v>10</v>
      </c>
      <c r="EI189" s="64"/>
      <c r="EJ189" s="63" t="s">
        <v>10</v>
      </c>
      <c r="EK189" s="65"/>
      <c r="EL189" s="66" t="s">
        <v>10</v>
      </c>
      <c r="EM189" s="64"/>
      <c r="EN189" s="56" t="s">
        <v>219</v>
      </c>
      <c r="EO189" s="56" t="s">
        <v>219</v>
      </c>
      <c r="EP189" s="56" t="s">
        <v>219</v>
      </c>
      <c r="EQ189" s="56" t="s">
        <v>219</v>
      </c>
      <c r="ER189" s="56" t="s">
        <v>219</v>
      </c>
      <c r="ES189" s="96" t="s">
        <v>219</v>
      </c>
      <c r="ET189" s="51"/>
      <c r="EU189" s="17"/>
      <c r="EV189" s="18"/>
      <c r="EW189" s="19"/>
      <c r="EX189" s="290">
        <v>0</v>
      </c>
      <c r="EY189" s="291">
        <v>0</v>
      </c>
      <c r="EZ189" s="19">
        <v>0</v>
      </c>
      <c r="FA189" s="20"/>
      <c r="FB189" s="292">
        <v>0</v>
      </c>
      <c r="FC189" s="63" t="s">
        <v>10</v>
      </c>
      <c r="FD189" s="64"/>
      <c r="FE189" s="63" t="s">
        <v>10</v>
      </c>
      <c r="FF189" s="65"/>
      <c r="FG189" s="66" t="s">
        <v>10</v>
      </c>
      <c r="FH189" s="64"/>
      <c r="FI189" s="63" t="s">
        <v>10</v>
      </c>
      <c r="FJ189" s="65"/>
      <c r="FK189" s="66" t="s">
        <v>10</v>
      </c>
      <c r="FL189" s="64"/>
      <c r="FM189" s="56" t="s">
        <v>219</v>
      </c>
      <c r="FN189" s="56" t="s">
        <v>219</v>
      </c>
      <c r="FO189" s="56" t="s">
        <v>219</v>
      </c>
      <c r="FP189" s="56" t="s">
        <v>219</v>
      </c>
      <c r="FQ189" s="56" t="s">
        <v>219</v>
      </c>
      <c r="FR189" s="293" t="s">
        <v>219</v>
      </c>
      <c r="FS189" s="51"/>
      <c r="FU189" s="262">
        <v>0</v>
      </c>
      <c r="FV189" s="261" t="s">
        <v>219</v>
      </c>
      <c r="FW189" s="263">
        <v>0</v>
      </c>
      <c r="FX189" s="23"/>
      <c r="FY189" s="88">
        <v>0</v>
      </c>
    </row>
    <row r="190" spans="1:181" s="25" customFormat="1" ht="12.75" customHeight="1" x14ac:dyDescent="0.2">
      <c r="A190" s="17"/>
      <c r="B190" s="18" t="s">
        <v>10</v>
      </c>
      <c r="C190" s="19"/>
      <c r="D190" s="290">
        <v>0</v>
      </c>
      <c r="E190" s="291">
        <v>0</v>
      </c>
      <c r="F190" s="19">
        <v>0</v>
      </c>
      <c r="G190" s="20"/>
      <c r="H190" s="292">
        <v>0</v>
      </c>
      <c r="I190" s="63" t="s">
        <v>10</v>
      </c>
      <c r="J190" s="64"/>
      <c r="K190" s="63" t="s">
        <v>10</v>
      </c>
      <c r="L190" s="65"/>
      <c r="M190" s="66" t="s">
        <v>10</v>
      </c>
      <c r="N190" s="64"/>
      <c r="O190" s="63" t="s">
        <v>10</v>
      </c>
      <c r="P190" s="65"/>
      <c r="Q190" s="66" t="s">
        <v>10</v>
      </c>
      <c r="R190" s="64"/>
      <c r="S190" s="56" t="s">
        <v>219</v>
      </c>
      <c r="T190" s="56" t="s">
        <v>219</v>
      </c>
      <c r="U190" s="56" t="s">
        <v>219</v>
      </c>
      <c r="V190" s="56" t="s">
        <v>219</v>
      </c>
      <c r="W190" s="56" t="s">
        <v>219</v>
      </c>
      <c r="X190" s="293" t="s">
        <v>219</v>
      </c>
      <c r="Y190" s="51"/>
      <c r="Z190" s="17"/>
      <c r="AA190" s="18" t="s">
        <v>10</v>
      </c>
      <c r="AB190" s="19"/>
      <c r="AC190" s="290">
        <v>0</v>
      </c>
      <c r="AD190" s="291">
        <v>0</v>
      </c>
      <c r="AE190" s="19">
        <v>0</v>
      </c>
      <c r="AF190" s="20"/>
      <c r="AG190" s="292">
        <v>0</v>
      </c>
      <c r="AH190" s="63" t="s">
        <v>10</v>
      </c>
      <c r="AI190" s="64"/>
      <c r="AJ190" s="63" t="s">
        <v>10</v>
      </c>
      <c r="AK190" s="65"/>
      <c r="AL190" s="66" t="s">
        <v>10</v>
      </c>
      <c r="AM190" s="64"/>
      <c r="AN190" s="63" t="s">
        <v>10</v>
      </c>
      <c r="AO190" s="65"/>
      <c r="AP190" s="66" t="s">
        <v>10</v>
      </c>
      <c r="AQ190" s="64"/>
      <c r="AR190" s="56" t="s">
        <v>219</v>
      </c>
      <c r="AS190" s="56" t="s">
        <v>219</v>
      </c>
      <c r="AT190" s="56" t="s">
        <v>219</v>
      </c>
      <c r="AU190" s="56" t="s">
        <v>219</v>
      </c>
      <c r="AV190" s="56" t="s">
        <v>219</v>
      </c>
      <c r="AW190" s="293" t="s">
        <v>219</v>
      </c>
      <c r="AX190" s="51"/>
      <c r="AY190" s="17"/>
      <c r="AZ190" s="18" t="s">
        <v>10</v>
      </c>
      <c r="BA190" s="19"/>
      <c r="BB190" s="290">
        <v>0</v>
      </c>
      <c r="BC190" s="291">
        <v>0</v>
      </c>
      <c r="BD190" s="19">
        <v>0</v>
      </c>
      <c r="BE190" s="20"/>
      <c r="BF190" s="292">
        <v>0</v>
      </c>
      <c r="BG190" s="63" t="s">
        <v>10</v>
      </c>
      <c r="BH190" s="64"/>
      <c r="BI190" s="63" t="s">
        <v>10</v>
      </c>
      <c r="BJ190" s="65"/>
      <c r="BK190" s="66" t="s">
        <v>10</v>
      </c>
      <c r="BL190" s="64"/>
      <c r="BM190" s="63" t="s">
        <v>10</v>
      </c>
      <c r="BN190" s="65"/>
      <c r="BO190" s="66" t="s">
        <v>10</v>
      </c>
      <c r="BP190" s="64"/>
      <c r="BQ190" s="56" t="s">
        <v>219</v>
      </c>
      <c r="BR190" s="56" t="s">
        <v>219</v>
      </c>
      <c r="BS190" s="56" t="s">
        <v>219</v>
      </c>
      <c r="BT190" s="56" t="s">
        <v>219</v>
      </c>
      <c r="BU190" s="56" t="s">
        <v>219</v>
      </c>
      <c r="BV190" s="293" t="s">
        <v>219</v>
      </c>
      <c r="BW190" s="51"/>
      <c r="BX190" s="17"/>
      <c r="BY190" s="18" t="s">
        <v>10</v>
      </c>
      <c r="BZ190" s="19"/>
      <c r="CA190" s="290">
        <v>0</v>
      </c>
      <c r="CB190" s="291">
        <v>0</v>
      </c>
      <c r="CC190" s="19">
        <v>0</v>
      </c>
      <c r="CD190" s="20"/>
      <c r="CE190" s="292">
        <v>0</v>
      </c>
      <c r="CF190" s="63" t="s">
        <v>10</v>
      </c>
      <c r="CG190" s="64"/>
      <c r="CH190" s="63" t="s">
        <v>10</v>
      </c>
      <c r="CI190" s="65"/>
      <c r="CJ190" s="66" t="s">
        <v>10</v>
      </c>
      <c r="CK190" s="64"/>
      <c r="CL190" s="63" t="s">
        <v>10</v>
      </c>
      <c r="CM190" s="65"/>
      <c r="CN190" s="66" t="s">
        <v>10</v>
      </c>
      <c r="CO190" s="64"/>
      <c r="CP190" s="56" t="s">
        <v>219</v>
      </c>
      <c r="CQ190" s="56" t="s">
        <v>219</v>
      </c>
      <c r="CR190" s="56" t="s">
        <v>219</v>
      </c>
      <c r="CS190" s="56" t="s">
        <v>219</v>
      </c>
      <c r="CT190" s="56" t="s">
        <v>219</v>
      </c>
      <c r="CU190" s="293" t="s">
        <v>219</v>
      </c>
      <c r="CV190" s="51"/>
      <c r="CW190" s="17"/>
      <c r="CX190" s="18" t="s">
        <v>10</v>
      </c>
      <c r="CY190" s="19"/>
      <c r="CZ190" s="290">
        <v>0</v>
      </c>
      <c r="DA190" s="291">
        <v>0</v>
      </c>
      <c r="DB190" s="19">
        <v>0</v>
      </c>
      <c r="DC190" s="20"/>
      <c r="DD190" s="292">
        <v>0</v>
      </c>
      <c r="DE190" s="63" t="s">
        <v>10</v>
      </c>
      <c r="DF190" s="64"/>
      <c r="DG190" s="63" t="s">
        <v>10</v>
      </c>
      <c r="DH190" s="65"/>
      <c r="DI190" s="66" t="s">
        <v>10</v>
      </c>
      <c r="DJ190" s="64"/>
      <c r="DK190" s="63" t="s">
        <v>10</v>
      </c>
      <c r="DL190" s="65"/>
      <c r="DM190" s="66" t="s">
        <v>10</v>
      </c>
      <c r="DN190" s="64"/>
      <c r="DO190" s="56" t="s">
        <v>219</v>
      </c>
      <c r="DP190" s="56" t="s">
        <v>219</v>
      </c>
      <c r="DQ190" s="56" t="s">
        <v>219</v>
      </c>
      <c r="DR190" s="56" t="s">
        <v>219</v>
      </c>
      <c r="DS190" s="56" t="s">
        <v>219</v>
      </c>
      <c r="DT190" s="293" t="s">
        <v>219</v>
      </c>
      <c r="DU190" s="51"/>
      <c r="DV190" s="17"/>
      <c r="DW190" s="18" t="s">
        <v>10</v>
      </c>
      <c r="DX190" s="19"/>
      <c r="DY190" s="61">
        <v>0</v>
      </c>
      <c r="DZ190" s="60">
        <v>0</v>
      </c>
      <c r="EA190" s="19">
        <v>0</v>
      </c>
      <c r="EB190" s="20"/>
      <c r="EC190" s="59">
        <v>0</v>
      </c>
      <c r="ED190" s="63" t="s">
        <v>10</v>
      </c>
      <c r="EE190" s="64"/>
      <c r="EF190" s="63" t="s">
        <v>10</v>
      </c>
      <c r="EG190" s="65"/>
      <c r="EH190" s="66" t="s">
        <v>10</v>
      </c>
      <c r="EI190" s="64"/>
      <c r="EJ190" s="63" t="s">
        <v>10</v>
      </c>
      <c r="EK190" s="65"/>
      <c r="EL190" s="66" t="s">
        <v>10</v>
      </c>
      <c r="EM190" s="64"/>
      <c r="EN190" s="56" t="s">
        <v>219</v>
      </c>
      <c r="EO190" s="56" t="s">
        <v>219</v>
      </c>
      <c r="EP190" s="56" t="s">
        <v>219</v>
      </c>
      <c r="EQ190" s="56" t="s">
        <v>219</v>
      </c>
      <c r="ER190" s="56" t="s">
        <v>219</v>
      </c>
      <c r="ES190" s="96" t="s">
        <v>219</v>
      </c>
      <c r="ET190" s="51"/>
      <c r="EU190" s="17"/>
      <c r="EV190" s="18"/>
      <c r="EW190" s="19"/>
      <c r="EX190" s="290">
        <v>0</v>
      </c>
      <c r="EY190" s="291">
        <v>0</v>
      </c>
      <c r="EZ190" s="19">
        <v>0</v>
      </c>
      <c r="FA190" s="20"/>
      <c r="FB190" s="292">
        <v>0</v>
      </c>
      <c r="FC190" s="63" t="s">
        <v>10</v>
      </c>
      <c r="FD190" s="64"/>
      <c r="FE190" s="63" t="s">
        <v>10</v>
      </c>
      <c r="FF190" s="65"/>
      <c r="FG190" s="66" t="s">
        <v>10</v>
      </c>
      <c r="FH190" s="64"/>
      <c r="FI190" s="63" t="s">
        <v>10</v>
      </c>
      <c r="FJ190" s="65"/>
      <c r="FK190" s="66" t="s">
        <v>10</v>
      </c>
      <c r="FL190" s="64"/>
      <c r="FM190" s="56" t="s">
        <v>219</v>
      </c>
      <c r="FN190" s="56" t="s">
        <v>219</v>
      </c>
      <c r="FO190" s="56" t="s">
        <v>219</v>
      </c>
      <c r="FP190" s="56" t="s">
        <v>219</v>
      </c>
      <c r="FQ190" s="56" t="s">
        <v>219</v>
      </c>
      <c r="FR190" s="293" t="s">
        <v>219</v>
      </c>
      <c r="FS190" s="51"/>
      <c r="FU190" s="262">
        <v>0</v>
      </c>
      <c r="FV190" s="261" t="s">
        <v>219</v>
      </c>
      <c r="FW190" s="263">
        <v>0</v>
      </c>
      <c r="FX190" s="23"/>
      <c r="FY190" s="88">
        <v>0</v>
      </c>
    </row>
    <row r="191" spans="1:181" s="25" customFormat="1" ht="12.75" thickBot="1" x14ac:dyDescent="0.25">
      <c r="A191" s="17"/>
      <c r="B191" s="18" t="s">
        <v>10</v>
      </c>
      <c r="C191" s="19"/>
      <c r="D191" s="290">
        <v>0</v>
      </c>
      <c r="E191" s="291">
        <v>0</v>
      </c>
      <c r="F191" s="19">
        <v>0</v>
      </c>
      <c r="G191" s="20"/>
      <c r="H191" s="292">
        <v>0</v>
      </c>
      <c r="I191" s="63" t="s">
        <v>10</v>
      </c>
      <c r="J191" s="64"/>
      <c r="K191" s="63" t="s">
        <v>10</v>
      </c>
      <c r="L191" s="65"/>
      <c r="M191" s="66" t="s">
        <v>10</v>
      </c>
      <c r="N191" s="64"/>
      <c r="O191" s="63" t="s">
        <v>10</v>
      </c>
      <c r="P191" s="65"/>
      <c r="Q191" s="66" t="s">
        <v>10</v>
      </c>
      <c r="R191" s="64"/>
      <c r="S191" s="56" t="s">
        <v>219</v>
      </c>
      <c r="T191" s="56" t="s">
        <v>219</v>
      </c>
      <c r="U191" s="56" t="s">
        <v>219</v>
      </c>
      <c r="V191" s="56" t="s">
        <v>219</v>
      </c>
      <c r="W191" s="56" t="s">
        <v>219</v>
      </c>
      <c r="X191" s="293" t="s">
        <v>219</v>
      </c>
      <c r="Y191" s="51"/>
      <c r="Z191" s="17"/>
      <c r="AA191" s="18" t="s">
        <v>10</v>
      </c>
      <c r="AB191" s="19"/>
      <c r="AC191" s="290">
        <v>0</v>
      </c>
      <c r="AD191" s="291">
        <v>0</v>
      </c>
      <c r="AE191" s="19">
        <v>0</v>
      </c>
      <c r="AF191" s="20"/>
      <c r="AG191" s="348">
        <v>0</v>
      </c>
      <c r="AH191" s="63" t="s">
        <v>10</v>
      </c>
      <c r="AI191" s="64"/>
      <c r="AJ191" s="63" t="s">
        <v>10</v>
      </c>
      <c r="AK191" s="65"/>
      <c r="AL191" s="66" t="s">
        <v>10</v>
      </c>
      <c r="AM191" s="64"/>
      <c r="AN191" s="63" t="s">
        <v>10</v>
      </c>
      <c r="AO191" s="65"/>
      <c r="AP191" s="66" t="s">
        <v>10</v>
      </c>
      <c r="AQ191" s="64"/>
      <c r="AR191" s="56" t="s">
        <v>219</v>
      </c>
      <c r="AS191" s="56" t="s">
        <v>219</v>
      </c>
      <c r="AT191" s="56" t="s">
        <v>219</v>
      </c>
      <c r="AU191" s="56" t="s">
        <v>219</v>
      </c>
      <c r="AV191" s="56" t="s">
        <v>219</v>
      </c>
      <c r="AW191" s="293" t="s">
        <v>219</v>
      </c>
      <c r="AX191" s="51"/>
      <c r="AY191" s="17"/>
      <c r="AZ191" s="18" t="s">
        <v>10</v>
      </c>
      <c r="BA191" s="19"/>
      <c r="BB191" s="290">
        <v>0</v>
      </c>
      <c r="BC191" s="291">
        <v>0</v>
      </c>
      <c r="BD191" s="19">
        <v>0</v>
      </c>
      <c r="BE191" s="20"/>
      <c r="BF191" s="292">
        <v>0</v>
      </c>
      <c r="BG191" s="63" t="s">
        <v>10</v>
      </c>
      <c r="BH191" s="64"/>
      <c r="BI191" s="63" t="s">
        <v>10</v>
      </c>
      <c r="BJ191" s="65"/>
      <c r="BK191" s="66" t="s">
        <v>10</v>
      </c>
      <c r="BL191" s="64"/>
      <c r="BM191" s="63" t="s">
        <v>10</v>
      </c>
      <c r="BN191" s="65"/>
      <c r="BO191" s="66" t="s">
        <v>10</v>
      </c>
      <c r="BP191" s="64"/>
      <c r="BQ191" s="56" t="s">
        <v>219</v>
      </c>
      <c r="BR191" s="56" t="s">
        <v>219</v>
      </c>
      <c r="BS191" s="56" t="s">
        <v>219</v>
      </c>
      <c r="BT191" s="56" t="s">
        <v>219</v>
      </c>
      <c r="BU191" s="56" t="s">
        <v>219</v>
      </c>
      <c r="BV191" s="293" t="s">
        <v>219</v>
      </c>
      <c r="BW191" s="51"/>
      <c r="BX191" s="17"/>
      <c r="BY191" s="18" t="s">
        <v>10</v>
      </c>
      <c r="BZ191" s="19"/>
      <c r="CA191" s="290">
        <v>0</v>
      </c>
      <c r="CB191" s="291">
        <v>0</v>
      </c>
      <c r="CC191" s="19">
        <v>0</v>
      </c>
      <c r="CD191" s="20"/>
      <c r="CE191" s="292">
        <v>0</v>
      </c>
      <c r="CF191" s="63" t="s">
        <v>10</v>
      </c>
      <c r="CG191" s="64"/>
      <c r="CH191" s="63" t="s">
        <v>10</v>
      </c>
      <c r="CI191" s="65"/>
      <c r="CJ191" s="66" t="s">
        <v>10</v>
      </c>
      <c r="CK191" s="64"/>
      <c r="CL191" s="63" t="s">
        <v>10</v>
      </c>
      <c r="CM191" s="65"/>
      <c r="CN191" s="66" t="s">
        <v>10</v>
      </c>
      <c r="CO191" s="64"/>
      <c r="CP191" s="56" t="s">
        <v>219</v>
      </c>
      <c r="CQ191" s="56" t="s">
        <v>219</v>
      </c>
      <c r="CR191" s="56" t="s">
        <v>219</v>
      </c>
      <c r="CS191" s="56" t="s">
        <v>219</v>
      </c>
      <c r="CT191" s="56" t="s">
        <v>219</v>
      </c>
      <c r="CU191" s="293" t="s">
        <v>219</v>
      </c>
      <c r="CV191" s="51"/>
      <c r="CW191" s="17"/>
      <c r="CX191" s="18" t="s">
        <v>10</v>
      </c>
      <c r="CY191" s="19"/>
      <c r="CZ191" s="290">
        <v>0</v>
      </c>
      <c r="DA191" s="291">
        <v>0</v>
      </c>
      <c r="DB191" s="19">
        <v>0</v>
      </c>
      <c r="DC191" s="20"/>
      <c r="DD191" s="292">
        <v>0</v>
      </c>
      <c r="DE191" s="63" t="s">
        <v>10</v>
      </c>
      <c r="DF191" s="64"/>
      <c r="DG191" s="63" t="s">
        <v>10</v>
      </c>
      <c r="DH191" s="65"/>
      <c r="DI191" s="66" t="s">
        <v>10</v>
      </c>
      <c r="DJ191" s="64"/>
      <c r="DK191" s="63" t="s">
        <v>10</v>
      </c>
      <c r="DL191" s="65"/>
      <c r="DM191" s="66" t="s">
        <v>10</v>
      </c>
      <c r="DN191" s="64"/>
      <c r="DO191" s="56" t="s">
        <v>219</v>
      </c>
      <c r="DP191" s="56" t="s">
        <v>219</v>
      </c>
      <c r="DQ191" s="56" t="s">
        <v>219</v>
      </c>
      <c r="DR191" s="56" t="s">
        <v>219</v>
      </c>
      <c r="DS191" s="56" t="s">
        <v>219</v>
      </c>
      <c r="DT191" s="293" t="s">
        <v>219</v>
      </c>
      <c r="DU191" s="51"/>
      <c r="DV191" s="17"/>
      <c r="DW191" s="18" t="s">
        <v>10</v>
      </c>
      <c r="DX191" s="19"/>
      <c r="DY191" s="61">
        <v>0</v>
      </c>
      <c r="DZ191" s="60">
        <v>0</v>
      </c>
      <c r="EA191" s="19">
        <v>0</v>
      </c>
      <c r="EB191" s="20"/>
      <c r="EC191" s="125">
        <v>0</v>
      </c>
      <c r="ED191" s="63" t="s">
        <v>10</v>
      </c>
      <c r="EE191" s="64"/>
      <c r="EF191" s="63" t="s">
        <v>10</v>
      </c>
      <c r="EG191" s="65"/>
      <c r="EH191" s="66" t="s">
        <v>10</v>
      </c>
      <c r="EI191" s="64"/>
      <c r="EJ191" s="63" t="s">
        <v>10</v>
      </c>
      <c r="EK191" s="65"/>
      <c r="EL191" s="66" t="s">
        <v>10</v>
      </c>
      <c r="EM191" s="64"/>
      <c r="EN191" s="56" t="s">
        <v>219</v>
      </c>
      <c r="EO191" s="56" t="s">
        <v>219</v>
      </c>
      <c r="EP191" s="56" t="s">
        <v>219</v>
      </c>
      <c r="EQ191" s="56" t="s">
        <v>219</v>
      </c>
      <c r="ER191" s="56" t="s">
        <v>219</v>
      </c>
      <c r="ES191" s="96" t="s">
        <v>219</v>
      </c>
      <c r="ET191" s="51"/>
      <c r="EU191" s="17"/>
      <c r="EV191" s="18"/>
      <c r="EW191" s="19"/>
      <c r="EX191" s="290">
        <v>0</v>
      </c>
      <c r="EY191" s="291">
        <v>0</v>
      </c>
      <c r="EZ191" s="19">
        <v>0</v>
      </c>
      <c r="FA191" s="20"/>
      <c r="FB191" s="292">
        <v>0</v>
      </c>
      <c r="FC191" s="63" t="s">
        <v>10</v>
      </c>
      <c r="FD191" s="64"/>
      <c r="FE191" s="63" t="s">
        <v>10</v>
      </c>
      <c r="FF191" s="65"/>
      <c r="FG191" s="66" t="s">
        <v>10</v>
      </c>
      <c r="FH191" s="64"/>
      <c r="FI191" s="63" t="s">
        <v>10</v>
      </c>
      <c r="FJ191" s="65"/>
      <c r="FK191" s="66" t="s">
        <v>10</v>
      </c>
      <c r="FL191" s="64"/>
      <c r="FM191" s="56" t="s">
        <v>219</v>
      </c>
      <c r="FN191" s="56" t="s">
        <v>219</v>
      </c>
      <c r="FO191" s="56" t="s">
        <v>219</v>
      </c>
      <c r="FP191" s="56" t="s">
        <v>219</v>
      </c>
      <c r="FQ191" s="56" t="s">
        <v>219</v>
      </c>
      <c r="FR191" s="293" t="s">
        <v>219</v>
      </c>
      <c r="FS191" s="51"/>
      <c r="FU191" s="264">
        <v>0</v>
      </c>
      <c r="FV191" s="265" t="s">
        <v>219</v>
      </c>
      <c r="FW191" s="266">
        <v>0</v>
      </c>
      <c r="FX191" s="23"/>
      <c r="FY191" s="88">
        <v>0</v>
      </c>
    </row>
    <row r="192" spans="1:181" s="25" customFormat="1" ht="12.75" customHeight="1" thickBot="1" x14ac:dyDescent="0.25">
      <c r="A192" s="294" t="s">
        <v>103</v>
      </c>
      <c r="B192" s="295"/>
      <c r="C192" s="296">
        <v>4.0833333333333357</v>
      </c>
      <c r="D192" s="297"/>
      <c r="E192" s="328"/>
      <c r="F192" s="464">
        <v>4.1249999999999991</v>
      </c>
      <c r="G192" s="465"/>
      <c r="H192" s="299"/>
      <c r="I192" s="300" t="s">
        <v>10</v>
      </c>
      <c r="J192" s="301"/>
      <c r="K192" s="300" t="s">
        <v>10</v>
      </c>
      <c r="L192" s="302"/>
      <c r="M192" s="303" t="s">
        <v>10</v>
      </c>
      <c r="N192" s="301"/>
      <c r="O192" s="300" t="s">
        <v>10</v>
      </c>
      <c r="P192" s="302"/>
      <c r="Q192" s="303" t="s">
        <v>10</v>
      </c>
      <c r="R192" s="301"/>
      <c r="S192" s="304"/>
      <c r="T192" s="304"/>
      <c r="U192" s="305"/>
      <c r="V192" s="306"/>
      <c r="W192" s="306"/>
      <c r="X192" s="306" t="s">
        <v>219</v>
      </c>
      <c r="Y192" s="51"/>
      <c r="Z192" s="294" t="s">
        <v>103</v>
      </c>
      <c r="AA192" s="295"/>
      <c r="AB192" s="296">
        <v>4.6666666666666696</v>
      </c>
      <c r="AC192" s="297"/>
      <c r="AD192" s="328"/>
      <c r="AE192" s="464">
        <v>4.8166666666666655</v>
      </c>
      <c r="AF192" s="465"/>
      <c r="AG192" s="299"/>
      <c r="AH192" s="300" t="s">
        <v>10</v>
      </c>
      <c r="AI192" s="301"/>
      <c r="AJ192" s="300" t="s">
        <v>10</v>
      </c>
      <c r="AK192" s="302"/>
      <c r="AL192" s="303" t="s">
        <v>10</v>
      </c>
      <c r="AM192" s="301"/>
      <c r="AN192" s="300" t="s">
        <v>10</v>
      </c>
      <c r="AO192" s="302"/>
      <c r="AP192" s="303" t="s">
        <v>10</v>
      </c>
      <c r="AQ192" s="301"/>
      <c r="AR192" s="304"/>
      <c r="AS192" s="304"/>
      <c r="AT192" s="305"/>
      <c r="AU192" s="306"/>
      <c r="AV192" s="306"/>
      <c r="AW192" s="306" t="s">
        <v>219</v>
      </c>
      <c r="AX192" s="51"/>
      <c r="AY192" s="294" t="s">
        <v>103</v>
      </c>
      <c r="AZ192" s="295"/>
      <c r="BA192" s="296">
        <v>4.3750000000000027</v>
      </c>
      <c r="BB192" s="297"/>
      <c r="BC192" s="298"/>
      <c r="BD192" s="411">
        <v>4.2993055555555548</v>
      </c>
      <c r="BE192" s="412"/>
      <c r="BF192" s="299"/>
      <c r="BG192" s="300" t="s">
        <v>10</v>
      </c>
      <c r="BH192" s="301"/>
      <c r="BI192" s="300" t="s">
        <v>10</v>
      </c>
      <c r="BJ192" s="302"/>
      <c r="BK192" s="303" t="s">
        <v>10</v>
      </c>
      <c r="BL192" s="301"/>
      <c r="BM192" s="300" t="s">
        <v>10</v>
      </c>
      <c r="BN192" s="302"/>
      <c r="BO192" s="303" t="s">
        <v>10</v>
      </c>
      <c r="BP192" s="301"/>
      <c r="BQ192" s="304"/>
      <c r="BR192" s="304"/>
      <c r="BS192" s="305"/>
      <c r="BT192" s="306"/>
      <c r="BU192" s="306"/>
      <c r="BV192" s="306" t="s">
        <v>219</v>
      </c>
      <c r="BW192" s="51"/>
      <c r="BX192" s="294" t="s">
        <v>103</v>
      </c>
      <c r="BY192" s="295"/>
      <c r="BZ192" s="296">
        <v>4.3750000000000027</v>
      </c>
      <c r="CA192" s="297"/>
      <c r="CB192" s="298"/>
      <c r="CC192" s="411">
        <v>4.6083333333333325</v>
      </c>
      <c r="CD192" s="412"/>
      <c r="CE192" s="353"/>
      <c r="CF192" s="300" t="s">
        <v>10</v>
      </c>
      <c r="CG192" s="301"/>
      <c r="CH192" s="300" t="s">
        <v>10</v>
      </c>
      <c r="CI192" s="302"/>
      <c r="CJ192" s="303" t="s">
        <v>10</v>
      </c>
      <c r="CK192" s="301"/>
      <c r="CL192" s="300" t="s">
        <v>10</v>
      </c>
      <c r="CM192" s="302"/>
      <c r="CN192" s="303" t="s">
        <v>10</v>
      </c>
      <c r="CO192" s="301"/>
      <c r="CP192" s="304"/>
      <c r="CQ192" s="304"/>
      <c r="CR192" s="305"/>
      <c r="CS192" s="306"/>
      <c r="CT192" s="306"/>
      <c r="CU192" s="306" t="s">
        <v>219</v>
      </c>
      <c r="CV192" s="51"/>
      <c r="CW192" s="294" t="s">
        <v>103</v>
      </c>
      <c r="CX192" s="295"/>
      <c r="CY192" s="296">
        <v>4.0833333333333348</v>
      </c>
      <c r="CZ192" s="297"/>
      <c r="DA192" s="298"/>
      <c r="DB192" s="411">
        <v>4.1249999999999991</v>
      </c>
      <c r="DC192" s="412"/>
      <c r="DD192" s="299"/>
      <c r="DE192" s="300" t="s">
        <v>10</v>
      </c>
      <c r="DF192" s="301"/>
      <c r="DG192" s="300" t="s">
        <v>10</v>
      </c>
      <c r="DH192" s="302"/>
      <c r="DI192" s="303" t="s">
        <v>10</v>
      </c>
      <c r="DJ192" s="301"/>
      <c r="DK192" s="300" t="s">
        <v>10</v>
      </c>
      <c r="DL192" s="302"/>
      <c r="DM192" s="303" t="s">
        <v>10</v>
      </c>
      <c r="DN192" s="301"/>
      <c r="DO192" s="304"/>
      <c r="DP192" s="304"/>
      <c r="DQ192" s="305"/>
      <c r="DR192" s="306"/>
      <c r="DS192" s="306"/>
      <c r="DT192" s="306" t="s">
        <v>219</v>
      </c>
      <c r="DU192" s="51"/>
      <c r="DV192" s="294" t="s">
        <v>103</v>
      </c>
      <c r="DW192" s="295"/>
      <c r="DX192" s="296">
        <v>0</v>
      </c>
      <c r="DY192" s="297"/>
      <c r="DZ192" s="298"/>
      <c r="EA192" s="411">
        <v>0</v>
      </c>
      <c r="EB192" s="412"/>
      <c r="EC192" s="299"/>
      <c r="ED192" s="300" t="s">
        <v>10</v>
      </c>
      <c r="EE192" s="301"/>
      <c r="EF192" s="300" t="s">
        <v>10</v>
      </c>
      <c r="EG192" s="302"/>
      <c r="EH192" s="303" t="s">
        <v>10</v>
      </c>
      <c r="EI192" s="301"/>
      <c r="EJ192" s="300" t="s">
        <v>10</v>
      </c>
      <c r="EK192" s="302"/>
      <c r="EL192" s="303" t="s">
        <v>10</v>
      </c>
      <c r="EM192" s="301"/>
      <c r="EN192" s="304"/>
      <c r="EO192" s="304"/>
      <c r="EP192" s="305"/>
      <c r="EQ192" s="306"/>
      <c r="ER192" s="306"/>
      <c r="ES192" s="306" t="s">
        <v>219</v>
      </c>
      <c r="ET192" s="51"/>
      <c r="EU192" s="294" t="s">
        <v>103</v>
      </c>
      <c r="EV192" s="295"/>
      <c r="EW192" s="296">
        <v>3.7916666666666665</v>
      </c>
      <c r="EX192" s="297"/>
      <c r="EY192" s="298"/>
      <c r="EZ192" s="411">
        <v>3.7916666666666661</v>
      </c>
      <c r="FA192" s="412"/>
      <c r="FB192" s="299"/>
      <c r="FC192" s="300" t="s">
        <v>10</v>
      </c>
      <c r="FD192" s="301"/>
      <c r="FE192" s="300" t="s">
        <v>10</v>
      </c>
      <c r="FF192" s="302"/>
      <c r="FG192" s="303" t="s">
        <v>10</v>
      </c>
      <c r="FH192" s="301"/>
      <c r="FI192" s="300" t="s">
        <v>10</v>
      </c>
      <c r="FJ192" s="302"/>
      <c r="FK192" s="303" t="s">
        <v>10</v>
      </c>
      <c r="FL192" s="301"/>
      <c r="FM192" s="304"/>
      <c r="FN192" s="304"/>
      <c r="FO192" s="305"/>
      <c r="FP192" s="306"/>
      <c r="FQ192" s="306"/>
      <c r="FR192" s="306" t="s">
        <v>219</v>
      </c>
      <c r="FS192" s="51"/>
      <c r="FY192" s="88">
        <v>0</v>
      </c>
    </row>
    <row r="193" spans="1:175" s="25" customFormat="1" ht="12.75" customHeight="1" thickBot="1" x14ac:dyDescent="0.25">
      <c r="A193" s="278" t="s">
        <v>181</v>
      </c>
      <c r="B193" s="279"/>
      <c r="C193" s="280"/>
      <c r="D193" s="281"/>
      <c r="E193" s="127"/>
      <c r="F193" s="127"/>
      <c r="G193" s="127"/>
      <c r="H193" s="127"/>
      <c r="I193" s="67"/>
      <c r="J193" s="74"/>
      <c r="K193" s="74"/>
      <c r="L193" s="74"/>
      <c r="M193" s="74"/>
      <c r="N193" s="74"/>
      <c r="O193" s="413" t="s">
        <v>115</v>
      </c>
      <c r="P193" s="414"/>
      <c r="Q193" s="417" t="s">
        <v>166</v>
      </c>
      <c r="R193" s="417"/>
      <c r="S193" s="177"/>
      <c r="T193" s="177"/>
      <c r="U193" s="177"/>
      <c r="V193" s="177"/>
      <c r="W193" s="178"/>
      <c r="X193" s="307">
        <v>1.1123909245333465</v>
      </c>
      <c r="Y193" s="51"/>
      <c r="Z193" s="278" t="s">
        <v>181</v>
      </c>
      <c r="AA193" s="279"/>
      <c r="AB193" s="280"/>
      <c r="AC193" s="281"/>
      <c r="AD193" s="127"/>
      <c r="AE193" s="127"/>
      <c r="AF193" s="127"/>
      <c r="AG193" s="127"/>
      <c r="AH193" s="67"/>
      <c r="AI193" s="74"/>
      <c r="AJ193" s="74"/>
      <c r="AK193" s="74"/>
      <c r="AL193" s="74"/>
      <c r="AM193" s="74"/>
      <c r="AN193" s="413" t="s">
        <v>115</v>
      </c>
      <c r="AO193" s="414"/>
      <c r="AP193" s="417" t="s">
        <v>166</v>
      </c>
      <c r="AQ193" s="417"/>
      <c r="AR193" s="177"/>
      <c r="AS193" s="177"/>
      <c r="AT193" s="177"/>
      <c r="AU193" s="177"/>
      <c r="AV193" s="178"/>
      <c r="AW193" s="307">
        <v>1.004379024139967</v>
      </c>
      <c r="AX193" s="51"/>
      <c r="AY193" s="278" t="s">
        <v>181</v>
      </c>
      <c r="AZ193" s="279"/>
      <c r="BA193" s="280"/>
      <c r="BB193" s="281"/>
      <c r="BC193" s="127"/>
      <c r="BD193" s="127"/>
      <c r="BE193" s="127"/>
      <c r="BF193" s="127"/>
      <c r="BG193" s="67"/>
      <c r="BH193" s="74"/>
      <c r="BI193" s="74"/>
      <c r="BJ193" s="74"/>
      <c r="BK193" s="74"/>
      <c r="BL193" s="74"/>
      <c r="BM193" s="413" t="s">
        <v>115</v>
      </c>
      <c r="BN193" s="414"/>
      <c r="BO193" s="417" t="s">
        <v>166</v>
      </c>
      <c r="BP193" s="417"/>
      <c r="BQ193" s="177"/>
      <c r="BR193" s="177"/>
      <c r="BS193" s="177"/>
      <c r="BT193" s="177"/>
      <c r="BU193" s="178"/>
      <c r="BV193" s="307">
        <v>1.0341719569452761</v>
      </c>
      <c r="BW193" s="51"/>
      <c r="BX193" s="278" t="s">
        <v>181</v>
      </c>
      <c r="BY193" s="279"/>
      <c r="BZ193" s="280"/>
      <c r="CA193" s="281"/>
      <c r="CB193" s="127"/>
      <c r="CC193" s="127"/>
      <c r="CD193" s="127"/>
      <c r="CE193" s="127"/>
      <c r="CF193" s="67"/>
      <c r="CG193" s="74"/>
      <c r="CH193" s="74"/>
      <c r="CI193" s="74"/>
      <c r="CJ193" s="74"/>
      <c r="CK193" s="74"/>
      <c r="CL193" s="413" t="s">
        <v>115</v>
      </c>
      <c r="CM193" s="414"/>
      <c r="CN193" s="417" t="s">
        <v>166</v>
      </c>
      <c r="CO193" s="417"/>
      <c r="CP193" s="177"/>
      <c r="CQ193" s="177"/>
      <c r="CR193" s="177"/>
      <c r="CS193" s="177"/>
      <c r="CT193" s="178"/>
      <c r="CU193" s="307">
        <v>1.0316475902140085</v>
      </c>
      <c r="CV193" s="51"/>
      <c r="CW193" s="278" t="s">
        <v>181</v>
      </c>
      <c r="CX193" s="279"/>
      <c r="CY193" s="280"/>
      <c r="CZ193" s="281"/>
      <c r="DA193" s="127"/>
      <c r="DB193" s="127"/>
      <c r="DC193" s="127"/>
      <c r="DD193" s="127"/>
      <c r="DE193" s="67"/>
      <c r="DF193" s="74"/>
      <c r="DG193" s="74"/>
      <c r="DH193" s="74"/>
      <c r="DI193" s="74"/>
      <c r="DJ193" s="74"/>
      <c r="DK193" s="413" t="s">
        <v>115</v>
      </c>
      <c r="DL193" s="414"/>
      <c r="DM193" s="417" t="s">
        <v>166</v>
      </c>
      <c r="DN193" s="417"/>
      <c r="DO193" s="177"/>
      <c r="DP193" s="177"/>
      <c r="DQ193" s="177"/>
      <c r="DR193" s="177"/>
      <c r="DS193" s="178"/>
      <c r="DT193" s="307">
        <v>0.90382457443428732</v>
      </c>
      <c r="DU193" s="51"/>
      <c r="DV193" s="278" t="s">
        <v>181</v>
      </c>
      <c r="DW193" s="279"/>
      <c r="DX193" s="280"/>
      <c r="DY193" s="281"/>
      <c r="DZ193" s="127"/>
      <c r="EA193" s="127"/>
      <c r="EB193" s="127"/>
      <c r="EC193" s="127"/>
      <c r="ED193" s="67"/>
      <c r="EE193" s="74"/>
      <c r="EF193" s="74"/>
      <c r="EG193" s="74"/>
      <c r="EH193" s="74"/>
      <c r="EI193" s="74"/>
      <c r="EJ193" s="413" t="s">
        <v>115</v>
      </c>
      <c r="EK193" s="414"/>
      <c r="EL193" s="417" t="s">
        <v>166</v>
      </c>
      <c r="EM193" s="417"/>
      <c r="EN193" s="177"/>
      <c r="EO193" s="177"/>
      <c r="EP193" s="177"/>
      <c r="EQ193" s="177"/>
      <c r="ER193" s="178"/>
      <c r="ES193" s="307" t="e">
        <v>#DIV/0!</v>
      </c>
      <c r="ET193" s="51"/>
      <c r="EU193" s="278" t="s">
        <v>181</v>
      </c>
      <c r="EV193" s="279"/>
      <c r="EW193" s="280"/>
      <c r="EX193" s="281"/>
      <c r="EY193" s="127"/>
      <c r="EZ193" s="127"/>
      <c r="FA193" s="127"/>
      <c r="FB193" s="127"/>
      <c r="FC193" s="67"/>
      <c r="FD193" s="74"/>
      <c r="FE193" s="74"/>
      <c r="FF193" s="74"/>
      <c r="FG193" s="74"/>
      <c r="FH193" s="74"/>
      <c r="FI193" s="413" t="s">
        <v>115</v>
      </c>
      <c r="FJ193" s="414"/>
      <c r="FK193" s="417" t="s">
        <v>166</v>
      </c>
      <c r="FL193" s="417"/>
      <c r="FM193" s="177"/>
      <c r="FN193" s="177"/>
      <c r="FO193" s="177"/>
      <c r="FP193" s="177"/>
      <c r="FQ193" s="178"/>
      <c r="FR193" s="307">
        <v>1.0642179004734558</v>
      </c>
      <c r="FS193" s="51"/>
    </row>
    <row r="194" spans="1:175" s="25" customFormat="1" ht="24.75" thickBot="1" x14ac:dyDescent="0.25">
      <c r="A194" s="69" t="s">
        <v>73</v>
      </c>
      <c r="B194" s="70" t="s">
        <v>104</v>
      </c>
      <c r="C194" s="71" t="s">
        <v>116</v>
      </c>
      <c r="D194" s="283" t="s">
        <v>119</v>
      </c>
      <c r="E194" s="86" t="s">
        <v>207</v>
      </c>
      <c r="F194" s="418" t="s">
        <v>105</v>
      </c>
      <c r="G194" s="419"/>
      <c r="H194" s="286" t="s">
        <v>162</v>
      </c>
      <c r="I194" s="418" t="s">
        <v>171</v>
      </c>
      <c r="J194" s="419"/>
      <c r="K194" s="103" t="s">
        <v>168</v>
      </c>
      <c r="L194" s="27"/>
      <c r="M194" s="108" t="s">
        <v>181</v>
      </c>
      <c r="N194" s="27"/>
      <c r="O194" s="415"/>
      <c r="P194" s="416"/>
      <c r="Q194" s="420" t="s">
        <v>2</v>
      </c>
      <c r="R194" s="420"/>
      <c r="S194" s="179"/>
      <c r="T194" s="179"/>
      <c r="U194" s="179"/>
      <c r="V194" s="179"/>
      <c r="W194" s="180"/>
      <c r="X194" s="308">
        <v>1.1011546525683642</v>
      </c>
      <c r="Y194" s="51"/>
      <c r="Z194" s="69" t="s">
        <v>73</v>
      </c>
      <c r="AA194" s="70" t="s">
        <v>104</v>
      </c>
      <c r="AB194" s="71" t="s">
        <v>116</v>
      </c>
      <c r="AC194" s="283" t="s">
        <v>119</v>
      </c>
      <c r="AD194" s="86" t="s">
        <v>207</v>
      </c>
      <c r="AE194" s="418" t="s">
        <v>105</v>
      </c>
      <c r="AF194" s="419"/>
      <c r="AG194" s="286" t="s">
        <v>162</v>
      </c>
      <c r="AH194" s="418" t="s">
        <v>171</v>
      </c>
      <c r="AI194" s="419"/>
      <c r="AJ194" s="103" t="s">
        <v>168</v>
      </c>
      <c r="AK194" s="27"/>
      <c r="AL194" s="108" t="s">
        <v>181</v>
      </c>
      <c r="AM194" s="27"/>
      <c r="AN194" s="415"/>
      <c r="AO194" s="416"/>
      <c r="AP194" s="420" t="s">
        <v>2</v>
      </c>
      <c r="AQ194" s="420"/>
      <c r="AR194" s="179"/>
      <c r="AS194" s="179"/>
      <c r="AT194" s="179"/>
      <c r="AU194" s="179"/>
      <c r="AV194" s="180"/>
      <c r="AW194" s="308">
        <v>0.97310078463387883</v>
      </c>
      <c r="AX194" s="51"/>
      <c r="AY194" s="69" t="s">
        <v>73</v>
      </c>
      <c r="AZ194" s="70" t="s">
        <v>104</v>
      </c>
      <c r="BA194" s="71" t="s">
        <v>116</v>
      </c>
      <c r="BB194" s="283" t="s">
        <v>119</v>
      </c>
      <c r="BC194" s="286" t="s">
        <v>207</v>
      </c>
      <c r="BD194" s="418" t="s">
        <v>105</v>
      </c>
      <c r="BE194" s="419"/>
      <c r="BF194" s="286" t="s">
        <v>162</v>
      </c>
      <c r="BG194" s="418" t="s">
        <v>171</v>
      </c>
      <c r="BH194" s="419"/>
      <c r="BI194" s="103" t="s">
        <v>168</v>
      </c>
      <c r="BJ194" s="27"/>
      <c r="BK194" s="108" t="s">
        <v>181</v>
      </c>
      <c r="BL194" s="27"/>
      <c r="BM194" s="415"/>
      <c r="BN194" s="416"/>
      <c r="BO194" s="420" t="s">
        <v>2</v>
      </c>
      <c r="BP194" s="420"/>
      <c r="BQ194" s="179"/>
      <c r="BR194" s="179"/>
      <c r="BS194" s="179"/>
      <c r="BT194" s="179"/>
      <c r="BU194" s="180"/>
      <c r="BV194" s="308">
        <v>1.0523797978929486</v>
      </c>
      <c r="BW194" s="51"/>
      <c r="BX194" s="69" t="s">
        <v>73</v>
      </c>
      <c r="BY194" s="70" t="s">
        <v>104</v>
      </c>
      <c r="BZ194" s="71" t="s">
        <v>116</v>
      </c>
      <c r="CA194" s="283" t="s">
        <v>119</v>
      </c>
      <c r="CB194" s="286" t="s">
        <v>207</v>
      </c>
      <c r="CC194" s="418" t="s">
        <v>105</v>
      </c>
      <c r="CD194" s="419"/>
      <c r="CE194" s="286" t="s">
        <v>162</v>
      </c>
      <c r="CF194" s="418" t="s">
        <v>171</v>
      </c>
      <c r="CG194" s="419"/>
      <c r="CH194" s="103" t="s">
        <v>168</v>
      </c>
      <c r="CI194" s="27"/>
      <c r="CJ194" s="108" t="s">
        <v>181</v>
      </c>
      <c r="CK194" s="27"/>
      <c r="CL194" s="415"/>
      <c r="CM194" s="416"/>
      <c r="CN194" s="420" t="s">
        <v>2</v>
      </c>
      <c r="CO194" s="420"/>
      <c r="CP194" s="179"/>
      <c r="CQ194" s="179"/>
      <c r="CR194" s="179"/>
      <c r="CS194" s="179"/>
      <c r="CT194" s="180"/>
      <c r="CU194" s="308">
        <v>0.97941226919051527</v>
      </c>
      <c r="CV194" s="51"/>
      <c r="CW194" s="69" t="s">
        <v>73</v>
      </c>
      <c r="CX194" s="70" t="s">
        <v>104</v>
      </c>
      <c r="CY194" s="71" t="s">
        <v>116</v>
      </c>
      <c r="CZ194" s="283" t="s">
        <v>119</v>
      </c>
      <c r="DA194" s="286" t="s">
        <v>207</v>
      </c>
      <c r="DB194" s="418" t="s">
        <v>105</v>
      </c>
      <c r="DC194" s="419"/>
      <c r="DD194" s="286" t="s">
        <v>162</v>
      </c>
      <c r="DE194" s="418" t="s">
        <v>171</v>
      </c>
      <c r="DF194" s="419"/>
      <c r="DG194" s="103" t="s">
        <v>168</v>
      </c>
      <c r="DH194" s="27"/>
      <c r="DI194" s="108" t="s">
        <v>181</v>
      </c>
      <c r="DJ194" s="27"/>
      <c r="DK194" s="415"/>
      <c r="DL194" s="416"/>
      <c r="DM194" s="420" t="s">
        <v>2</v>
      </c>
      <c r="DN194" s="420"/>
      <c r="DO194" s="179"/>
      <c r="DP194" s="179"/>
      <c r="DQ194" s="179"/>
      <c r="DR194" s="179"/>
      <c r="DS194" s="180"/>
      <c r="DT194" s="308">
        <v>0.89469503327838595</v>
      </c>
      <c r="DU194" s="51"/>
      <c r="DV194" s="69" t="s">
        <v>73</v>
      </c>
      <c r="DW194" s="70" t="s">
        <v>104</v>
      </c>
      <c r="DX194" s="71" t="s">
        <v>116</v>
      </c>
      <c r="DY194" s="283" t="s">
        <v>119</v>
      </c>
      <c r="DZ194" s="86" t="s">
        <v>207</v>
      </c>
      <c r="EA194" s="418" t="s">
        <v>105</v>
      </c>
      <c r="EB194" s="419"/>
      <c r="EC194" s="86" t="s">
        <v>162</v>
      </c>
      <c r="ED194" s="418" t="s">
        <v>171</v>
      </c>
      <c r="EE194" s="419"/>
      <c r="EF194" s="103" t="s">
        <v>168</v>
      </c>
      <c r="EG194" s="27"/>
      <c r="EH194" s="108" t="s">
        <v>181</v>
      </c>
      <c r="EI194" s="27"/>
      <c r="EJ194" s="415"/>
      <c r="EK194" s="416"/>
      <c r="EL194" s="420" t="s">
        <v>2</v>
      </c>
      <c r="EM194" s="420"/>
      <c r="EN194" s="179"/>
      <c r="EO194" s="179"/>
      <c r="EP194" s="179"/>
      <c r="EQ194" s="179"/>
      <c r="ER194" s="180"/>
      <c r="ES194" s="308" t="e">
        <v>#DIV/0!</v>
      </c>
      <c r="ET194" s="51"/>
      <c r="EU194" s="69" t="s">
        <v>73</v>
      </c>
      <c r="EV194" s="70" t="s">
        <v>104</v>
      </c>
      <c r="EW194" s="71" t="s">
        <v>116</v>
      </c>
      <c r="EX194" s="283" t="s">
        <v>119</v>
      </c>
      <c r="EY194" s="286" t="s">
        <v>207</v>
      </c>
      <c r="EZ194" s="418" t="s">
        <v>105</v>
      </c>
      <c r="FA194" s="419"/>
      <c r="FB194" s="286" t="s">
        <v>162</v>
      </c>
      <c r="FC194" s="418" t="s">
        <v>171</v>
      </c>
      <c r="FD194" s="419"/>
      <c r="FE194" s="103" t="s">
        <v>168</v>
      </c>
      <c r="FF194" s="27"/>
      <c r="FG194" s="108" t="s">
        <v>181</v>
      </c>
      <c r="FH194" s="27"/>
      <c r="FI194" s="415"/>
      <c r="FJ194" s="416"/>
      <c r="FK194" s="420" t="s">
        <v>2</v>
      </c>
      <c r="FL194" s="420"/>
      <c r="FM194" s="179"/>
      <c r="FN194" s="179"/>
      <c r="FO194" s="179"/>
      <c r="FP194" s="179"/>
      <c r="FQ194" s="180"/>
      <c r="FR194" s="308">
        <v>1.064217900473456</v>
      </c>
      <c r="FS194" s="51"/>
    </row>
    <row r="195" spans="1:175" s="25" customFormat="1" ht="12.75" thickBot="1" x14ac:dyDescent="0.25">
      <c r="A195" s="128" t="s">
        <v>66</v>
      </c>
      <c r="B195" s="72">
        <v>850</v>
      </c>
      <c r="C195" s="325">
        <v>0.23300438596491227</v>
      </c>
      <c r="D195" s="109">
        <v>494.14400000000006</v>
      </c>
      <c r="E195" s="343">
        <v>0.13545614035087722</v>
      </c>
      <c r="F195" s="322">
        <v>1962</v>
      </c>
      <c r="G195" s="421">
        <v>3296</v>
      </c>
      <c r="H195" s="344"/>
      <c r="I195" s="423">
        <v>135.26799999999992</v>
      </c>
      <c r="J195" s="424"/>
      <c r="K195" s="109">
        <v>1603.1239999999998</v>
      </c>
      <c r="M195" s="425" t="s">
        <v>172</v>
      </c>
      <c r="N195" s="426"/>
      <c r="O195" s="427"/>
      <c r="P195" s="427"/>
      <c r="Q195" s="427"/>
      <c r="R195" s="428"/>
      <c r="S195" s="102"/>
      <c r="T195" s="102"/>
      <c r="U195" s="102"/>
      <c r="V195" s="102"/>
      <c r="W195" s="102"/>
      <c r="X195" s="101"/>
      <c r="Y195" s="51"/>
      <c r="Z195" s="349" t="s">
        <v>66</v>
      </c>
      <c r="AA195" s="72">
        <v>520</v>
      </c>
      <c r="AB195" s="325">
        <v>0.14254385964912281</v>
      </c>
      <c r="AC195" s="109">
        <v>1671.8799999999999</v>
      </c>
      <c r="AD195" s="347">
        <v>0.45830043859649122</v>
      </c>
      <c r="AE195" s="322">
        <v>2012</v>
      </c>
      <c r="AF195" s="421">
        <v>2986</v>
      </c>
      <c r="AG195" s="344"/>
      <c r="AH195" s="423">
        <v>371.09199999999919</v>
      </c>
      <c r="AI195" s="424"/>
      <c r="AJ195" s="109">
        <v>711.21199999999931</v>
      </c>
      <c r="AL195" s="425" t="s">
        <v>172</v>
      </c>
      <c r="AM195" s="426"/>
      <c r="AN195" s="427"/>
      <c r="AO195" s="427"/>
      <c r="AP195" s="427"/>
      <c r="AQ195" s="428"/>
      <c r="AR195" s="102"/>
      <c r="AS195" s="102"/>
      <c r="AT195" s="102"/>
      <c r="AU195" s="102"/>
      <c r="AV195" s="102"/>
      <c r="AW195" s="101"/>
      <c r="AX195" s="51"/>
      <c r="AY195" s="349" t="s">
        <v>66</v>
      </c>
      <c r="AZ195" s="72">
        <v>450</v>
      </c>
      <c r="BA195" s="325">
        <v>0.12335526315789475</v>
      </c>
      <c r="BB195" s="109">
        <v>1488.2</v>
      </c>
      <c r="BC195" s="347">
        <v>0.40794956140350874</v>
      </c>
      <c r="BD195" s="322">
        <v>1551</v>
      </c>
      <c r="BE195" s="421">
        <v>2579</v>
      </c>
      <c r="BF195" s="344"/>
      <c r="BG195" s="423">
        <v>41.723999999999478</v>
      </c>
      <c r="BH195" s="424"/>
      <c r="BI195" s="109">
        <v>104.52399999999943</v>
      </c>
      <c r="BK195" s="425" t="s">
        <v>172</v>
      </c>
      <c r="BL195" s="426"/>
      <c r="BM195" s="427"/>
      <c r="BN195" s="427"/>
      <c r="BO195" s="427"/>
      <c r="BP195" s="428"/>
      <c r="BQ195" s="102"/>
      <c r="BR195" s="102"/>
      <c r="BS195" s="102"/>
      <c r="BT195" s="102"/>
      <c r="BU195" s="102"/>
      <c r="BV195" s="101"/>
      <c r="BW195" s="51"/>
      <c r="BX195" s="349" t="s">
        <v>66</v>
      </c>
      <c r="BY195" s="72">
        <v>575</v>
      </c>
      <c r="BZ195" s="325">
        <v>0.15762061403508773</v>
      </c>
      <c r="CA195" s="109">
        <v>820.62400000000002</v>
      </c>
      <c r="CB195" s="347">
        <v>0.22495175438596493</v>
      </c>
      <c r="CC195" s="322">
        <v>0</v>
      </c>
      <c r="CD195" s="421">
        <v>0</v>
      </c>
      <c r="CE195" s="344"/>
      <c r="CF195" s="423">
        <v>-128.68800000000033</v>
      </c>
      <c r="CG195" s="424"/>
      <c r="CH195" s="109">
        <v>-374.31200000000035</v>
      </c>
      <c r="CJ195" s="425" t="s">
        <v>172</v>
      </c>
      <c r="CK195" s="426"/>
      <c r="CL195" s="427"/>
      <c r="CM195" s="427"/>
      <c r="CN195" s="427"/>
      <c r="CO195" s="428"/>
      <c r="CP195" s="102"/>
      <c r="CQ195" s="102"/>
      <c r="CR195" s="102"/>
      <c r="CS195" s="102"/>
      <c r="CT195" s="102"/>
      <c r="CU195" s="101"/>
      <c r="CV195" s="51"/>
      <c r="CW195" s="349" t="s">
        <v>66</v>
      </c>
      <c r="CX195" s="72">
        <v>700</v>
      </c>
      <c r="CY195" s="325">
        <v>0.19188596491228072</v>
      </c>
      <c r="CZ195" s="109">
        <v>840.25200000000007</v>
      </c>
      <c r="DA195" s="347">
        <v>0.23033223684210527</v>
      </c>
      <c r="DB195" s="322">
        <v>0</v>
      </c>
      <c r="DC195" s="421">
        <v>0</v>
      </c>
      <c r="DD195" s="344"/>
      <c r="DE195" s="423">
        <v>122.09199999999964</v>
      </c>
      <c r="DF195" s="424"/>
      <c r="DG195" s="109">
        <v>-18.160000000000423</v>
      </c>
      <c r="DI195" s="425" t="s">
        <v>172</v>
      </c>
      <c r="DJ195" s="426"/>
      <c r="DK195" s="427"/>
      <c r="DL195" s="427"/>
      <c r="DM195" s="427"/>
      <c r="DN195" s="428"/>
      <c r="DO195" s="102"/>
      <c r="DP195" s="102"/>
      <c r="DQ195" s="102"/>
      <c r="DR195" s="102"/>
      <c r="DS195" s="102"/>
      <c r="DT195" s="101"/>
      <c r="DU195" s="51"/>
      <c r="DV195" s="349" t="s">
        <v>66</v>
      </c>
      <c r="DW195" s="72">
        <v>0</v>
      </c>
      <c r="DX195" s="73">
        <v>0</v>
      </c>
      <c r="DY195" s="82">
        <v>0</v>
      </c>
      <c r="DZ195" s="85">
        <v>0</v>
      </c>
      <c r="EA195" s="112">
        <v>0</v>
      </c>
      <c r="EB195" s="493">
        <v>0</v>
      </c>
      <c r="EC195" s="68"/>
      <c r="ED195" s="495">
        <v>428.94799999999918</v>
      </c>
      <c r="EE195" s="496"/>
      <c r="EF195" s="82">
        <v>428.94799999999918</v>
      </c>
      <c r="EH195" s="425" t="s">
        <v>172</v>
      </c>
      <c r="EI195" s="426"/>
      <c r="EJ195" s="427"/>
      <c r="EK195" s="427"/>
      <c r="EL195" s="427"/>
      <c r="EM195" s="428"/>
      <c r="EN195" s="102"/>
      <c r="EO195" s="102"/>
      <c r="EP195" s="102"/>
      <c r="EQ195" s="102"/>
      <c r="ER195" s="102"/>
      <c r="ES195" s="101"/>
      <c r="ET195" s="51"/>
      <c r="EU195" s="349" t="s">
        <v>66</v>
      </c>
      <c r="EV195" s="72">
        <v>420</v>
      </c>
      <c r="EW195" s="325">
        <v>0.11513157894736842</v>
      </c>
      <c r="EX195" s="109">
        <v>955.22</v>
      </c>
      <c r="EY195" s="347">
        <v>0.26184758771929822</v>
      </c>
      <c r="EZ195" s="322">
        <v>1685</v>
      </c>
      <c r="FA195" s="421">
        <v>2155</v>
      </c>
      <c r="FB195" s="344"/>
      <c r="FC195" s="423">
        <v>428.94799999999918</v>
      </c>
      <c r="FD195" s="424"/>
      <c r="FE195" s="109">
        <v>1158.7279999999992</v>
      </c>
      <c r="FG195" s="425" t="s">
        <v>172</v>
      </c>
      <c r="FH195" s="426"/>
      <c r="FI195" s="427"/>
      <c r="FJ195" s="427"/>
      <c r="FK195" s="427"/>
      <c r="FL195" s="428"/>
      <c r="FM195" s="102"/>
      <c r="FN195" s="102"/>
      <c r="FO195" s="102"/>
      <c r="FP195" s="102"/>
      <c r="FQ195" s="102"/>
      <c r="FR195" s="101"/>
      <c r="FS195" s="51"/>
    </row>
    <row r="196" spans="1:175" s="25" customFormat="1" x14ac:dyDescent="0.2">
      <c r="A196" s="129" t="s">
        <v>67</v>
      </c>
      <c r="B196" s="323">
        <v>650</v>
      </c>
      <c r="C196" s="327">
        <v>0.23757309941520469</v>
      </c>
      <c r="D196" s="110">
        <v>388.25600000000003</v>
      </c>
      <c r="E196" s="310">
        <v>0.14190643274853801</v>
      </c>
      <c r="F196" s="315">
        <v>1334</v>
      </c>
      <c r="G196" s="422"/>
      <c r="H196" s="68"/>
      <c r="I196" s="429">
        <v>230.23199999999986</v>
      </c>
      <c r="J196" s="430"/>
      <c r="K196" s="110">
        <v>1175.9759999999997</v>
      </c>
      <c r="L196" s="23"/>
      <c r="M196" s="431"/>
      <c r="N196" s="432"/>
      <c r="O196" s="432"/>
      <c r="P196" s="432"/>
      <c r="Q196" s="432"/>
      <c r="R196" s="433"/>
      <c r="S196" s="97"/>
      <c r="T196" s="97"/>
      <c r="U196" s="97"/>
      <c r="V196" s="97"/>
      <c r="W196" s="97"/>
      <c r="X196" s="98"/>
      <c r="Y196" s="51"/>
      <c r="Z196" s="350" t="s">
        <v>67</v>
      </c>
      <c r="AA196" s="323">
        <v>400</v>
      </c>
      <c r="AB196" s="327">
        <v>0.14619883040935672</v>
      </c>
      <c r="AC196" s="110">
        <v>1313.6200000000001</v>
      </c>
      <c r="AD196" s="326">
        <v>0.48012426900584798</v>
      </c>
      <c r="AE196" s="315">
        <v>974</v>
      </c>
      <c r="AF196" s="422"/>
      <c r="AG196" s="68"/>
      <c r="AH196" s="429">
        <v>-383.69200000000046</v>
      </c>
      <c r="AI196" s="430"/>
      <c r="AJ196" s="110">
        <v>590.30799999999954</v>
      </c>
      <c r="AK196" s="23"/>
      <c r="AL196" s="431"/>
      <c r="AM196" s="432"/>
      <c r="AN196" s="432"/>
      <c r="AO196" s="432"/>
      <c r="AP196" s="432"/>
      <c r="AQ196" s="433"/>
      <c r="AR196" s="97"/>
      <c r="AS196" s="97"/>
      <c r="AT196" s="97"/>
      <c r="AU196" s="97"/>
      <c r="AV196" s="97"/>
      <c r="AW196" s="98"/>
      <c r="AX196" s="51"/>
      <c r="AY196" s="350" t="s">
        <v>67</v>
      </c>
      <c r="AZ196" s="75">
        <v>350</v>
      </c>
      <c r="BA196" s="327">
        <v>0.12792397660818713</v>
      </c>
      <c r="BB196" s="110">
        <v>1169.3</v>
      </c>
      <c r="BC196" s="326">
        <v>0.42737573099415199</v>
      </c>
      <c r="BD196" s="315">
        <v>1028</v>
      </c>
      <c r="BE196" s="422"/>
      <c r="BF196" s="68"/>
      <c r="BG196" s="429">
        <v>-881.50400000000013</v>
      </c>
      <c r="BH196" s="430"/>
      <c r="BI196" s="110">
        <v>-1022.8040000000001</v>
      </c>
      <c r="BJ196" s="23"/>
      <c r="BK196" s="431"/>
      <c r="BL196" s="432"/>
      <c r="BM196" s="432"/>
      <c r="BN196" s="432"/>
      <c r="BO196" s="432"/>
      <c r="BP196" s="433"/>
      <c r="BQ196" s="97"/>
      <c r="BR196" s="97"/>
      <c r="BS196" s="97"/>
      <c r="BT196" s="97"/>
      <c r="BU196" s="97"/>
      <c r="BV196" s="98"/>
      <c r="BW196" s="51"/>
      <c r="BX196" s="350" t="s">
        <v>67</v>
      </c>
      <c r="BY196" s="75">
        <v>450</v>
      </c>
      <c r="BZ196" s="327">
        <v>0.1644736842105263</v>
      </c>
      <c r="CA196" s="110">
        <v>644.77600000000007</v>
      </c>
      <c r="CB196" s="326">
        <v>0.23566374269005852</v>
      </c>
      <c r="CC196" s="315">
        <v>0</v>
      </c>
      <c r="CD196" s="422"/>
      <c r="CE196" s="68"/>
      <c r="CF196" s="429">
        <v>-42.042000000000144</v>
      </c>
      <c r="CG196" s="430"/>
      <c r="CH196" s="110">
        <v>-236.81800000000021</v>
      </c>
      <c r="CI196" s="23"/>
      <c r="CJ196" s="431"/>
      <c r="CK196" s="432"/>
      <c r="CL196" s="432"/>
      <c r="CM196" s="432"/>
      <c r="CN196" s="432"/>
      <c r="CO196" s="433"/>
      <c r="CP196" s="97"/>
      <c r="CQ196" s="97"/>
      <c r="CR196" s="97"/>
      <c r="CS196" s="97"/>
      <c r="CT196" s="97"/>
      <c r="CU196" s="98"/>
      <c r="CV196" s="51"/>
      <c r="CW196" s="350" t="s">
        <v>67</v>
      </c>
      <c r="CX196" s="75">
        <v>550</v>
      </c>
      <c r="CY196" s="327">
        <v>0.20102339181286552</v>
      </c>
      <c r="CZ196" s="110">
        <v>660.19799999999998</v>
      </c>
      <c r="DA196" s="326">
        <v>0.24130043859649122</v>
      </c>
      <c r="DB196" s="315">
        <v>0</v>
      </c>
      <c r="DC196" s="422"/>
      <c r="DD196" s="68"/>
      <c r="DE196" s="429">
        <v>677.42799999999988</v>
      </c>
      <c r="DF196" s="430"/>
      <c r="DG196" s="110">
        <v>567.2299999999999</v>
      </c>
      <c r="DH196" s="23"/>
      <c r="DI196" s="431"/>
      <c r="DJ196" s="432"/>
      <c r="DK196" s="432"/>
      <c r="DL196" s="432"/>
      <c r="DM196" s="432"/>
      <c r="DN196" s="433"/>
      <c r="DO196" s="97"/>
      <c r="DP196" s="97"/>
      <c r="DQ196" s="97"/>
      <c r="DR196" s="97"/>
      <c r="DS196" s="97"/>
      <c r="DT196" s="98"/>
      <c r="DU196" s="51"/>
      <c r="DV196" s="350" t="s">
        <v>67</v>
      </c>
      <c r="DW196" s="75">
        <v>0</v>
      </c>
      <c r="DX196" s="76">
        <v>0</v>
      </c>
      <c r="DY196" s="83">
        <v>0</v>
      </c>
      <c r="DZ196" s="85">
        <v>0</v>
      </c>
      <c r="EA196" s="113">
        <v>0</v>
      </c>
      <c r="EB196" s="494"/>
      <c r="EC196" s="181"/>
      <c r="ED196" s="495">
        <v>1206.172</v>
      </c>
      <c r="EE196" s="496"/>
      <c r="EF196" s="83">
        <v>1206.172</v>
      </c>
      <c r="EG196" s="23"/>
      <c r="EH196" s="431"/>
      <c r="EI196" s="432"/>
      <c r="EJ196" s="432"/>
      <c r="EK196" s="432"/>
      <c r="EL196" s="432"/>
      <c r="EM196" s="433"/>
      <c r="EN196" s="97"/>
      <c r="EO196" s="97"/>
      <c r="EP196" s="97"/>
      <c r="EQ196" s="97"/>
      <c r="ER196" s="97"/>
      <c r="ES196" s="98"/>
      <c r="ET196" s="51"/>
      <c r="EU196" s="350" t="s">
        <v>67</v>
      </c>
      <c r="EV196" s="323">
        <v>350</v>
      </c>
      <c r="EW196" s="327">
        <v>0.12792397660818713</v>
      </c>
      <c r="EX196" s="110">
        <v>750.53</v>
      </c>
      <c r="EY196" s="326">
        <v>0.27431652046783622</v>
      </c>
      <c r="EZ196" s="315">
        <v>470</v>
      </c>
      <c r="FA196" s="422"/>
      <c r="FB196" s="68"/>
      <c r="FC196" s="429">
        <v>1206.172</v>
      </c>
      <c r="FD196" s="430"/>
      <c r="FE196" s="110">
        <v>925.64200000000005</v>
      </c>
      <c r="FF196" s="23"/>
      <c r="FG196" s="431"/>
      <c r="FH196" s="432"/>
      <c r="FI196" s="432"/>
      <c r="FJ196" s="432"/>
      <c r="FK196" s="432"/>
      <c r="FL196" s="433"/>
      <c r="FM196" s="97"/>
      <c r="FN196" s="97"/>
      <c r="FO196" s="97"/>
      <c r="FP196" s="97"/>
      <c r="FQ196" s="97"/>
      <c r="FR196" s="98"/>
      <c r="FS196" s="51"/>
    </row>
    <row r="197" spans="1:175" s="25" customFormat="1" x14ac:dyDescent="0.2">
      <c r="A197" s="129" t="s">
        <v>68</v>
      </c>
      <c r="B197" s="323">
        <v>750</v>
      </c>
      <c r="C197" s="327">
        <v>0.13528138528138528</v>
      </c>
      <c r="D197" s="110">
        <v>389.536</v>
      </c>
      <c r="E197" s="310">
        <v>7.0262626262626263E-2</v>
      </c>
      <c r="F197" s="315">
        <v>1105</v>
      </c>
      <c r="G197" s="422">
        <v>2285</v>
      </c>
      <c r="H197" s="68"/>
      <c r="I197" s="429">
        <v>-1271.2200000000003</v>
      </c>
      <c r="J197" s="430"/>
      <c r="K197" s="110">
        <v>-555.75600000000031</v>
      </c>
      <c r="L197" s="23"/>
      <c r="M197" s="434"/>
      <c r="N197" s="435"/>
      <c r="O197" s="435"/>
      <c r="P197" s="435"/>
      <c r="Q197" s="435"/>
      <c r="R197" s="436"/>
      <c r="S197" s="97"/>
      <c r="T197" s="97"/>
      <c r="U197" s="97"/>
      <c r="V197" s="97"/>
      <c r="W197" s="97"/>
      <c r="X197" s="98"/>
      <c r="Y197" s="51"/>
      <c r="Z197" s="350" t="s">
        <v>68</v>
      </c>
      <c r="AA197" s="323">
        <v>540</v>
      </c>
      <c r="AB197" s="327">
        <v>9.7402597402597393E-2</v>
      </c>
      <c r="AC197" s="110">
        <v>1356.32</v>
      </c>
      <c r="AD197" s="326">
        <v>0.24464646464646464</v>
      </c>
      <c r="AE197" s="315">
        <v>1054</v>
      </c>
      <c r="AF197" s="422">
        <v>1776</v>
      </c>
      <c r="AG197" s="68"/>
      <c r="AH197" s="429">
        <v>-2322.0440000000008</v>
      </c>
      <c r="AI197" s="430"/>
      <c r="AJ197" s="110">
        <v>-3138.3640000000005</v>
      </c>
      <c r="AK197" s="23"/>
      <c r="AL197" s="434"/>
      <c r="AM197" s="435"/>
      <c r="AN197" s="435"/>
      <c r="AO197" s="435"/>
      <c r="AP197" s="435"/>
      <c r="AQ197" s="436"/>
      <c r="AR197" s="97"/>
      <c r="AS197" s="97"/>
      <c r="AT197" s="97"/>
      <c r="AU197" s="97"/>
      <c r="AV197" s="97"/>
      <c r="AW197" s="98"/>
      <c r="AX197" s="51"/>
      <c r="AY197" s="350" t="s">
        <v>68</v>
      </c>
      <c r="AZ197" s="75">
        <v>500</v>
      </c>
      <c r="BA197" s="327">
        <v>9.0187590187590191E-2</v>
      </c>
      <c r="BB197" s="110">
        <v>1177.96</v>
      </c>
      <c r="BC197" s="326">
        <v>0.21247474747474748</v>
      </c>
      <c r="BD197" s="315">
        <v>1491</v>
      </c>
      <c r="BE197" s="422">
        <v>1491</v>
      </c>
      <c r="BF197" s="68"/>
      <c r="BG197" s="429">
        <v>-3354.6200000000003</v>
      </c>
      <c r="BH197" s="430"/>
      <c r="BI197" s="110">
        <v>-3041.5800000000004</v>
      </c>
      <c r="BJ197" s="23"/>
      <c r="BK197" s="434"/>
      <c r="BL197" s="435"/>
      <c r="BM197" s="435"/>
      <c r="BN197" s="435"/>
      <c r="BO197" s="435"/>
      <c r="BP197" s="436"/>
      <c r="BQ197" s="97"/>
      <c r="BR197" s="97"/>
      <c r="BS197" s="97"/>
      <c r="BT197" s="97"/>
      <c r="BU197" s="97"/>
      <c r="BV197" s="98"/>
      <c r="BW197" s="51"/>
      <c r="BX197" s="350" t="s">
        <v>68</v>
      </c>
      <c r="BY197" s="75">
        <v>200</v>
      </c>
      <c r="BZ197" s="327">
        <v>3.6075036075036072E-2</v>
      </c>
      <c r="CA197" s="110">
        <v>623.6160000000001</v>
      </c>
      <c r="CB197" s="326">
        <v>0.11248484848484851</v>
      </c>
      <c r="CC197" s="315">
        <v>1664</v>
      </c>
      <c r="CD197" s="422">
        <v>2985</v>
      </c>
      <c r="CE197" s="68"/>
      <c r="CF197" s="429">
        <v>-1983.6440000000007</v>
      </c>
      <c r="CG197" s="430"/>
      <c r="CH197" s="110">
        <v>-943.26000000000067</v>
      </c>
      <c r="CI197" s="23"/>
      <c r="CJ197" s="434"/>
      <c r="CK197" s="435"/>
      <c r="CL197" s="435"/>
      <c r="CM197" s="435"/>
      <c r="CN197" s="435"/>
      <c r="CO197" s="436"/>
      <c r="CP197" s="97"/>
      <c r="CQ197" s="97"/>
      <c r="CR197" s="97"/>
      <c r="CS197" s="97"/>
      <c r="CT197" s="97"/>
      <c r="CU197" s="98"/>
      <c r="CV197" s="51"/>
      <c r="CW197" s="350" t="s">
        <v>68</v>
      </c>
      <c r="CX197" s="75">
        <v>350</v>
      </c>
      <c r="CY197" s="327">
        <v>6.3131313131313135E-2</v>
      </c>
      <c r="CZ197" s="110">
        <v>696.44399999999996</v>
      </c>
      <c r="DA197" s="326">
        <v>0.12562121212121211</v>
      </c>
      <c r="DB197" s="315">
        <v>1470</v>
      </c>
      <c r="DC197" s="422">
        <v>2411</v>
      </c>
      <c r="DD197" s="68"/>
      <c r="DE197" s="429">
        <v>242.52399999999943</v>
      </c>
      <c r="DF197" s="430"/>
      <c r="DG197" s="110">
        <v>1016.0799999999995</v>
      </c>
      <c r="DH197" s="23"/>
      <c r="DI197" s="434"/>
      <c r="DJ197" s="435"/>
      <c r="DK197" s="435"/>
      <c r="DL197" s="435"/>
      <c r="DM197" s="435"/>
      <c r="DN197" s="436"/>
      <c r="DO197" s="97"/>
      <c r="DP197" s="97"/>
      <c r="DQ197" s="97"/>
      <c r="DR197" s="97"/>
      <c r="DS197" s="97"/>
      <c r="DT197" s="98"/>
      <c r="DU197" s="51"/>
      <c r="DV197" s="350" t="s">
        <v>68</v>
      </c>
      <c r="DW197" s="75">
        <v>0</v>
      </c>
      <c r="DX197" s="76">
        <v>0</v>
      </c>
      <c r="DY197" s="83">
        <v>0</v>
      </c>
      <c r="DZ197" s="85">
        <v>0</v>
      </c>
      <c r="EA197" s="113">
        <v>0</v>
      </c>
      <c r="EB197" s="494">
        <v>0</v>
      </c>
      <c r="EC197" s="181"/>
      <c r="ED197" s="495">
        <v>1810.8759999999995</v>
      </c>
      <c r="EE197" s="496"/>
      <c r="EF197" s="83">
        <v>1810.8759999999995</v>
      </c>
      <c r="EG197" s="23"/>
      <c r="EH197" s="434"/>
      <c r="EI197" s="435"/>
      <c r="EJ197" s="435"/>
      <c r="EK197" s="435"/>
      <c r="EL197" s="435"/>
      <c r="EM197" s="436"/>
      <c r="EN197" s="97"/>
      <c r="EO197" s="97"/>
      <c r="EP197" s="97"/>
      <c r="EQ197" s="97"/>
      <c r="ER197" s="97"/>
      <c r="ES197" s="98"/>
      <c r="ET197" s="51"/>
      <c r="EU197" s="350" t="s">
        <v>68</v>
      </c>
      <c r="EV197" s="323">
        <v>400</v>
      </c>
      <c r="EW197" s="327">
        <v>7.2150072150072145E-2</v>
      </c>
      <c r="EX197" s="110">
        <v>748.02</v>
      </c>
      <c r="EY197" s="326">
        <v>0.13492424242424242</v>
      </c>
      <c r="EZ197" s="315">
        <v>1063</v>
      </c>
      <c r="FA197" s="422">
        <v>2074</v>
      </c>
      <c r="FB197" s="68"/>
      <c r="FC197" s="429">
        <v>1810.8759999999995</v>
      </c>
      <c r="FD197" s="430"/>
      <c r="FE197" s="110">
        <v>2125.8559999999998</v>
      </c>
      <c r="FF197" s="23"/>
      <c r="FG197" s="434"/>
      <c r="FH197" s="435"/>
      <c r="FI197" s="435"/>
      <c r="FJ197" s="435"/>
      <c r="FK197" s="435"/>
      <c r="FL197" s="436"/>
      <c r="FM197" s="97"/>
      <c r="FN197" s="97"/>
      <c r="FO197" s="97"/>
      <c r="FP197" s="97"/>
      <c r="FQ197" s="97"/>
      <c r="FR197" s="98"/>
      <c r="FS197" s="51"/>
    </row>
    <row r="198" spans="1:175" s="25" customFormat="1" x14ac:dyDescent="0.2">
      <c r="A198" s="129" t="s">
        <v>69</v>
      </c>
      <c r="B198" s="323">
        <v>600</v>
      </c>
      <c r="C198" s="327">
        <v>0.14430014430014429</v>
      </c>
      <c r="D198" s="110">
        <v>306.06400000000002</v>
      </c>
      <c r="E198" s="310">
        <v>7.3608465608465609E-2</v>
      </c>
      <c r="F198" s="315">
        <v>1180</v>
      </c>
      <c r="G198" s="422"/>
      <c r="H198" s="68"/>
      <c r="I198" s="429">
        <v>67.269999999999641</v>
      </c>
      <c r="J198" s="430"/>
      <c r="K198" s="110">
        <v>941.20599999999956</v>
      </c>
      <c r="L198" s="23"/>
      <c r="M198" s="434"/>
      <c r="N198" s="435"/>
      <c r="O198" s="435"/>
      <c r="P198" s="435"/>
      <c r="Q198" s="435"/>
      <c r="R198" s="436"/>
      <c r="S198" s="97"/>
      <c r="T198" s="97"/>
      <c r="U198" s="97"/>
      <c r="V198" s="97"/>
      <c r="W198" s="97"/>
      <c r="X198" s="98"/>
      <c r="Y198" s="51"/>
      <c r="Z198" s="350" t="s">
        <v>69</v>
      </c>
      <c r="AA198" s="323">
        <v>420</v>
      </c>
      <c r="AB198" s="327">
        <v>0.10101010101010101</v>
      </c>
      <c r="AC198" s="110">
        <v>1065.68</v>
      </c>
      <c r="AD198" s="326">
        <v>0.2562962962962963</v>
      </c>
      <c r="AE198" s="315">
        <v>722</v>
      </c>
      <c r="AF198" s="422"/>
      <c r="AG198" s="68"/>
      <c r="AH198" s="429">
        <v>-410.30600000000095</v>
      </c>
      <c r="AI198" s="430"/>
      <c r="AJ198" s="110">
        <v>-753.98600000000101</v>
      </c>
      <c r="AK198" s="23"/>
      <c r="AL198" s="434"/>
      <c r="AM198" s="435"/>
      <c r="AN198" s="435"/>
      <c r="AO198" s="435"/>
      <c r="AP198" s="435"/>
      <c r="AQ198" s="436"/>
      <c r="AR198" s="97"/>
      <c r="AS198" s="97"/>
      <c r="AT198" s="97"/>
      <c r="AU198" s="97"/>
      <c r="AV198" s="97"/>
      <c r="AW198" s="98"/>
      <c r="AX198" s="51"/>
      <c r="AY198" s="350" t="s">
        <v>69</v>
      </c>
      <c r="AZ198" s="75">
        <v>375</v>
      </c>
      <c r="BA198" s="327">
        <v>9.0187590187590191E-2</v>
      </c>
      <c r="BB198" s="110">
        <v>925.54</v>
      </c>
      <c r="BC198" s="326">
        <v>0.22259259259259259</v>
      </c>
      <c r="BD198" s="315">
        <v>0</v>
      </c>
      <c r="BE198" s="422"/>
      <c r="BF198" s="68"/>
      <c r="BG198" s="429">
        <v>-1892.8300000000011</v>
      </c>
      <c r="BH198" s="430"/>
      <c r="BI198" s="110">
        <v>-2443.3700000000008</v>
      </c>
      <c r="BJ198" s="23"/>
      <c r="BK198" s="434"/>
      <c r="BL198" s="435"/>
      <c r="BM198" s="435"/>
      <c r="BN198" s="435"/>
      <c r="BO198" s="435"/>
      <c r="BP198" s="436"/>
      <c r="BQ198" s="97"/>
      <c r="BR198" s="97"/>
      <c r="BS198" s="97"/>
      <c r="BT198" s="97"/>
      <c r="BU198" s="97"/>
      <c r="BV198" s="98"/>
      <c r="BW198" s="51"/>
      <c r="BX198" s="350" t="s">
        <v>69</v>
      </c>
      <c r="BY198" s="75">
        <v>150</v>
      </c>
      <c r="BZ198" s="327">
        <v>3.6075036075036072E-2</v>
      </c>
      <c r="CA198" s="110">
        <v>489.98400000000004</v>
      </c>
      <c r="CB198" s="326">
        <v>0.11784126984126986</v>
      </c>
      <c r="CC198" s="315">
        <v>1321</v>
      </c>
      <c r="CD198" s="422"/>
      <c r="CE198" s="68"/>
      <c r="CF198" s="429">
        <v>-1664.706000000001</v>
      </c>
      <c r="CG198" s="430"/>
      <c r="CH198" s="110">
        <v>-833.69000000000108</v>
      </c>
      <c r="CI198" s="23"/>
      <c r="CJ198" s="434"/>
      <c r="CK198" s="435"/>
      <c r="CL198" s="435"/>
      <c r="CM198" s="435"/>
      <c r="CN198" s="435"/>
      <c r="CO198" s="436"/>
      <c r="CP198" s="97"/>
      <c r="CQ198" s="97"/>
      <c r="CR198" s="97"/>
      <c r="CS198" s="97"/>
      <c r="CT198" s="97"/>
      <c r="CU198" s="98"/>
      <c r="CV198" s="51"/>
      <c r="CW198" s="350" t="s">
        <v>69</v>
      </c>
      <c r="CX198" s="75">
        <v>270</v>
      </c>
      <c r="CY198" s="327">
        <v>6.4935064935064943E-2</v>
      </c>
      <c r="CZ198" s="110">
        <v>547.2059999999999</v>
      </c>
      <c r="DA198" s="326">
        <v>0.13160317460317458</v>
      </c>
      <c r="DB198" s="315">
        <v>941</v>
      </c>
      <c r="DC198" s="422"/>
      <c r="DD198" s="68"/>
      <c r="DE198" s="429">
        <v>446.42599999999914</v>
      </c>
      <c r="DF198" s="430"/>
      <c r="DG198" s="110">
        <v>840.21999999999923</v>
      </c>
      <c r="DH198" s="23"/>
      <c r="DI198" s="434"/>
      <c r="DJ198" s="435"/>
      <c r="DK198" s="435"/>
      <c r="DL198" s="435"/>
      <c r="DM198" s="435"/>
      <c r="DN198" s="436"/>
      <c r="DO198" s="97"/>
      <c r="DP198" s="97"/>
      <c r="DQ198" s="97"/>
      <c r="DR198" s="97"/>
      <c r="DS198" s="97"/>
      <c r="DT198" s="98"/>
      <c r="DU198" s="51"/>
      <c r="DV198" s="350" t="s">
        <v>69</v>
      </c>
      <c r="DW198" s="75">
        <v>0</v>
      </c>
      <c r="DX198" s="76">
        <v>0</v>
      </c>
      <c r="DY198" s="83">
        <v>0</v>
      </c>
      <c r="DZ198" s="85">
        <v>0</v>
      </c>
      <c r="EA198" s="113">
        <v>0</v>
      </c>
      <c r="EB198" s="494"/>
      <c r="EC198" s="181"/>
      <c r="ED198" s="495">
        <v>504.18999999999903</v>
      </c>
      <c r="EE198" s="496"/>
      <c r="EF198" s="83">
        <v>504.18999999999903</v>
      </c>
      <c r="EG198" s="23"/>
      <c r="EH198" s="434"/>
      <c r="EI198" s="435"/>
      <c r="EJ198" s="435"/>
      <c r="EK198" s="435"/>
      <c r="EL198" s="435"/>
      <c r="EM198" s="436"/>
      <c r="EN198" s="97"/>
      <c r="EO198" s="97"/>
      <c r="EP198" s="97"/>
      <c r="EQ198" s="97"/>
      <c r="ER198" s="97"/>
      <c r="ES198" s="98"/>
      <c r="ET198" s="51"/>
      <c r="EU198" s="350" t="s">
        <v>69</v>
      </c>
      <c r="EV198" s="323">
        <v>300</v>
      </c>
      <c r="EW198" s="327">
        <v>7.2150072150072145E-2</v>
      </c>
      <c r="EX198" s="110">
        <v>587.73</v>
      </c>
      <c r="EY198" s="326">
        <v>0.14134920634920636</v>
      </c>
      <c r="EZ198" s="315">
        <v>1011</v>
      </c>
      <c r="FA198" s="422"/>
      <c r="FB198" s="68"/>
      <c r="FC198" s="429">
        <v>504.18999999999903</v>
      </c>
      <c r="FD198" s="430"/>
      <c r="FE198" s="110">
        <v>927.45999999999901</v>
      </c>
      <c r="FF198" s="23"/>
      <c r="FG198" s="434"/>
      <c r="FH198" s="435"/>
      <c r="FI198" s="435"/>
      <c r="FJ198" s="435"/>
      <c r="FK198" s="435"/>
      <c r="FL198" s="436"/>
      <c r="FM198" s="97"/>
      <c r="FN198" s="97"/>
      <c r="FO198" s="97"/>
      <c r="FP198" s="97"/>
      <c r="FQ198" s="97"/>
      <c r="FR198" s="98"/>
      <c r="FS198" s="51"/>
    </row>
    <row r="199" spans="1:175" s="25" customFormat="1" x14ac:dyDescent="0.2">
      <c r="A199" s="129" t="s">
        <v>70</v>
      </c>
      <c r="B199" s="323">
        <v>900</v>
      </c>
      <c r="C199" s="327">
        <v>0.17123287671232879</v>
      </c>
      <c r="D199" s="110">
        <v>404.54400000000004</v>
      </c>
      <c r="E199" s="310">
        <v>7.6968036529680373E-2</v>
      </c>
      <c r="F199" s="315">
        <v>1389</v>
      </c>
      <c r="G199" s="422">
        <v>1389</v>
      </c>
      <c r="H199" s="68"/>
      <c r="I199" s="429">
        <v>-255.09600000000023</v>
      </c>
      <c r="J199" s="430"/>
      <c r="K199" s="110">
        <v>729.35999999999967</v>
      </c>
      <c r="L199" s="23"/>
      <c r="M199" s="434"/>
      <c r="N199" s="435"/>
      <c r="O199" s="435"/>
      <c r="P199" s="435"/>
      <c r="Q199" s="435"/>
      <c r="R199" s="436"/>
      <c r="S199" s="97"/>
      <c r="T199" s="97"/>
      <c r="U199" s="97"/>
      <c r="V199" s="97"/>
      <c r="W199" s="97"/>
      <c r="X199" s="98"/>
      <c r="Y199" s="51"/>
      <c r="Z199" s="350" t="s">
        <v>70</v>
      </c>
      <c r="AA199" s="323">
        <v>1220</v>
      </c>
      <c r="AB199" s="327">
        <v>0.23211567732115679</v>
      </c>
      <c r="AC199" s="110">
        <v>1313.06</v>
      </c>
      <c r="AD199" s="326">
        <v>0.24982115677321157</v>
      </c>
      <c r="AE199" s="315">
        <v>2217</v>
      </c>
      <c r="AF199" s="422">
        <v>3243</v>
      </c>
      <c r="AG199" s="68"/>
      <c r="AH199" s="429">
        <v>1554.4039999999995</v>
      </c>
      <c r="AI199" s="430"/>
      <c r="AJ199" s="110">
        <v>2458.3439999999996</v>
      </c>
      <c r="AK199" s="23"/>
      <c r="AL199" s="434"/>
      <c r="AM199" s="435"/>
      <c r="AN199" s="435"/>
      <c r="AO199" s="435"/>
      <c r="AP199" s="435"/>
      <c r="AQ199" s="436"/>
      <c r="AR199" s="97"/>
      <c r="AS199" s="97"/>
      <c r="AT199" s="97"/>
      <c r="AU199" s="97"/>
      <c r="AV199" s="97"/>
      <c r="AW199" s="98"/>
      <c r="AX199" s="51"/>
      <c r="AY199" s="350" t="s">
        <v>70</v>
      </c>
      <c r="AZ199" s="75">
        <v>1200</v>
      </c>
      <c r="BA199" s="327">
        <v>0.22831050228310501</v>
      </c>
      <c r="BB199" s="110">
        <v>1148.42</v>
      </c>
      <c r="BC199" s="326">
        <v>0.21849695585996956</v>
      </c>
      <c r="BD199" s="315">
        <v>1517</v>
      </c>
      <c r="BE199" s="422">
        <v>2378</v>
      </c>
      <c r="BF199" s="68"/>
      <c r="BG199" s="429">
        <v>2804.66</v>
      </c>
      <c r="BH199" s="430"/>
      <c r="BI199" s="110">
        <v>3173.24</v>
      </c>
      <c r="BJ199" s="23"/>
      <c r="BK199" s="434"/>
      <c r="BL199" s="435"/>
      <c r="BM199" s="435"/>
      <c r="BN199" s="435"/>
      <c r="BO199" s="435"/>
      <c r="BP199" s="436"/>
      <c r="BQ199" s="97"/>
      <c r="BR199" s="97"/>
      <c r="BS199" s="97"/>
      <c r="BT199" s="97"/>
      <c r="BU199" s="97"/>
      <c r="BV199" s="98"/>
      <c r="BW199" s="51"/>
      <c r="BX199" s="350" t="s">
        <v>70</v>
      </c>
      <c r="BY199" s="75">
        <v>850</v>
      </c>
      <c r="BZ199" s="327">
        <v>0.1617199391171994</v>
      </c>
      <c r="CA199" s="110">
        <v>1108.912</v>
      </c>
      <c r="CB199" s="326">
        <v>0.21098021308980211</v>
      </c>
      <c r="CC199" s="315">
        <v>2267</v>
      </c>
      <c r="CD199" s="422">
        <v>4472</v>
      </c>
      <c r="CE199" s="68"/>
      <c r="CF199" s="429">
        <v>2831.1719999999996</v>
      </c>
      <c r="CG199" s="430"/>
      <c r="CH199" s="110">
        <v>3989.2599999999993</v>
      </c>
      <c r="CI199" s="23"/>
      <c r="CJ199" s="434"/>
      <c r="CK199" s="435"/>
      <c r="CL199" s="435"/>
      <c r="CM199" s="435"/>
      <c r="CN199" s="435"/>
      <c r="CO199" s="436"/>
      <c r="CP199" s="97"/>
      <c r="CQ199" s="97"/>
      <c r="CR199" s="97"/>
      <c r="CS199" s="97"/>
      <c r="CT199" s="97"/>
      <c r="CU199" s="98"/>
      <c r="CV199" s="51"/>
      <c r="CW199" s="350" t="s">
        <v>70</v>
      </c>
      <c r="CX199" s="75">
        <v>900</v>
      </c>
      <c r="CY199" s="327">
        <v>0.17123287671232879</v>
      </c>
      <c r="CZ199" s="110">
        <v>664.94399999999996</v>
      </c>
      <c r="DA199" s="326">
        <v>0.12651141552511416</v>
      </c>
      <c r="DB199" s="315">
        <v>1830</v>
      </c>
      <c r="DC199" s="422">
        <v>3403</v>
      </c>
      <c r="DD199" s="68"/>
      <c r="DE199" s="429">
        <v>4356.7759999999998</v>
      </c>
      <c r="DF199" s="430"/>
      <c r="DG199" s="110">
        <v>5521.8320000000003</v>
      </c>
      <c r="DH199" s="23"/>
      <c r="DI199" s="434"/>
      <c r="DJ199" s="435"/>
      <c r="DK199" s="435"/>
      <c r="DL199" s="435"/>
      <c r="DM199" s="435"/>
      <c r="DN199" s="436"/>
      <c r="DO199" s="97"/>
      <c r="DP199" s="97"/>
      <c r="DQ199" s="97"/>
      <c r="DR199" s="97"/>
      <c r="DS199" s="97"/>
      <c r="DT199" s="98"/>
      <c r="DU199" s="51"/>
      <c r="DV199" s="350" t="s">
        <v>70</v>
      </c>
      <c r="DW199" s="75">
        <v>0</v>
      </c>
      <c r="DX199" s="76">
        <v>0</v>
      </c>
      <c r="DY199" s="83">
        <v>0</v>
      </c>
      <c r="DZ199" s="85">
        <v>0</v>
      </c>
      <c r="EA199" s="113">
        <v>0</v>
      </c>
      <c r="EB199" s="494">
        <v>0</v>
      </c>
      <c r="EC199" s="181"/>
      <c r="ED199" s="495">
        <v>4039.0480000000002</v>
      </c>
      <c r="EE199" s="496"/>
      <c r="EF199" s="83">
        <v>4039.0480000000002</v>
      </c>
      <c r="EG199" s="23"/>
      <c r="EH199" s="434"/>
      <c r="EI199" s="435"/>
      <c r="EJ199" s="435"/>
      <c r="EK199" s="435"/>
      <c r="EL199" s="435"/>
      <c r="EM199" s="436"/>
      <c r="EN199" s="97"/>
      <c r="EO199" s="97"/>
      <c r="EP199" s="97"/>
      <c r="EQ199" s="97"/>
      <c r="ER199" s="97"/>
      <c r="ES199" s="98"/>
      <c r="ET199" s="51"/>
      <c r="EU199" s="350" t="s">
        <v>70</v>
      </c>
      <c r="EV199" s="323">
        <v>900</v>
      </c>
      <c r="EW199" s="327">
        <v>0.17123287671232879</v>
      </c>
      <c r="EX199" s="110">
        <v>2272.6</v>
      </c>
      <c r="EY199" s="326">
        <v>0.43238203957382043</v>
      </c>
      <c r="EZ199" s="315">
        <v>672</v>
      </c>
      <c r="FA199" s="422">
        <v>1758</v>
      </c>
      <c r="FB199" s="68"/>
      <c r="FC199" s="429">
        <v>4039.0480000000002</v>
      </c>
      <c r="FD199" s="430"/>
      <c r="FE199" s="110">
        <v>2438.4480000000003</v>
      </c>
      <c r="FF199" s="23"/>
      <c r="FG199" s="434"/>
      <c r="FH199" s="435"/>
      <c r="FI199" s="435"/>
      <c r="FJ199" s="435"/>
      <c r="FK199" s="435"/>
      <c r="FL199" s="436"/>
      <c r="FM199" s="97"/>
      <c r="FN199" s="97"/>
      <c r="FO199" s="97"/>
      <c r="FP199" s="97"/>
      <c r="FQ199" s="97"/>
      <c r="FR199" s="98"/>
      <c r="FS199" s="51"/>
    </row>
    <row r="200" spans="1:175" s="25" customFormat="1" x14ac:dyDescent="0.2">
      <c r="A200" s="129" t="s">
        <v>71</v>
      </c>
      <c r="B200" s="323">
        <v>750</v>
      </c>
      <c r="C200" s="327">
        <v>0.19025875190258754</v>
      </c>
      <c r="D200" s="110">
        <v>317.85600000000005</v>
      </c>
      <c r="E200" s="310">
        <v>8.0633181126331818E-2</v>
      </c>
      <c r="F200" s="315">
        <v>0</v>
      </c>
      <c r="G200" s="422"/>
      <c r="H200" s="68"/>
      <c r="I200" s="429">
        <v>60.945999999999771</v>
      </c>
      <c r="J200" s="430"/>
      <c r="K200" s="110">
        <v>493.08999999999969</v>
      </c>
      <c r="L200" s="23"/>
      <c r="M200" s="434"/>
      <c r="N200" s="435"/>
      <c r="O200" s="435"/>
      <c r="P200" s="435"/>
      <c r="Q200" s="435"/>
      <c r="R200" s="436"/>
      <c r="S200" s="97"/>
      <c r="T200" s="97"/>
      <c r="U200" s="97"/>
      <c r="V200" s="97"/>
      <c r="W200" s="97"/>
      <c r="X200" s="98"/>
      <c r="Y200" s="51"/>
      <c r="Z200" s="350" t="s">
        <v>71</v>
      </c>
      <c r="AA200" s="323">
        <v>960</v>
      </c>
      <c r="AB200" s="327">
        <v>0.24353120243531201</v>
      </c>
      <c r="AC200" s="110">
        <v>1031.69</v>
      </c>
      <c r="AD200" s="326">
        <v>0.26171740233384072</v>
      </c>
      <c r="AE200" s="315">
        <v>1026</v>
      </c>
      <c r="AF200" s="422"/>
      <c r="AG200" s="68"/>
      <c r="AH200" s="429">
        <v>-612.30400000000054</v>
      </c>
      <c r="AI200" s="430"/>
      <c r="AJ200" s="110">
        <v>-617.9940000000006</v>
      </c>
      <c r="AK200" s="23"/>
      <c r="AL200" s="434"/>
      <c r="AM200" s="435"/>
      <c r="AN200" s="435"/>
      <c r="AO200" s="435"/>
      <c r="AP200" s="435"/>
      <c r="AQ200" s="436"/>
      <c r="AR200" s="97"/>
      <c r="AS200" s="97"/>
      <c r="AT200" s="97"/>
      <c r="AU200" s="97"/>
      <c r="AV200" s="97"/>
      <c r="AW200" s="98"/>
      <c r="AX200" s="51"/>
      <c r="AY200" s="350" t="s">
        <v>71</v>
      </c>
      <c r="AZ200" s="75">
        <v>925</v>
      </c>
      <c r="BA200" s="327">
        <v>0.23465246067985793</v>
      </c>
      <c r="BB200" s="110">
        <v>902.33</v>
      </c>
      <c r="BC200" s="326">
        <v>0.22890157280568238</v>
      </c>
      <c r="BD200" s="315">
        <v>861</v>
      </c>
      <c r="BE200" s="422"/>
      <c r="BF200" s="68"/>
      <c r="BG200" s="429">
        <v>-1380.9600000000007</v>
      </c>
      <c r="BH200" s="430"/>
      <c r="BI200" s="110">
        <v>-1422.2900000000009</v>
      </c>
      <c r="BJ200" s="23"/>
      <c r="BK200" s="434"/>
      <c r="BL200" s="435"/>
      <c r="BM200" s="435"/>
      <c r="BN200" s="435"/>
      <c r="BO200" s="435"/>
      <c r="BP200" s="436"/>
      <c r="BQ200" s="97"/>
      <c r="BR200" s="97"/>
      <c r="BS200" s="97"/>
      <c r="BT200" s="97"/>
      <c r="BU200" s="97"/>
      <c r="BV200" s="98"/>
      <c r="BW200" s="51"/>
      <c r="BX200" s="350" t="s">
        <v>71</v>
      </c>
      <c r="BY200" s="75">
        <v>650</v>
      </c>
      <c r="BZ200" s="327">
        <v>0.16489091831557584</v>
      </c>
      <c r="CA200" s="110">
        <v>871.28800000000001</v>
      </c>
      <c r="CB200" s="326">
        <v>0.22102688990360222</v>
      </c>
      <c r="CC200" s="315">
        <v>2205</v>
      </c>
      <c r="CD200" s="422"/>
      <c r="CE200" s="68"/>
      <c r="CF200" s="429">
        <v>-1172.7720000000008</v>
      </c>
      <c r="CG200" s="430"/>
      <c r="CH200" s="110">
        <v>160.93999999999915</v>
      </c>
      <c r="CI200" s="23"/>
      <c r="CJ200" s="434"/>
      <c r="CK200" s="435"/>
      <c r="CL200" s="435"/>
      <c r="CM200" s="435"/>
      <c r="CN200" s="435"/>
      <c r="CO200" s="436"/>
      <c r="CP200" s="97"/>
      <c r="CQ200" s="97"/>
      <c r="CR200" s="97"/>
      <c r="CS200" s="97"/>
      <c r="CT200" s="97"/>
      <c r="CU200" s="98"/>
      <c r="CV200" s="51"/>
      <c r="CW200" s="350" t="s">
        <v>71</v>
      </c>
      <c r="CX200" s="75">
        <v>700</v>
      </c>
      <c r="CY200" s="327">
        <v>0.17757483510908167</v>
      </c>
      <c r="CZ200" s="110">
        <v>522.4559999999999</v>
      </c>
      <c r="DA200" s="326">
        <v>0.13253576864535765</v>
      </c>
      <c r="DB200" s="315">
        <v>1573</v>
      </c>
      <c r="DC200" s="422"/>
      <c r="DD200" s="68"/>
      <c r="DE200" s="429">
        <v>1012.2739999999994</v>
      </c>
      <c r="DF200" s="430"/>
      <c r="DG200" s="110">
        <v>2062.8179999999993</v>
      </c>
      <c r="DH200" s="23"/>
      <c r="DI200" s="434"/>
      <c r="DJ200" s="435"/>
      <c r="DK200" s="435"/>
      <c r="DL200" s="435"/>
      <c r="DM200" s="435"/>
      <c r="DN200" s="436"/>
      <c r="DO200" s="97"/>
      <c r="DP200" s="97"/>
      <c r="DQ200" s="97"/>
      <c r="DR200" s="97"/>
      <c r="DS200" s="97"/>
      <c r="DT200" s="98"/>
      <c r="DU200" s="51"/>
      <c r="DV200" s="350" t="s">
        <v>71</v>
      </c>
      <c r="DW200" s="75">
        <v>0</v>
      </c>
      <c r="DX200" s="76">
        <v>0</v>
      </c>
      <c r="DY200" s="83">
        <v>0</v>
      </c>
      <c r="DZ200" s="85">
        <v>0</v>
      </c>
      <c r="EA200" s="113">
        <v>0</v>
      </c>
      <c r="EB200" s="494"/>
      <c r="EC200" s="181"/>
      <c r="ED200" s="495">
        <v>2084.5379999999991</v>
      </c>
      <c r="EE200" s="496"/>
      <c r="EF200" s="83">
        <v>2084.5379999999991</v>
      </c>
      <c r="EG200" s="23"/>
      <c r="EH200" s="434"/>
      <c r="EI200" s="435"/>
      <c r="EJ200" s="435"/>
      <c r="EK200" s="435"/>
      <c r="EL200" s="435"/>
      <c r="EM200" s="436"/>
      <c r="EN200" s="97"/>
      <c r="EO200" s="97"/>
      <c r="EP200" s="97"/>
      <c r="EQ200" s="97"/>
      <c r="ER200" s="97"/>
      <c r="ES200" s="98"/>
      <c r="ET200" s="51"/>
      <c r="EU200" s="350" t="s">
        <v>71</v>
      </c>
      <c r="EV200" s="323">
        <v>720</v>
      </c>
      <c r="EW200" s="327">
        <v>0.18264840182648401</v>
      </c>
      <c r="EX200" s="110">
        <v>106.15</v>
      </c>
      <c r="EY200" s="326">
        <v>2.6927955352612887E-2</v>
      </c>
      <c r="EZ200" s="315">
        <v>1086</v>
      </c>
      <c r="FA200" s="422"/>
      <c r="FB200" s="68"/>
      <c r="FC200" s="429">
        <v>0</v>
      </c>
      <c r="FD200" s="430"/>
      <c r="FE200" s="110">
        <v>979.85</v>
      </c>
      <c r="FF200" s="23"/>
      <c r="FG200" s="434"/>
      <c r="FH200" s="435"/>
      <c r="FI200" s="435"/>
      <c r="FJ200" s="435"/>
      <c r="FK200" s="435"/>
      <c r="FL200" s="436"/>
      <c r="FM200" s="97"/>
      <c r="FN200" s="97"/>
      <c r="FO200" s="97"/>
      <c r="FP200" s="97"/>
      <c r="FQ200" s="97"/>
      <c r="FR200" s="98"/>
      <c r="FS200" s="51"/>
    </row>
    <row r="201" spans="1:175" s="25" customFormat="1" x14ac:dyDescent="0.2">
      <c r="A201" s="129" t="s">
        <v>78</v>
      </c>
      <c r="B201" s="323">
        <v>0</v>
      </c>
      <c r="C201" s="327">
        <v>0</v>
      </c>
      <c r="D201" s="110">
        <v>0</v>
      </c>
      <c r="E201" s="310">
        <v>0</v>
      </c>
      <c r="F201" s="315">
        <v>0</v>
      </c>
      <c r="G201" s="314"/>
      <c r="H201" s="68"/>
      <c r="I201" s="429">
        <v>0.49999999999990907</v>
      </c>
      <c r="J201" s="430"/>
      <c r="K201" s="110">
        <v>0.49999999999990907</v>
      </c>
      <c r="L201" s="23"/>
      <c r="M201" s="434"/>
      <c r="N201" s="435"/>
      <c r="O201" s="435"/>
      <c r="P201" s="435"/>
      <c r="Q201" s="435"/>
      <c r="R201" s="436"/>
      <c r="S201" s="97"/>
      <c r="T201" s="97"/>
      <c r="U201" s="97"/>
      <c r="V201" s="97"/>
      <c r="W201" s="97"/>
      <c r="X201" s="98"/>
      <c r="Y201" s="51"/>
      <c r="Z201" s="350" t="s">
        <v>78</v>
      </c>
      <c r="AA201" s="323">
        <v>0</v>
      </c>
      <c r="AB201" s="327">
        <v>0</v>
      </c>
      <c r="AC201" s="110">
        <v>0</v>
      </c>
      <c r="AD201" s="326">
        <v>0</v>
      </c>
      <c r="AE201" s="315">
        <v>0</v>
      </c>
      <c r="AF201" s="314"/>
      <c r="AG201" s="68"/>
      <c r="AH201" s="429">
        <v>0.49999999999990907</v>
      </c>
      <c r="AI201" s="430"/>
      <c r="AJ201" s="110">
        <v>0.49999999999990907</v>
      </c>
      <c r="AK201" s="23"/>
      <c r="AL201" s="434"/>
      <c r="AM201" s="435"/>
      <c r="AN201" s="435"/>
      <c r="AO201" s="435"/>
      <c r="AP201" s="435"/>
      <c r="AQ201" s="436"/>
      <c r="AR201" s="97"/>
      <c r="AS201" s="97"/>
      <c r="AT201" s="97"/>
      <c r="AU201" s="97"/>
      <c r="AV201" s="97"/>
      <c r="AW201" s="98"/>
      <c r="AX201" s="51"/>
      <c r="AY201" s="350" t="s">
        <v>78</v>
      </c>
      <c r="AZ201" s="75">
        <v>0</v>
      </c>
      <c r="BA201" s="327">
        <v>0</v>
      </c>
      <c r="BB201" s="110">
        <v>0</v>
      </c>
      <c r="BC201" s="326">
        <v>0</v>
      </c>
      <c r="BD201" s="315">
        <v>0</v>
      </c>
      <c r="BE201" s="314"/>
      <c r="BF201" s="68"/>
      <c r="BG201" s="429">
        <v>0.49999999999990907</v>
      </c>
      <c r="BH201" s="430"/>
      <c r="BI201" s="110">
        <v>0.49999999999990907</v>
      </c>
      <c r="BJ201" s="23"/>
      <c r="BK201" s="434"/>
      <c r="BL201" s="435"/>
      <c r="BM201" s="435"/>
      <c r="BN201" s="435"/>
      <c r="BO201" s="435"/>
      <c r="BP201" s="436"/>
      <c r="BQ201" s="97"/>
      <c r="BR201" s="97"/>
      <c r="BS201" s="97"/>
      <c r="BT201" s="97"/>
      <c r="BU201" s="97"/>
      <c r="BV201" s="98"/>
      <c r="BW201" s="51"/>
      <c r="BX201" s="350" t="s">
        <v>78</v>
      </c>
      <c r="BY201" s="75">
        <v>0</v>
      </c>
      <c r="BZ201" s="327">
        <v>0</v>
      </c>
      <c r="CA201" s="110">
        <v>0</v>
      </c>
      <c r="CB201" s="326">
        <v>0</v>
      </c>
      <c r="CC201" s="315">
        <v>0</v>
      </c>
      <c r="CD201" s="314"/>
      <c r="CE201" s="68"/>
      <c r="CF201" s="429">
        <v>0.49999999999990907</v>
      </c>
      <c r="CG201" s="430"/>
      <c r="CH201" s="110">
        <v>0.49999999999990907</v>
      </c>
      <c r="CI201" s="23"/>
      <c r="CJ201" s="434"/>
      <c r="CK201" s="435"/>
      <c r="CL201" s="435"/>
      <c r="CM201" s="435"/>
      <c r="CN201" s="435"/>
      <c r="CO201" s="436"/>
      <c r="CP201" s="97"/>
      <c r="CQ201" s="97"/>
      <c r="CR201" s="97"/>
      <c r="CS201" s="97"/>
      <c r="CT201" s="97"/>
      <c r="CU201" s="98"/>
      <c r="CV201" s="51"/>
      <c r="CW201" s="350" t="s">
        <v>78</v>
      </c>
      <c r="CX201" s="75">
        <v>0</v>
      </c>
      <c r="CY201" s="327">
        <v>0</v>
      </c>
      <c r="CZ201" s="110">
        <v>0</v>
      </c>
      <c r="DA201" s="326">
        <v>0</v>
      </c>
      <c r="DB201" s="315">
        <v>0</v>
      </c>
      <c r="DC201" s="314"/>
      <c r="DD201" s="68"/>
      <c r="DE201" s="429">
        <v>619.49999999999989</v>
      </c>
      <c r="DF201" s="430"/>
      <c r="DG201" s="110">
        <v>619.49999999999989</v>
      </c>
      <c r="DH201" s="23"/>
      <c r="DI201" s="434"/>
      <c r="DJ201" s="435"/>
      <c r="DK201" s="435"/>
      <c r="DL201" s="435"/>
      <c r="DM201" s="435"/>
      <c r="DN201" s="436"/>
      <c r="DO201" s="97"/>
      <c r="DP201" s="97"/>
      <c r="DQ201" s="97"/>
      <c r="DR201" s="97"/>
      <c r="DS201" s="97"/>
      <c r="DT201" s="98"/>
      <c r="DU201" s="51"/>
      <c r="DV201" s="350" t="s">
        <v>78</v>
      </c>
      <c r="DW201" s="75">
        <v>0</v>
      </c>
      <c r="DX201" s="76">
        <v>0</v>
      </c>
      <c r="DY201" s="83">
        <v>0</v>
      </c>
      <c r="DZ201" s="85">
        <v>0</v>
      </c>
      <c r="EA201" s="113">
        <v>0</v>
      </c>
      <c r="EB201" s="282"/>
      <c r="EC201" s="181"/>
      <c r="ED201" s="495">
        <v>2320.5</v>
      </c>
      <c r="EE201" s="496"/>
      <c r="EF201" s="83">
        <v>2320.5</v>
      </c>
      <c r="EG201" s="23"/>
      <c r="EH201" s="434"/>
      <c r="EI201" s="435"/>
      <c r="EJ201" s="435"/>
      <c r="EK201" s="435"/>
      <c r="EL201" s="435"/>
      <c r="EM201" s="436"/>
      <c r="EN201" s="97"/>
      <c r="EO201" s="97"/>
      <c r="EP201" s="97"/>
      <c r="EQ201" s="97"/>
      <c r="ER201" s="97"/>
      <c r="ES201" s="98"/>
      <c r="ET201" s="51"/>
      <c r="EU201" s="350" t="s">
        <v>78</v>
      </c>
      <c r="EV201" s="323"/>
      <c r="EW201" s="327">
        <v>0</v>
      </c>
      <c r="EX201" s="110">
        <v>0</v>
      </c>
      <c r="EY201" s="326">
        <v>0</v>
      </c>
      <c r="EZ201" s="315">
        <v>0</v>
      </c>
      <c r="FA201" s="314"/>
      <c r="FB201" s="68"/>
      <c r="FC201" s="429">
        <v>2320.5</v>
      </c>
      <c r="FD201" s="430"/>
      <c r="FE201" s="110">
        <v>2320.5</v>
      </c>
      <c r="FF201" s="23"/>
      <c r="FG201" s="434"/>
      <c r="FH201" s="435"/>
      <c r="FI201" s="435"/>
      <c r="FJ201" s="435"/>
      <c r="FK201" s="435"/>
      <c r="FL201" s="436"/>
      <c r="FM201" s="97"/>
      <c r="FN201" s="97"/>
      <c r="FO201" s="97"/>
      <c r="FP201" s="97"/>
      <c r="FQ201" s="97"/>
      <c r="FR201" s="98"/>
      <c r="FS201" s="51"/>
    </row>
    <row r="202" spans="1:175" s="25" customFormat="1" x14ac:dyDescent="0.2">
      <c r="A202" s="129" t="s">
        <v>76</v>
      </c>
      <c r="B202" s="323">
        <v>2200</v>
      </c>
      <c r="C202" s="327">
        <v>0.30353200883002207</v>
      </c>
      <c r="D202" s="110">
        <v>1400</v>
      </c>
      <c r="E202" s="310">
        <v>0.19315673289183222</v>
      </c>
      <c r="F202" s="315">
        <v>1953</v>
      </c>
      <c r="G202" s="314"/>
      <c r="H202" s="68"/>
      <c r="I202" s="429">
        <v>147.06</v>
      </c>
      <c r="J202" s="430"/>
      <c r="K202" s="110">
        <v>700.06</v>
      </c>
      <c r="L202" s="23"/>
      <c r="M202" s="434"/>
      <c r="N202" s="435"/>
      <c r="O202" s="435"/>
      <c r="P202" s="435"/>
      <c r="Q202" s="435"/>
      <c r="R202" s="436"/>
      <c r="S202" s="97"/>
      <c r="T202" s="97"/>
      <c r="U202" s="97"/>
      <c r="V202" s="97"/>
      <c r="W202" s="97"/>
      <c r="X202" s="98"/>
      <c r="Y202" s="51"/>
      <c r="Z202" s="350" t="s">
        <v>76</v>
      </c>
      <c r="AA202" s="323">
        <v>0</v>
      </c>
      <c r="AB202" s="327">
        <v>0</v>
      </c>
      <c r="AC202" s="110">
        <v>2026.4999999999998</v>
      </c>
      <c r="AD202" s="326">
        <v>0.27959437086092714</v>
      </c>
      <c r="AE202" s="315">
        <v>1983</v>
      </c>
      <c r="AF202" s="314"/>
      <c r="AG202" s="68"/>
      <c r="AH202" s="429">
        <v>1073.5021000000002</v>
      </c>
      <c r="AI202" s="430"/>
      <c r="AJ202" s="110">
        <v>1030.0021000000004</v>
      </c>
      <c r="AK202" s="23"/>
      <c r="AL202" s="434"/>
      <c r="AM202" s="435"/>
      <c r="AN202" s="435"/>
      <c r="AO202" s="435"/>
      <c r="AP202" s="435"/>
      <c r="AQ202" s="436"/>
      <c r="AR202" s="97"/>
      <c r="AS202" s="97"/>
      <c r="AT202" s="97"/>
      <c r="AU202" s="97"/>
      <c r="AV202" s="97"/>
      <c r="AW202" s="98"/>
      <c r="AX202" s="51"/>
      <c r="AY202" s="350" t="s">
        <v>76</v>
      </c>
      <c r="AZ202" s="75">
        <v>1700</v>
      </c>
      <c r="BA202" s="327">
        <v>0.23454746136865343</v>
      </c>
      <c r="BB202" s="110">
        <v>1735.3</v>
      </c>
      <c r="BC202" s="326">
        <v>0.23941777041942605</v>
      </c>
      <c r="BD202" s="315">
        <v>2142</v>
      </c>
      <c r="BE202" s="314"/>
      <c r="BF202" s="68"/>
      <c r="BG202" s="429">
        <v>1220.2525200000005</v>
      </c>
      <c r="BH202" s="430"/>
      <c r="BI202" s="110">
        <v>1626.9525200000005</v>
      </c>
      <c r="BJ202" s="23"/>
      <c r="BK202" s="434"/>
      <c r="BL202" s="435"/>
      <c r="BM202" s="435"/>
      <c r="BN202" s="435"/>
      <c r="BO202" s="435"/>
      <c r="BP202" s="436"/>
      <c r="BQ202" s="97"/>
      <c r="BR202" s="97"/>
      <c r="BS202" s="97"/>
      <c r="BT202" s="97"/>
      <c r="BU202" s="97"/>
      <c r="BV202" s="98"/>
      <c r="BW202" s="51"/>
      <c r="BX202" s="350" t="s">
        <v>76</v>
      </c>
      <c r="BY202" s="75">
        <v>0</v>
      </c>
      <c r="BZ202" s="327">
        <v>0</v>
      </c>
      <c r="CA202" s="110">
        <v>2816.1</v>
      </c>
      <c r="CB202" s="326">
        <v>0.38853476821192051</v>
      </c>
      <c r="CC202" s="315">
        <v>2216</v>
      </c>
      <c r="CD202" s="314"/>
      <c r="CE202" s="68"/>
      <c r="CF202" s="429">
        <v>1083.9720600000005</v>
      </c>
      <c r="CG202" s="430"/>
      <c r="CH202" s="110">
        <v>483.8720600000006</v>
      </c>
      <c r="CI202" s="23"/>
      <c r="CJ202" s="434"/>
      <c r="CK202" s="435"/>
      <c r="CL202" s="435"/>
      <c r="CM202" s="435"/>
      <c r="CN202" s="435"/>
      <c r="CO202" s="436"/>
      <c r="CP202" s="97"/>
      <c r="CQ202" s="97"/>
      <c r="CR202" s="97"/>
      <c r="CS202" s="97"/>
      <c r="CT202" s="97"/>
      <c r="CU202" s="98"/>
      <c r="CV202" s="51"/>
      <c r="CW202" s="350" t="s">
        <v>76</v>
      </c>
      <c r="CX202" s="75">
        <v>0</v>
      </c>
      <c r="CY202" s="327">
        <v>0</v>
      </c>
      <c r="CZ202" s="110">
        <v>2738.3999999999996</v>
      </c>
      <c r="DA202" s="326">
        <v>0.37781456953642384</v>
      </c>
      <c r="DB202" s="315">
        <v>2142</v>
      </c>
      <c r="DC202" s="314"/>
      <c r="DD202" s="68"/>
      <c r="DE202" s="429">
        <v>1475.1938200000009</v>
      </c>
      <c r="DF202" s="430"/>
      <c r="DG202" s="110">
        <v>878.79382000000123</v>
      </c>
      <c r="DH202" s="23"/>
      <c r="DI202" s="434"/>
      <c r="DJ202" s="435"/>
      <c r="DK202" s="435"/>
      <c r="DL202" s="435"/>
      <c r="DM202" s="435"/>
      <c r="DN202" s="436"/>
      <c r="DO202" s="97"/>
      <c r="DP202" s="97"/>
      <c r="DQ202" s="97"/>
      <c r="DR202" s="97"/>
      <c r="DS202" s="97"/>
      <c r="DT202" s="98"/>
      <c r="DU202" s="51"/>
      <c r="DV202" s="350" t="s">
        <v>76</v>
      </c>
      <c r="DW202" s="75">
        <v>0</v>
      </c>
      <c r="DX202" s="76">
        <v>0</v>
      </c>
      <c r="DY202" s="83">
        <v>0</v>
      </c>
      <c r="DZ202" s="85">
        <v>0</v>
      </c>
      <c r="EA202" s="113">
        <v>0</v>
      </c>
      <c r="EB202" s="282"/>
      <c r="EC202" s="181"/>
      <c r="ED202" s="495">
        <v>1131.1938200000009</v>
      </c>
      <c r="EE202" s="496"/>
      <c r="EF202" s="83">
        <v>1131.1938200000009</v>
      </c>
      <c r="EG202" s="23"/>
      <c r="EH202" s="434"/>
      <c r="EI202" s="435"/>
      <c r="EJ202" s="435"/>
      <c r="EK202" s="435"/>
      <c r="EL202" s="435"/>
      <c r="EM202" s="436"/>
      <c r="EN202" s="97"/>
      <c r="EO202" s="97"/>
      <c r="EP202" s="97"/>
      <c r="EQ202" s="97"/>
      <c r="ER202" s="97"/>
      <c r="ES202" s="98"/>
      <c r="ET202" s="51"/>
      <c r="EU202" s="350" t="s">
        <v>76</v>
      </c>
      <c r="EV202" s="323"/>
      <c r="EW202" s="327">
        <v>0</v>
      </c>
      <c r="EX202" s="110">
        <v>1571.3999999999999</v>
      </c>
      <c r="EY202" s="326">
        <v>0.21680463576158937</v>
      </c>
      <c r="EZ202" s="315">
        <v>2034</v>
      </c>
      <c r="FA202" s="314"/>
      <c r="FB202" s="68"/>
      <c r="FC202" s="429">
        <v>1131.1938200000009</v>
      </c>
      <c r="FD202" s="430"/>
      <c r="FE202" s="110">
        <v>1593.793820000001</v>
      </c>
      <c r="FF202" s="23"/>
      <c r="FG202" s="434"/>
      <c r="FH202" s="435"/>
      <c r="FI202" s="435"/>
      <c r="FJ202" s="435"/>
      <c r="FK202" s="435"/>
      <c r="FL202" s="436"/>
      <c r="FM202" s="97"/>
      <c r="FN202" s="97"/>
      <c r="FO202" s="97"/>
      <c r="FP202" s="97"/>
      <c r="FQ202" s="97"/>
      <c r="FR202" s="98"/>
      <c r="FS202" s="51"/>
    </row>
    <row r="203" spans="1:175" s="25" customFormat="1" x14ac:dyDescent="0.2">
      <c r="A203" s="129" t="s">
        <v>72</v>
      </c>
      <c r="B203" s="323">
        <v>0</v>
      </c>
      <c r="C203" s="327">
        <v>0</v>
      </c>
      <c r="D203" s="110">
        <v>0</v>
      </c>
      <c r="E203" s="310">
        <v>0</v>
      </c>
      <c r="F203" s="315">
        <v>0</v>
      </c>
      <c r="G203" s="314"/>
      <c r="H203" s="68"/>
      <c r="I203" s="429">
        <v>0</v>
      </c>
      <c r="J203" s="430"/>
      <c r="K203" s="110">
        <v>0</v>
      </c>
      <c r="L203" s="23"/>
      <c r="M203" s="434"/>
      <c r="N203" s="435"/>
      <c r="O203" s="435"/>
      <c r="P203" s="435"/>
      <c r="Q203" s="435"/>
      <c r="R203" s="436"/>
      <c r="S203" s="97"/>
      <c r="T203" s="97"/>
      <c r="U203" s="97"/>
      <c r="V203" s="97"/>
      <c r="W203" s="97"/>
      <c r="X203" s="98"/>
      <c r="Y203" s="51"/>
      <c r="Z203" s="350" t="s">
        <v>72</v>
      </c>
      <c r="AA203" s="323">
        <v>0</v>
      </c>
      <c r="AB203" s="327">
        <v>0</v>
      </c>
      <c r="AC203" s="110">
        <v>0</v>
      </c>
      <c r="AD203" s="326">
        <v>0</v>
      </c>
      <c r="AE203" s="315">
        <v>74</v>
      </c>
      <c r="AF203" s="314"/>
      <c r="AG203" s="68"/>
      <c r="AH203" s="429">
        <v>0</v>
      </c>
      <c r="AI203" s="430"/>
      <c r="AJ203" s="110">
        <v>0</v>
      </c>
      <c r="AK203" s="23"/>
      <c r="AL203" s="434"/>
      <c r="AM203" s="435"/>
      <c r="AN203" s="435"/>
      <c r="AO203" s="435"/>
      <c r="AP203" s="435"/>
      <c r="AQ203" s="436"/>
      <c r="AR203" s="97"/>
      <c r="AS203" s="97"/>
      <c r="AT203" s="97"/>
      <c r="AU203" s="97"/>
      <c r="AV203" s="97"/>
      <c r="AW203" s="98"/>
      <c r="AX203" s="51"/>
      <c r="AY203" s="350" t="s">
        <v>72</v>
      </c>
      <c r="AZ203" s="75"/>
      <c r="BA203" s="327">
        <v>0</v>
      </c>
      <c r="BB203" s="110">
        <v>0</v>
      </c>
      <c r="BC203" s="326">
        <v>0</v>
      </c>
      <c r="BD203" s="315">
        <v>101</v>
      </c>
      <c r="BE203" s="314"/>
      <c r="BF203" s="68"/>
      <c r="BG203" s="429">
        <v>0</v>
      </c>
      <c r="BH203" s="430"/>
      <c r="BI203" s="110">
        <v>0</v>
      </c>
      <c r="BJ203" s="23"/>
      <c r="BK203" s="434"/>
      <c r="BL203" s="435"/>
      <c r="BM203" s="435"/>
      <c r="BN203" s="435"/>
      <c r="BO203" s="435"/>
      <c r="BP203" s="436"/>
      <c r="BQ203" s="97"/>
      <c r="BR203" s="97"/>
      <c r="BS203" s="97"/>
      <c r="BT203" s="97"/>
      <c r="BU203" s="97"/>
      <c r="BV203" s="98"/>
      <c r="BW203" s="51"/>
      <c r="BX203" s="350" t="s">
        <v>72</v>
      </c>
      <c r="BY203" s="75">
        <v>0</v>
      </c>
      <c r="BZ203" s="327">
        <v>0</v>
      </c>
      <c r="CA203" s="110">
        <v>0</v>
      </c>
      <c r="CB203" s="326">
        <v>0</v>
      </c>
      <c r="CC203" s="315">
        <v>72</v>
      </c>
      <c r="CD203" s="314"/>
      <c r="CE203" s="68"/>
      <c r="CF203" s="429">
        <v>0</v>
      </c>
      <c r="CG203" s="430"/>
      <c r="CH203" s="110">
        <v>0</v>
      </c>
      <c r="CI203" s="23"/>
      <c r="CJ203" s="434"/>
      <c r="CK203" s="435"/>
      <c r="CL203" s="435"/>
      <c r="CM203" s="435"/>
      <c r="CN203" s="435"/>
      <c r="CO203" s="436"/>
      <c r="CP203" s="97"/>
      <c r="CQ203" s="97"/>
      <c r="CR203" s="97"/>
      <c r="CS203" s="97"/>
      <c r="CT203" s="97"/>
      <c r="CU203" s="98"/>
      <c r="CV203" s="51"/>
      <c r="CW203" s="350" t="s">
        <v>72</v>
      </c>
      <c r="CX203" s="75">
        <v>0</v>
      </c>
      <c r="CY203" s="327">
        <v>0</v>
      </c>
      <c r="CZ203" s="110">
        <v>0</v>
      </c>
      <c r="DA203" s="326">
        <v>0</v>
      </c>
      <c r="DB203" s="315">
        <v>0</v>
      </c>
      <c r="DC203" s="314"/>
      <c r="DD203" s="68"/>
      <c r="DE203" s="429">
        <v>0</v>
      </c>
      <c r="DF203" s="430"/>
      <c r="DG203" s="110">
        <v>0</v>
      </c>
      <c r="DH203" s="23"/>
      <c r="DI203" s="434"/>
      <c r="DJ203" s="435"/>
      <c r="DK203" s="435"/>
      <c r="DL203" s="435"/>
      <c r="DM203" s="435"/>
      <c r="DN203" s="436"/>
      <c r="DO203" s="97"/>
      <c r="DP203" s="97"/>
      <c r="DQ203" s="97"/>
      <c r="DR203" s="97"/>
      <c r="DS203" s="97"/>
      <c r="DT203" s="98"/>
      <c r="DU203" s="51"/>
      <c r="DV203" s="350" t="s">
        <v>72</v>
      </c>
      <c r="DW203" s="75">
        <v>0</v>
      </c>
      <c r="DX203" s="76">
        <v>0</v>
      </c>
      <c r="DY203" s="83">
        <v>0</v>
      </c>
      <c r="DZ203" s="85">
        <v>0</v>
      </c>
      <c r="EA203" s="113">
        <v>0</v>
      </c>
      <c r="EB203" s="282"/>
      <c r="EC203" s="181"/>
      <c r="ED203" s="495">
        <v>0</v>
      </c>
      <c r="EE203" s="496"/>
      <c r="EF203" s="83">
        <v>0</v>
      </c>
      <c r="EG203" s="23"/>
      <c r="EH203" s="434"/>
      <c r="EI203" s="435"/>
      <c r="EJ203" s="435"/>
      <c r="EK203" s="435"/>
      <c r="EL203" s="435"/>
      <c r="EM203" s="436"/>
      <c r="EN203" s="97"/>
      <c r="EO203" s="97"/>
      <c r="EP203" s="97"/>
      <c r="EQ203" s="97"/>
      <c r="ER203" s="97"/>
      <c r="ES203" s="98"/>
      <c r="ET203" s="51"/>
      <c r="EU203" s="350" t="s">
        <v>72</v>
      </c>
      <c r="EV203" s="323"/>
      <c r="EW203" s="327">
        <v>0</v>
      </c>
      <c r="EX203" s="110">
        <v>0</v>
      </c>
      <c r="EY203" s="326">
        <v>0</v>
      </c>
      <c r="EZ203" s="315">
        <v>0</v>
      </c>
      <c r="FA203" s="314"/>
      <c r="FB203" s="68"/>
      <c r="FC203" s="429">
        <v>0</v>
      </c>
      <c r="FD203" s="430"/>
      <c r="FE203" s="110">
        <v>0</v>
      </c>
      <c r="FF203" s="23"/>
      <c r="FG203" s="434"/>
      <c r="FH203" s="435"/>
      <c r="FI203" s="435"/>
      <c r="FJ203" s="435"/>
      <c r="FK203" s="435"/>
      <c r="FL203" s="436"/>
      <c r="FM203" s="97"/>
      <c r="FN203" s="97"/>
      <c r="FO203" s="97"/>
      <c r="FP203" s="97"/>
      <c r="FQ203" s="97"/>
      <c r="FR203" s="98"/>
      <c r="FS203" s="51"/>
    </row>
    <row r="204" spans="1:175" s="25" customFormat="1" x14ac:dyDescent="0.2">
      <c r="A204" s="129" t="s">
        <v>77</v>
      </c>
      <c r="B204" s="323">
        <v>850</v>
      </c>
      <c r="C204" s="327">
        <v>1.4166666666666667</v>
      </c>
      <c r="D204" s="110">
        <v>0</v>
      </c>
      <c r="E204" s="310">
        <v>1.4166666666666667</v>
      </c>
      <c r="F204" s="315">
        <v>880</v>
      </c>
      <c r="G204" s="314"/>
      <c r="H204" s="68"/>
      <c r="I204" s="429">
        <v>0</v>
      </c>
      <c r="J204" s="430"/>
      <c r="K204" s="110">
        <v>0</v>
      </c>
      <c r="L204" s="23"/>
      <c r="M204" s="434"/>
      <c r="N204" s="435"/>
      <c r="O204" s="435"/>
      <c r="P204" s="435"/>
      <c r="Q204" s="435"/>
      <c r="R204" s="436"/>
      <c r="S204" s="97"/>
      <c r="T204" s="97"/>
      <c r="U204" s="97"/>
      <c r="V204" s="97"/>
      <c r="W204" s="97"/>
      <c r="X204" s="98"/>
      <c r="Y204" s="51"/>
      <c r="Z204" s="350" t="s">
        <v>77</v>
      </c>
      <c r="AA204" s="323">
        <v>850</v>
      </c>
      <c r="AB204" s="327">
        <v>1.4166666666666667</v>
      </c>
      <c r="AC204" s="110">
        <v>0</v>
      </c>
      <c r="AD204" s="326">
        <v>1.4166666666666667</v>
      </c>
      <c r="AE204" s="315">
        <v>869</v>
      </c>
      <c r="AF204" s="314"/>
      <c r="AG204" s="68"/>
      <c r="AH204" s="429">
        <v>0</v>
      </c>
      <c r="AI204" s="430"/>
      <c r="AJ204" s="110">
        <v>0</v>
      </c>
      <c r="AK204" s="23"/>
      <c r="AL204" s="434"/>
      <c r="AM204" s="435"/>
      <c r="AN204" s="435"/>
      <c r="AO204" s="435"/>
      <c r="AP204" s="435"/>
      <c r="AQ204" s="436"/>
      <c r="AR204" s="97"/>
      <c r="AS204" s="97"/>
      <c r="AT204" s="97"/>
      <c r="AU204" s="97"/>
      <c r="AV204" s="97"/>
      <c r="AW204" s="98"/>
      <c r="AX204" s="51"/>
      <c r="AY204" s="350" t="s">
        <v>77</v>
      </c>
      <c r="AZ204" s="75">
        <v>850</v>
      </c>
      <c r="BA204" s="327">
        <v>1.4166666666666667</v>
      </c>
      <c r="BB204" s="110">
        <v>0</v>
      </c>
      <c r="BC204" s="326">
        <v>1.4166666666666667</v>
      </c>
      <c r="BD204" s="315">
        <v>910</v>
      </c>
      <c r="BE204" s="314"/>
      <c r="BF204" s="68"/>
      <c r="BG204" s="429">
        <v>0</v>
      </c>
      <c r="BH204" s="430"/>
      <c r="BI204" s="110">
        <v>0</v>
      </c>
      <c r="BJ204" s="23"/>
      <c r="BK204" s="434"/>
      <c r="BL204" s="435"/>
      <c r="BM204" s="435"/>
      <c r="BN204" s="435"/>
      <c r="BO204" s="435"/>
      <c r="BP204" s="436"/>
      <c r="BQ204" s="97"/>
      <c r="BR204" s="97"/>
      <c r="BS204" s="97"/>
      <c r="BT204" s="97"/>
      <c r="BU204" s="97"/>
      <c r="BV204" s="98"/>
      <c r="BW204" s="51"/>
      <c r="BX204" s="350" t="s">
        <v>77</v>
      </c>
      <c r="BY204" s="75">
        <v>850</v>
      </c>
      <c r="BZ204" s="327">
        <v>1.4166666666666667</v>
      </c>
      <c r="CA204" s="110">
        <v>0</v>
      </c>
      <c r="CB204" s="326">
        <v>1.4166666666666667</v>
      </c>
      <c r="CC204" s="315">
        <v>982</v>
      </c>
      <c r="CD204" s="314"/>
      <c r="CE204" s="68"/>
      <c r="CF204" s="429">
        <v>0</v>
      </c>
      <c r="CG204" s="430"/>
      <c r="CH204" s="110">
        <v>0</v>
      </c>
      <c r="CI204" s="23"/>
      <c r="CJ204" s="434"/>
      <c r="CK204" s="435"/>
      <c r="CL204" s="435"/>
      <c r="CM204" s="435"/>
      <c r="CN204" s="435"/>
      <c r="CO204" s="436"/>
      <c r="CP204" s="97"/>
      <c r="CQ204" s="97"/>
      <c r="CR204" s="97"/>
      <c r="CS204" s="97"/>
      <c r="CT204" s="97"/>
      <c r="CU204" s="98"/>
      <c r="CV204" s="51"/>
      <c r="CW204" s="350" t="s">
        <v>77</v>
      </c>
      <c r="CX204" s="75">
        <v>850</v>
      </c>
      <c r="CY204" s="327">
        <v>1.4166666666666667</v>
      </c>
      <c r="CZ204" s="110">
        <v>0</v>
      </c>
      <c r="DA204" s="326">
        <v>1.4166666666666667</v>
      </c>
      <c r="DB204" s="315">
        <v>884</v>
      </c>
      <c r="DC204" s="314"/>
      <c r="DD204" s="68"/>
      <c r="DE204" s="429">
        <v>0</v>
      </c>
      <c r="DF204" s="430"/>
      <c r="DG204" s="110">
        <v>0</v>
      </c>
      <c r="DH204" s="23"/>
      <c r="DI204" s="434"/>
      <c r="DJ204" s="435"/>
      <c r="DK204" s="435"/>
      <c r="DL204" s="435"/>
      <c r="DM204" s="435"/>
      <c r="DN204" s="436"/>
      <c r="DO204" s="97"/>
      <c r="DP204" s="97"/>
      <c r="DQ204" s="97"/>
      <c r="DR204" s="97"/>
      <c r="DS204" s="97"/>
      <c r="DT204" s="98"/>
      <c r="DU204" s="51"/>
      <c r="DV204" s="350" t="s">
        <v>77</v>
      </c>
      <c r="DW204" s="75">
        <v>0</v>
      </c>
      <c r="DX204" s="76">
        <v>0</v>
      </c>
      <c r="DY204" s="83">
        <v>0</v>
      </c>
      <c r="DZ204" s="85">
        <v>0</v>
      </c>
      <c r="EA204" s="113">
        <v>0</v>
      </c>
      <c r="EB204" s="282"/>
      <c r="EC204" s="181"/>
      <c r="ED204" s="495">
        <v>0</v>
      </c>
      <c r="EE204" s="496"/>
      <c r="EF204" s="83">
        <v>0</v>
      </c>
      <c r="EG204" s="23"/>
      <c r="EH204" s="434"/>
      <c r="EI204" s="435"/>
      <c r="EJ204" s="435"/>
      <c r="EK204" s="435"/>
      <c r="EL204" s="435"/>
      <c r="EM204" s="436"/>
      <c r="EN204" s="97"/>
      <c r="EO204" s="97"/>
      <c r="EP204" s="97"/>
      <c r="EQ204" s="97"/>
      <c r="ER204" s="97"/>
      <c r="ES204" s="98"/>
      <c r="ET204" s="51"/>
      <c r="EU204" s="350" t="s">
        <v>77</v>
      </c>
      <c r="EV204" s="323">
        <v>850</v>
      </c>
      <c r="EW204" s="327">
        <v>1.4166666666666667</v>
      </c>
      <c r="EX204" s="110">
        <v>0</v>
      </c>
      <c r="EY204" s="326">
        <v>1.4166666666666667</v>
      </c>
      <c r="EZ204" s="315">
        <v>878</v>
      </c>
      <c r="FA204" s="314"/>
      <c r="FB204" s="68"/>
      <c r="FC204" s="429">
        <v>0</v>
      </c>
      <c r="FD204" s="430"/>
      <c r="FE204" s="110">
        <v>0</v>
      </c>
      <c r="FF204" s="23"/>
      <c r="FG204" s="434"/>
      <c r="FH204" s="435"/>
      <c r="FI204" s="435"/>
      <c r="FJ204" s="435"/>
      <c r="FK204" s="435"/>
      <c r="FL204" s="436"/>
      <c r="FM204" s="97"/>
      <c r="FN204" s="97"/>
      <c r="FO204" s="97"/>
      <c r="FP204" s="97"/>
      <c r="FQ204" s="97"/>
      <c r="FR204" s="98"/>
      <c r="FS204" s="51"/>
    </row>
    <row r="205" spans="1:175" s="25" customFormat="1" x14ac:dyDescent="0.2">
      <c r="A205" s="129"/>
      <c r="B205" s="323"/>
      <c r="C205" s="327" t="s">
        <v>219</v>
      </c>
      <c r="D205" s="110">
        <v>0</v>
      </c>
      <c r="E205" s="310" t="s">
        <v>219</v>
      </c>
      <c r="F205" s="315">
        <v>0</v>
      </c>
      <c r="G205" s="314"/>
      <c r="H205" s="68"/>
      <c r="I205" s="440"/>
      <c r="J205" s="441"/>
      <c r="K205" s="110"/>
      <c r="L205" s="23"/>
      <c r="M205" s="434"/>
      <c r="N205" s="435"/>
      <c r="O205" s="435"/>
      <c r="P205" s="435"/>
      <c r="Q205" s="435"/>
      <c r="R205" s="436"/>
      <c r="S205" s="97"/>
      <c r="T205" s="97"/>
      <c r="U205" s="97"/>
      <c r="V205" s="97"/>
      <c r="W205" s="97"/>
      <c r="X205" s="98"/>
      <c r="Y205" s="51"/>
      <c r="Z205" s="350"/>
      <c r="AA205" s="323"/>
      <c r="AB205" s="327" t="s">
        <v>219</v>
      </c>
      <c r="AC205" s="110">
        <v>0</v>
      </c>
      <c r="AD205" s="326" t="s">
        <v>219</v>
      </c>
      <c r="AE205" s="315"/>
      <c r="AF205" s="314"/>
      <c r="AG205" s="68"/>
      <c r="AH205" s="440"/>
      <c r="AI205" s="441"/>
      <c r="AJ205" s="110"/>
      <c r="AK205" s="23"/>
      <c r="AL205" s="434"/>
      <c r="AM205" s="435"/>
      <c r="AN205" s="435"/>
      <c r="AO205" s="435"/>
      <c r="AP205" s="435"/>
      <c r="AQ205" s="436"/>
      <c r="AR205" s="97"/>
      <c r="AS205" s="97"/>
      <c r="AT205" s="97"/>
      <c r="AU205" s="97"/>
      <c r="AV205" s="97"/>
      <c r="AW205" s="98"/>
      <c r="AX205" s="51"/>
      <c r="AY205" s="350"/>
      <c r="AZ205" s="75"/>
      <c r="BA205" s="327" t="s">
        <v>219</v>
      </c>
      <c r="BB205" s="110">
        <v>0</v>
      </c>
      <c r="BC205" s="326" t="s">
        <v>219</v>
      </c>
      <c r="BD205" s="315"/>
      <c r="BE205" s="314"/>
      <c r="BF205" s="68"/>
      <c r="BG205" s="440"/>
      <c r="BH205" s="441"/>
      <c r="BI205" s="110"/>
      <c r="BJ205" s="23"/>
      <c r="BK205" s="434"/>
      <c r="BL205" s="435"/>
      <c r="BM205" s="435"/>
      <c r="BN205" s="435"/>
      <c r="BO205" s="435"/>
      <c r="BP205" s="436"/>
      <c r="BQ205" s="97"/>
      <c r="BR205" s="97"/>
      <c r="BS205" s="97"/>
      <c r="BT205" s="97"/>
      <c r="BU205" s="97"/>
      <c r="BV205" s="98"/>
      <c r="BW205" s="51"/>
      <c r="BX205" s="350"/>
      <c r="BY205" s="75"/>
      <c r="BZ205" s="327" t="s">
        <v>219</v>
      </c>
      <c r="CA205" s="110">
        <v>0</v>
      </c>
      <c r="CB205" s="326" t="s">
        <v>219</v>
      </c>
      <c r="CC205" s="315"/>
      <c r="CD205" s="314"/>
      <c r="CE205" s="68"/>
      <c r="CF205" s="440"/>
      <c r="CG205" s="441"/>
      <c r="CH205" s="110"/>
      <c r="CI205" s="23"/>
      <c r="CJ205" s="434"/>
      <c r="CK205" s="435"/>
      <c r="CL205" s="435"/>
      <c r="CM205" s="435"/>
      <c r="CN205" s="435"/>
      <c r="CO205" s="436"/>
      <c r="CP205" s="97"/>
      <c r="CQ205" s="97"/>
      <c r="CR205" s="97"/>
      <c r="CS205" s="97"/>
      <c r="CT205" s="97"/>
      <c r="CU205" s="98"/>
      <c r="CV205" s="51"/>
      <c r="CW205" s="350"/>
      <c r="CX205" s="75"/>
      <c r="CY205" s="327" t="s">
        <v>219</v>
      </c>
      <c r="CZ205" s="110">
        <v>0</v>
      </c>
      <c r="DA205" s="326" t="s">
        <v>219</v>
      </c>
      <c r="DB205" s="315"/>
      <c r="DC205" s="314"/>
      <c r="DD205" s="68"/>
      <c r="DE205" s="440"/>
      <c r="DF205" s="441"/>
      <c r="DG205" s="110"/>
      <c r="DH205" s="23"/>
      <c r="DI205" s="434"/>
      <c r="DJ205" s="435"/>
      <c r="DK205" s="435"/>
      <c r="DL205" s="435"/>
      <c r="DM205" s="435"/>
      <c r="DN205" s="436"/>
      <c r="DO205" s="97"/>
      <c r="DP205" s="97"/>
      <c r="DQ205" s="97"/>
      <c r="DR205" s="97"/>
      <c r="DS205" s="97"/>
      <c r="DT205" s="98"/>
      <c r="DU205" s="51"/>
      <c r="DV205" s="350"/>
      <c r="DW205" s="75"/>
      <c r="DX205" s="76" t="s">
        <v>219</v>
      </c>
      <c r="DY205" s="83">
        <v>0</v>
      </c>
      <c r="DZ205" s="85" t="s">
        <v>219</v>
      </c>
      <c r="EA205" s="113"/>
      <c r="EB205" s="282"/>
      <c r="EC205" s="181"/>
      <c r="ED205" s="497"/>
      <c r="EE205" s="498"/>
      <c r="EF205" s="83"/>
      <c r="EG205" s="23"/>
      <c r="EH205" s="434"/>
      <c r="EI205" s="435"/>
      <c r="EJ205" s="435"/>
      <c r="EK205" s="435"/>
      <c r="EL205" s="435"/>
      <c r="EM205" s="436"/>
      <c r="EN205" s="97"/>
      <c r="EO205" s="97"/>
      <c r="EP205" s="97"/>
      <c r="EQ205" s="97"/>
      <c r="ER205" s="97"/>
      <c r="ES205" s="98"/>
      <c r="ET205" s="51"/>
      <c r="EU205" s="350"/>
      <c r="EV205" s="323"/>
      <c r="EW205" s="327" t="s">
        <v>219</v>
      </c>
      <c r="EX205" s="110">
        <v>0</v>
      </c>
      <c r="EY205" s="326" t="s">
        <v>219</v>
      </c>
      <c r="EZ205" s="315"/>
      <c r="FA205" s="314"/>
      <c r="FB205" s="68"/>
      <c r="FC205" s="440"/>
      <c r="FD205" s="441"/>
      <c r="FE205" s="110"/>
      <c r="FF205" s="23"/>
      <c r="FG205" s="434"/>
      <c r="FH205" s="435"/>
      <c r="FI205" s="435"/>
      <c r="FJ205" s="435"/>
      <c r="FK205" s="435"/>
      <c r="FL205" s="436"/>
      <c r="FM205" s="97"/>
      <c r="FN205" s="97"/>
      <c r="FO205" s="97"/>
      <c r="FP205" s="97"/>
      <c r="FQ205" s="97"/>
      <c r="FR205" s="98"/>
      <c r="FS205" s="51"/>
    </row>
    <row r="206" spans="1:175" s="25" customFormat="1" x14ac:dyDescent="0.2">
      <c r="A206" s="129" t="s">
        <v>90</v>
      </c>
      <c r="B206" s="324">
        <v>0</v>
      </c>
      <c r="C206" s="327">
        <v>0</v>
      </c>
      <c r="D206" s="110"/>
      <c r="E206" s="310">
        <v>0</v>
      </c>
      <c r="F206" s="315">
        <v>0</v>
      </c>
      <c r="G206" s="314" t="s">
        <v>10</v>
      </c>
      <c r="H206" s="84">
        <v>0</v>
      </c>
      <c r="I206" s="440"/>
      <c r="J206" s="441"/>
      <c r="K206" s="110" t="s">
        <v>10</v>
      </c>
      <c r="L206" s="23"/>
      <c r="M206" s="434"/>
      <c r="N206" s="435"/>
      <c r="O206" s="435"/>
      <c r="P206" s="435"/>
      <c r="Q206" s="435"/>
      <c r="R206" s="436"/>
      <c r="S206" s="97"/>
      <c r="T206" s="97"/>
      <c r="U206" s="97"/>
      <c r="V206" s="97"/>
      <c r="W206" s="97"/>
      <c r="X206" s="98"/>
      <c r="Y206" s="51"/>
      <c r="Z206" s="350" t="s">
        <v>90</v>
      </c>
      <c r="AA206" s="324">
        <v>0</v>
      </c>
      <c r="AB206" s="327">
        <v>0</v>
      </c>
      <c r="AC206" s="110"/>
      <c r="AD206" s="326">
        <v>0</v>
      </c>
      <c r="AE206" s="315">
        <v>74</v>
      </c>
      <c r="AF206" s="314" t="s">
        <v>10</v>
      </c>
      <c r="AG206" s="84">
        <v>9.3434343434343425E-2</v>
      </c>
      <c r="AH206" s="440"/>
      <c r="AI206" s="441"/>
      <c r="AJ206" s="110" t="s">
        <v>10</v>
      </c>
      <c r="AK206" s="23"/>
      <c r="AL206" s="434"/>
      <c r="AM206" s="435"/>
      <c r="AN206" s="435"/>
      <c r="AO206" s="435"/>
      <c r="AP206" s="435"/>
      <c r="AQ206" s="436"/>
      <c r="AR206" s="97"/>
      <c r="AS206" s="97"/>
      <c r="AT206" s="97"/>
      <c r="AU206" s="97"/>
      <c r="AV206" s="97"/>
      <c r="AW206" s="98"/>
      <c r="AX206" s="51"/>
      <c r="AY206" s="350" t="s">
        <v>90</v>
      </c>
      <c r="AZ206" s="77">
        <v>0</v>
      </c>
      <c r="BA206" s="327">
        <v>0</v>
      </c>
      <c r="BB206" s="110"/>
      <c r="BC206" s="326">
        <v>0</v>
      </c>
      <c r="BD206" s="315">
        <v>101</v>
      </c>
      <c r="BE206" s="314" t="s">
        <v>10</v>
      </c>
      <c r="BF206" s="84">
        <v>0.12752525252525251</v>
      </c>
      <c r="BG206" s="440"/>
      <c r="BH206" s="441"/>
      <c r="BI206" s="110" t="s">
        <v>10</v>
      </c>
      <c r="BJ206" s="23"/>
      <c r="BK206" s="434"/>
      <c r="BL206" s="435"/>
      <c r="BM206" s="435"/>
      <c r="BN206" s="435"/>
      <c r="BO206" s="435"/>
      <c r="BP206" s="436"/>
      <c r="BQ206" s="97"/>
      <c r="BR206" s="97"/>
      <c r="BS206" s="97"/>
      <c r="BT206" s="97"/>
      <c r="BU206" s="97"/>
      <c r="BV206" s="98"/>
      <c r="BW206" s="51"/>
      <c r="BX206" s="350" t="s">
        <v>90</v>
      </c>
      <c r="BY206" s="77">
        <v>0</v>
      </c>
      <c r="BZ206" s="327">
        <v>0</v>
      </c>
      <c r="CA206" s="110"/>
      <c r="CB206" s="326">
        <v>0</v>
      </c>
      <c r="CC206" s="315">
        <v>72</v>
      </c>
      <c r="CD206" s="314" t="s">
        <v>10</v>
      </c>
      <c r="CE206" s="84">
        <v>9.0909090909090898E-2</v>
      </c>
      <c r="CF206" s="440"/>
      <c r="CG206" s="441"/>
      <c r="CH206" s="110" t="s">
        <v>10</v>
      </c>
      <c r="CI206" s="23"/>
      <c r="CJ206" s="434"/>
      <c r="CK206" s="435"/>
      <c r="CL206" s="435"/>
      <c r="CM206" s="435"/>
      <c r="CN206" s="435"/>
      <c r="CO206" s="436"/>
      <c r="CP206" s="97"/>
      <c r="CQ206" s="97"/>
      <c r="CR206" s="97"/>
      <c r="CS206" s="97"/>
      <c r="CT206" s="97"/>
      <c r="CU206" s="98"/>
      <c r="CV206" s="51"/>
      <c r="CW206" s="350" t="s">
        <v>90</v>
      </c>
      <c r="CX206" s="77">
        <v>0</v>
      </c>
      <c r="CY206" s="327">
        <v>0</v>
      </c>
      <c r="CZ206" s="110"/>
      <c r="DA206" s="326">
        <v>0</v>
      </c>
      <c r="DB206" s="315">
        <v>0</v>
      </c>
      <c r="DC206" s="314" t="s">
        <v>10</v>
      </c>
      <c r="DD206" s="84">
        <v>0</v>
      </c>
      <c r="DE206" s="440"/>
      <c r="DF206" s="441"/>
      <c r="DG206" s="110" t="s">
        <v>10</v>
      </c>
      <c r="DH206" s="23"/>
      <c r="DI206" s="434"/>
      <c r="DJ206" s="435"/>
      <c r="DK206" s="435"/>
      <c r="DL206" s="435"/>
      <c r="DM206" s="435"/>
      <c r="DN206" s="436"/>
      <c r="DO206" s="97"/>
      <c r="DP206" s="97"/>
      <c r="DQ206" s="97"/>
      <c r="DR206" s="97"/>
      <c r="DS206" s="97"/>
      <c r="DT206" s="98"/>
      <c r="DU206" s="51"/>
      <c r="DV206" s="350" t="s">
        <v>90</v>
      </c>
      <c r="DW206" s="77">
        <v>0</v>
      </c>
      <c r="DX206" s="76">
        <v>0</v>
      </c>
      <c r="DY206" s="83"/>
      <c r="DZ206" s="85">
        <v>0</v>
      </c>
      <c r="EA206" s="113">
        <v>0</v>
      </c>
      <c r="EB206" s="282" t="s">
        <v>10</v>
      </c>
      <c r="EC206" s="84">
        <v>0</v>
      </c>
      <c r="ED206" s="497"/>
      <c r="EE206" s="498"/>
      <c r="EF206" s="83" t="s">
        <v>10</v>
      </c>
      <c r="EG206" s="23"/>
      <c r="EH206" s="434"/>
      <c r="EI206" s="435"/>
      <c r="EJ206" s="435"/>
      <c r="EK206" s="435"/>
      <c r="EL206" s="435"/>
      <c r="EM206" s="436"/>
      <c r="EN206" s="97"/>
      <c r="EO206" s="97"/>
      <c r="EP206" s="97"/>
      <c r="EQ206" s="97"/>
      <c r="ER206" s="97"/>
      <c r="ES206" s="98"/>
      <c r="ET206" s="51"/>
      <c r="EU206" s="350" t="s">
        <v>90</v>
      </c>
      <c r="EV206" s="324">
        <v>0</v>
      </c>
      <c r="EW206" s="327">
        <v>0</v>
      </c>
      <c r="EX206" s="110"/>
      <c r="EY206" s="326">
        <v>0</v>
      </c>
      <c r="EZ206" s="315">
        <v>0</v>
      </c>
      <c r="FA206" s="314" t="s">
        <v>10</v>
      </c>
      <c r="FB206" s="84">
        <v>0</v>
      </c>
      <c r="FC206" s="440"/>
      <c r="FD206" s="441"/>
      <c r="FE206" s="110" t="s">
        <v>10</v>
      </c>
      <c r="FF206" s="23"/>
      <c r="FG206" s="434"/>
      <c r="FH206" s="435"/>
      <c r="FI206" s="435"/>
      <c r="FJ206" s="435"/>
      <c r="FK206" s="435"/>
      <c r="FL206" s="436"/>
      <c r="FM206" s="97"/>
      <c r="FN206" s="97"/>
      <c r="FO206" s="97"/>
      <c r="FP206" s="97"/>
      <c r="FQ206" s="97"/>
      <c r="FR206" s="98"/>
      <c r="FS206" s="51"/>
    </row>
    <row r="207" spans="1:175" s="25" customFormat="1" x14ac:dyDescent="0.2">
      <c r="A207" s="129" t="s">
        <v>91</v>
      </c>
      <c r="B207" s="324">
        <v>138.75</v>
      </c>
      <c r="C207" s="327">
        <v>0.23528343023255813</v>
      </c>
      <c r="D207" s="316">
        <v>70.88333333333334</v>
      </c>
      <c r="E207" s="310">
        <v>0.12019945090439277</v>
      </c>
      <c r="F207" s="317">
        <v>213.29166666666669</v>
      </c>
      <c r="G207" s="314" t="s">
        <v>10</v>
      </c>
      <c r="H207" s="84">
        <v>0.36168645025839791</v>
      </c>
      <c r="I207" s="440"/>
      <c r="J207" s="441"/>
      <c r="K207" s="110" t="s">
        <v>10</v>
      </c>
      <c r="L207" s="23"/>
      <c r="M207" s="434"/>
      <c r="N207" s="435"/>
      <c r="O207" s="435"/>
      <c r="P207" s="435"/>
      <c r="Q207" s="435"/>
      <c r="R207" s="436"/>
      <c r="S207" s="97"/>
      <c r="T207" s="97"/>
      <c r="U207" s="97"/>
      <c r="V207" s="97"/>
      <c r="W207" s="97"/>
      <c r="X207" s="98"/>
      <c r="Y207" s="51"/>
      <c r="Z207" s="350" t="s">
        <v>91</v>
      </c>
      <c r="AA207" s="324">
        <v>127.33333333333334</v>
      </c>
      <c r="AB207" s="327">
        <v>0.21592377260981913</v>
      </c>
      <c r="AC207" s="316">
        <v>238.22499999999999</v>
      </c>
      <c r="AD207" s="326">
        <v>0.40396681201550383</v>
      </c>
      <c r="AE207" s="317">
        <v>252.03333333333333</v>
      </c>
      <c r="AF207" s="314" t="s">
        <v>10</v>
      </c>
      <c r="AG207" s="84">
        <v>0.4273821059431524</v>
      </c>
      <c r="AH207" s="440"/>
      <c r="AI207" s="441"/>
      <c r="AJ207" s="110" t="s">
        <v>10</v>
      </c>
      <c r="AK207" s="23"/>
      <c r="AL207" s="434"/>
      <c r="AM207" s="435"/>
      <c r="AN207" s="435"/>
      <c r="AO207" s="435"/>
      <c r="AP207" s="435"/>
      <c r="AQ207" s="436"/>
      <c r="AR207" s="97"/>
      <c r="AS207" s="97"/>
      <c r="AT207" s="97"/>
      <c r="AU207" s="97"/>
      <c r="AV207" s="97"/>
      <c r="AW207" s="98"/>
      <c r="AX207" s="51"/>
      <c r="AY207" s="350" t="s">
        <v>91</v>
      </c>
      <c r="AZ207" s="77">
        <v>119.375</v>
      </c>
      <c r="BA207" s="327">
        <v>0.20242853682170539</v>
      </c>
      <c r="BB207" s="316">
        <v>209.52916666666664</v>
      </c>
      <c r="BC207" s="326">
        <v>0.35530624192506455</v>
      </c>
      <c r="BD207" s="317">
        <v>202.50833333333333</v>
      </c>
      <c r="BE207" s="314" t="s">
        <v>10</v>
      </c>
      <c r="BF207" s="84">
        <v>0.34340075904392764</v>
      </c>
      <c r="BG207" s="440"/>
      <c r="BH207" s="441"/>
      <c r="BI207" s="110" t="s">
        <v>10</v>
      </c>
      <c r="BJ207" s="23"/>
      <c r="BK207" s="434"/>
      <c r="BL207" s="435"/>
      <c r="BM207" s="435"/>
      <c r="BN207" s="435"/>
      <c r="BO207" s="435"/>
      <c r="BP207" s="436"/>
      <c r="BQ207" s="97"/>
      <c r="BR207" s="97"/>
      <c r="BS207" s="97"/>
      <c r="BT207" s="97"/>
      <c r="BU207" s="97"/>
      <c r="BV207" s="98"/>
      <c r="BW207" s="51"/>
      <c r="BX207" s="350" t="s">
        <v>91</v>
      </c>
      <c r="BY207" s="77">
        <v>92.916666666666657</v>
      </c>
      <c r="BZ207" s="327">
        <v>0.15756217700258396</v>
      </c>
      <c r="CA207" s="316">
        <v>142.69333333333333</v>
      </c>
      <c r="CB207" s="326">
        <v>0.24197028423772607</v>
      </c>
      <c r="CC207" s="317">
        <v>223.69166666666666</v>
      </c>
      <c r="CD207" s="314" t="s">
        <v>10</v>
      </c>
      <c r="CE207" s="84">
        <v>0.37932210917312653</v>
      </c>
      <c r="CF207" s="440"/>
      <c r="CG207" s="441"/>
      <c r="CH207" s="110" t="s">
        <v>10</v>
      </c>
      <c r="CI207" s="23"/>
      <c r="CJ207" s="434"/>
      <c r="CK207" s="435"/>
      <c r="CL207" s="435"/>
      <c r="CM207" s="435"/>
      <c r="CN207" s="435"/>
      <c r="CO207" s="436"/>
      <c r="CP207" s="97"/>
      <c r="CQ207" s="97"/>
      <c r="CR207" s="97"/>
      <c r="CS207" s="97"/>
      <c r="CT207" s="97"/>
      <c r="CU207" s="98"/>
      <c r="CV207" s="51"/>
      <c r="CW207" s="350" t="s">
        <v>91</v>
      </c>
      <c r="CX207" s="77">
        <v>110.5</v>
      </c>
      <c r="CY207" s="327">
        <v>0.18737887596899225</v>
      </c>
      <c r="CZ207" s="316">
        <v>120.68624999999999</v>
      </c>
      <c r="DA207" s="326">
        <v>0.20465207122093021</v>
      </c>
      <c r="DB207" s="317">
        <v>173.70833333333334</v>
      </c>
      <c r="DC207" s="314" t="s">
        <v>10</v>
      </c>
      <c r="DD207" s="84">
        <v>0.29456354974160209</v>
      </c>
      <c r="DE207" s="440"/>
      <c r="DF207" s="441"/>
      <c r="DG207" s="110" t="s">
        <v>10</v>
      </c>
      <c r="DH207" s="23"/>
      <c r="DI207" s="434"/>
      <c r="DJ207" s="435"/>
      <c r="DK207" s="435"/>
      <c r="DL207" s="435"/>
      <c r="DM207" s="435"/>
      <c r="DN207" s="436"/>
      <c r="DO207" s="97"/>
      <c r="DP207" s="97"/>
      <c r="DQ207" s="97"/>
      <c r="DR207" s="97"/>
      <c r="DS207" s="97"/>
      <c r="DT207" s="98"/>
      <c r="DU207" s="51"/>
      <c r="DV207" s="350" t="s">
        <v>91</v>
      </c>
      <c r="DW207" s="77">
        <v>0</v>
      </c>
      <c r="DX207" s="76">
        <v>0</v>
      </c>
      <c r="DY207" s="114">
        <v>0</v>
      </c>
      <c r="DZ207" s="85">
        <v>0</v>
      </c>
      <c r="EA207" s="78">
        <v>0</v>
      </c>
      <c r="EB207" s="282" t="s">
        <v>10</v>
      </c>
      <c r="EC207" s="84">
        <v>0</v>
      </c>
      <c r="ED207" s="497"/>
      <c r="EE207" s="498"/>
      <c r="EF207" s="83" t="s">
        <v>10</v>
      </c>
      <c r="EG207" s="23"/>
      <c r="EH207" s="434"/>
      <c r="EI207" s="435"/>
      <c r="EJ207" s="435"/>
      <c r="EK207" s="435"/>
      <c r="EL207" s="435"/>
      <c r="EM207" s="436"/>
      <c r="EN207" s="97"/>
      <c r="EO207" s="97"/>
      <c r="EP207" s="97"/>
      <c r="EQ207" s="97"/>
      <c r="ER207" s="97"/>
      <c r="ES207" s="98"/>
      <c r="ET207" s="51"/>
      <c r="EU207" s="350" t="s">
        <v>91</v>
      </c>
      <c r="EV207" s="324">
        <v>97.166666666666671</v>
      </c>
      <c r="EW207" s="327">
        <v>0.16476905684754523</v>
      </c>
      <c r="EX207" s="316">
        <v>169.54374999999999</v>
      </c>
      <c r="EY207" s="326">
        <v>0.28750151405038754</v>
      </c>
      <c r="EZ207" s="317">
        <v>182.28333333333333</v>
      </c>
      <c r="FA207" s="314" t="s">
        <v>10</v>
      </c>
      <c r="FB207" s="84">
        <v>0.30910448966408266</v>
      </c>
      <c r="FC207" s="440"/>
      <c r="FD207" s="441"/>
      <c r="FE207" s="110" t="s">
        <v>10</v>
      </c>
      <c r="FF207" s="23"/>
      <c r="FG207" s="434"/>
      <c r="FH207" s="435"/>
      <c r="FI207" s="435"/>
      <c r="FJ207" s="435"/>
      <c r="FK207" s="435"/>
      <c r="FL207" s="436"/>
      <c r="FM207" s="97"/>
      <c r="FN207" s="97"/>
      <c r="FO207" s="97"/>
      <c r="FP207" s="97"/>
      <c r="FQ207" s="97"/>
      <c r="FR207" s="98"/>
      <c r="FS207" s="51"/>
    </row>
    <row r="208" spans="1:175" s="25" customFormat="1" x14ac:dyDescent="0.2">
      <c r="A208" s="129" t="s">
        <v>1</v>
      </c>
      <c r="B208" s="323">
        <v>7</v>
      </c>
      <c r="C208" s="327">
        <v>0.29166666666666669</v>
      </c>
      <c r="D208" s="110"/>
      <c r="E208" s="310">
        <v>0</v>
      </c>
      <c r="F208" s="315">
        <v>7</v>
      </c>
      <c r="G208" s="314"/>
      <c r="H208" s="84"/>
      <c r="I208" s="440"/>
      <c r="J208" s="441"/>
      <c r="K208" s="110"/>
      <c r="L208" s="23"/>
      <c r="M208" s="434"/>
      <c r="N208" s="435"/>
      <c r="O208" s="435"/>
      <c r="P208" s="435"/>
      <c r="Q208" s="435"/>
      <c r="R208" s="436"/>
      <c r="S208" s="97"/>
      <c r="T208" s="97"/>
      <c r="U208" s="97"/>
      <c r="V208" s="97"/>
      <c r="W208" s="97"/>
      <c r="X208" s="98"/>
      <c r="Y208" s="51"/>
      <c r="Z208" s="350" t="s">
        <v>1</v>
      </c>
      <c r="AA208" s="323">
        <v>7</v>
      </c>
      <c r="AB208" s="327">
        <v>0.29166666666666669</v>
      </c>
      <c r="AC208" s="110"/>
      <c r="AD208" s="326">
        <v>0</v>
      </c>
      <c r="AE208" s="315">
        <v>7</v>
      </c>
      <c r="AF208" s="314"/>
      <c r="AG208" s="84"/>
      <c r="AH208" s="440"/>
      <c r="AI208" s="441"/>
      <c r="AJ208" s="110"/>
      <c r="AK208" s="23"/>
      <c r="AL208" s="434"/>
      <c r="AM208" s="435"/>
      <c r="AN208" s="435"/>
      <c r="AO208" s="435"/>
      <c r="AP208" s="435"/>
      <c r="AQ208" s="436"/>
      <c r="AR208" s="97"/>
      <c r="AS208" s="97"/>
      <c r="AT208" s="97"/>
      <c r="AU208" s="97"/>
      <c r="AV208" s="97"/>
      <c r="AW208" s="98"/>
      <c r="AX208" s="51"/>
      <c r="AY208" s="350" t="s">
        <v>1</v>
      </c>
      <c r="AZ208" s="75">
        <v>0</v>
      </c>
      <c r="BA208" s="327">
        <v>0</v>
      </c>
      <c r="BB208" s="110"/>
      <c r="BC208" s="326">
        <v>0</v>
      </c>
      <c r="BD208" s="315">
        <v>0</v>
      </c>
      <c r="BE208" s="314"/>
      <c r="BF208" s="84"/>
      <c r="BG208" s="440"/>
      <c r="BH208" s="441"/>
      <c r="BI208" s="110"/>
      <c r="BJ208" s="23"/>
      <c r="BK208" s="434"/>
      <c r="BL208" s="435"/>
      <c r="BM208" s="435"/>
      <c r="BN208" s="435"/>
      <c r="BO208" s="435"/>
      <c r="BP208" s="436"/>
      <c r="BQ208" s="97"/>
      <c r="BR208" s="97"/>
      <c r="BS208" s="97"/>
      <c r="BT208" s="97"/>
      <c r="BU208" s="97"/>
      <c r="BV208" s="98"/>
      <c r="BW208" s="51"/>
      <c r="BX208" s="350" t="s">
        <v>1</v>
      </c>
      <c r="BY208" s="75">
        <v>7</v>
      </c>
      <c r="BZ208" s="327">
        <v>0.29166666666666669</v>
      </c>
      <c r="CA208" s="110"/>
      <c r="CB208" s="326">
        <v>0</v>
      </c>
      <c r="CC208" s="315">
        <v>7</v>
      </c>
      <c r="CD208" s="314"/>
      <c r="CE208" s="84"/>
      <c r="CF208" s="440"/>
      <c r="CG208" s="441"/>
      <c r="CH208" s="110"/>
      <c r="CI208" s="23"/>
      <c r="CJ208" s="434"/>
      <c r="CK208" s="435"/>
      <c r="CL208" s="435"/>
      <c r="CM208" s="435"/>
      <c r="CN208" s="435"/>
      <c r="CO208" s="436"/>
      <c r="CP208" s="97"/>
      <c r="CQ208" s="97"/>
      <c r="CR208" s="97"/>
      <c r="CS208" s="97"/>
      <c r="CT208" s="97"/>
      <c r="CU208" s="98"/>
      <c r="CV208" s="51"/>
      <c r="CW208" s="350" t="s">
        <v>1</v>
      </c>
      <c r="CX208" s="75">
        <v>7</v>
      </c>
      <c r="CY208" s="327">
        <v>0.29166666666666669</v>
      </c>
      <c r="CZ208" s="110"/>
      <c r="DA208" s="326">
        <v>0</v>
      </c>
      <c r="DB208" s="315">
        <v>7</v>
      </c>
      <c r="DC208" s="314"/>
      <c r="DD208" s="84"/>
      <c r="DE208" s="440"/>
      <c r="DF208" s="441"/>
      <c r="DG208" s="110"/>
      <c r="DH208" s="23"/>
      <c r="DI208" s="434"/>
      <c r="DJ208" s="435"/>
      <c r="DK208" s="435"/>
      <c r="DL208" s="435"/>
      <c r="DM208" s="435"/>
      <c r="DN208" s="436"/>
      <c r="DO208" s="97"/>
      <c r="DP208" s="97"/>
      <c r="DQ208" s="97"/>
      <c r="DR208" s="97"/>
      <c r="DS208" s="97"/>
      <c r="DT208" s="98"/>
      <c r="DU208" s="51"/>
      <c r="DV208" s="350" t="s">
        <v>1</v>
      </c>
      <c r="DW208" s="75">
        <v>0</v>
      </c>
      <c r="DX208" s="76">
        <v>0</v>
      </c>
      <c r="DY208" s="83"/>
      <c r="DZ208" s="85">
        <v>0</v>
      </c>
      <c r="EA208" s="113">
        <v>0</v>
      </c>
      <c r="EB208" s="282"/>
      <c r="EC208" s="84"/>
      <c r="ED208" s="497"/>
      <c r="EE208" s="498"/>
      <c r="EF208" s="83"/>
      <c r="EG208" s="23"/>
      <c r="EH208" s="434"/>
      <c r="EI208" s="435"/>
      <c r="EJ208" s="435"/>
      <c r="EK208" s="435"/>
      <c r="EL208" s="435"/>
      <c r="EM208" s="436"/>
      <c r="EN208" s="97"/>
      <c r="EO208" s="97"/>
      <c r="EP208" s="97"/>
      <c r="EQ208" s="97"/>
      <c r="ER208" s="97"/>
      <c r="ES208" s="98"/>
      <c r="ET208" s="51"/>
      <c r="EU208" s="350" t="s">
        <v>1</v>
      </c>
      <c r="EV208" s="323"/>
      <c r="EW208" s="327">
        <v>0</v>
      </c>
      <c r="EX208" s="110"/>
      <c r="EY208" s="326">
        <v>0</v>
      </c>
      <c r="EZ208" s="315">
        <v>0</v>
      </c>
      <c r="FA208" s="314"/>
      <c r="FB208" s="84"/>
      <c r="FC208" s="440"/>
      <c r="FD208" s="441"/>
      <c r="FE208" s="110"/>
      <c r="FF208" s="23"/>
      <c r="FG208" s="434"/>
      <c r="FH208" s="435"/>
      <c r="FI208" s="435"/>
      <c r="FJ208" s="435"/>
      <c r="FK208" s="435"/>
      <c r="FL208" s="436"/>
      <c r="FM208" s="97"/>
      <c r="FN208" s="97"/>
      <c r="FO208" s="97"/>
      <c r="FP208" s="97"/>
      <c r="FQ208" s="97"/>
      <c r="FR208" s="98"/>
      <c r="FS208" s="51"/>
    </row>
    <row r="209" spans="1:175" s="25" customFormat="1" x14ac:dyDescent="0.2">
      <c r="A209" s="129" t="s">
        <v>161</v>
      </c>
      <c r="B209" s="323">
        <v>7</v>
      </c>
      <c r="C209" s="327">
        <v>0.29166666666666669</v>
      </c>
      <c r="D209" s="110"/>
      <c r="E209" s="310">
        <v>0</v>
      </c>
      <c r="F209" s="315">
        <v>7</v>
      </c>
      <c r="G209" s="314"/>
      <c r="H209" s="84">
        <v>0.29166666666666669</v>
      </c>
      <c r="I209" s="440"/>
      <c r="J209" s="441"/>
      <c r="K209" s="110"/>
      <c r="L209" s="23"/>
      <c r="M209" s="434"/>
      <c r="N209" s="435"/>
      <c r="O209" s="435"/>
      <c r="P209" s="435"/>
      <c r="Q209" s="435"/>
      <c r="R209" s="436"/>
      <c r="S209" s="97"/>
      <c r="T209" s="97"/>
      <c r="U209" s="97"/>
      <c r="V209" s="97"/>
      <c r="W209" s="97"/>
      <c r="X209" s="98"/>
      <c r="Y209" s="51"/>
      <c r="Z209" s="350" t="s">
        <v>161</v>
      </c>
      <c r="AA209" s="323">
        <v>7</v>
      </c>
      <c r="AB209" s="327">
        <v>0.29166666666666669</v>
      </c>
      <c r="AC209" s="110"/>
      <c r="AD209" s="326">
        <v>0</v>
      </c>
      <c r="AE209" s="315">
        <v>7</v>
      </c>
      <c r="AF209" s="314"/>
      <c r="AG209" s="84">
        <v>0.29166666666666669</v>
      </c>
      <c r="AH209" s="440"/>
      <c r="AI209" s="441"/>
      <c r="AJ209" s="110"/>
      <c r="AK209" s="23"/>
      <c r="AL209" s="434"/>
      <c r="AM209" s="435"/>
      <c r="AN209" s="435"/>
      <c r="AO209" s="435"/>
      <c r="AP209" s="435"/>
      <c r="AQ209" s="436"/>
      <c r="AR209" s="97"/>
      <c r="AS209" s="97"/>
      <c r="AT209" s="97"/>
      <c r="AU209" s="97"/>
      <c r="AV209" s="97"/>
      <c r="AW209" s="98"/>
      <c r="AX209" s="51"/>
      <c r="AY209" s="350" t="s">
        <v>161</v>
      </c>
      <c r="AZ209" s="75">
        <v>7</v>
      </c>
      <c r="BA209" s="327">
        <v>0.29166666666666669</v>
      </c>
      <c r="BB209" s="110"/>
      <c r="BC209" s="326">
        <v>0</v>
      </c>
      <c r="BD209" s="315">
        <v>7</v>
      </c>
      <c r="BE209" s="314"/>
      <c r="BF209" s="84">
        <v>0.29166666666666669</v>
      </c>
      <c r="BG209" s="440"/>
      <c r="BH209" s="441"/>
      <c r="BI209" s="110"/>
      <c r="BJ209" s="23"/>
      <c r="BK209" s="434"/>
      <c r="BL209" s="435"/>
      <c r="BM209" s="435"/>
      <c r="BN209" s="435"/>
      <c r="BO209" s="435"/>
      <c r="BP209" s="436"/>
      <c r="BQ209" s="97"/>
      <c r="BR209" s="97"/>
      <c r="BS209" s="97"/>
      <c r="BT209" s="97"/>
      <c r="BU209" s="97"/>
      <c r="BV209" s="98"/>
      <c r="BW209" s="51"/>
      <c r="BX209" s="350" t="s">
        <v>161</v>
      </c>
      <c r="BY209" s="75">
        <v>7</v>
      </c>
      <c r="BZ209" s="327">
        <v>0.29166666666666669</v>
      </c>
      <c r="CA209" s="110"/>
      <c r="CB209" s="326">
        <v>0</v>
      </c>
      <c r="CC209" s="315">
        <v>7</v>
      </c>
      <c r="CD209" s="314"/>
      <c r="CE209" s="84">
        <v>0.29166666666666669</v>
      </c>
      <c r="CF209" s="440"/>
      <c r="CG209" s="441"/>
      <c r="CH209" s="110"/>
      <c r="CI209" s="23"/>
      <c r="CJ209" s="434"/>
      <c r="CK209" s="435"/>
      <c r="CL209" s="435"/>
      <c r="CM209" s="435"/>
      <c r="CN209" s="435"/>
      <c r="CO209" s="436"/>
      <c r="CP209" s="97"/>
      <c r="CQ209" s="97"/>
      <c r="CR209" s="97"/>
      <c r="CS209" s="97"/>
      <c r="CT209" s="97"/>
      <c r="CU209" s="98"/>
      <c r="CV209" s="51"/>
      <c r="CW209" s="350" t="s">
        <v>161</v>
      </c>
      <c r="CX209" s="75">
        <v>7</v>
      </c>
      <c r="CY209" s="327">
        <v>0.29166666666666669</v>
      </c>
      <c r="CZ209" s="110"/>
      <c r="DA209" s="326">
        <v>0</v>
      </c>
      <c r="DB209" s="315">
        <v>7</v>
      </c>
      <c r="DC209" s="314"/>
      <c r="DD209" s="84">
        <v>0.29166666666666669</v>
      </c>
      <c r="DE209" s="440"/>
      <c r="DF209" s="441"/>
      <c r="DG209" s="110"/>
      <c r="DH209" s="23"/>
      <c r="DI209" s="434"/>
      <c r="DJ209" s="435"/>
      <c r="DK209" s="435"/>
      <c r="DL209" s="435"/>
      <c r="DM209" s="435"/>
      <c r="DN209" s="436"/>
      <c r="DO209" s="97"/>
      <c r="DP209" s="97"/>
      <c r="DQ209" s="97"/>
      <c r="DR209" s="97"/>
      <c r="DS209" s="97"/>
      <c r="DT209" s="98"/>
      <c r="DU209" s="51"/>
      <c r="DV209" s="350" t="s">
        <v>161</v>
      </c>
      <c r="DW209" s="75">
        <v>0</v>
      </c>
      <c r="DX209" s="76">
        <v>0</v>
      </c>
      <c r="DY209" s="83"/>
      <c r="DZ209" s="85">
        <v>0</v>
      </c>
      <c r="EA209" s="113">
        <v>0</v>
      </c>
      <c r="EB209" s="282"/>
      <c r="EC209" s="84">
        <v>0</v>
      </c>
      <c r="ED209" s="497"/>
      <c r="EE209" s="498"/>
      <c r="EF209" s="83"/>
      <c r="EG209" s="23"/>
      <c r="EH209" s="434"/>
      <c r="EI209" s="435"/>
      <c r="EJ209" s="435"/>
      <c r="EK209" s="435"/>
      <c r="EL209" s="435"/>
      <c r="EM209" s="436"/>
      <c r="EN209" s="97"/>
      <c r="EO209" s="97"/>
      <c r="EP209" s="97"/>
      <c r="EQ209" s="97"/>
      <c r="ER209" s="97"/>
      <c r="ES209" s="98"/>
      <c r="ET209" s="51"/>
      <c r="EU209" s="350" t="s">
        <v>161</v>
      </c>
      <c r="EV209" s="323">
        <v>7</v>
      </c>
      <c r="EW209" s="327">
        <v>0.29166666666666669</v>
      </c>
      <c r="EX209" s="110"/>
      <c r="EY209" s="326">
        <v>0</v>
      </c>
      <c r="EZ209" s="315">
        <v>7</v>
      </c>
      <c r="FA209" s="314"/>
      <c r="FB209" s="84">
        <v>0.29166666666666669</v>
      </c>
      <c r="FC209" s="440"/>
      <c r="FD209" s="441"/>
      <c r="FE209" s="110"/>
      <c r="FF209" s="23"/>
      <c r="FG209" s="434"/>
      <c r="FH209" s="435"/>
      <c r="FI209" s="435"/>
      <c r="FJ209" s="435"/>
      <c r="FK209" s="435"/>
      <c r="FL209" s="436"/>
      <c r="FM209" s="97"/>
      <c r="FN209" s="97"/>
      <c r="FO209" s="97"/>
      <c r="FP209" s="97"/>
      <c r="FQ209" s="97"/>
      <c r="FR209" s="98"/>
      <c r="FS209" s="51"/>
    </row>
    <row r="210" spans="1:175" s="25" customFormat="1" ht="12.75" thickBot="1" x14ac:dyDescent="0.25">
      <c r="A210" s="129" t="s">
        <v>48</v>
      </c>
      <c r="B210" s="323">
        <v>3</v>
      </c>
      <c r="C210" s="327">
        <v>0.125</v>
      </c>
      <c r="D210" s="110"/>
      <c r="E210" s="310">
        <v>0</v>
      </c>
      <c r="F210" s="315">
        <v>3</v>
      </c>
      <c r="G210" s="314"/>
      <c r="H210" s="84">
        <v>0.125</v>
      </c>
      <c r="I210" s="440"/>
      <c r="J210" s="441"/>
      <c r="K210" s="110"/>
      <c r="L210" s="23"/>
      <c r="M210" s="437"/>
      <c r="N210" s="438"/>
      <c r="O210" s="438"/>
      <c r="P210" s="438"/>
      <c r="Q210" s="438"/>
      <c r="R210" s="439"/>
      <c r="S210" s="99"/>
      <c r="T210" s="99"/>
      <c r="U210" s="99"/>
      <c r="V210" s="99"/>
      <c r="W210" s="99"/>
      <c r="X210" s="100"/>
      <c r="Y210" s="51"/>
      <c r="Z210" s="350" t="s">
        <v>48</v>
      </c>
      <c r="AA210" s="323">
        <v>3</v>
      </c>
      <c r="AB210" s="327">
        <v>0.125</v>
      </c>
      <c r="AC210" s="110"/>
      <c r="AD210" s="326">
        <v>0</v>
      </c>
      <c r="AE210" s="315">
        <v>3</v>
      </c>
      <c r="AF210" s="314"/>
      <c r="AG210" s="84">
        <v>0.125</v>
      </c>
      <c r="AH210" s="440"/>
      <c r="AI210" s="441"/>
      <c r="AJ210" s="110"/>
      <c r="AK210" s="23"/>
      <c r="AL210" s="437"/>
      <c r="AM210" s="438"/>
      <c r="AN210" s="438"/>
      <c r="AO210" s="438"/>
      <c r="AP210" s="438"/>
      <c r="AQ210" s="439"/>
      <c r="AR210" s="99"/>
      <c r="AS210" s="99"/>
      <c r="AT210" s="99"/>
      <c r="AU210" s="99"/>
      <c r="AV210" s="99"/>
      <c r="AW210" s="100"/>
      <c r="AX210" s="51"/>
      <c r="AY210" s="350" t="s">
        <v>48</v>
      </c>
      <c r="AZ210" s="75">
        <v>3</v>
      </c>
      <c r="BA210" s="327">
        <v>0.125</v>
      </c>
      <c r="BB210" s="110"/>
      <c r="BC210" s="326">
        <v>0</v>
      </c>
      <c r="BD210" s="315">
        <v>3</v>
      </c>
      <c r="BE210" s="314"/>
      <c r="BF210" s="84">
        <v>0.125</v>
      </c>
      <c r="BG210" s="440"/>
      <c r="BH210" s="441"/>
      <c r="BI210" s="110"/>
      <c r="BJ210" s="23"/>
      <c r="BK210" s="437"/>
      <c r="BL210" s="438"/>
      <c r="BM210" s="438"/>
      <c r="BN210" s="438"/>
      <c r="BO210" s="438"/>
      <c r="BP210" s="439"/>
      <c r="BQ210" s="99"/>
      <c r="BR210" s="99"/>
      <c r="BS210" s="99"/>
      <c r="BT210" s="99"/>
      <c r="BU210" s="99"/>
      <c r="BV210" s="100"/>
      <c r="BW210" s="51"/>
      <c r="BX210" s="350" t="s">
        <v>48</v>
      </c>
      <c r="BY210" s="75">
        <v>3</v>
      </c>
      <c r="BZ210" s="327">
        <v>0.125</v>
      </c>
      <c r="CA210" s="110"/>
      <c r="CB210" s="326">
        <v>0</v>
      </c>
      <c r="CC210" s="315">
        <v>3</v>
      </c>
      <c r="CD210" s="314"/>
      <c r="CE210" s="84">
        <v>0.125</v>
      </c>
      <c r="CF210" s="440"/>
      <c r="CG210" s="441"/>
      <c r="CH210" s="110"/>
      <c r="CI210" s="23"/>
      <c r="CJ210" s="437"/>
      <c r="CK210" s="438"/>
      <c r="CL210" s="438"/>
      <c r="CM210" s="438"/>
      <c r="CN210" s="438"/>
      <c r="CO210" s="439"/>
      <c r="CP210" s="99"/>
      <c r="CQ210" s="99"/>
      <c r="CR210" s="99"/>
      <c r="CS210" s="99"/>
      <c r="CT210" s="99"/>
      <c r="CU210" s="100"/>
      <c r="CV210" s="51"/>
      <c r="CW210" s="350" t="s">
        <v>48</v>
      </c>
      <c r="CX210" s="75">
        <v>3</v>
      </c>
      <c r="CY210" s="327">
        <v>0.125</v>
      </c>
      <c r="CZ210" s="110"/>
      <c r="DA210" s="326">
        <v>0</v>
      </c>
      <c r="DB210" s="315">
        <v>3</v>
      </c>
      <c r="DC210" s="314"/>
      <c r="DD210" s="84">
        <v>0.125</v>
      </c>
      <c r="DE210" s="440"/>
      <c r="DF210" s="441"/>
      <c r="DG210" s="110"/>
      <c r="DH210" s="23"/>
      <c r="DI210" s="437"/>
      <c r="DJ210" s="438"/>
      <c r="DK210" s="438"/>
      <c r="DL210" s="438"/>
      <c r="DM210" s="438"/>
      <c r="DN210" s="439"/>
      <c r="DO210" s="99"/>
      <c r="DP210" s="99"/>
      <c r="DQ210" s="99"/>
      <c r="DR210" s="99"/>
      <c r="DS210" s="99"/>
      <c r="DT210" s="100"/>
      <c r="DU210" s="51"/>
      <c r="DV210" s="350" t="s">
        <v>48</v>
      </c>
      <c r="DW210" s="75">
        <v>0</v>
      </c>
      <c r="DX210" s="76">
        <v>0</v>
      </c>
      <c r="DY210" s="83"/>
      <c r="DZ210" s="85">
        <v>0</v>
      </c>
      <c r="EA210" s="113">
        <v>0</v>
      </c>
      <c r="EB210" s="282"/>
      <c r="EC210" s="84">
        <v>0</v>
      </c>
      <c r="ED210" s="497"/>
      <c r="EE210" s="498"/>
      <c r="EF210" s="83"/>
      <c r="EG210" s="23"/>
      <c r="EH210" s="437"/>
      <c r="EI210" s="438"/>
      <c r="EJ210" s="438"/>
      <c r="EK210" s="438"/>
      <c r="EL210" s="438"/>
      <c r="EM210" s="439"/>
      <c r="EN210" s="99"/>
      <c r="EO210" s="99"/>
      <c r="EP210" s="99"/>
      <c r="EQ210" s="99"/>
      <c r="ER210" s="99"/>
      <c r="ES210" s="100"/>
      <c r="ET210" s="51"/>
      <c r="EU210" s="350" t="s">
        <v>48</v>
      </c>
      <c r="EV210" s="323">
        <v>3</v>
      </c>
      <c r="EW210" s="327">
        <v>0.125</v>
      </c>
      <c r="EX210" s="110"/>
      <c r="EY210" s="326">
        <v>0</v>
      </c>
      <c r="EZ210" s="315">
        <v>3</v>
      </c>
      <c r="FA210" s="314"/>
      <c r="FB210" s="84">
        <v>0.125</v>
      </c>
      <c r="FC210" s="440"/>
      <c r="FD210" s="441"/>
      <c r="FE210" s="110"/>
      <c r="FF210" s="23"/>
      <c r="FG210" s="437"/>
      <c r="FH210" s="438"/>
      <c r="FI210" s="438"/>
      <c r="FJ210" s="438"/>
      <c r="FK210" s="438"/>
      <c r="FL210" s="439"/>
      <c r="FM210" s="99"/>
      <c r="FN210" s="99"/>
      <c r="FO210" s="99"/>
      <c r="FP210" s="99"/>
      <c r="FQ210" s="99"/>
      <c r="FR210" s="100"/>
      <c r="FS210" s="51"/>
    </row>
    <row r="211" spans="1:175" s="25" customFormat="1" ht="12.75" thickBot="1" x14ac:dyDescent="0.25">
      <c r="A211" s="333" t="s">
        <v>103</v>
      </c>
      <c r="B211" s="334"/>
      <c r="C211" s="342">
        <v>3.7754660826391424</v>
      </c>
      <c r="D211" s="336"/>
      <c r="E211" s="345">
        <v>2.7255243997560776</v>
      </c>
      <c r="F211" s="338"/>
      <c r="G211" s="339"/>
      <c r="H211" s="346"/>
      <c r="I211" s="442"/>
      <c r="J211" s="443"/>
      <c r="K211" s="341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X211" s="24"/>
      <c r="Y211" s="51"/>
      <c r="Z211" s="333" t="s">
        <v>103</v>
      </c>
      <c r="AA211" s="334"/>
      <c r="AB211" s="342">
        <v>3.3037260408374656</v>
      </c>
      <c r="AC211" s="336"/>
      <c r="AD211" s="345">
        <v>4.4678005438619177</v>
      </c>
      <c r="AE211" s="338"/>
      <c r="AF211" s="339"/>
      <c r="AG211" s="346"/>
      <c r="AH211" s="442"/>
      <c r="AI211" s="443"/>
      <c r="AJ211" s="341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W211" s="24"/>
      <c r="AX211" s="51"/>
      <c r="AY211" s="333" t="s">
        <v>103</v>
      </c>
      <c r="AZ211" s="334"/>
      <c r="BA211" s="342">
        <v>3.1649267146279176</v>
      </c>
      <c r="BB211" s="336"/>
      <c r="BC211" s="345">
        <v>4.1458485068084769</v>
      </c>
      <c r="BD211" s="338"/>
      <c r="BE211" s="339"/>
      <c r="BF211" s="346"/>
      <c r="BG211" s="442"/>
      <c r="BH211" s="443"/>
      <c r="BI211" s="341"/>
      <c r="BJ211" s="23"/>
      <c r="BK211" s="23"/>
      <c r="BL211" s="23"/>
      <c r="BM211" s="23"/>
      <c r="BN211" s="23"/>
      <c r="BO211" s="23"/>
      <c r="BP211" s="23"/>
      <c r="BQ211" s="23"/>
      <c r="BR211" s="23"/>
      <c r="BS211" s="23"/>
      <c r="BT211" s="23"/>
      <c r="BV211" s="24"/>
      <c r="BW211" s="51"/>
      <c r="BX211" s="333" t="s">
        <v>103</v>
      </c>
      <c r="BY211" s="334"/>
      <c r="BZ211" s="342">
        <v>3.0034174048310454</v>
      </c>
      <c r="CA211" s="336"/>
      <c r="CB211" s="345">
        <v>3.586787104178526</v>
      </c>
      <c r="CC211" s="338"/>
      <c r="CD211" s="339"/>
      <c r="CE211" s="346"/>
      <c r="CF211" s="442"/>
      <c r="CG211" s="443"/>
      <c r="CH211" s="341"/>
      <c r="CI211" s="23"/>
      <c r="CJ211" s="23"/>
      <c r="CK211" s="23"/>
      <c r="CL211" s="23"/>
      <c r="CM211" s="23"/>
      <c r="CN211" s="23"/>
      <c r="CO211" s="23"/>
      <c r="CP211" s="23"/>
      <c r="CQ211" s="23"/>
      <c r="CR211" s="23"/>
      <c r="CS211" s="23"/>
      <c r="CU211" s="24"/>
      <c r="CV211" s="51"/>
      <c r="CW211" s="333" t="s">
        <v>103</v>
      </c>
      <c r="CX211" s="334"/>
      <c r="CY211" s="342">
        <v>3.1821623225819269</v>
      </c>
      <c r="CZ211" s="336"/>
      <c r="DA211" s="345">
        <v>3.4037042204241423</v>
      </c>
      <c r="DB211" s="338"/>
      <c r="DC211" s="339"/>
      <c r="DD211" s="346"/>
      <c r="DE211" s="442"/>
      <c r="DF211" s="443"/>
      <c r="DG211" s="341"/>
      <c r="DH211" s="23"/>
      <c r="DI211" s="23"/>
      <c r="DJ211" s="23"/>
      <c r="DK211" s="23"/>
      <c r="DL211" s="23"/>
      <c r="DM211" s="23"/>
      <c r="DN211" s="23"/>
      <c r="DO211" s="23"/>
      <c r="DP211" s="23"/>
      <c r="DQ211" s="23"/>
      <c r="DR211" s="23"/>
      <c r="DT211" s="24"/>
      <c r="DU211" s="51"/>
      <c r="DV211" s="333" t="s">
        <v>103</v>
      </c>
      <c r="DW211" s="334"/>
      <c r="DX211" s="342">
        <v>0</v>
      </c>
      <c r="DY211" s="336"/>
      <c r="DZ211" s="337">
        <v>0</v>
      </c>
      <c r="EA211" s="338"/>
      <c r="EB211" s="339"/>
      <c r="EC211" s="340"/>
      <c r="ED211" s="442"/>
      <c r="EE211" s="443"/>
      <c r="EF211" s="341"/>
      <c r="EG211" s="23"/>
      <c r="EH211" s="23"/>
      <c r="EI211" s="23"/>
      <c r="EJ211" s="23"/>
      <c r="EK211" s="23"/>
      <c r="EL211" s="23"/>
      <c r="EM211" s="23"/>
      <c r="EN211" s="23"/>
      <c r="EO211" s="23"/>
      <c r="EP211" s="23"/>
      <c r="EQ211" s="23"/>
      <c r="ES211" s="24"/>
      <c r="ET211" s="51"/>
      <c r="EU211" s="333" t="s">
        <v>103</v>
      </c>
      <c r="EV211" s="334"/>
      <c r="EW211" s="342">
        <v>2.7393393685753908</v>
      </c>
      <c r="EX211" s="336"/>
      <c r="EY211" s="345">
        <v>3.6093870350323263</v>
      </c>
      <c r="EZ211" s="338"/>
      <c r="FA211" s="339"/>
      <c r="FB211" s="346"/>
      <c r="FC211" s="442"/>
      <c r="FD211" s="443"/>
      <c r="FE211" s="341"/>
      <c r="FF211" s="23"/>
      <c r="FG211" s="23"/>
      <c r="FH211" s="23"/>
      <c r="FI211" s="23"/>
      <c r="FJ211" s="23"/>
      <c r="FK211" s="23"/>
      <c r="FL211" s="23"/>
      <c r="FM211" s="23"/>
      <c r="FN211" s="23"/>
      <c r="FO211" s="23"/>
      <c r="FP211" s="23"/>
      <c r="FR211" s="24"/>
      <c r="FS211" s="51"/>
    </row>
    <row r="212" spans="1:175" s="25" customFormat="1" x14ac:dyDescent="0.2">
      <c r="C212" s="21"/>
      <c r="D212" s="21"/>
      <c r="E212" s="21"/>
      <c r="F212" s="21"/>
      <c r="G212" s="21"/>
      <c r="H212" s="21"/>
      <c r="X212" s="21"/>
      <c r="Y212" s="51"/>
      <c r="AB212" s="21"/>
      <c r="AC212" s="21"/>
      <c r="AD212" s="21"/>
      <c r="AE212" s="21"/>
      <c r="AF212" s="21"/>
      <c r="AG212" s="21"/>
      <c r="AW212" s="21"/>
      <c r="AX212" s="51"/>
      <c r="BA212" s="21"/>
      <c r="BB212" s="21"/>
      <c r="BC212" s="21"/>
      <c r="BD212" s="21"/>
      <c r="BE212" s="21"/>
      <c r="BF212" s="21"/>
      <c r="BV212" s="21"/>
      <c r="BW212" s="51"/>
      <c r="BZ212" s="21"/>
      <c r="CA212" s="21"/>
      <c r="CB212" s="21"/>
      <c r="CC212" s="21"/>
      <c r="CD212" s="21"/>
      <c r="CE212" s="21"/>
      <c r="CU212" s="21"/>
      <c r="CV212" s="51"/>
      <c r="CY212" s="21"/>
      <c r="CZ212" s="21"/>
      <c r="DA212" s="21"/>
      <c r="DB212" s="21"/>
      <c r="DC212" s="21"/>
      <c r="DD212" s="21"/>
      <c r="DT212" s="21"/>
      <c r="DU212" s="51"/>
      <c r="DX212" s="21"/>
      <c r="DY212" s="21"/>
      <c r="DZ212" s="21"/>
      <c r="EA212" s="21"/>
      <c r="EB212" s="21"/>
      <c r="EC212" s="21"/>
      <c r="ES212" s="21"/>
      <c r="ET212" s="51"/>
      <c r="EW212" s="21"/>
      <c r="EX212" s="21"/>
      <c r="EY212" s="21"/>
      <c r="EZ212" s="21"/>
      <c r="FA212" s="21"/>
      <c r="FB212" s="21"/>
      <c r="FR212" s="21"/>
      <c r="FS212" s="51"/>
    </row>
    <row r="213" spans="1:175" s="25" customFormat="1" x14ac:dyDescent="0.2">
      <c r="Y213" s="54"/>
      <c r="AX213" s="54"/>
      <c r="BW213" s="54"/>
      <c r="CV213" s="54"/>
      <c r="DU213" s="54"/>
      <c r="ET213" s="54"/>
      <c r="FS213" s="54"/>
    </row>
    <row r="214" spans="1:175" s="25" customFormat="1" x14ac:dyDescent="0.2">
      <c r="Y214" s="54"/>
      <c r="AX214" s="54"/>
      <c r="BW214" s="54"/>
      <c r="CV214" s="54"/>
      <c r="DU214" s="54"/>
      <c r="ET214" s="54"/>
      <c r="FS214" s="54"/>
    </row>
    <row r="215" spans="1:175" s="25" customFormat="1" x14ac:dyDescent="0.2">
      <c r="Y215" s="54"/>
      <c r="AX215" s="54"/>
      <c r="BW215" s="54"/>
      <c r="CV215" s="54"/>
      <c r="DU215" s="54"/>
      <c r="ET215" s="54"/>
      <c r="FS215" s="54"/>
    </row>
    <row r="216" spans="1:175" s="25" customFormat="1" x14ac:dyDescent="0.2">
      <c r="Y216" s="54"/>
      <c r="AX216" s="54"/>
      <c r="BW216" s="54"/>
      <c r="CV216" s="54"/>
      <c r="DU216" s="54"/>
      <c r="ET216" s="54"/>
      <c r="FS216" s="54"/>
    </row>
    <row r="217" spans="1:175" s="25" customFormat="1" x14ac:dyDescent="0.2">
      <c r="Y217" s="54"/>
      <c r="AX217" s="54"/>
      <c r="BW217" s="54"/>
      <c r="CV217" s="54"/>
      <c r="DU217" s="54"/>
      <c r="ET217" s="54"/>
      <c r="FS217" s="54"/>
    </row>
    <row r="218" spans="1:175" s="25" customFormat="1" x14ac:dyDescent="0.2">
      <c r="Y218" s="54"/>
      <c r="AX218" s="54"/>
      <c r="BW218" s="54"/>
      <c r="CV218" s="54"/>
      <c r="DU218" s="54"/>
      <c r="ET218" s="54"/>
      <c r="FS218" s="54"/>
    </row>
    <row r="219" spans="1:175" s="25" customFormat="1" x14ac:dyDescent="0.2">
      <c r="Y219" s="54"/>
      <c r="AX219" s="54"/>
      <c r="BW219" s="54"/>
      <c r="CV219" s="54"/>
      <c r="DU219" s="54"/>
      <c r="ET219" s="54"/>
      <c r="FS219" s="54"/>
    </row>
    <row r="220" spans="1:175" s="25" customFormat="1" x14ac:dyDescent="0.2">
      <c r="Y220" s="54"/>
      <c r="AX220" s="54"/>
      <c r="BW220" s="54"/>
      <c r="CV220" s="54"/>
      <c r="DU220" s="54"/>
      <c r="ET220" s="54"/>
      <c r="FS220" s="54"/>
    </row>
    <row r="296" spans="177:220" ht="12.75" thickBot="1" x14ac:dyDescent="0.25">
      <c r="FU296" s="62"/>
      <c r="FV296" s="62"/>
      <c r="FW296" s="62"/>
      <c r="FX296" s="62"/>
      <c r="FY296" s="62"/>
      <c r="FZ296" s="62"/>
      <c r="GA296" s="62"/>
      <c r="GB296" s="62"/>
      <c r="GC296" s="62"/>
      <c r="GD296" s="62"/>
      <c r="GE296" s="62"/>
      <c r="GF296" s="62"/>
      <c r="GG296" s="62"/>
      <c r="GH296" s="62"/>
      <c r="GI296" s="62"/>
      <c r="GJ296" s="62"/>
      <c r="GK296" s="62"/>
      <c r="GL296" s="62"/>
      <c r="GM296" s="62"/>
      <c r="GN296" s="62"/>
      <c r="GO296" s="62"/>
      <c r="GP296" s="62"/>
      <c r="GQ296" s="62"/>
      <c r="GR296" s="62"/>
      <c r="GS296" s="62"/>
      <c r="GT296" s="62"/>
      <c r="GU296" s="62"/>
      <c r="GV296" s="62"/>
      <c r="GW296" s="62"/>
      <c r="GX296" s="62"/>
      <c r="GY296" s="62"/>
      <c r="GZ296" s="62"/>
      <c r="HA296" s="62"/>
    </row>
    <row r="297" spans="177:220" ht="13.5" thickBot="1" x14ac:dyDescent="0.25">
      <c r="FU297" s="62"/>
      <c r="FV297" s="62"/>
      <c r="FW297" s="62"/>
      <c r="FX297" s="62"/>
      <c r="FY297" s="233" t="s">
        <v>106</v>
      </c>
      <c r="FZ297" s="234"/>
      <c r="GA297" s="234"/>
      <c r="GB297" s="234"/>
      <c r="GC297" s="234"/>
      <c r="GD297" s="235"/>
      <c r="GE297" s="133"/>
      <c r="GF297" s="134" t="s">
        <v>137</v>
      </c>
      <c r="GG297" s="132" t="s">
        <v>138</v>
      </c>
      <c r="GH297" s="133"/>
      <c r="GI297" s="245" t="s">
        <v>155</v>
      </c>
      <c r="GJ297" s="246"/>
      <c r="GK297" s="246"/>
      <c r="GL297" s="246"/>
      <c r="GM297" s="246"/>
      <c r="GN297" s="246"/>
      <c r="GO297" s="247"/>
      <c r="GP297" s="133"/>
      <c r="GQ297" s="134"/>
      <c r="GR297" s="136" t="s">
        <v>107</v>
      </c>
      <c r="GS297" s="136"/>
      <c r="GT297" s="136"/>
      <c r="GU297" s="136"/>
      <c r="GV297" s="131"/>
      <c r="GW297" s="137"/>
      <c r="GX297" s="137"/>
      <c r="GY297" s="131"/>
      <c r="GZ297" s="138"/>
      <c r="HA297" s="139" t="s">
        <v>175</v>
      </c>
      <c r="HC297" s="134"/>
      <c r="HD297" s="136" t="s">
        <v>173</v>
      </c>
      <c r="HE297" s="136"/>
      <c r="HF297" s="136"/>
      <c r="HG297" s="136"/>
      <c r="HH297" s="131"/>
      <c r="HI297" s="137"/>
      <c r="HJ297" s="137"/>
      <c r="HK297" s="131"/>
      <c r="HL297" s="132"/>
    </row>
    <row r="298" spans="177:220" ht="12.75" x14ac:dyDescent="0.2">
      <c r="FU298" s="27"/>
      <c r="FV298" s="27"/>
      <c r="FW298" s="27"/>
      <c r="FX298" s="27"/>
      <c r="FY298" s="205" t="s">
        <v>139</v>
      </c>
      <c r="FZ298" s="206" t="s">
        <v>66</v>
      </c>
      <c r="GA298" s="207" t="s">
        <v>68</v>
      </c>
      <c r="GB298" s="207" t="s">
        <v>70</v>
      </c>
      <c r="GC298" s="207" t="s">
        <v>76</v>
      </c>
      <c r="GD298" s="208" t="s">
        <v>78</v>
      </c>
      <c r="GE298" s="142"/>
      <c r="GF298" s="143" t="s">
        <v>186</v>
      </c>
      <c r="GG298" s="144">
        <v>0.44</v>
      </c>
      <c r="GH298" s="133"/>
      <c r="GI298" s="248" t="s">
        <v>125</v>
      </c>
      <c r="GJ298" s="135" t="s">
        <v>126</v>
      </c>
      <c r="GK298" s="135" t="s">
        <v>66</v>
      </c>
      <c r="GL298" s="135" t="s">
        <v>68</v>
      </c>
      <c r="GM298" s="135" t="s">
        <v>70</v>
      </c>
      <c r="GN298" s="249" t="s">
        <v>76</v>
      </c>
      <c r="GO298" s="250" t="s">
        <v>78</v>
      </c>
      <c r="GP298" s="147"/>
      <c r="GQ298" s="105" t="s">
        <v>125</v>
      </c>
      <c r="GR298" s="141" t="s">
        <v>126</v>
      </c>
      <c r="GS298" s="141" t="s">
        <v>66</v>
      </c>
      <c r="GT298" s="141" t="s">
        <v>67</v>
      </c>
      <c r="GU298" s="141" t="s">
        <v>68</v>
      </c>
      <c r="GV298" s="141" t="s">
        <v>69</v>
      </c>
      <c r="GW298" s="141" t="s">
        <v>70</v>
      </c>
      <c r="GX298" s="141" t="s">
        <v>71</v>
      </c>
      <c r="GY298" s="148" t="s">
        <v>78</v>
      </c>
      <c r="GZ298" s="149" t="s">
        <v>76</v>
      </c>
      <c r="HA298" s="150"/>
      <c r="HC298" s="105" t="s">
        <v>125</v>
      </c>
      <c r="HD298" s="141" t="s">
        <v>126</v>
      </c>
      <c r="HE298" s="141" t="s">
        <v>66</v>
      </c>
      <c r="HF298" s="141" t="s">
        <v>67</v>
      </c>
      <c r="HG298" s="141" t="s">
        <v>68</v>
      </c>
      <c r="HH298" s="141" t="s">
        <v>69</v>
      </c>
      <c r="HI298" s="141" t="s">
        <v>70</v>
      </c>
      <c r="HJ298" s="141" t="s">
        <v>71</v>
      </c>
      <c r="HK298" s="148" t="s">
        <v>78</v>
      </c>
      <c r="HL298" s="151" t="s">
        <v>76</v>
      </c>
    </row>
    <row r="299" spans="177:220" ht="13.5" thickBot="1" x14ac:dyDescent="0.25">
      <c r="FY299" s="205" t="s">
        <v>9</v>
      </c>
      <c r="FZ299" s="214">
        <v>12498.5448024</v>
      </c>
      <c r="GA299" s="214">
        <v>6050.6693404999996</v>
      </c>
      <c r="GB299" s="214">
        <v>8123.3197263000002</v>
      </c>
      <c r="GC299" s="214">
        <v>2923.7822793999999</v>
      </c>
      <c r="GD299" s="214">
        <v>2496.2892130999999</v>
      </c>
      <c r="GE299" s="142"/>
      <c r="GF299" s="152"/>
      <c r="GG299" s="153"/>
      <c r="GH299" s="133"/>
      <c r="GI299" s="154" t="s">
        <v>127</v>
      </c>
      <c r="GJ299" s="145" t="s">
        <v>130</v>
      </c>
      <c r="GK299" s="145">
        <v>0.45</v>
      </c>
      <c r="GL299" s="145">
        <v>0.45</v>
      </c>
      <c r="GM299" s="145">
        <v>0.45</v>
      </c>
      <c r="GN299" s="241">
        <v>0.3</v>
      </c>
      <c r="GO299" s="144">
        <v>0</v>
      </c>
      <c r="GP299" s="133"/>
      <c r="GQ299" s="140" t="s">
        <v>127</v>
      </c>
      <c r="GR299" s="141" t="s">
        <v>130</v>
      </c>
      <c r="GS299" s="185">
        <v>1878.9506347247998</v>
      </c>
      <c r="GT299" s="185">
        <v>1476.3183558552</v>
      </c>
      <c r="GU299" s="185">
        <v>1619.7784617672</v>
      </c>
      <c r="GV299" s="185">
        <v>1272.6830771027999</v>
      </c>
      <c r="GW299" s="185">
        <v>2053.5359443451998</v>
      </c>
      <c r="GX299" s="185">
        <v>1613.4925276997999</v>
      </c>
      <c r="GY299" s="185">
        <v>0</v>
      </c>
      <c r="GZ299" s="186">
        <v>943.24247279999997</v>
      </c>
      <c r="HA299" s="187">
        <v>2.5830512783046684</v>
      </c>
      <c r="HC299" s="140" t="s">
        <v>127</v>
      </c>
      <c r="HD299" s="141" t="s">
        <v>130</v>
      </c>
      <c r="HE299" s="185">
        <v>1976.184</v>
      </c>
      <c r="HF299" s="185">
        <v>1552.7160000000001</v>
      </c>
      <c r="HG299" s="185">
        <v>1506.7080000000001</v>
      </c>
      <c r="HH299" s="185">
        <v>1183.8420000000001</v>
      </c>
      <c r="HI299" s="185">
        <v>1763.748</v>
      </c>
      <c r="HJ299" s="185">
        <v>1385.8020000000001</v>
      </c>
      <c r="HK299" s="185">
        <v>0</v>
      </c>
      <c r="HL299" s="189">
        <v>600</v>
      </c>
    </row>
    <row r="300" spans="177:220" ht="12.75" x14ac:dyDescent="0.2">
      <c r="FY300" s="205" t="s">
        <v>3</v>
      </c>
      <c r="FZ300" s="214">
        <v>7456.1533123999998</v>
      </c>
      <c r="GA300" s="214">
        <v>6427.6923085999997</v>
      </c>
      <c r="GB300" s="214">
        <v>8148.9521600999997</v>
      </c>
      <c r="GC300" s="214">
        <v>3144.141576</v>
      </c>
      <c r="GD300" s="214">
        <v>2539.4319117</v>
      </c>
      <c r="GE300" s="142"/>
      <c r="GF300" s="155"/>
      <c r="GG300" s="156"/>
      <c r="GH300" s="133"/>
      <c r="GI300" s="157" t="s">
        <v>176</v>
      </c>
      <c r="GJ300" s="104"/>
      <c r="GK300" s="104">
        <v>0</v>
      </c>
      <c r="GL300" s="104">
        <v>0</v>
      </c>
      <c r="GM300" s="104">
        <v>0</v>
      </c>
      <c r="GN300" s="242">
        <v>1.0000000000000001E-5</v>
      </c>
      <c r="GO300" s="106">
        <v>0</v>
      </c>
      <c r="GP300" s="133"/>
      <c r="GQ300" s="158" t="s">
        <v>176</v>
      </c>
      <c r="GR300" s="141"/>
      <c r="GS300" s="185">
        <v>0</v>
      </c>
      <c r="GT300" s="185">
        <v>0</v>
      </c>
      <c r="GU300" s="185">
        <v>0</v>
      </c>
      <c r="GV300" s="185">
        <v>0</v>
      </c>
      <c r="GW300" s="185">
        <v>0</v>
      </c>
      <c r="GX300" s="185">
        <v>0</v>
      </c>
      <c r="GY300" s="185">
        <v>0</v>
      </c>
      <c r="GZ300" s="186">
        <v>3.1441415760000001E-2</v>
      </c>
      <c r="HA300" s="182"/>
      <c r="HC300" s="158" t="s">
        <v>176</v>
      </c>
      <c r="HD300" s="141"/>
      <c r="HE300" s="185">
        <v>0</v>
      </c>
      <c r="HF300" s="185">
        <v>0</v>
      </c>
      <c r="HG300" s="185">
        <v>0</v>
      </c>
      <c r="HH300" s="185">
        <v>0</v>
      </c>
      <c r="HI300" s="185">
        <v>0</v>
      </c>
      <c r="HJ300" s="185">
        <v>0</v>
      </c>
      <c r="HK300" s="185">
        <v>0</v>
      </c>
      <c r="HL300" s="189">
        <v>0.02</v>
      </c>
    </row>
    <row r="301" spans="177:220" ht="12.75" x14ac:dyDescent="0.2">
      <c r="FY301" s="205" t="s">
        <v>4</v>
      </c>
      <c r="FZ301" s="214">
        <v>7349.4962545999997</v>
      </c>
      <c r="GA301" s="214">
        <v>7091.2460226000003</v>
      </c>
      <c r="GB301" s="214">
        <v>8296.4152919000007</v>
      </c>
      <c r="GC301" s="214">
        <v>3009.2211650999998</v>
      </c>
      <c r="GD301" s="214">
        <v>2757.4068679000002</v>
      </c>
      <c r="GE301" s="142"/>
      <c r="GF301" s="142"/>
      <c r="GG301" s="142"/>
      <c r="GH301" s="133"/>
      <c r="GI301" s="154" t="s">
        <v>128</v>
      </c>
      <c r="GJ301" s="145"/>
      <c r="GK301" s="145">
        <v>0.45</v>
      </c>
      <c r="GL301" s="145">
        <v>0.45</v>
      </c>
      <c r="GM301" s="145">
        <v>0.45</v>
      </c>
      <c r="GN301" s="241">
        <v>1.0000000000000001E-5</v>
      </c>
      <c r="GO301" s="144">
        <v>1</v>
      </c>
      <c r="GP301" s="133"/>
      <c r="GQ301" s="140" t="s">
        <v>128</v>
      </c>
      <c r="GR301" s="141"/>
      <c r="GS301" s="185">
        <v>1878.9506347247998</v>
      </c>
      <c r="GT301" s="185">
        <v>1476.3183558552</v>
      </c>
      <c r="GU301" s="185">
        <v>1619.7784617672</v>
      </c>
      <c r="GV301" s="185">
        <v>1272.6830771027999</v>
      </c>
      <c r="GW301" s="185">
        <v>2053.5359443451998</v>
      </c>
      <c r="GX301" s="185">
        <v>1613.4925276997999</v>
      </c>
      <c r="GY301" s="185">
        <v>2539.4319117</v>
      </c>
      <c r="GZ301" s="186">
        <v>3.1441415760000001E-2</v>
      </c>
      <c r="HA301" s="187">
        <v>2.6829383124780084</v>
      </c>
      <c r="HC301" s="140" t="s">
        <v>128</v>
      </c>
      <c r="HD301" s="141"/>
      <c r="HE301" s="185">
        <v>2223.6480000000001</v>
      </c>
      <c r="HF301" s="185">
        <v>1747.152</v>
      </c>
      <c r="HG301" s="185">
        <v>1752.912</v>
      </c>
      <c r="HH301" s="185">
        <v>1377.2880000000002</v>
      </c>
      <c r="HI301" s="185">
        <v>1820.4480000000001</v>
      </c>
      <c r="HJ301" s="185">
        <v>1430.3520000000001</v>
      </c>
      <c r="HK301" s="185">
        <v>2432</v>
      </c>
      <c r="HL301" s="189">
        <v>0.02</v>
      </c>
    </row>
    <row r="302" spans="177:220" ht="12.75" x14ac:dyDescent="0.2">
      <c r="FY302" s="205" t="s">
        <v>5</v>
      </c>
      <c r="FZ302" s="214">
        <v>9271.6835145000005</v>
      </c>
      <c r="GA302" s="214">
        <v>9519.8680186000001</v>
      </c>
      <c r="GB302" s="214">
        <v>10872.1590182</v>
      </c>
      <c r="GC302" s="214">
        <v>4061.1445967999998</v>
      </c>
      <c r="GD302" s="214">
        <v>3804.1834663999998</v>
      </c>
      <c r="GE302" s="142"/>
      <c r="GF302" s="142"/>
      <c r="GG302" s="142"/>
      <c r="GH302" s="133"/>
      <c r="GI302" s="154" t="s">
        <v>129</v>
      </c>
      <c r="GJ302" s="145"/>
      <c r="GK302" s="146">
        <v>0.1</v>
      </c>
      <c r="GL302" s="145">
        <v>0.1</v>
      </c>
      <c r="GM302" s="145">
        <v>0.1</v>
      </c>
      <c r="GN302" s="241">
        <v>0.7</v>
      </c>
      <c r="GO302" s="144">
        <v>0</v>
      </c>
      <c r="GP302" s="133"/>
      <c r="GQ302" s="140" t="s">
        <v>129</v>
      </c>
      <c r="GS302" s="185">
        <v>829.11637575200007</v>
      </c>
      <c r="GT302" s="185">
        <v>651.44858094799997</v>
      </c>
      <c r="GU302" s="185">
        <v>757.06054654720015</v>
      </c>
      <c r="GV302" s="185">
        <v>594.83328657280003</v>
      </c>
      <c r="GW302" s="185">
        <v>927.42895511120003</v>
      </c>
      <c r="GX302" s="185">
        <v>717.10779008880002</v>
      </c>
      <c r="GY302" s="185">
        <v>0</v>
      </c>
      <c r="GZ302" s="186">
        <v>2200.8991031999999</v>
      </c>
      <c r="HA302" s="187">
        <v>1.4070169844898932</v>
      </c>
      <c r="HC302" s="140" t="s">
        <v>129</v>
      </c>
      <c r="HE302" s="185">
        <v>494.14400000000006</v>
      </c>
      <c r="HF302" s="185">
        <v>388.25600000000003</v>
      </c>
      <c r="HG302" s="185">
        <v>389.536</v>
      </c>
      <c r="HH302" s="185">
        <v>306.06400000000002</v>
      </c>
      <c r="HI302" s="185">
        <v>404.54400000000004</v>
      </c>
      <c r="HJ302" s="185">
        <v>317.85600000000005</v>
      </c>
      <c r="HK302" s="185">
        <v>0</v>
      </c>
      <c r="HL302" s="189">
        <v>1400</v>
      </c>
    </row>
    <row r="303" spans="177:220" ht="12.75" x14ac:dyDescent="0.2">
      <c r="FY303" s="205" t="s">
        <v>6</v>
      </c>
      <c r="FZ303" s="214">
        <v>8216.3395555000006</v>
      </c>
      <c r="GA303" s="214">
        <v>8496.6941982000008</v>
      </c>
      <c r="GB303" s="214">
        <v>10497.2888404</v>
      </c>
      <c r="GC303" s="214">
        <v>3791.0692144999998</v>
      </c>
      <c r="GD303" s="214">
        <v>3420.4507042999999</v>
      </c>
      <c r="GE303" s="142"/>
      <c r="GF303" s="142"/>
      <c r="GG303" s="142"/>
      <c r="GH303" s="133"/>
      <c r="GI303" s="154" t="s">
        <v>127</v>
      </c>
      <c r="GJ303" s="145" t="s">
        <v>131</v>
      </c>
      <c r="GK303" s="145">
        <v>0.45</v>
      </c>
      <c r="GL303" s="145">
        <v>0.45</v>
      </c>
      <c r="GM303" s="145">
        <v>0.45</v>
      </c>
      <c r="GN303" s="241">
        <v>0.3</v>
      </c>
      <c r="GO303" s="144">
        <v>0</v>
      </c>
      <c r="GP303" s="133"/>
      <c r="GQ303" s="140" t="s">
        <v>127</v>
      </c>
      <c r="GR303" s="141" t="s">
        <v>131</v>
      </c>
      <c r="GS303" s="185">
        <v>1852.0730561592</v>
      </c>
      <c r="GT303" s="185">
        <v>1455.2002584108</v>
      </c>
      <c r="GU303" s="185">
        <v>1786.9939976952001</v>
      </c>
      <c r="GV303" s="185">
        <v>1404.0667124748002</v>
      </c>
      <c r="GW303" s="185">
        <v>2090.6966535587999</v>
      </c>
      <c r="GX303" s="185">
        <v>1642.6902277962001</v>
      </c>
      <c r="GY303" s="185">
        <v>0</v>
      </c>
      <c r="GZ303" s="186">
        <v>902.76634952999996</v>
      </c>
      <c r="HA303" s="187">
        <v>2.6386167665475746</v>
      </c>
      <c r="HC303" s="140" t="s">
        <v>127</v>
      </c>
      <c r="HD303" s="141" t="s">
        <v>131</v>
      </c>
      <c r="HE303" s="185">
        <v>2223.6480000000001</v>
      </c>
      <c r="HF303" s="185">
        <v>1747.152</v>
      </c>
      <c r="HG303" s="185">
        <v>1752.912</v>
      </c>
      <c r="HH303" s="185">
        <v>1377.2880000000002</v>
      </c>
      <c r="HI303" s="185">
        <v>1820.4480000000001</v>
      </c>
      <c r="HJ303" s="185">
        <v>1430.3520000000001</v>
      </c>
      <c r="HK303" s="185">
        <v>0</v>
      </c>
      <c r="HL303" s="189">
        <v>868.5</v>
      </c>
    </row>
    <row r="304" spans="177:220" ht="12.75" x14ac:dyDescent="0.2">
      <c r="FY304" s="205" t="s">
        <v>7</v>
      </c>
      <c r="FZ304" s="214">
        <v>10140.6198683</v>
      </c>
      <c r="GA304" s="214">
        <v>5684.7103673000001</v>
      </c>
      <c r="GB304" s="214">
        <v>7526.4128589000002</v>
      </c>
      <c r="GC304" s="214">
        <v>2629.4072249999999</v>
      </c>
      <c r="GD304" s="214">
        <v>2244.3733858999999</v>
      </c>
      <c r="GE304" s="142"/>
      <c r="GF304" s="142"/>
      <c r="GG304" s="142"/>
      <c r="GH304" s="133"/>
      <c r="GI304" s="157" t="s">
        <v>176</v>
      </c>
      <c r="GJ304" s="104"/>
      <c r="GK304" s="104">
        <v>0</v>
      </c>
      <c r="GL304" s="104">
        <v>0</v>
      </c>
      <c r="GM304" s="104">
        <v>0</v>
      </c>
      <c r="GN304" s="242">
        <v>1.0000000000000001E-5</v>
      </c>
      <c r="GO304" s="106">
        <v>0</v>
      </c>
      <c r="GP304" s="133"/>
      <c r="GQ304" s="158" t="s">
        <v>176</v>
      </c>
      <c r="GR304" s="141"/>
      <c r="GS304" s="185">
        <v>0</v>
      </c>
      <c r="GT304" s="185">
        <v>0</v>
      </c>
      <c r="GU304" s="185">
        <v>0</v>
      </c>
      <c r="GV304" s="185">
        <v>0</v>
      </c>
      <c r="GW304" s="185">
        <v>0</v>
      </c>
      <c r="GX304" s="185">
        <v>0</v>
      </c>
      <c r="GY304" s="185">
        <v>0</v>
      </c>
      <c r="GZ304" s="186">
        <v>3.0092211651000001E-2</v>
      </c>
      <c r="HA304" s="182"/>
      <c r="HC304" s="158" t="s">
        <v>176</v>
      </c>
      <c r="HD304" s="141"/>
      <c r="HE304" s="185">
        <v>0</v>
      </c>
      <c r="HF304" s="185">
        <v>0</v>
      </c>
      <c r="HG304" s="185">
        <v>0</v>
      </c>
      <c r="HH304" s="185">
        <v>0</v>
      </c>
      <c r="HI304" s="185">
        <v>0</v>
      </c>
      <c r="HJ304" s="185">
        <v>0</v>
      </c>
      <c r="HK304" s="185">
        <v>0</v>
      </c>
      <c r="HL304" s="189">
        <v>2.8950000000000004E-2</v>
      </c>
    </row>
    <row r="305" spans="177:220" ht="12.75" x14ac:dyDescent="0.2">
      <c r="FY305" s="215" t="s">
        <v>198</v>
      </c>
      <c r="FZ305" s="214">
        <v>11129.0632412</v>
      </c>
      <c r="GA305" s="214">
        <v>6374.0183606999999</v>
      </c>
      <c r="GB305" s="214">
        <v>8416.3911957</v>
      </c>
      <c r="GC305" s="214">
        <v>2953.2146544000002</v>
      </c>
      <c r="GD305" s="214">
        <v>2610.4220230000001</v>
      </c>
      <c r="GE305" s="142"/>
      <c r="GF305" s="142"/>
      <c r="GG305" s="142"/>
      <c r="GH305" s="133"/>
      <c r="GI305" s="154" t="s">
        <v>128</v>
      </c>
      <c r="GJ305" s="145"/>
      <c r="GK305" s="145">
        <v>0.45</v>
      </c>
      <c r="GL305" s="145">
        <v>0.45</v>
      </c>
      <c r="GM305" s="145">
        <v>0.45</v>
      </c>
      <c r="GN305" s="241">
        <v>1.0000000000000001E-5</v>
      </c>
      <c r="GO305" s="144">
        <v>1</v>
      </c>
      <c r="GP305" s="133"/>
      <c r="GQ305" s="140" t="s">
        <v>128</v>
      </c>
      <c r="GR305" s="46"/>
      <c r="GS305" s="185">
        <v>1852.0730561592</v>
      </c>
      <c r="GT305" s="185">
        <v>1455.2002584108</v>
      </c>
      <c r="GU305" s="185">
        <v>1786.9939976952001</v>
      </c>
      <c r="GV305" s="185">
        <v>1404.0667124748002</v>
      </c>
      <c r="GW305" s="185">
        <v>2090.6966535587999</v>
      </c>
      <c r="GX305" s="185">
        <v>1642.6902277962001</v>
      </c>
      <c r="GY305" s="185">
        <v>2757.4068679000002</v>
      </c>
      <c r="GZ305" s="186">
        <v>3.0092211651000001E-2</v>
      </c>
      <c r="HA305" s="187">
        <v>2.7638321770174374</v>
      </c>
      <c r="HC305" s="140" t="s">
        <v>128</v>
      </c>
      <c r="HD305" s="46"/>
      <c r="HE305" s="185">
        <v>3009.3840000000005</v>
      </c>
      <c r="HF305" s="185">
        <v>2364.5160000000001</v>
      </c>
      <c r="HG305" s="185">
        <v>2441.3760000000002</v>
      </c>
      <c r="HH305" s="185">
        <v>1918.2240000000002</v>
      </c>
      <c r="HI305" s="185">
        <v>2363.5079999999998</v>
      </c>
      <c r="HJ305" s="185">
        <v>1857.0420000000001</v>
      </c>
      <c r="HK305" s="185">
        <v>2130</v>
      </c>
      <c r="HL305" s="189">
        <v>2.8950000000000004E-2</v>
      </c>
    </row>
    <row r="306" spans="177:220" ht="12.75" x14ac:dyDescent="0.2">
      <c r="FY306" s="217" t="s">
        <v>201</v>
      </c>
      <c r="FZ306" s="214">
        <v>7874.5897306999996</v>
      </c>
      <c r="GA306" s="214">
        <v>6701.3368768999999</v>
      </c>
      <c r="GB306" s="214">
        <v>8547.2849621000005</v>
      </c>
      <c r="GC306" s="214">
        <v>3088.2218128999998</v>
      </c>
      <c r="GD306" s="214">
        <v>2653.9157094000002</v>
      </c>
      <c r="GE306" s="142"/>
      <c r="GF306" s="142"/>
      <c r="GG306" s="142"/>
      <c r="GH306" s="133"/>
      <c r="GI306" s="154" t="s">
        <v>129</v>
      </c>
      <c r="GJ306" s="145"/>
      <c r="GK306" s="145">
        <v>0.25</v>
      </c>
      <c r="GL306" s="145">
        <v>0.25</v>
      </c>
      <c r="GM306" s="145">
        <v>0.25</v>
      </c>
      <c r="GN306" s="241">
        <v>0.7</v>
      </c>
      <c r="GO306" s="144">
        <v>0</v>
      </c>
      <c r="GP306" s="133"/>
      <c r="GQ306" s="140" t="s">
        <v>129</v>
      </c>
      <c r="GS306" s="185">
        <v>1298.0356920300001</v>
      </c>
      <c r="GT306" s="185">
        <v>1019.8851865950001</v>
      </c>
      <c r="GU306" s="185">
        <v>1332.781522604</v>
      </c>
      <c r="GV306" s="185">
        <v>1047.1854820460001</v>
      </c>
      <c r="GW306" s="185">
        <v>1522.102262548</v>
      </c>
      <c r="GX306" s="185">
        <v>1195.937492002</v>
      </c>
      <c r="GY306" s="185">
        <v>0</v>
      </c>
      <c r="GZ306" s="186">
        <v>2106.4548155699999</v>
      </c>
      <c r="HA306" s="187">
        <v>2.1044376828251647</v>
      </c>
      <c r="HC306" s="140" t="s">
        <v>129</v>
      </c>
      <c r="HE306" s="185">
        <v>1671.8799999999999</v>
      </c>
      <c r="HF306" s="185">
        <v>1313.6200000000001</v>
      </c>
      <c r="HG306" s="185">
        <v>1356.32</v>
      </c>
      <c r="HH306" s="185">
        <v>1065.68</v>
      </c>
      <c r="HI306" s="185">
        <v>1313.06</v>
      </c>
      <c r="HJ306" s="185">
        <v>1031.69</v>
      </c>
      <c r="HK306" s="185">
        <v>0</v>
      </c>
      <c r="HL306" s="189">
        <v>2026.4999999999998</v>
      </c>
    </row>
    <row r="307" spans="177:220" ht="13.5" thickBot="1" x14ac:dyDescent="0.25">
      <c r="FY307" s="211" t="s">
        <v>87</v>
      </c>
      <c r="FZ307" s="212">
        <v>54932.8373077</v>
      </c>
      <c r="GA307" s="212">
        <v>43270.880255800002</v>
      </c>
      <c r="GB307" s="212">
        <v>53464.547895800002</v>
      </c>
      <c r="GC307" s="212">
        <v>19558.766056799999</v>
      </c>
      <c r="GD307" s="213">
        <v>17262.135549300001</v>
      </c>
      <c r="GE307" s="142"/>
      <c r="GF307" s="142"/>
      <c r="GG307" s="142"/>
      <c r="GH307" s="133"/>
      <c r="GI307" s="154" t="s">
        <v>127</v>
      </c>
      <c r="GJ307" s="145" t="s">
        <v>132</v>
      </c>
      <c r="GK307" s="145">
        <v>0.4</v>
      </c>
      <c r="GL307" s="145">
        <v>0.4</v>
      </c>
      <c r="GM307" s="145">
        <v>0.4</v>
      </c>
      <c r="GN307" s="241">
        <v>0.3</v>
      </c>
      <c r="GO307" s="144">
        <v>0</v>
      </c>
      <c r="GP307" s="133"/>
      <c r="GQ307" s="140" t="s">
        <v>127</v>
      </c>
      <c r="GR307" s="141" t="s">
        <v>132</v>
      </c>
      <c r="GS307" s="185">
        <v>2076.8571072479999</v>
      </c>
      <c r="GT307" s="185">
        <v>1631.816298552</v>
      </c>
      <c r="GU307" s="185">
        <v>2132.4504361664003</v>
      </c>
      <c r="GV307" s="185">
        <v>1675.4967712736</v>
      </c>
      <c r="GW307" s="185">
        <v>2435.3636200768001</v>
      </c>
      <c r="GX307" s="185">
        <v>1913.4999872031999</v>
      </c>
      <c r="GY307" s="185">
        <v>0</v>
      </c>
      <c r="GZ307" s="186">
        <v>1218.3433790399999</v>
      </c>
      <c r="HA307" s="187">
        <v>3.0701929627917868</v>
      </c>
      <c r="HC307" s="140" t="s">
        <v>127</v>
      </c>
      <c r="HD307" s="141" t="s">
        <v>132</v>
      </c>
      <c r="HE307" s="185">
        <v>2675.0080000000003</v>
      </c>
      <c r="HF307" s="185">
        <v>2101.7919999999999</v>
      </c>
      <c r="HG307" s="185">
        <v>2170.1120000000001</v>
      </c>
      <c r="HH307" s="185">
        <v>1705.0880000000002</v>
      </c>
      <c r="HI307" s="185">
        <v>2100.8960000000002</v>
      </c>
      <c r="HJ307" s="185">
        <v>1650.7040000000002</v>
      </c>
      <c r="HK307" s="185">
        <v>0</v>
      </c>
      <c r="HL307" s="189">
        <v>743.69999999999993</v>
      </c>
    </row>
    <row r="308" spans="177:220" ht="12.75" x14ac:dyDescent="0.2">
      <c r="FY308" s="159"/>
      <c r="FZ308" s="232"/>
      <c r="GA308" s="232"/>
      <c r="GB308" s="232"/>
      <c r="GC308" s="232"/>
      <c r="GD308" s="232"/>
      <c r="GE308" s="142"/>
      <c r="GF308" s="142"/>
      <c r="GG308" s="142"/>
      <c r="GH308" s="133"/>
      <c r="GI308" s="157" t="s">
        <v>176</v>
      </c>
      <c r="GJ308" s="104"/>
      <c r="GK308" s="104">
        <v>0</v>
      </c>
      <c r="GL308" s="104">
        <v>0</v>
      </c>
      <c r="GM308" s="104">
        <v>0</v>
      </c>
      <c r="GN308" s="242">
        <v>1.0000000000000001E-5</v>
      </c>
      <c r="GO308" s="106">
        <v>0</v>
      </c>
      <c r="GP308" s="133"/>
      <c r="GQ308" s="158" t="s">
        <v>176</v>
      </c>
      <c r="GR308" s="46"/>
      <c r="GS308" s="185">
        <v>0</v>
      </c>
      <c r="GT308" s="185">
        <v>0</v>
      </c>
      <c r="GU308" s="185">
        <v>0</v>
      </c>
      <c r="GV308" s="185">
        <v>0</v>
      </c>
      <c r="GW308" s="185">
        <v>0</v>
      </c>
      <c r="GX308" s="185">
        <v>0</v>
      </c>
      <c r="GY308" s="185">
        <v>0</v>
      </c>
      <c r="GZ308" s="186">
        <v>4.0611445968000003E-2</v>
      </c>
      <c r="HA308" s="182"/>
      <c r="HC308" s="158" t="s">
        <v>176</v>
      </c>
      <c r="HD308" s="46"/>
      <c r="HE308" s="185">
        <v>0</v>
      </c>
      <c r="HF308" s="185">
        <v>0</v>
      </c>
      <c r="HG308" s="185">
        <v>0</v>
      </c>
      <c r="HH308" s="185">
        <v>0</v>
      </c>
      <c r="HI308" s="185">
        <v>0</v>
      </c>
      <c r="HJ308" s="185">
        <v>0</v>
      </c>
      <c r="HK308" s="185">
        <v>0</v>
      </c>
      <c r="HL308" s="189">
        <v>2.4790000000000003E-2</v>
      </c>
    </row>
    <row r="309" spans="177:220" ht="13.5" thickBot="1" x14ac:dyDescent="0.25">
      <c r="FY309" s="159"/>
      <c r="FZ309" s="133"/>
      <c r="GA309" s="142"/>
      <c r="GB309" s="142"/>
      <c r="GC309" s="142"/>
      <c r="GD309" s="142"/>
      <c r="GE309" s="142"/>
      <c r="GF309" s="142"/>
      <c r="GG309" s="142"/>
      <c r="GH309" s="133"/>
      <c r="GI309" s="154" t="s">
        <v>128</v>
      </c>
      <c r="GJ309" s="145"/>
      <c r="GK309" s="145">
        <v>0.35</v>
      </c>
      <c r="GL309" s="145">
        <v>0.35</v>
      </c>
      <c r="GM309" s="145">
        <v>0.35</v>
      </c>
      <c r="GN309" s="241">
        <v>1.0000000000000001E-5</v>
      </c>
      <c r="GO309" s="144">
        <v>1</v>
      </c>
      <c r="GP309" s="133"/>
      <c r="GQ309" s="140" t="s">
        <v>128</v>
      </c>
      <c r="GR309" s="141"/>
      <c r="GS309" s="185">
        <v>1817.249968842</v>
      </c>
      <c r="GT309" s="185">
        <v>1427.8392612330001</v>
      </c>
      <c r="GU309" s="185">
        <v>1865.8941316456001</v>
      </c>
      <c r="GV309" s="185">
        <v>1466.0596748644</v>
      </c>
      <c r="GW309" s="185">
        <v>2130.9431675671995</v>
      </c>
      <c r="GX309" s="185">
        <v>1674.3124888027999</v>
      </c>
      <c r="GY309" s="185">
        <v>3804.1834663999998</v>
      </c>
      <c r="GZ309" s="186">
        <v>4.0611445968000003E-2</v>
      </c>
      <c r="HA309" s="187">
        <v>2.883924264644544</v>
      </c>
      <c r="HC309" s="140" t="s">
        <v>128</v>
      </c>
      <c r="HD309" s="141"/>
      <c r="HE309" s="185">
        <v>2083.4799999999996</v>
      </c>
      <c r="HF309" s="185">
        <v>1637.0199999999998</v>
      </c>
      <c r="HG309" s="185">
        <v>1649.1439999999998</v>
      </c>
      <c r="HH309" s="185">
        <v>1295.7559999999999</v>
      </c>
      <c r="HI309" s="185">
        <v>1607.7879999999998</v>
      </c>
      <c r="HJ309" s="185">
        <v>1263.2619999999999</v>
      </c>
      <c r="HK309" s="185">
        <v>2838</v>
      </c>
      <c r="HL309" s="189">
        <v>2.4790000000000003E-2</v>
      </c>
    </row>
    <row r="310" spans="177:220" ht="13.5" thickBot="1" x14ac:dyDescent="0.25">
      <c r="FY310" s="223" t="s">
        <v>119</v>
      </c>
      <c r="FZ310" s="224"/>
      <c r="GA310" s="224"/>
      <c r="GB310" s="224"/>
      <c r="GC310" s="224"/>
      <c r="GD310" s="225"/>
      <c r="GE310" s="147"/>
      <c r="GF310" s="133"/>
      <c r="GG310" s="133"/>
      <c r="GH310" s="133"/>
      <c r="GI310" s="154" t="s">
        <v>129</v>
      </c>
      <c r="GJ310" s="145"/>
      <c r="GK310" s="145">
        <v>0.25</v>
      </c>
      <c r="GL310" s="145">
        <v>0.25</v>
      </c>
      <c r="GM310" s="145">
        <v>0.25</v>
      </c>
      <c r="GN310" s="241">
        <v>0.7</v>
      </c>
      <c r="GO310" s="144">
        <v>0</v>
      </c>
      <c r="GP310" s="133"/>
      <c r="GQ310" s="140" t="s">
        <v>129</v>
      </c>
      <c r="GS310" s="185">
        <v>1150.2875377700002</v>
      </c>
      <c r="GT310" s="185">
        <v>903.79735110500008</v>
      </c>
      <c r="GU310" s="185">
        <v>1189.5371877480002</v>
      </c>
      <c r="GV310" s="185">
        <v>934.63636180200012</v>
      </c>
      <c r="GW310" s="185">
        <v>1469.6204376560001</v>
      </c>
      <c r="GX310" s="185">
        <v>1154.701772444</v>
      </c>
      <c r="GY310" s="185">
        <v>0</v>
      </c>
      <c r="GZ310" s="186">
        <v>2842.8012177599999</v>
      </c>
      <c r="HA310" s="187">
        <v>2.0497482778324927</v>
      </c>
      <c r="HC310" s="140" t="s">
        <v>129</v>
      </c>
      <c r="HE310" s="185">
        <v>1488.2</v>
      </c>
      <c r="HF310" s="185">
        <v>1169.3</v>
      </c>
      <c r="HG310" s="185">
        <v>1177.96</v>
      </c>
      <c r="HH310" s="185">
        <v>925.54</v>
      </c>
      <c r="HI310" s="185">
        <v>1148.42</v>
      </c>
      <c r="HJ310" s="185">
        <v>902.33</v>
      </c>
      <c r="HK310" s="185">
        <v>0</v>
      </c>
      <c r="HL310" s="189">
        <v>1735.3</v>
      </c>
    </row>
    <row r="311" spans="177:220" ht="12.75" x14ac:dyDescent="0.2">
      <c r="FY311" s="219" t="s">
        <v>139</v>
      </c>
      <c r="FZ311" s="220" t="s">
        <v>66</v>
      </c>
      <c r="GA311" s="221" t="s">
        <v>68</v>
      </c>
      <c r="GB311" s="221" t="s">
        <v>70</v>
      </c>
      <c r="GC311" s="221" t="s">
        <v>76</v>
      </c>
      <c r="GD311" s="222" t="s">
        <v>78</v>
      </c>
      <c r="GE311" s="133"/>
      <c r="GF311" s="133"/>
      <c r="GG311" s="133"/>
      <c r="GH311" s="133"/>
      <c r="GI311" s="154" t="s">
        <v>127</v>
      </c>
      <c r="GJ311" s="145" t="s">
        <v>133</v>
      </c>
      <c r="GK311" s="145">
        <v>0.4</v>
      </c>
      <c r="GL311" s="145">
        <v>0.4</v>
      </c>
      <c r="GM311" s="145">
        <v>0.4</v>
      </c>
      <c r="GN311" s="241">
        <v>0.3</v>
      </c>
      <c r="GO311" s="144">
        <v>0</v>
      </c>
      <c r="GP311" s="133"/>
      <c r="GQ311" s="140" t="s">
        <v>127</v>
      </c>
      <c r="GR311" s="141" t="s">
        <v>133</v>
      </c>
      <c r="GS311" s="185">
        <v>1840.4600604320003</v>
      </c>
      <c r="GT311" s="185">
        <v>1446.0757617680001</v>
      </c>
      <c r="GU311" s="185">
        <v>1903.2595003968004</v>
      </c>
      <c r="GV311" s="185">
        <v>1495.4181788832002</v>
      </c>
      <c r="GW311" s="185">
        <v>2351.3927002496002</v>
      </c>
      <c r="GX311" s="185">
        <v>1847.5228359104003</v>
      </c>
      <c r="GY311" s="185">
        <v>0</v>
      </c>
      <c r="GZ311" s="186">
        <v>1137.32076435</v>
      </c>
      <c r="HA311" s="187">
        <v>2.8089624233308292</v>
      </c>
      <c r="HC311" s="140" t="s">
        <v>127</v>
      </c>
      <c r="HD311" s="141" t="s">
        <v>133</v>
      </c>
      <c r="HE311" s="185">
        <v>2381.12</v>
      </c>
      <c r="HF311" s="185">
        <v>1870.88</v>
      </c>
      <c r="HG311" s="185">
        <v>1884.7360000000001</v>
      </c>
      <c r="HH311" s="185">
        <v>1480.8640000000003</v>
      </c>
      <c r="HI311" s="185">
        <v>1837.4720000000002</v>
      </c>
      <c r="HJ311" s="185">
        <v>1443.7280000000001</v>
      </c>
      <c r="HK311" s="185">
        <v>0</v>
      </c>
      <c r="HL311" s="189">
        <v>1206.8999999999999</v>
      </c>
    </row>
    <row r="312" spans="177:220" ht="12.75" x14ac:dyDescent="0.2">
      <c r="FY312" s="205" t="s">
        <v>9</v>
      </c>
      <c r="FZ312" s="209">
        <v>7601</v>
      </c>
      <c r="GA312" s="209">
        <v>5601</v>
      </c>
      <c r="GB312" s="209">
        <v>11809</v>
      </c>
      <c r="GC312" s="209">
        <v>0</v>
      </c>
      <c r="GD312" s="210">
        <v>2316</v>
      </c>
      <c r="GE312" s="133"/>
      <c r="GF312" s="133"/>
      <c r="GG312" s="133"/>
      <c r="GH312" s="133"/>
      <c r="GI312" s="157" t="s">
        <v>176</v>
      </c>
      <c r="GJ312" s="104"/>
      <c r="GK312" s="104">
        <v>0</v>
      </c>
      <c r="GL312" s="104">
        <v>0</v>
      </c>
      <c r="GM312" s="104">
        <v>0</v>
      </c>
      <c r="GN312" s="242">
        <v>1.0000000000000001E-5</v>
      </c>
      <c r="GO312" s="106">
        <v>0</v>
      </c>
      <c r="GP312" s="133"/>
      <c r="GQ312" s="158" t="s">
        <v>176</v>
      </c>
      <c r="GR312" s="141"/>
      <c r="GS312" s="185">
        <v>0</v>
      </c>
      <c r="GT312" s="185">
        <v>0</v>
      </c>
      <c r="GU312" s="185">
        <v>0</v>
      </c>
      <c r="GV312" s="185">
        <v>0</v>
      </c>
      <c r="GW312" s="185">
        <v>0</v>
      </c>
      <c r="GX312" s="185">
        <v>0</v>
      </c>
      <c r="GY312" s="185">
        <v>0</v>
      </c>
      <c r="GZ312" s="186">
        <v>3.7910692145000001E-2</v>
      </c>
      <c r="HA312" s="182"/>
      <c r="HC312" s="158" t="s">
        <v>176</v>
      </c>
      <c r="HD312" s="141"/>
      <c r="HE312" s="185">
        <v>0</v>
      </c>
      <c r="HF312" s="185">
        <v>0</v>
      </c>
      <c r="HG312" s="185">
        <v>0</v>
      </c>
      <c r="HH312" s="185">
        <v>0</v>
      </c>
      <c r="HI312" s="185">
        <v>0</v>
      </c>
      <c r="HJ312" s="185">
        <v>0</v>
      </c>
      <c r="HK312" s="185">
        <v>0</v>
      </c>
      <c r="HL312" s="189">
        <v>4.0230000000000002E-2</v>
      </c>
    </row>
    <row r="313" spans="177:220" ht="12.75" x14ac:dyDescent="0.2">
      <c r="FY313" s="215" t="s">
        <v>182</v>
      </c>
      <c r="FZ313" s="204"/>
      <c r="GA313" s="204"/>
      <c r="GB313" s="204"/>
      <c r="GC313" s="204"/>
      <c r="GD313" s="216"/>
      <c r="GE313" s="133"/>
      <c r="GF313" s="133"/>
      <c r="GG313" s="133"/>
      <c r="GH313" s="133"/>
      <c r="GI313" s="154" t="s">
        <v>128</v>
      </c>
      <c r="GJ313" s="145"/>
      <c r="GK313" s="145">
        <v>0.35</v>
      </c>
      <c r="GL313" s="145">
        <v>0.35</v>
      </c>
      <c r="GM313" s="145">
        <v>0.35</v>
      </c>
      <c r="GN313" s="241">
        <v>1.0000000000000001E-5</v>
      </c>
      <c r="GO313" s="144">
        <v>1</v>
      </c>
      <c r="GP313" s="133"/>
      <c r="GQ313" s="140" t="s">
        <v>128</v>
      </c>
      <c r="GR313" s="46"/>
      <c r="GS313" s="185">
        <v>1610.4025528780001</v>
      </c>
      <c r="GT313" s="185">
        <v>1265.316291547</v>
      </c>
      <c r="GU313" s="185">
        <v>1665.3520628471999</v>
      </c>
      <c r="GV313" s="185">
        <v>1308.4909065228001</v>
      </c>
      <c r="GW313" s="185">
        <v>2057.4686127184</v>
      </c>
      <c r="GX313" s="185">
        <v>1616.5824814215998</v>
      </c>
      <c r="GY313" s="185">
        <v>3420.4507042999999</v>
      </c>
      <c r="GZ313" s="186">
        <v>3.7910692145000001E-2</v>
      </c>
      <c r="HA313" s="187">
        <v>2.6303700573464361</v>
      </c>
      <c r="HC313" s="140" t="s">
        <v>128</v>
      </c>
      <c r="HD313" s="46"/>
      <c r="HE313" s="185">
        <v>1436.0919999999999</v>
      </c>
      <c r="HF313" s="185">
        <v>1128.3579999999999</v>
      </c>
      <c r="HG313" s="185">
        <v>1091.328</v>
      </c>
      <c r="HH313" s="185">
        <v>857.47199999999998</v>
      </c>
      <c r="HI313" s="185">
        <v>1940.596</v>
      </c>
      <c r="HJ313" s="185">
        <v>1524.7539999999999</v>
      </c>
      <c r="HK313" s="185">
        <v>4332</v>
      </c>
      <c r="HL313" s="189">
        <v>4.0230000000000002E-2</v>
      </c>
    </row>
    <row r="314" spans="177:220" ht="12.75" x14ac:dyDescent="0.2">
      <c r="FY314" s="205" t="s">
        <v>3</v>
      </c>
      <c r="FZ314" s="209">
        <v>7842</v>
      </c>
      <c r="GA314" s="209">
        <v>5979</v>
      </c>
      <c r="GB314" s="209">
        <v>6999</v>
      </c>
      <c r="GC314" s="209">
        <v>2000</v>
      </c>
      <c r="GD314" s="210">
        <v>2432</v>
      </c>
      <c r="GE314" s="133"/>
      <c r="GF314" s="133"/>
      <c r="GG314" s="133"/>
      <c r="GH314" s="133"/>
      <c r="GI314" s="154" t="s">
        <v>129</v>
      </c>
      <c r="GJ314" s="145"/>
      <c r="GK314" s="145">
        <v>0.2</v>
      </c>
      <c r="GL314" s="145">
        <v>0.2</v>
      </c>
      <c r="GM314" s="145">
        <v>0.2</v>
      </c>
      <c r="GN314" s="241">
        <v>0.7</v>
      </c>
      <c r="GO314" s="144">
        <v>0</v>
      </c>
      <c r="GP314" s="133"/>
      <c r="GQ314" s="140" t="s">
        <v>129</v>
      </c>
      <c r="GS314" s="185">
        <v>1135.7494252495999</v>
      </c>
      <c r="GT314" s="185">
        <v>892.37454841040005</v>
      </c>
      <c r="GU314" s="185">
        <v>636.68756113760003</v>
      </c>
      <c r="GV314" s="185">
        <v>500.25451232240005</v>
      </c>
      <c r="GW314" s="185">
        <v>842.95824019680003</v>
      </c>
      <c r="GX314" s="185">
        <v>662.32433158320009</v>
      </c>
      <c r="GY314" s="185">
        <v>0</v>
      </c>
      <c r="GZ314" s="186">
        <v>2653.7484501499998</v>
      </c>
      <c r="HA314" s="187">
        <v>1.567181861635345</v>
      </c>
      <c r="HC314" s="140" t="s">
        <v>129</v>
      </c>
      <c r="HE314" s="185">
        <v>820.62400000000002</v>
      </c>
      <c r="HF314" s="185">
        <v>644.77600000000007</v>
      </c>
      <c r="HG314" s="185">
        <v>623.6160000000001</v>
      </c>
      <c r="HH314" s="185">
        <v>489.98400000000004</v>
      </c>
      <c r="HI314" s="185">
        <v>1108.912</v>
      </c>
      <c r="HJ314" s="185">
        <v>871.28800000000001</v>
      </c>
      <c r="HK314" s="185">
        <v>0</v>
      </c>
      <c r="HL314" s="189">
        <v>2816.1</v>
      </c>
    </row>
    <row r="315" spans="177:220" ht="12.75" x14ac:dyDescent="0.2">
      <c r="FU315" s="25"/>
      <c r="FV315" s="25"/>
      <c r="FW315" s="25"/>
      <c r="FX315" s="25"/>
      <c r="FY315" s="215" t="s">
        <v>182</v>
      </c>
      <c r="FZ315" s="204"/>
      <c r="GA315" s="204"/>
      <c r="GB315" s="204"/>
      <c r="GC315" s="204"/>
      <c r="GD315" s="216"/>
      <c r="GE315" s="133"/>
      <c r="GF315" s="133"/>
      <c r="GG315" s="133"/>
      <c r="GH315" s="133"/>
      <c r="GI315" s="154" t="s">
        <v>127</v>
      </c>
      <c r="GJ315" s="145" t="s">
        <v>134</v>
      </c>
      <c r="GK315" s="145">
        <v>0.35</v>
      </c>
      <c r="GL315" s="145">
        <v>0.35</v>
      </c>
      <c r="GM315" s="145">
        <v>0.35</v>
      </c>
      <c r="GN315" s="241">
        <v>0.3</v>
      </c>
      <c r="GO315" s="144">
        <v>0</v>
      </c>
      <c r="GP315" s="133"/>
      <c r="GQ315" s="140" t="s">
        <v>127</v>
      </c>
      <c r="GR315" s="141" t="s">
        <v>134</v>
      </c>
      <c r="GS315" s="185">
        <v>1987.5614941868</v>
      </c>
      <c r="GT315" s="185">
        <v>1561.6554597182001</v>
      </c>
      <c r="GU315" s="185">
        <v>1114.2032319907998</v>
      </c>
      <c r="GV315" s="185">
        <v>875.4453965642</v>
      </c>
      <c r="GW315" s="185">
        <v>1475.1769203444001</v>
      </c>
      <c r="GX315" s="185">
        <v>1159.0675802706</v>
      </c>
      <c r="GY315" s="185">
        <v>0</v>
      </c>
      <c r="GZ315" s="186">
        <v>788.82216749999998</v>
      </c>
      <c r="HA315" s="187">
        <v>2.210664612682149</v>
      </c>
      <c r="HC315" s="140" t="s">
        <v>127</v>
      </c>
      <c r="HD315" s="141" t="s">
        <v>134</v>
      </c>
      <c r="HE315" s="185">
        <v>1436.0919999999999</v>
      </c>
      <c r="HF315" s="185">
        <v>1128.3579999999999</v>
      </c>
      <c r="HG315" s="185">
        <v>1091.328</v>
      </c>
      <c r="HH315" s="185">
        <v>857.47199999999998</v>
      </c>
      <c r="HI315" s="185">
        <v>1940.596</v>
      </c>
      <c r="HJ315" s="185">
        <v>1524.7539999999999</v>
      </c>
      <c r="HK315" s="185">
        <v>0</v>
      </c>
      <c r="HL315" s="189">
        <v>1173.5999999999999</v>
      </c>
    </row>
    <row r="316" spans="177:220" ht="12.75" x14ac:dyDescent="0.2">
      <c r="FY316" s="205" t="s">
        <v>4</v>
      </c>
      <c r="FZ316" s="209">
        <v>8824</v>
      </c>
      <c r="GA316" s="209">
        <v>6956</v>
      </c>
      <c r="GB316" s="209">
        <v>7224</v>
      </c>
      <c r="GC316" s="209">
        <v>2895</v>
      </c>
      <c r="GD316" s="210">
        <v>2130</v>
      </c>
      <c r="GE316" s="133"/>
      <c r="GF316" s="133"/>
      <c r="GG316" s="133"/>
      <c r="GH316" s="133"/>
      <c r="GI316" s="157" t="s">
        <v>176</v>
      </c>
      <c r="GJ316" s="104"/>
      <c r="GK316" s="104">
        <v>0</v>
      </c>
      <c r="GL316" s="104">
        <v>0</v>
      </c>
      <c r="GM316" s="104">
        <v>0</v>
      </c>
      <c r="GN316" s="242">
        <v>1.0000000000000001E-5</v>
      </c>
      <c r="GO316" s="106">
        <v>0</v>
      </c>
      <c r="GP316" s="133"/>
      <c r="GQ316" s="158" t="s">
        <v>176</v>
      </c>
      <c r="GR316" s="46"/>
      <c r="GS316" s="185">
        <v>0</v>
      </c>
      <c r="GT316" s="185">
        <v>0</v>
      </c>
      <c r="GU316" s="185">
        <v>0</v>
      </c>
      <c r="GV316" s="185">
        <v>0</v>
      </c>
      <c r="GW316" s="185">
        <v>0</v>
      </c>
      <c r="GX316" s="185">
        <v>0</v>
      </c>
      <c r="GY316" s="185">
        <v>0</v>
      </c>
      <c r="GZ316" s="186">
        <v>2.6294072250000002E-2</v>
      </c>
      <c r="HA316" s="182"/>
      <c r="HC316" s="158" t="s">
        <v>176</v>
      </c>
      <c r="HD316" s="46"/>
      <c r="HE316" s="185">
        <v>0</v>
      </c>
      <c r="HF316" s="185">
        <v>0</v>
      </c>
      <c r="HG316" s="185">
        <v>0</v>
      </c>
      <c r="HH316" s="185">
        <v>0</v>
      </c>
      <c r="HI316" s="185">
        <v>0</v>
      </c>
      <c r="HJ316" s="185">
        <v>0</v>
      </c>
      <c r="HK316" s="185">
        <v>0</v>
      </c>
      <c r="HL316" s="189">
        <v>3.9120000000000002E-2</v>
      </c>
    </row>
    <row r="317" spans="177:220" ht="12.75" x14ac:dyDescent="0.2">
      <c r="FY317" s="215" t="s">
        <v>182</v>
      </c>
      <c r="FZ317" s="204"/>
      <c r="GA317" s="204"/>
      <c r="GB317" s="204"/>
      <c r="GC317" s="204"/>
      <c r="GD317" s="216"/>
      <c r="GE317" s="133"/>
      <c r="GF317" s="133"/>
      <c r="GG317" s="133"/>
      <c r="GH317" s="133"/>
      <c r="GI317" s="154" t="s">
        <v>128</v>
      </c>
      <c r="GJ317" s="145"/>
      <c r="GK317" s="145">
        <v>0.3</v>
      </c>
      <c r="GL317" s="145">
        <v>0.3</v>
      </c>
      <c r="GM317" s="145">
        <v>0.3</v>
      </c>
      <c r="GN317" s="241">
        <v>1.0000000000000001E-5</v>
      </c>
      <c r="GO317" s="144">
        <v>1</v>
      </c>
      <c r="GP317" s="133"/>
      <c r="GQ317" s="140" t="s">
        <v>128</v>
      </c>
      <c r="GR317" s="160"/>
      <c r="GS317" s="185">
        <v>1703.6241378744</v>
      </c>
      <c r="GT317" s="185">
        <v>1338.5618226156</v>
      </c>
      <c r="GU317" s="185">
        <v>955.03134170639999</v>
      </c>
      <c r="GV317" s="185">
        <v>750.38176848360001</v>
      </c>
      <c r="GW317" s="185">
        <v>1264.4373602952001</v>
      </c>
      <c r="GX317" s="185">
        <v>993.48649737480002</v>
      </c>
      <c r="GY317" s="185">
        <v>2244.3733858999999</v>
      </c>
      <c r="GZ317" s="186">
        <v>2.6294072250000002E-2</v>
      </c>
      <c r="HA317" s="187">
        <v>2.0048682032444609</v>
      </c>
      <c r="HC317" s="140" t="s">
        <v>128</v>
      </c>
      <c r="HD317" s="160"/>
      <c r="HE317" s="185">
        <v>1680.5040000000001</v>
      </c>
      <c r="HF317" s="185">
        <v>1320.396</v>
      </c>
      <c r="HG317" s="185">
        <v>1392.8879999999999</v>
      </c>
      <c r="HH317" s="185">
        <v>1094.4119999999998</v>
      </c>
      <c r="HI317" s="185">
        <v>1329.8879999999999</v>
      </c>
      <c r="HJ317" s="185">
        <v>1044.9119999999998</v>
      </c>
      <c r="HK317" s="185">
        <v>3716</v>
      </c>
      <c r="HL317" s="189">
        <v>3.9120000000000002E-2</v>
      </c>
    </row>
    <row r="318" spans="177:220" ht="12.75" x14ac:dyDescent="0.2">
      <c r="FY318" s="205" t="s">
        <v>5</v>
      </c>
      <c r="FZ318" s="209">
        <v>11942</v>
      </c>
      <c r="GA318" s="209">
        <v>9688</v>
      </c>
      <c r="GB318" s="209">
        <v>9379</v>
      </c>
      <c r="GC318" s="209">
        <v>2479</v>
      </c>
      <c r="GD318" s="210">
        <v>2838</v>
      </c>
      <c r="GE318" s="133"/>
      <c r="GF318" s="133"/>
      <c r="GG318" s="133"/>
      <c r="GH318" s="133"/>
      <c r="GI318" s="154" t="s">
        <v>129</v>
      </c>
      <c r="GJ318" s="145"/>
      <c r="GK318" s="145">
        <v>0.15</v>
      </c>
      <c r="GL318" s="145">
        <v>0.15</v>
      </c>
      <c r="GM318" s="145">
        <v>0.15</v>
      </c>
      <c r="GN318" s="241">
        <v>0.7</v>
      </c>
      <c r="GO318" s="144">
        <v>0</v>
      </c>
      <c r="GP318" s="133"/>
      <c r="GQ318" s="140" t="s">
        <v>129</v>
      </c>
      <c r="GS318" s="185">
        <v>851.81206893720002</v>
      </c>
      <c r="GT318" s="185">
        <v>669.28091130780001</v>
      </c>
      <c r="GU318" s="185">
        <v>477.51567085319999</v>
      </c>
      <c r="GV318" s="185">
        <v>375.19088424180001</v>
      </c>
      <c r="GW318" s="185">
        <v>632.21868014760003</v>
      </c>
      <c r="GX318" s="185">
        <v>496.74324868740001</v>
      </c>
      <c r="GY318" s="185">
        <v>0</v>
      </c>
      <c r="GZ318" s="186">
        <v>1840.5850574999997</v>
      </c>
      <c r="HA318" s="187">
        <v>1.1547287968732389</v>
      </c>
      <c r="HC318" s="140" t="s">
        <v>129</v>
      </c>
      <c r="HE318" s="185">
        <v>840.25200000000007</v>
      </c>
      <c r="HF318" s="185">
        <v>660.19799999999998</v>
      </c>
      <c r="HG318" s="185">
        <v>696.44399999999996</v>
      </c>
      <c r="HH318" s="185">
        <v>547.2059999999999</v>
      </c>
      <c r="HI318" s="185">
        <v>664.94399999999996</v>
      </c>
      <c r="HJ318" s="185">
        <v>522.4559999999999</v>
      </c>
      <c r="HK318" s="185">
        <v>0</v>
      </c>
      <c r="HL318" s="189">
        <v>2738.3999999999996</v>
      </c>
    </row>
    <row r="319" spans="177:220" ht="12.75" x14ac:dyDescent="0.2">
      <c r="FY319" s="215" t="s">
        <v>182</v>
      </c>
      <c r="FZ319" s="204"/>
      <c r="GA319" s="204"/>
      <c r="GB319" s="204"/>
      <c r="GC319" s="204"/>
      <c r="GD319" s="216"/>
      <c r="GE319" s="133"/>
      <c r="GF319" s="133"/>
      <c r="GG319" s="133"/>
      <c r="GH319" s="133"/>
      <c r="GI319" s="154" t="s">
        <v>127</v>
      </c>
      <c r="GJ319" s="145" t="s">
        <v>135</v>
      </c>
      <c r="GK319" s="145">
        <v>0.4</v>
      </c>
      <c r="GL319" s="145">
        <v>0.4</v>
      </c>
      <c r="GM319" s="145">
        <v>0.4</v>
      </c>
      <c r="GN319" s="241">
        <v>0.2</v>
      </c>
      <c r="GO319" s="144">
        <v>0</v>
      </c>
      <c r="GP319" s="133"/>
      <c r="GQ319" s="140" t="s">
        <v>127</v>
      </c>
      <c r="GR319" s="141" t="s">
        <v>135</v>
      </c>
      <c r="GS319" s="185">
        <v>2492.9101660287997</v>
      </c>
      <c r="GT319" s="185">
        <v>1958.7151304511999</v>
      </c>
      <c r="GU319" s="185">
        <v>1427.7801127968</v>
      </c>
      <c r="GV319" s="185">
        <v>1121.8272314832002</v>
      </c>
      <c r="GW319" s="185">
        <v>1885.2716278368</v>
      </c>
      <c r="GX319" s="185">
        <v>1481.2848504432002</v>
      </c>
      <c r="GY319" s="185">
        <v>0</v>
      </c>
      <c r="GZ319" s="186">
        <v>590.64293088000011</v>
      </c>
      <c r="HA319" s="187">
        <v>2.7425537729659846</v>
      </c>
      <c r="HC319" s="140" t="s">
        <v>127</v>
      </c>
      <c r="HD319" s="141" t="s">
        <v>135</v>
      </c>
      <c r="HE319" s="185">
        <v>2240.6720000000005</v>
      </c>
      <c r="HF319" s="185">
        <v>1760.528</v>
      </c>
      <c r="HG319" s="185">
        <v>1857.184</v>
      </c>
      <c r="HH319" s="185">
        <v>1459.2160000000001</v>
      </c>
      <c r="HI319" s="185">
        <v>1773.184</v>
      </c>
      <c r="HJ319" s="185">
        <v>1393.2160000000001</v>
      </c>
      <c r="HK319" s="185">
        <v>0</v>
      </c>
      <c r="HL319" s="189">
        <v>523.80000000000007</v>
      </c>
    </row>
    <row r="320" spans="177:220" ht="12.75" x14ac:dyDescent="0.2">
      <c r="FY320" s="205" t="s">
        <v>6</v>
      </c>
      <c r="FZ320" s="209">
        <v>10630</v>
      </c>
      <c r="GA320" s="209">
        <v>8414</v>
      </c>
      <c r="GB320" s="209">
        <v>8203</v>
      </c>
      <c r="GC320" s="209">
        <v>4023</v>
      </c>
      <c r="GD320" s="210">
        <v>4332</v>
      </c>
      <c r="GE320" s="133"/>
      <c r="GF320" s="133"/>
      <c r="GG320" s="133"/>
      <c r="GH320" s="133"/>
      <c r="GI320" s="157" t="s">
        <v>176</v>
      </c>
      <c r="GJ320" s="104"/>
      <c r="GK320" s="104">
        <v>0</v>
      </c>
      <c r="GL320" s="104">
        <v>0</v>
      </c>
      <c r="GM320" s="104">
        <v>0</v>
      </c>
      <c r="GN320" s="242">
        <v>1.0000000000000001E-5</v>
      </c>
      <c r="GO320" s="106">
        <v>0</v>
      </c>
      <c r="GP320" s="133"/>
      <c r="GQ320" s="158" t="s">
        <v>176</v>
      </c>
      <c r="GR320" s="141"/>
      <c r="GS320" s="185">
        <v>0</v>
      </c>
      <c r="GT320" s="185">
        <v>0</v>
      </c>
      <c r="GU320" s="185">
        <v>0</v>
      </c>
      <c r="GV320" s="185">
        <v>0</v>
      </c>
      <c r="GW320" s="185">
        <v>0</v>
      </c>
      <c r="GX320" s="185">
        <v>0</v>
      </c>
      <c r="GY320" s="185">
        <v>0</v>
      </c>
      <c r="GZ320" s="186">
        <v>2.9532146544000003E-2</v>
      </c>
      <c r="HA320" s="187">
        <v>4.0745235298013252E-6</v>
      </c>
      <c r="HC320" s="158" t="s">
        <v>176</v>
      </c>
      <c r="HD320" s="141"/>
      <c r="HE320" s="185">
        <v>0</v>
      </c>
      <c r="HF320" s="185">
        <v>0</v>
      </c>
      <c r="HG320" s="185">
        <v>0</v>
      </c>
      <c r="HH320" s="185">
        <v>0</v>
      </c>
      <c r="HI320" s="185">
        <v>0</v>
      </c>
      <c r="HJ320" s="185">
        <v>0</v>
      </c>
      <c r="HK320" s="185">
        <v>0</v>
      </c>
      <c r="HL320" s="189">
        <v>2.6190000000000001E-2</v>
      </c>
    </row>
    <row r="321" spans="177:220" ht="12.75" x14ac:dyDescent="0.2">
      <c r="FY321" s="215" t="s">
        <v>182</v>
      </c>
      <c r="FZ321" s="204"/>
      <c r="GA321" s="204"/>
      <c r="GB321" s="204"/>
      <c r="GC321" s="204"/>
      <c r="GD321" s="216"/>
      <c r="GE321" s="133"/>
      <c r="GF321" s="133"/>
      <c r="GG321" s="133"/>
      <c r="GH321" s="133"/>
      <c r="GI321" s="154" t="s">
        <v>128</v>
      </c>
      <c r="GJ321" s="145"/>
      <c r="GK321" s="145">
        <v>0.35</v>
      </c>
      <c r="GL321" s="145">
        <v>0.35</v>
      </c>
      <c r="GM321" s="145">
        <v>0.35</v>
      </c>
      <c r="GN321" s="241">
        <v>0.2</v>
      </c>
      <c r="GO321" s="144">
        <v>1</v>
      </c>
      <c r="GP321" s="133"/>
      <c r="GQ321" s="140" t="s">
        <v>128</v>
      </c>
      <c r="GR321" s="141"/>
      <c r="GS321" s="185">
        <v>2181.2963952751998</v>
      </c>
      <c r="GT321" s="185">
        <v>1713.8757391447998</v>
      </c>
      <c r="GU321" s="185">
        <v>1249.3075986971999</v>
      </c>
      <c r="GV321" s="185">
        <v>981.59882754779983</v>
      </c>
      <c r="GW321" s="185">
        <v>1649.6126743571999</v>
      </c>
      <c r="GX321" s="185">
        <v>1296.1242441377999</v>
      </c>
      <c r="GY321" s="185">
        <v>2610.4220230000001</v>
      </c>
      <c r="GZ321" s="186">
        <v>617.64436258000001</v>
      </c>
      <c r="HA321" s="187">
        <v>2.6500974934622814</v>
      </c>
      <c r="HC321" s="140" t="s">
        <v>128</v>
      </c>
      <c r="HD321" s="141"/>
      <c r="HE321" s="185">
        <v>1960.5879999999997</v>
      </c>
      <c r="HF321" s="185">
        <v>1540.462</v>
      </c>
      <c r="HG321" s="185">
        <v>1625.0359999999998</v>
      </c>
      <c r="HH321" s="185">
        <v>1276.8140000000001</v>
      </c>
      <c r="HI321" s="185">
        <v>1551.5359999999998</v>
      </c>
      <c r="HJ321" s="185">
        <v>1219.0640000000001</v>
      </c>
      <c r="HK321" s="185">
        <v>4328</v>
      </c>
      <c r="HL321" s="189">
        <v>523.80000000000007</v>
      </c>
    </row>
    <row r="322" spans="177:220" ht="12.75" x14ac:dyDescent="0.2">
      <c r="FY322" s="205" t="s">
        <v>7</v>
      </c>
      <c r="FZ322" s="209">
        <v>7327</v>
      </c>
      <c r="GA322" s="209">
        <v>5568</v>
      </c>
      <c r="GB322" s="209">
        <v>9901</v>
      </c>
      <c r="GC322" s="209">
        <v>3912</v>
      </c>
      <c r="GD322" s="210">
        <v>3716</v>
      </c>
      <c r="GE322" s="133"/>
      <c r="GF322" s="133"/>
      <c r="GG322" s="133"/>
      <c r="GH322" s="133"/>
      <c r="GI322" s="154" t="s">
        <v>129</v>
      </c>
      <c r="GJ322" s="124"/>
      <c r="GK322" s="161">
        <v>0</v>
      </c>
      <c r="GL322" s="161">
        <v>0</v>
      </c>
      <c r="GM322" s="161">
        <v>0</v>
      </c>
      <c r="GN322" s="243">
        <v>0</v>
      </c>
      <c r="GO322" s="162">
        <v>0</v>
      </c>
      <c r="GP322" s="133"/>
      <c r="GQ322" s="140" t="s">
        <v>129</v>
      </c>
      <c r="GR322" s="141"/>
      <c r="GS322" s="185">
        <v>0</v>
      </c>
      <c r="GT322" s="185">
        <v>0</v>
      </c>
      <c r="GU322" s="185">
        <v>0</v>
      </c>
      <c r="GV322" s="185">
        <v>0</v>
      </c>
      <c r="GW322" s="185">
        <v>0</v>
      </c>
      <c r="GX322" s="185">
        <v>0</v>
      </c>
      <c r="GY322" s="185">
        <v>0</v>
      </c>
      <c r="GZ322" s="186">
        <v>0</v>
      </c>
      <c r="HA322" s="187">
        <v>0</v>
      </c>
      <c r="HC322" s="140" t="s">
        <v>129</v>
      </c>
      <c r="HD322" s="46"/>
      <c r="HE322" s="185">
        <v>0</v>
      </c>
      <c r="HF322" s="185">
        <v>0</v>
      </c>
      <c r="HG322" s="185">
        <v>0</v>
      </c>
      <c r="HH322" s="185">
        <v>0</v>
      </c>
      <c r="HI322" s="185">
        <v>0</v>
      </c>
      <c r="HJ322" s="185">
        <v>0</v>
      </c>
      <c r="HK322" s="185">
        <v>0</v>
      </c>
      <c r="HL322" s="189">
        <v>0</v>
      </c>
    </row>
    <row r="323" spans="177:220" ht="12.75" x14ac:dyDescent="0.2">
      <c r="FY323" s="217" t="s">
        <v>182</v>
      </c>
      <c r="FZ323" s="209"/>
      <c r="GA323" s="209"/>
      <c r="GB323" s="209"/>
      <c r="GC323" s="209"/>
      <c r="GD323" s="210"/>
      <c r="GE323" s="133"/>
      <c r="GF323" s="133"/>
      <c r="GG323" s="133"/>
      <c r="GH323" s="133"/>
      <c r="GI323" s="154" t="s">
        <v>127</v>
      </c>
      <c r="GJ323" s="145" t="s">
        <v>136</v>
      </c>
      <c r="GK323" s="145">
        <v>0</v>
      </c>
      <c r="GL323" s="145">
        <v>0</v>
      </c>
      <c r="GM323" s="145">
        <v>0</v>
      </c>
      <c r="GN323" s="241">
        <v>0</v>
      </c>
      <c r="GO323" s="144">
        <v>0</v>
      </c>
      <c r="GP323" s="133"/>
      <c r="GQ323" s="140" t="s">
        <v>127</v>
      </c>
      <c r="GR323" s="141" t="s">
        <v>136</v>
      </c>
      <c r="GS323" s="185">
        <v>0</v>
      </c>
      <c r="GT323" s="185">
        <v>0</v>
      </c>
      <c r="GU323" s="185">
        <v>0</v>
      </c>
      <c r="GV323" s="185">
        <v>0</v>
      </c>
      <c r="GW323" s="185">
        <v>0</v>
      </c>
      <c r="GX323" s="185">
        <v>0</v>
      </c>
      <c r="GY323" s="185">
        <v>0</v>
      </c>
      <c r="GZ323" s="186">
        <v>0</v>
      </c>
      <c r="HA323" s="187">
        <v>0</v>
      </c>
      <c r="HC323" s="140" t="s">
        <v>127</v>
      </c>
      <c r="HD323" s="141" t="s">
        <v>136</v>
      </c>
      <c r="HE323" s="185">
        <v>0</v>
      </c>
      <c r="HF323" s="185">
        <v>0</v>
      </c>
      <c r="HG323" s="185">
        <v>0</v>
      </c>
      <c r="HH323" s="185">
        <v>0</v>
      </c>
      <c r="HI323" s="185">
        <v>0</v>
      </c>
      <c r="HJ323" s="185">
        <v>0</v>
      </c>
      <c r="HK323" s="185">
        <v>0</v>
      </c>
      <c r="HL323" s="189">
        <v>0</v>
      </c>
    </row>
    <row r="324" spans="177:220" ht="12.75" x14ac:dyDescent="0.2">
      <c r="FY324" s="215" t="s">
        <v>198</v>
      </c>
      <c r="FZ324" s="204">
        <v>10003</v>
      </c>
      <c r="GA324" s="204">
        <v>8291</v>
      </c>
      <c r="GB324" s="204">
        <v>7916</v>
      </c>
      <c r="GC324" s="204">
        <v>2619</v>
      </c>
      <c r="GD324" s="216">
        <v>4328</v>
      </c>
      <c r="GE324" s="133"/>
      <c r="GF324" s="133"/>
      <c r="GG324" s="133"/>
      <c r="GH324" s="133"/>
      <c r="GI324" s="157" t="s">
        <v>176</v>
      </c>
      <c r="GJ324" s="145"/>
      <c r="GK324" s="145">
        <v>0</v>
      </c>
      <c r="GL324" s="145">
        <v>0</v>
      </c>
      <c r="GM324" s="145">
        <v>0</v>
      </c>
      <c r="GN324" s="241">
        <v>0</v>
      </c>
      <c r="GO324" s="144">
        <v>0</v>
      </c>
      <c r="GP324" s="133"/>
      <c r="GQ324" s="158" t="s">
        <v>176</v>
      </c>
      <c r="GR324" s="141"/>
      <c r="GS324" s="185">
        <v>0</v>
      </c>
      <c r="GT324" s="185">
        <v>0</v>
      </c>
      <c r="GU324" s="185">
        <v>0</v>
      </c>
      <c r="GV324" s="185">
        <v>0</v>
      </c>
      <c r="GW324" s="185">
        <v>0</v>
      </c>
      <c r="GX324" s="185">
        <v>0</v>
      </c>
      <c r="GY324" s="185">
        <v>0</v>
      </c>
      <c r="GZ324" s="186">
        <v>0</v>
      </c>
      <c r="HA324" s="187">
        <v>0</v>
      </c>
      <c r="HC324" s="158" t="s">
        <v>176</v>
      </c>
      <c r="HD324" s="141"/>
      <c r="HE324" s="185">
        <v>0</v>
      </c>
      <c r="HF324" s="185">
        <v>0</v>
      </c>
      <c r="HG324" s="185">
        <v>0</v>
      </c>
      <c r="HH324" s="185">
        <v>0</v>
      </c>
      <c r="HI324" s="185">
        <v>0</v>
      </c>
      <c r="HJ324" s="185">
        <v>0</v>
      </c>
      <c r="HK324" s="185">
        <v>0</v>
      </c>
      <c r="HL324" s="189">
        <v>0</v>
      </c>
    </row>
    <row r="325" spans="177:220" ht="12.75" x14ac:dyDescent="0.2">
      <c r="FU325" s="25"/>
      <c r="FV325" s="25"/>
      <c r="FW325" s="25"/>
      <c r="FX325" s="25"/>
      <c r="FY325" s="215" t="s">
        <v>182</v>
      </c>
      <c r="FZ325" s="206"/>
      <c r="GA325" s="206"/>
      <c r="GB325" s="206"/>
      <c r="GC325" s="206"/>
      <c r="GD325" s="218"/>
      <c r="GE325" s="133"/>
      <c r="GF325" s="133"/>
      <c r="GG325" s="133"/>
      <c r="GH325" s="133"/>
      <c r="GI325" s="154" t="s">
        <v>128</v>
      </c>
      <c r="GJ325" s="145"/>
      <c r="GK325" s="145">
        <v>0</v>
      </c>
      <c r="GL325" s="145">
        <v>0</v>
      </c>
      <c r="GM325" s="145">
        <v>0</v>
      </c>
      <c r="GN325" s="241">
        <v>0</v>
      </c>
      <c r="GO325" s="144">
        <v>0</v>
      </c>
      <c r="GP325" s="133"/>
      <c r="GQ325" s="140" t="s">
        <v>128</v>
      </c>
      <c r="GS325" s="185">
        <v>0</v>
      </c>
      <c r="GT325" s="185">
        <v>0</v>
      </c>
      <c r="GU325" s="185">
        <v>0</v>
      </c>
      <c r="GV325" s="185">
        <v>0</v>
      </c>
      <c r="GW325" s="185">
        <v>0</v>
      </c>
      <c r="GX325" s="185">
        <v>0</v>
      </c>
      <c r="GY325" s="185">
        <v>0</v>
      </c>
      <c r="GZ325" s="186">
        <v>0</v>
      </c>
      <c r="HA325" s="187">
        <v>0</v>
      </c>
      <c r="HC325" s="140" t="s">
        <v>128</v>
      </c>
      <c r="HD325" s="46"/>
      <c r="HE325" s="185">
        <v>0</v>
      </c>
      <c r="HF325" s="185">
        <v>0</v>
      </c>
      <c r="HG325" s="185">
        <v>0</v>
      </c>
      <c r="HH325" s="185">
        <v>0</v>
      </c>
      <c r="HI325" s="185">
        <v>0</v>
      </c>
      <c r="HJ325" s="185">
        <v>0</v>
      </c>
      <c r="HK325" s="185">
        <v>0</v>
      </c>
      <c r="HL325" s="189">
        <v>0</v>
      </c>
    </row>
    <row r="326" spans="177:220" ht="13.5" thickBot="1" x14ac:dyDescent="0.25">
      <c r="FU326" s="25"/>
      <c r="FV326" s="25"/>
      <c r="FW326" s="25"/>
      <c r="FX326" s="25"/>
      <c r="FY326" s="217" t="s">
        <v>199</v>
      </c>
      <c r="FZ326" s="206">
        <v>6823</v>
      </c>
      <c r="GA326" s="206">
        <v>5343</v>
      </c>
      <c r="GB326" s="206">
        <v>9515</v>
      </c>
      <c r="GC326" s="206">
        <v>965</v>
      </c>
      <c r="GD326" s="218">
        <v>2186</v>
      </c>
      <c r="GE326" s="133"/>
      <c r="GF326" s="133"/>
      <c r="GG326" s="133"/>
      <c r="GH326" s="133"/>
      <c r="GI326" s="251" t="s">
        <v>129</v>
      </c>
      <c r="GJ326" s="163"/>
      <c r="GK326" s="163">
        <v>0.25</v>
      </c>
      <c r="GL326" s="163">
        <v>0.25</v>
      </c>
      <c r="GM326" s="163">
        <v>0.25</v>
      </c>
      <c r="GN326" s="244">
        <v>0.6</v>
      </c>
      <c r="GO326" s="153">
        <v>0</v>
      </c>
      <c r="GP326" s="133"/>
      <c r="GQ326" s="140" t="s">
        <v>129</v>
      </c>
      <c r="GR326" s="141"/>
      <c r="GS326" s="185">
        <v>1558.0688537679998</v>
      </c>
      <c r="GT326" s="185">
        <v>1224.1969565320001</v>
      </c>
      <c r="GU326" s="185">
        <v>892.36257049799997</v>
      </c>
      <c r="GV326" s="185">
        <v>701.14201967700001</v>
      </c>
      <c r="GW326" s="185">
        <v>1178.294767398</v>
      </c>
      <c r="GX326" s="185">
        <v>925.80303152700003</v>
      </c>
      <c r="GY326" s="185">
        <v>0</v>
      </c>
      <c r="GZ326" s="186">
        <v>1771.92879264</v>
      </c>
      <c r="HA326" s="187">
        <v>1.9076359757693031</v>
      </c>
      <c r="HC326" s="140" t="s">
        <v>129</v>
      </c>
      <c r="HD326" s="46"/>
      <c r="HE326" s="185">
        <v>955.22</v>
      </c>
      <c r="HF326" s="185">
        <v>750.53</v>
      </c>
      <c r="HG326" s="185">
        <v>748.02</v>
      </c>
      <c r="HH326" s="185">
        <v>587.73</v>
      </c>
      <c r="HI326" s="185">
        <v>2272.6</v>
      </c>
      <c r="HJ326" s="185">
        <v>106.15</v>
      </c>
      <c r="HK326" s="185">
        <v>0</v>
      </c>
      <c r="HL326" s="189">
        <v>1571.3999999999999</v>
      </c>
    </row>
    <row r="327" spans="177:220" ht="13.5" thickBot="1" x14ac:dyDescent="0.25">
      <c r="FU327" s="25"/>
      <c r="FV327" s="25"/>
      <c r="FW327" s="25"/>
      <c r="FX327" s="25"/>
      <c r="FY327" s="226" t="s">
        <v>182</v>
      </c>
      <c r="FZ327" s="227"/>
      <c r="GA327" s="227"/>
      <c r="GB327" s="227"/>
      <c r="GC327" s="227"/>
      <c r="GD327" s="228"/>
      <c r="GE327" s="133"/>
      <c r="GF327" s="133"/>
      <c r="GG327" s="133"/>
      <c r="GH327" s="133"/>
      <c r="GI327" s="133"/>
      <c r="GJ327" s="133"/>
      <c r="GK327" s="133"/>
      <c r="GL327" s="133"/>
      <c r="GM327" s="133"/>
      <c r="GN327" s="133"/>
      <c r="GO327" s="133"/>
      <c r="GP327" s="133"/>
      <c r="GQ327" s="164" t="s">
        <v>87</v>
      </c>
      <c r="GR327" s="165"/>
      <c r="GS327" s="185">
        <v>0</v>
      </c>
      <c r="GT327" s="185">
        <v>0</v>
      </c>
      <c r="GU327" s="185">
        <v>0</v>
      </c>
      <c r="GV327" s="185">
        <v>0</v>
      </c>
      <c r="GW327" s="185">
        <v>0</v>
      </c>
      <c r="GX327" s="185">
        <v>0</v>
      </c>
      <c r="GY327" s="185">
        <v>0</v>
      </c>
      <c r="GZ327" s="186">
        <v>0</v>
      </c>
      <c r="HA327" s="188">
        <v>41.860825978765128</v>
      </c>
      <c r="HC327" s="164" t="s">
        <v>87</v>
      </c>
      <c r="HD327" s="107"/>
      <c r="HE327" s="190">
        <v>56422.749999999985</v>
      </c>
      <c r="HF327" s="190"/>
      <c r="HG327" s="190">
        <v>45013.500000000007</v>
      </c>
      <c r="HH327" s="190"/>
      <c r="HI327" s="190">
        <v>49682.299999999996</v>
      </c>
      <c r="HJ327" s="190"/>
      <c r="HK327" s="191">
        <v>19776</v>
      </c>
      <c r="HL327" s="192">
        <v>17928.33237</v>
      </c>
    </row>
    <row r="328" spans="177:220" ht="13.5" thickBot="1" x14ac:dyDescent="0.25">
      <c r="FU328" s="25"/>
      <c r="FV328" s="25"/>
      <c r="FW328" s="25"/>
      <c r="FX328" s="25"/>
      <c r="FY328" s="229" t="s">
        <v>200</v>
      </c>
      <c r="FZ328" s="230">
        <v>46565</v>
      </c>
      <c r="GA328" s="230">
        <v>36605</v>
      </c>
      <c r="GB328" s="230">
        <v>41706</v>
      </c>
      <c r="GC328" s="230">
        <v>15309</v>
      </c>
      <c r="GD328" s="231">
        <v>15448</v>
      </c>
      <c r="GE328" s="133"/>
      <c r="GF328" s="133"/>
      <c r="GG328" s="133"/>
      <c r="GH328" s="133"/>
      <c r="GI328" s="133"/>
      <c r="GJ328" s="133"/>
      <c r="GK328" s="133"/>
      <c r="GL328" s="133"/>
      <c r="GM328" s="133"/>
      <c r="GN328" s="133"/>
      <c r="GO328" s="133"/>
      <c r="GP328" s="133"/>
      <c r="GQ328" s="166"/>
      <c r="GR328" s="167"/>
      <c r="GS328" s="168"/>
      <c r="GT328" s="168"/>
      <c r="GU328" s="168"/>
      <c r="GV328" s="168"/>
      <c r="GW328" s="168"/>
      <c r="GX328" s="168"/>
      <c r="GY328" s="169"/>
      <c r="GZ328" s="169"/>
      <c r="HA328" s="170"/>
      <c r="HC328" s="166"/>
      <c r="HD328" s="22"/>
      <c r="HE328" s="168"/>
      <c r="HF328" s="168"/>
      <c r="HG328" s="168"/>
      <c r="HH328" s="168"/>
      <c r="HI328" s="168"/>
      <c r="HJ328" s="168"/>
      <c r="HK328" s="169"/>
      <c r="HL328" s="169"/>
    </row>
    <row r="329" spans="177:220" ht="12.75" x14ac:dyDescent="0.2">
      <c r="FU329" s="25"/>
      <c r="FV329" s="25"/>
      <c r="FW329" s="25"/>
      <c r="FX329" s="25"/>
      <c r="FY329" s="133"/>
      <c r="FZ329" s="133"/>
      <c r="GA329" s="133"/>
      <c r="GB329" s="133"/>
      <c r="GC329" s="133"/>
      <c r="GD329" s="133"/>
      <c r="GE329" s="133"/>
      <c r="GF329" s="133"/>
      <c r="GG329" s="133"/>
      <c r="GH329" s="133"/>
      <c r="GI329" s="133"/>
      <c r="GJ329" s="133"/>
      <c r="GK329" s="133"/>
      <c r="GL329" s="133"/>
      <c r="GM329" s="133"/>
      <c r="GN329" s="133"/>
      <c r="GO329" s="133"/>
      <c r="GP329" s="133"/>
      <c r="GQ329" s="166"/>
      <c r="GR329" s="167"/>
      <c r="GS329" s="168"/>
      <c r="GT329" s="168"/>
      <c r="GU329" s="168"/>
      <c r="GV329" s="168"/>
      <c r="GW329" s="168"/>
      <c r="GX329" s="168"/>
      <c r="GY329" s="169"/>
      <c r="GZ329" s="169"/>
      <c r="HA329" s="170"/>
      <c r="HC329" s="166"/>
      <c r="HD329" s="22"/>
      <c r="HE329" s="168"/>
      <c r="HF329" s="168"/>
      <c r="HG329" s="168"/>
      <c r="HH329" s="168"/>
      <c r="HI329" s="168"/>
      <c r="HJ329" s="168"/>
      <c r="HK329" s="169"/>
      <c r="HL329" s="169"/>
    </row>
    <row r="330" spans="177:220" ht="12.75" x14ac:dyDescent="0.2">
      <c r="FU330" s="25"/>
      <c r="FV330" s="25"/>
      <c r="FW330" s="25"/>
      <c r="FX330" s="25"/>
      <c r="FY330" s="133"/>
      <c r="FZ330" s="133"/>
      <c r="GA330" s="133"/>
      <c r="GB330" s="133"/>
      <c r="GC330" s="133"/>
      <c r="GD330" s="133"/>
      <c r="GE330" s="133"/>
      <c r="GF330" s="133"/>
      <c r="GG330" s="133"/>
      <c r="GH330" s="133"/>
      <c r="GI330" s="133"/>
      <c r="GJ330" s="133"/>
      <c r="GK330" s="133"/>
      <c r="GL330" s="133"/>
      <c r="GM330" s="133"/>
      <c r="GN330" s="133"/>
      <c r="GO330" s="133"/>
      <c r="GP330" s="133"/>
      <c r="GQ330" s="166"/>
      <c r="GR330" s="167"/>
      <c r="GS330" s="168"/>
      <c r="GT330" s="168"/>
      <c r="GU330" s="168"/>
      <c r="GV330" s="168"/>
      <c r="GW330" s="168"/>
      <c r="GX330" s="168"/>
      <c r="GY330" s="169"/>
      <c r="GZ330" s="169"/>
      <c r="HA330" s="170"/>
      <c r="HC330" s="166"/>
      <c r="HD330" s="22"/>
      <c r="HE330" s="168"/>
      <c r="HF330" s="168"/>
      <c r="HG330" s="168"/>
      <c r="HH330" s="168"/>
      <c r="HI330" s="168"/>
      <c r="HJ330" s="168"/>
      <c r="HK330" s="169"/>
      <c r="HL330" s="169"/>
    </row>
    <row r="331" spans="177:220" ht="12.75" x14ac:dyDescent="0.2">
      <c r="FU331" s="25"/>
      <c r="FV331" s="25"/>
      <c r="FW331" s="25"/>
      <c r="FX331" s="25"/>
      <c r="FY331" s="133"/>
      <c r="FZ331" s="133"/>
      <c r="GA331" s="133"/>
      <c r="GB331" s="133"/>
      <c r="GC331" s="133"/>
      <c r="GD331" s="133"/>
      <c r="GE331" s="133"/>
      <c r="GF331" s="133"/>
      <c r="GG331" s="133"/>
      <c r="GH331" s="133"/>
      <c r="GI331" s="133"/>
      <c r="GJ331" s="133"/>
      <c r="GK331" s="133"/>
      <c r="GL331" s="133"/>
      <c r="GM331" s="133"/>
      <c r="GN331" s="133"/>
      <c r="GO331" s="133"/>
      <c r="GP331" s="133"/>
      <c r="GQ331" s="166"/>
      <c r="GR331" s="167"/>
      <c r="GS331" s="168"/>
      <c r="GT331" s="168"/>
      <c r="GU331" s="168"/>
      <c r="GV331" s="168"/>
      <c r="GW331" s="168"/>
      <c r="GX331" s="168"/>
      <c r="GY331" s="169"/>
      <c r="GZ331" s="169"/>
      <c r="HA331" s="170"/>
      <c r="HC331" s="166"/>
      <c r="HD331" s="22"/>
      <c r="HE331" s="168"/>
      <c r="HF331" s="168"/>
      <c r="HG331" s="168"/>
      <c r="HH331" s="168"/>
      <c r="HI331" s="168"/>
      <c r="HJ331" s="168"/>
      <c r="HK331" s="169"/>
      <c r="HL331" s="169"/>
    </row>
    <row r="332" spans="177:220" ht="12.75" x14ac:dyDescent="0.2">
      <c r="FU332" s="25"/>
      <c r="FV332" s="25"/>
      <c r="FW332" s="25"/>
      <c r="FX332" s="25"/>
      <c r="FY332" s="133"/>
      <c r="FZ332" s="133"/>
      <c r="GA332" s="133"/>
      <c r="GB332" s="133"/>
      <c r="GC332" s="133"/>
      <c r="GD332" s="133"/>
      <c r="GE332" s="133"/>
      <c r="GF332" s="133"/>
      <c r="GG332" s="133"/>
      <c r="GH332" s="133"/>
      <c r="GI332" s="133"/>
      <c r="GJ332" s="133"/>
      <c r="GK332" s="133"/>
      <c r="GL332" s="133"/>
      <c r="GM332" s="133"/>
      <c r="GN332" s="133"/>
      <c r="GO332" s="133"/>
      <c r="GP332" s="133"/>
      <c r="GQ332" s="166"/>
      <c r="GR332" s="167"/>
      <c r="GS332" s="168"/>
      <c r="GT332" s="168"/>
      <c r="GU332" s="168"/>
      <c r="GV332" s="168"/>
      <c r="GW332" s="168"/>
      <c r="GX332" s="168"/>
      <c r="GY332" s="169"/>
      <c r="GZ332" s="169"/>
      <c r="HA332" s="170"/>
      <c r="HC332" s="166"/>
      <c r="HD332" s="22"/>
      <c r="HE332" s="168"/>
      <c r="HF332" s="168"/>
      <c r="HG332" s="168"/>
      <c r="HH332" s="168"/>
      <c r="HI332" s="168"/>
      <c r="HJ332" s="168"/>
      <c r="HK332" s="169"/>
      <c r="HL332" s="169"/>
    </row>
    <row r="333" spans="177:220" ht="12.75" x14ac:dyDescent="0.2">
      <c r="FU333" s="25"/>
      <c r="FV333" s="25"/>
      <c r="FW333" s="25"/>
      <c r="FX333" s="25"/>
      <c r="FY333" s="133"/>
      <c r="FZ333" s="133"/>
      <c r="GA333" s="133"/>
      <c r="GB333" s="133"/>
      <c r="GC333" s="133"/>
      <c r="GD333" s="133"/>
      <c r="GE333" s="133"/>
      <c r="GF333" s="133"/>
      <c r="GG333" s="133"/>
      <c r="GH333" s="133"/>
      <c r="GI333" s="133"/>
      <c r="GJ333" s="133"/>
      <c r="GK333" s="133"/>
      <c r="GL333" s="133"/>
      <c r="GM333" s="133"/>
      <c r="GN333" s="133"/>
      <c r="GO333" s="133"/>
      <c r="GP333" s="133"/>
      <c r="GQ333" s="166"/>
      <c r="GR333" s="167"/>
      <c r="GS333" s="168"/>
      <c r="GT333" s="168"/>
      <c r="GU333" s="168"/>
      <c r="GV333" s="168"/>
      <c r="GW333" s="168"/>
      <c r="GX333" s="168"/>
      <c r="GY333" s="169"/>
      <c r="GZ333" s="169"/>
      <c r="HA333" s="170"/>
      <c r="HC333" s="166"/>
      <c r="HD333" s="22"/>
      <c r="HE333" s="168"/>
      <c r="HF333" s="168"/>
      <c r="HG333" s="168"/>
      <c r="HH333" s="168"/>
      <c r="HI333" s="168"/>
      <c r="HJ333" s="168"/>
      <c r="HK333" s="169"/>
      <c r="HL333" s="169"/>
    </row>
    <row r="334" spans="177:220" ht="12.75" x14ac:dyDescent="0.2">
      <c r="FU334" s="25"/>
      <c r="FV334" s="25"/>
      <c r="FW334" s="25"/>
      <c r="FX334" s="25"/>
      <c r="FY334" s="147" t="s">
        <v>108</v>
      </c>
      <c r="FZ334" s="133"/>
      <c r="GA334" s="133"/>
      <c r="GB334" s="133"/>
      <c r="GC334" s="133"/>
      <c r="GD334" s="133"/>
      <c r="GE334" s="133"/>
      <c r="GF334" s="133"/>
      <c r="GG334" s="133"/>
      <c r="GH334" s="133"/>
      <c r="GI334" s="133"/>
      <c r="GJ334" s="133"/>
      <c r="GK334" s="133"/>
      <c r="GL334" s="171" t="s">
        <v>110</v>
      </c>
      <c r="GM334" s="133"/>
      <c r="GN334" s="133"/>
      <c r="GO334" s="133"/>
      <c r="GP334" s="133"/>
      <c r="GQ334" s="133"/>
      <c r="GR334" s="133"/>
      <c r="GS334" s="133"/>
      <c r="GT334" s="133"/>
      <c r="GU334" s="133"/>
      <c r="GV334" s="133"/>
      <c r="GW334" s="133"/>
      <c r="GX334" s="133"/>
      <c r="GY334" s="133"/>
      <c r="GZ334" s="133"/>
      <c r="HA334" s="133"/>
    </row>
    <row r="335" spans="177:220" ht="12.75" x14ac:dyDescent="0.2">
      <c r="FU335" s="25"/>
      <c r="FV335" s="25"/>
      <c r="FW335" s="25"/>
      <c r="FX335" s="25"/>
      <c r="FY335" s="147" t="s">
        <v>109</v>
      </c>
      <c r="FZ335" s="133"/>
      <c r="GA335" s="133"/>
      <c r="GB335" s="133"/>
      <c r="GC335" s="133"/>
      <c r="GD335" s="133"/>
      <c r="GE335" s="133"/>
      <c r="GF335" s="133"/>
      <c r="GG335" s="133"/>
      <c r="GH335" s="133"/>
      <c r="GI335" s="133"/>
      <c r="GJ335" s="133"/>
      <c r="GK335" s="133"/>
      <c r="GL335" s="172" t="s">
        <v>111</v>
      </c>
      <c r="GM335" s="133"/>
      <c r="GN335" s="133"/>
      <c r="GO335" s="133"/>
      <c r="GP335" s="133"/>
      <c r="GQ335" s="133"/>
      <c r="GR335" s="133"/>
      <c r="GS335" s="133"/>
      <c r="GT335" s="133"/>
      <c r="GU335" s="133"/>
      <c r="GV335" s="133"/>
      <c r="GW335" s="133"/>
      <c r="GX335" s="133"/>
      <c r="GY335" s="133"/>
      <c r="GZ335" s="133"/>
      <c r="HA335" s="133"/>
    </row>
    <row r="336" spans="177:220" ht="12.75" x14ac:dyDescent="0.2">
      <c r="FU336" s="25"/>
      <c r="FV336" s="25"/>
      <c r="FW336" s="25"/>
      <c r="FX336" s="25"/>
      <c r="FY336" s="140" t="s">
        <v>125</v>
      </c>
      <c r="FZ336" s="141" t="s">
        <v>126</v>
      </c>
      <c r="GA336" s="141" t="s">
        <v>66</v>
      </c>
      <c r="GB336" s="141" t="s">
        <v>67</v>
      </c>
      <c r="GC336" s="141" t="s">
        <v>68</v>
      </c>
      <c r="GD336" s="141" t="s">
        <v>69</v>
      </c>
      <c r="GE336" s="141" t="s">
        <v>70</v>
      </c>
      <c r="GF336" s="141" t="s">
        <v>71</v>
      </c>
      <c r="GG336" s="148" t="s">
        <v>78</v>
      </c>
      <c r="GH336" s="151" t="s">
        <v>76</v>
      </c>
      <c r="GI336" s="133"/>
      <c r="GJ336" s="133"/>
      <c r="GK336" s="140" t="s">
        <v>125</v>
      </c>
      <c r="GL336" s="141" t="s">
        <v>126</v>
      </c>
      <c r="GM336" s="141" t="s">
        <v>66</v>
      </c>
      <c r="GN336" s="141" t="s">
        <v>67</v>
      </c>
      <c r="GO336" s="141" t="s">
        <v>68</v>
      </c>
      <c r="GP336" s="141" t="s">
        <v>69</v>
      </c>
      <c r="GQ336" s="141" t="s">
        <v>70</v>
      </c>
      <c r="GR336" s="141" t="s">
        <v>71</v>
      </c>
      <c r="GS336" s="148" t="s">
        <v>78</v>
      </c>
      <c r="GT336" s="151" t="s">
        <v>76</v>
      </c>
      <c r="GU336" s="133"/>
      <c r="GV336" s="133"/>
      <c r="GW336" s="133"/>
      <c r="GX336" s="133"/>
      <c r="GY336" s="133"/>
      <c r="GZ336" s="133"/>
      <c r="HA336" s="133"/>
    </row>
    <row r="337" spans="177:209" ht="12.75" x14ac:dyDescent="0.2">
      <c r="FU337" s="25"/>
      <c r="FV337" s="25"/>
      <c r="FW337" s="25"/>
      <c r="FX337" s="25"/>
      <c r="FY337" s="140" t="s">
        <v>127</v>
      </c>
      <c r="FZ337" s="141" t="s">
        <v>130</v>
      </c>
      <c r="GA337" s="198">
        <v>2439</v>
      </c>
      <c r="GB337" s="198">
        <v>2555</v>
      </c>
      <c r="GC337" s="198">
        <v>1300</v>
      </c>
      <c r="GD337" s="198">
        <v>1328</v>
      </c>
      <c r="GE337" s="198">
        <v>958</v>
      </c>
      <c r="GF337" s="198">
        <v>1747</v>
      </c>
      <c r="GG337" s="198">
        <v>0.1</v>
      </c>
      <c r="GH337" s="198">
        <v>0.1</v>
      </c>
      <c r="GI337" s="133"/>
      <c r="GJ337" s="133"/>
      <c r="GK337" s="140" t="s">
        <v>127</v>
      </c>
      <c r="GL337" s="141" t="s">
        <v>130</v>
      </c>
      <c r="GM337" s="193">
        <v>462.81600000000003</v>
      </c>
      <c r="GN337" s="193">
        <v>1002.2839999999999</v>
      </c>
      <c r="GO337" s="193">
        <v>-206.70800000000008</v>
      </c>
      <c r="GP337" s="193">
        <v>144.1579999999999</v>
      </c>
      <c r="GQ337" s="193">
        <v>-805.74800000000005</v>
      </c>
      <c r="GR337" s="193">
        <v>361.19799999999987</v>
      </c>
      <c r="GS337" s="193">
        <v>0.1</v>
      </c>
      <c r="GT337" s="193">
        <v>-599.9</v>
      </c>
      <c r="GU337" s="133"/>
      <c r="GV337" s="133"/>
      <c r="GW337" s="133"/>
      <c r="GX337" s="133"/>
      <c r="GY337" s="133"/>
      <c r="GZ337" s="133"/>
      <c r="HA337" s="133"/>
    </row>
    <row r="338" spans="177:209" ht="12.75" x14ac:dyDescent="0.2">
      <c r="FU338" s="25"/>
      <c r="FV338" s="25"/>
      <c r="FW338" s="25"/>
      <c r="FX338" s="25"/>
      <c r="FY338" s="158" t="s">
        <v>176</v>
      </c>
      <c r="FZ338" s="141"/>
      <c r="GA338" s="198">
        <v>0</v>
      </c>
      <c r="GB338" s="198">
        <v>0</v>
      </c>
      <c r="GC338" s="198">
        <v>0</v>
      </c>
      <c r="GD338" s="198">
        <v>0</v>
      </c>
      <c r="GE338" s="198">
        <v>0</v>
      </c>
      <c r="GF338" s="198">
        <v>0</v>
      </c>
      <c r="GG338" s="198">
        <v>0</v>
      </c>
      <c r="GH338" s="198">
        <v>0</v>
      </c>
      <c r="GI338" s="133"/>
      <c r="GJ338" s="133"/>
      <c r="GK338" s="158" t="s">
        <v>176</v>
      </c>
      <c r="GL338" s="141"/>
      <c r="GM338" s="193">
        <v>0</v>
      </c>
      <c r="GN338" s="193">
        <v>0</v>
      </c>
      <c r="GO338" s="193">
        <v>0</v>
      </c>
      <c r="GP338" s="193">
        <v>0</v>
      </c>
      <c r="GQ338" s="193">
        <v>0</v>
      </c>
      <c r="GR338" s="193">
        <v>0</v>
      </c>
      <c r="GS338" s="193">
        <v>0</v>
      </c>
      <c r="GT338" s="193">
        <v>-0.02</v>
      </c>
      <c r="GU338" s="133"/>
      <c r="GV338" s="133"/>
      <c r="GW338" s="133"/>
      <c r="GX338" s="133"/>
      <c r="GY338" s="133"/>
      <c r="GZ338" s="133"/>
      <c r="HA338" s="133"/>
    </row>
    <row r="339" spans="177:209" ht="12.75" x14ac:dyDescent="0.2">
      <c r="FU339" s="25"/>
      <c r="FV339" s="25"/>
      <c r="FW339" s="25"/>
      <c r="FX339" s="25"/>
      <c r="FY339" s="140" t="s">
        <v>128</v>
      </c>
      <c r="FZ339" s="141"/>
      <c r="GA339" s="198">
        <v>2070</v>
      </c>
      <c r="GB339" s="198">
        <v>1128</v>
      </c>
      <c r="GC339" s="198">
        <v>688</v>
      </c>
      <c r="GD339" s="198">
        <v>0</v>
      </c>
      <c r="GE339" s="198">
        <v>2776</v>
      </c>
      <c r="GF339" s="198">
        <v>0</v>
      </c>
      <c r="GG339" s="198">
        <v>2432.1</v>
      </c>
      <c r="GH339" s="198">
        <v>0</v>
      </c>
      <c r="GI339" s="133"/>
      <c r="GJ339" s="133"/>
      <c r="GK339" s="140" t="s">
        <v>128</v>
      </c>
      <c r="GL339" s="141"/>
      <c r="GM339" s="193">
        <v>-153.64800000000014</v>
      </c>
      <c r="GN339" s="193">
        <v>-619.15200000000004</v>
      </c>
      <c r="GO339" s="193">
        <v>-1064.912</v>
      </c>
      <c r="GP339" s="193">
        <v>-77.288000000000238</v>
      </c>
      <c r="GQ339" s="193">
        <v>955.55199999999991</v>
      </c>
      <c r="GR339" s="193">
        <v>169.64799999999991</v>
      </c>
      <c r="GS339" s="193">
        <v>9.9999999999909051E-2</v>
      </c>
      <c r="GT339" s="193">
        <v>-0.02</v>
      </c>
      <c r="GU339" s="133"/>
      <c r="GV339" s="133"/>
      <c r="GW339" s="133"/>
      <c r="GX339" s="133"/>
      <c r="GY339" s="133"/>
      <c r="GZ339" s="133"/>
      <c r="HA339" s="133"/>
    </row>
    <row r="340" spans="177:209" ht="12.75" x14ac:dyDescent="0.2">
      <c r="FU340" s="25"/>
      <c r="FV340" s="25"/>
      <c r="FW340" s="25"/>
      <c r="FX340" s="25"/>
      <c r="FY340" s="140" t="s">
        <v>129</v>
      </c>
      <c r="FZ340" s="141"/>
      <c r="GA340" s="198">
        <v>1962</v>
      </c>
      <c r="GB340" s="198">
        <v>1334</v>
      </c>
      <c r="GC340" s="198">
        <v>1105</v>
      </c>
      <c r="GD340" s="198">
        <v>1180</v>
      </c>
      <c r="GE340" s="198">
        <v>1389</v>
      </c>
      <c r="GF340" s="198">
        <v>0</v>
      </c>
      <c r="GG340" s="198">
        <v>0</v>
      </c>
      <c r="GH340" s="198">
        <v>1953</v>
      </c>
      <c r="GI340" s="133"/>
      <c r="GJ340" s="133"/>
      <c r="GK340" s="140" t="s">
        <v>129</v>
      </c>
      <c r="GL340" s="141"/>
      <c r="GM340" s="193">
        <v>1467.856</v>
      </c>
      <c r="GN340" s="193">
        <v>945.74399999999991</v>
      </c>
      <c r="GO340" s="193">
        <v>715.46399999999994</v>
      </c>
      <c r="GP340" s="193">
        <v>873.93599999999992</v>
      </c>
      <c r="GQ340" s="193">
        <v>984.4559999999999</v>
      </c>
      <c r="GR340" s="193">
        <v>432.14399999999995</v>
      </c>
      <c r="GS340" s="193">
        <v>0</v>
      </c>
      <c r="GT340" s="193">
        <v>553</v>
      </c>
      <c r="GU340" s="133"/>
      <c r="GV340" s="133"/>
      <c r="GW340" s="133"/>
      <c r="GX340" s="133"/>
      <c r="GY340" s="133"/>
      <c r="GZ340" s="133"/>
      <c r="HA340" s="133"/>
    </row>
    <row r="341" spans="177:209" ht="12.75" x14ac:dyDescent="0.2">
      <c r="FU341" s="25"/>
      <c r="FV341" s="25"/>
      <c r="FW341" s="25"/>
      <c r="FX341" s="25"/>
      <c r="FY341" s="140" t="s">
        <v>127</v>
      </c>
      <c r="FZ341" s="141" t="s">
        <v>131</v>
      </c>
      <c r="GA341" s="198">
        <v>2590</v>
      </c>
      <c r="GB341" s="198">
        <v>1502</v>
      </c>
      <c r="GC341" s="198">
        <v>828</v>
      </c>
      <c r="GD341" s="198">
        <v>1942</v>
      </c>
      <c r="GE341" s="198">
        <v>3474</v>
      </c>
      <c r="GF341" s="198">
        <v>1225</v>
      </c>
      <c r="GG341" s="198">
        <v>0</v>
      </c>
      <c r="GH341" s="198">
        <v>1242</v>
      </c>
      <c r="GI341" s="133"/>
      <c r="GJ341" s="133"/>
      <c r="GK341" s="140" t="s">
        <v>127</v>
      </c>
      <c r="GL341" s="141" t="s">
        <v>131</v>
      </c>
      <c r="GM341" s="193">
        <v>366.35199999999986</v>
      </c>
      <c r="GN341" s="193">
        <v>-245.15200000000004</v>
      </c>
      <c r="GO341" s="193">
        <v>-924.91200000000003</v>
      </c>
      <c r="GP341" s="193">
        <v>564.71199999999976</v>
      </c>
      <c r="GQ341" s="193">
        <v>1653.5519999999999</v>
      </c>
      <c r="GR341" s="193">
        <v>-205.35200000000009</v>
      </c>
      <c r="GS341" s="193">
        <v>0</v>
      </c>
      <c r="GT341" s="193">
        <v>373.5</v>
      </c>
      <c r="GU341" s="133"/>
      <c r="GV341" s="133"/>
      <c r="GW341" s="133"/>
      <c r="GX341" s="133"/>
      <c r="GY341" s="133"/>
      <c r="GZ341" s="133"/>
      <c r="HA341" s="133"/>
    </row>
    <row r="342" spans="177:209" ht="12.75" x14ac:dyDescent="0.2">
      <c r="FU342" s="25"/>
      <c r="FV342" s="25"/>
      <c r="FW342" s="25"/>
      <c r="FX342" s="25"/>
      <c r="FY342" s="158" t="s">
        <v>176</v>
      </c>
      <c r="FZ342" s="141"/>
      <c r="GA342" s="198">
        <v>60</v>
      </c>
      <c r="GB342" s="198">
        <v>0</v>
      </c>
      <c r="GC342" s="198">
        <v>945</v>
      </c>
      <c r="GD342" s="198">
        <v>0</v>
      </c>
      <c r="GE342" s="198">
        <v>0</v>
      </c>
      <c r="GF342" s="198">
        <v>0</v>
      </c>
      <c r="GG342" s="198">
        <v>0</v>
      </c>
      <c r="GH342" s="198">
        <v>0</v>
      </c>
      <c r="GI342" s="133"/>
      <c r="GJ342" s="133"/>
      <c r="GK342" s="158" t="s">
        <v>176</v>
      </c>
      <c r="GL342" s="141"/>
      <c r="GM342" s="193">
        <v>60</v>
      </c>
      <c r="GN342" s="193">
        <v>0</v>
      </c>
      <c r="GO342" s="193">
        <v>0</v>
      </c>
      <c r="GP342" s="193">
        <v>0</v>
      </c>
      <c r="GQ342" s="193">
        <v>0</v>
      </c>
      <c r="GR342" s="193">
        <v>0</v>
      </c>
      <c r="GS342" s="193">
        <v>0</v>
      </c>
      <c r="GT342" s="193">
        <v>-2.8950000000000004E-2</v>
      </c>
      <c r="GU342" s="133"/>
      <c r="GV342" s="133"/>
      <c r="GW342" s="133"/>
      <c r="GX342" s="133"/>
      <c r="GY342" s="133"/>
      <c r="GZ342" s="133"/>
      <c r="HA342" s="133"/>
    </row>
    <row r="343" spans="177:209" ht="12.75" x14ac:dyDescent="0.2">
      <c r="FU343" s="25"/>
      <c r="FV343" s="25"/>
      <c r="FW343" s="25"/>
      <c r="FX343" s="25"/>
      <c r="FY343" s="140" t="s">
        <v>128</v>
      </c>
      <c r="FZ343" s="141"/>
      <c r="GA343" s="198">
        <v>1351</v>
      </c>
      <c r="GB343" s="198">
        <v>1050</v>
      </c>
      <c r="GC343" s="198">
        <v>486</v>
      </c>
      <c r="GD343" s="198">
        <v>2</v>
      </c>
      <c r="GE343" s="198">
        <v>1535</v>
      </c>
      <c r="GF343" s="198">
        <v>957</v>
      </c>
      <c r="GG343" s="198">
        <v>2130</v>
      </c>
      <c r="GH343" s="198">
        <v>0</v>
      </c>
      <c r="GI343" s="133"/>
      <c r="GJ343" s="133"/>
      <c r="GK343" s="140" t="s">
        <v>128</v>
      </c>
      <c r="GL343" s="141"/>
      <c r="GM343" s="193">
        <v>-1658.3840000000005</v>
      </c>
      <c r="GN343" s="193">
        <v>-1314.5160000000001</v>
      </c>
      <c r="GO343" s="193">
        <v>-841.3760000000002</v>
      </c>
      <c r="GP343" s="193">
        <v>-1916.2240000000002</v>
      </c>
      <c r="GQ343" s="193">
        <v>-828.50799999999981</v>
      </c>
      <c r="GR343" s="193">
        <v>-900.04200000000014</v>
      </c>
      <c r="GS343" s="193">
        <v>0</v>
      </c>
      <c r="GT343" s="193">
        <v>-2.8950000000000004E-2</v>
      </c>
      <c r="GU343" s="133"/>
      <c r="GV343" s="133"/>
      <c r="GW343" s="133"/>
      <c r="GX343" s="133"/>
      <c r="GY343" s="133"/>
      <c r="GZ343" s="133"/>
      <c r="HA343" s="133"/>
    </row>
    <row r="344" spans="177:209" ht="12.75" x14ac:dyDescent="0.2">
      <c r="FU344" s="27"/>
      <c r="FV344" s="27"/>
      <c r="FW344" s="27"/>
      <c r="FX344" s="27"/>
      <c r="FY344" s="140" t="s">
        <v>129</v>
      </c>
      <c r="FZ344" s="141"/>
      <c r="GA344" s="198">
        <v>2012</v>
      </c>
      <c r="GB344" s="198">
        <v>974</v>
      </c>
      <c r="GC344" s="198">
        <v>1054</v>
      </c>
      <c r="GD344" s="198">
        <v>722</v>
      </c>
      <c r="GE344" s="198">
        <v>2217</v>
      </c>
      <c r="GF344" s="198">
        <v>1026</v>
      </c>
      <c r="GG344" s="198">
        <v>0</v>
      </c>
      <c r="GH344" s="198">
        <v>1983</v>
      </c>
      <c r="GI344" s="133"/>
      <c r="GJ344" s="133"/>
      <c r="GK344" s="140" t="s">
        <v>129</v>
      </c>
      <c r="GL344" s="141"/>
      <c r="GM344" s="193">
        <v>340.12000000000012</v>
      </c>
      <c r="GN344" s="193">
        <v>974</v>
      </c>
      <c r="GO344" s="193">
        <v>-816.31999999999994</v>
      </c>
      <c r="GP344" s="193">
        <v>-343.68000000000006</v>
      </c>
      <c r="GQ344" s="193">
        <v>903.94</v>
      </c>
      <c r="GR344" s="193">
        <v>-5.6900000000000546</v>
      </c>
      <c r="GS344" s="193">
        <v>0</v>
      </c>
      <c r="GT344" s="193">
        <v>-43.499999999999773</v>
      </c>
      <c r="GU344" s="133"/>
      <c r="GV344" s="133"/>
      <c r="GW344" s="133"/>
      <c r="GX344" s="133"/>
      <c r="GY344" s="133"/>
      <c r="GZ344" s="133"/>
      <c r="HA344" s="133"/>
    </row>
    <row r="345" spans="177:209" ht="12.75" x14ac:dyDescent="0.2">
      <c r="FU345" s="25"/>
      <c r="FV345" s="25"/>
      <c r="FW345" s="25"/>
      <c r="FX345" s="25"/>
      <c r="FY345" s="140" t="s">
        <v>127</v>
      </c>
      <c r="FZ345" s="141" t="s">
        <v>132</v>
      </c>
      <c r="GA345" s="198">
        <v>3575</v>
      </c>
      <c r="GB345" s="198">
        <v>993</v>
      </c>
      <c r="GC345" s="198">
        <v>2711</v>
      </c>
      <c r="GD345" s="198">
        <v>1493</v>
      </c>
      <c r="GE345" s="198">
        <v>1436</v>
      </c>
      <c r="GF345" s="198">
        <v>1047</v>
      </c>
      <c r="GG345" s="198">
        <v>0</v>
      </c>
      <c r="GH345" s="198">
        <v>934</v>
      </c>
      <c r="GI345" s="133"/>
      <c r="GJ345" s="133"/>
      <c r="GK345" s="140" t="s">
        <v>127</v>
      </c>
      <c r="GL345" s="141" t="s">
        <v>132</v>
      </c>
      <c r="GM345" s="193">
        <v>899.99199999999973</v>
      </c>
      <c r="GN345" s="193">
        <v>-1108.7919999999999</v>
      </c>
      <c r="GO345" s="193">
        <v>540.88799999999992</v>
      </c>
      <c r="GP345" s="193">
        <v>-212.08800000000019</v>
      </c>
      <c r="GQ345" s="193">
        <v>-664.89600000000019</v>
      </c>
      <c r="GR345" s="193">
        <v>-603.70400000000018</v>
      </c>
      <c r="GS345" s="193">
        <v>0</v>
      </c>
      <c r="GT345" s="193">
        <v>190.30000000000007</v>
      </c>
      <c r="GU345" s="133"/>
      <c r="GV345" s="133"/>
      <c r="GW345" s="133"/>
      <c r="GX345" s="133"/>
      <c r="GY345" s="133"/>
      <c r="GZ345" s="133"/>
      <c r="HA345" s="133"/>
    </row>
    <row r="346" spans="177:209" ht="12.75" x14ac:dyDescent="0.2">
      <c r="FU346" s="25"/>
      <c r="FV346" s="25"/>
      <c r="FW346" s="25"/>
      <c r="FX346" s="25"/>
      <c r="FY346" s="158" t="s">
        <v>176</v>
      </c>
      <c r="FZ346" s="141"/>
      <c r="GA346" s="198">
        <v>0</v>
      </c>
      <c r="GB346" s="198">
        <v>0</v>
      </c>
      <c r="GC346" s="198">
        <v>0</v>
      </c>
      <c r="GD346" s="198">
        <v>0</v>
      </c>
      <c r="GE346" s="198">
        <v>0</v>
      </c>
      <c r="GF346" s="198">
        <v>0</v>
      </c>
      <c r="GG346" s="198">
        <v>0</v>
      </c>
      <c r="GH346" s="198">
        <v>0</v>
      </c>
      <c r="GI346" s="133"/>
      <c r="GJ346" s="133"/>
      <c r="GK346" s="158" t="s">
        <v>176</v>
      </c>
      <c r="GL346" s="141"/>
      <c r="GM346" s="193">
        <v>0</v>
      </c>
      <c r="GN346" s="193">
        <v>0</v>
      </c>
      <c r="GO346" s="193">
        <v>0</v>
      </c>
      <c r="GP346" s="193">
        <v>0</v>
      </c>
      <c r="GQ346" s="193">
        <v>0</v>
      </c>
      <c r="GR346" s="193">
        <v>0</v>
      </c>
      <c r="GS346" s="193">
        <v>0</v>
      </c>
      <c r="GT346" s="193">
        <v>-2.4790000000000003E-2</v>
      </c>
      <c r="GU346" s="133"/>
      <c r="GV346" s="133"/>
      <c r="GW346" s="133"/>
      <c r="GX346" s="133"/>
      <c r="GY346" s="133"/>
      <c r="GZ346" s="133"/>
      <c r="HA346" s="133"/>
    </row>
    <row r="347" spans="177:209" ht="12.75" x14ac:dyDescent="0.2">
      <c r="FY347" s="140" t="s">
        <v>128</v>
      </c>
      <c r="FZ347" s="141"/>
      <c r="GA347" s="198">
        <v>514</v>
      </c>
      <c r="GB347" s="198">
        <v>1274</v>
      </c>
      <c r="GC347" s="198">
        <v>892</v>
      </c>
      <c r="GD347" s="198">
        <v>369</v>
      </c>
      <c r="GE347" s="198">
        <v>2619</v>
      </c>
      <c r="GF347" s="198">
        <v>1104</v>
      </c>
      <c r="GG347" s="198">
        <v>2838</v>
      </c>
      <c r="GH347" s="198">
        <v>0</v>
      </c>
      <c r="GI347" s="133"/>
      <c r="GJ347" s="133"/>
      <c r="GK347" s="140" t="s">
        <v>128</v>
      </c>
      <c r="GL347" s="141"/>
      <c r="GM347" s="193">
        <v>-1569.4799999999996</v>
      </c>
      <c r="GN347" s="193">
        <v>-363.01999999999975</v>
      </c>
      <c r="GO347" s="193">
        <v>-757.14399999999978</v>
      </c>
      <c r="GP347" s="193">
        <v>-926.75599999999986</v>
      </c>
      <c r="GQ347" s="193">
        <v>1011.2120000000002</v>
      </c>
      <c r="GR347" s="193">
        <v>-159.26199999999994</v>
      </c>
      <c r="GS347" s="193">
        <v>0</v>
      </c>
      <c r="GT347" s="193">
        <v>-2.4790000000000003E-2</v>
      </c>
      <c r="GU347" s="133"/>
      <c r="GV347" s="133"/>
      <c r="GW347" s="133"/>
      <c r="GX347" s="133"/>
      <c r="GY347" s="133"/>
      <c r="GZ347" s="133"/>
      <c r="HA347" s="133"/>
    </row>
    <row r="348" spans="177:209" ht="12.75" x14ac:dyDescent="0.2">
      <c r="FY348" s="140" t="s">
        <v>129</v>
      </c>
      <c r="FZ348" s="141"/>
      <c r="GA348" s="198">
        <v>1551</v>
      </c>
      <c r="GB348" s="198">
        <v>1028</v>
      </c>
      <c r="GC348" s="198">
        <v>1491</v>
      </c>
      <c r="GD348" s="198">
        <v>0</v>
      </c>
      <c r="GE348" s="198">
        <v>1517</v>
      </c>
      <c r="GF348" s="198">
        <v>861</v>
      </c>
      <c r="GG348" s="198">
        <v>0</v>
      </c>
      <c r="GH348" s="198">
        <v>2142</v>
      </c>
      <c r="GI348" s="133"/>
      <c r="GJ348" s="133"/>
      <c r="GK348" s="140" t="s">
        <v>129</v>
      </c>
      <c r="GL348" s="141"/>
      <c r="GM348" s="193">
        <v>62.799999999999955</v>
      </c>
      <c r="GN348" s="193">
        <v>-141.29999999999995</v>
      </c>
      <c r="GO348" s="193">
        <v>313.03999999999996</v>
      </c>
      <c r="GP348" s="193">
        <v>-550.54</v>
      </c>
      <c r="GQ348" s="193">
        <v>368.57999999999993</v>
      </c>
      <c r="GR348" s="193">
        <v>-41.330000000000041</v>
      </c>
      <c r="GS348" s="193">
        <v>0</v>
      </c>
      <c r="GT348" s="193">
        <v>406.70000000000005</v>
      </c>
      <c r="GU348" s="133"/>
      <c r="GV348" s="133"/>
      <c r="GW348" s="133"/>
      <c r="GX348" s="133"/>
      <c r="GY348" s="133"/>
      <c r="GZ348" s="133"/>
      <c r="HA348" s="133"/>
    </row>
    <row r="349" spans="177:209" ht="12.75" x14ac:dyDescent="0.2">
      <c r="FY349" s="140" t="s">
        <v>127</v>
      </c>
      <c r="FZ349" s="141" t="s">
        <v>133</v>
      </c>
      <c r="GA349" s="198">
        <v>2501</v>
      </c>
      <c r="GB349" s="198">
        <v>2031</v>
      </c>
      <c r="GC349" s="198">
        <v>2464</v>
      </c>
      <c r="GD349" s="198">
        <v>2717</v>
      </c>
      <c r="GE349" s="198">
        <v>2009</v>
      </c>
      <c r="GF349" s="198">
        <v>917</v>
      </c>
      <c r="GG349" s="198">
        <v>0</v>
      </c>
      <c r="GH349" s="198">
        <v>664</v>
      </c>
      <c r="GI349" s="133"/>
      <c r="GJ349" s="133"/>
      <c r="GK349" s="140" t="s">
        <v>127</v>
      </c>
      <c r="GL349" s="141" t="s">
        <v>133</v>
      </c>
      <c r="GM349" s="193">
        <v>119.88000000000011</v>
      </c>
      <c r="GN349" s="193">
        <v>160.11999999999989</v>
      </c>
      <c r="GO349" s="193">
        <v>579.2639999999999</v>
      </c>
      <c r="GP349" s="193">
        <v>1236.1359999999997</v>
      </c>
      <c r="GQ349" s="193">
        <v>171.52799999999979</v>
      </c>
      <c r="GR349" s="193">
        <v>-526.72800000000007</v>
      </c>
      <c r="GS349" s="193">
        <v>0</v>
      </c>
      <c r="GT349" s="193">
        <v>-542.89999999999986</v>
      </c>
      <c r="GU349" s="133"/>
      <c r="GV349" s="133"/>
      <c r="GW349" s="133"/>
      <c r="GX349" s="133"/>
      <c r="GY349" s="133"/>
      <c r="GZ349" s="133"/>
      <c r="HA349" s="133"/>
    </row>
    <row r="350" spans="177:209" ht="12.75" x14ac:dyDescent="0.2">
      <c r="FY350" s="158" t="s">
        <v>176</v>
      </c>
      <c r="FZ350" s="141"/>
      <c r="GA350" s="198">
        <v>0</v>
      </c>
      <c r="GB350" s="198">
        <v>0</v>
      </c>
      <c r="GC350" s="198">
        <v>0</v>
      </c>
      <c r="GD350" s="198">
        <v>0</v>
      </c>
      <c r="GE350" s="198">
        <v>0</v>
      </c>
      <c r="GF350" s="198">
        <v>0</v>
      </c>
      <c r="GG350" s="198">
        <v>0</v>
      </c>
      <c r="GH350" s="198">
        <v>0</v>
      </c>
      <c r="GI350" s="133"/>
      <c r="GJ350" s="133"/>
      <c r="GK350" s="158" t="s">
        <v>176</v>
      </c>
      <c r="GL350" s="141"/>
      <c r="GM350" s="193">
        <v>0</v>
      </c>
      <c r="GN350" s="193">
        <v>0</v>
      </c>
      <c r="GO350" s="193">
        <v>0</v>
      </c>
      <c r="GP350" s="193">
        <v>0</v>
      </c>
      <c r="GQ350" s="193">
        <v>0</v>
      </c>
      <c r="GR350" s="193">
        <v>0</v>
      </c>
      <c r="GS350" s="193">
        <v>0</v>
      </c>
      <c r="GT350" s="193">
        <v>-4.0230000000000002E-2</v>
      </c>
      <c r="GU350" s="133"/>
      <c r="GV350" s="133"/>
      <c r="GW350" s="133"/>
      <c r="GX350" s="133"/>
      <c r="GY350" s="133"/>
      <c r="GZ350" s="133"/>
      <c r="HA350" s="133"/>
    </row>
    <row r="351" spans="177:209" ht="12.75" x14ac:dyDescent="0.2">
      <c r="FY351" s="140" t="s">
        <v>128</v>
      </c>
      <c r="FZ351" s="141"/>
      <c r="GA351" s="198">
        <v>1083</v>
      </c>
      <c r="GB351" s="198">
        <v>1949</v>
      </c>
      <c r="GC351" s="198">
        <v>1570</v>
      </c>
      <c r="GD351" s="198">
        <v>0</v>
      </c>
      <c r="GE351" s="198">
        <v>1427</v>
      </c>
      <c r="GF351" s="198">
        <v>2301</v>
      </c>
      <c r="GG351" s="198">
        <v>4332</v>
      </c>
      <c r="GH351" s="198">
        <v>0</v>
      </c>
      <c r="GI351" s="133"/>
      <c r="GJ351" s="133"/>
      <c r="GK351" s="140" t="s">
        <v>128</v>
      </c>
      <c r="GL351" s="141"/>
      <c r="GM351" s="193">
        <v>-353.09199999999987</v>
      </c>
      <c r="GN351" s="193">
        <v>820.64200000000005</v>
      </c>
      <c r="GO351" s="193">
        <v>478.67200000000003</v>
      </c>
      <c r="GP351" s="193">
        <v>-457.47199999999998</v>
      </c>
      <c r="GQ351" s="193">
        <v>-513.596</v>
      </c>
      <c r="GR351" s="193">
        <v>776.24600000000009</v>
      </c>
      <c r="GS351" s="193">
        <v>0</v>
      </c>
      <c r="GT351" s="193">
        <v>-4.0230000000000002E-2</v>
      </c>
      <c r="GU351" s="133"/>
      <c r="GV351" s="133"/>
      <c r="GW351" s="133"/>
      <c r="GX351" s="133"/>
      <c r="GY351" s="133"/>
      <c r="GZ351" s="133"/>
      <c r="HA351" s="133"/>
    </row>
    <row r="352" spans="177:209" ht="12.75" x14ac:dyDescent="0.2">
      <c r="FY352" s="140" t="s">
        <v>129</v>
      </c>
      <c r="FZ352" s="141"/>
      <c r="GA352" s="198">
        <v>0</v>
      </c>
      <c r="GB352" s="198">
        <v>0</v>
      </c>
      <c r="GC352" s="198">
        <v>1664</v>
      </c>
      <c r="GD352" s="198">
        <v>1321</v>
      </c>
      <c r="GE352" s="198">
        <v>2267</v>
      </c>
      <c r="GF352" s="198">
        <v>2205</v>
      </c>
      <c r="GG352" s="198">
        <v>0</v>
      </c>
      <c r="GH352" s="198">
        <v>2216</v>
      </c>
      <c r="GI352" s="133"/>
      <c r="GJ352" s="133"/>
      <c r="GK352" s="140" t="s">
        <v>129</v>
      </c>
      <c r="GL352" s="141"/>
      <c r="GM352" s="193">
        <v>-245.62400000000002</v>
      </c>
      <c r="GN352" s="193">
        <v>-194.77600000000007</v>
      </c>
      <c r="GO352" s="193">
        <v>1040.384</v>
      </c>
      <c r="GP352" s="193">
        <v>831.01599999999996</v>
      </c>
      <c r="GQ352" s="193">
        <v>1158.088</v>
      </c>
      <c r="GR352" s="193">
        <v>1333.712</v>
      </c>
      <c r="GS352" s="193">
        <v>0</v>
      </c>
      <c r="GT352" s="193">
        <v>-600.09999999999991</v>
      </c>
      <c r="GU352" s="133"/>
      <c r="GV352" s="133"/>
      <c r="GW352" s="133"/>
      <c r="GX352" s="133"/>
      <c r="GY352" s="133"/>
      <c r="GZ352" s="133"/>
      <c r="HA352" s="133"/>
    </row>
    <row r="353" spans="181:209" ht="12.75" x14ac:dyDescent="0.2">
      <c r="FY353" s="140" t="s">
        <v>127</v>
      </c>
      <c r="FZ353" s="141" t="s">
        <v>134</v>
      </c>
      <c r="GA353" s="198">
        <v>1130</v>
      </c>
      <c r="GB353" s="198">
        <v>2563</v>
      </c>
      <c r="GC353" s="198">
        <v>2620</v>
      </c>
      <c r="GD353" s="198">
        <v>2257</v>
      </c>
      <c r="GE353" s="198">
        <v>1431</v>
      </c>
      <c r="GF353" s="198">
        <v>2321</v>
      </c>
      <c r="GG353" s="198">
        <v>0</v>
      </c>
      <c r="GH353" s="198">
        <v>0</v>
      </c>
      <c r="GI353" s="133"/>
      <c r="GJ353" s="133"/>
      <c r="GK353" s="140" t="s">
        <v>127</v>
      </c>
      <c r="GL353" s="141" t="s">
        <v>134</v>
      </c>
      <c r="GM353" s="193">
        <v>-306.09199999999987</v>
      </c>
      <c r="GN353" s="193">
        <v>1434.6420000000001</v>
      </c>
      <c r="GO353" s="193">
        <v>1528.672</v>
      </c>
      <c r="GP353" s="193">
        <v>1399.528</v>
      </c>
      <c r="GQ353" s="193">
        <v>-509.596</v>
      </c>
      <c r="GR353" s="193">
        <v>796.24600000000009</v>
      </c>
      <c r="GS353" s="193">
        <v>0</v>
      </c>
      <c r="GT353" s="193">
        <v>26.400000000000091</v>
      </c>
      <c r="GU353" s="133"/>
      <c r="GV353" s="133"/>
      <c r="GW353" s="133"/>
      <c r="GX353" s="133"/>
      <c r="GY353" s="133"/>
      <c r="GZ353" s="133"/>
      <c r="HA353" s="133"/>
    </row>
    <row r="354" spans="181:209" ht="12.75" x14ac:dyDescent="0.2">
      <c r="FY354" s="158" t="s">
        <v>176</v>
      </c>
      <c r="FZ354" s="141"/>
      <c r="GA354" s="198">
        <v>402</v>
      </c>
      <c r="GB354" s="198">
        <v>0</v>
      </c>
      <c r="GC354" s="198">
        <v>0</v>
      </c>
      <c r="GD354" s="198">
        <v>0</v>
      </c>
      <c r="GE354" s="198">
        <v>0</v>
      </c>
      <c r="GF354" s="198">
        <v>0</v>
      </c>
      <c r="GG354" s="198">
        <v>0</v>
      </c>
      <c r="GH354" s="198">
        <v>965</v>
      </c>
      <c r="GI354" s="133"/>
      <c r="GJ354" s="133"/>
      <c r="GK354" s="158" t="s">
        <v>176</v>
      </c>
      <c r="GL354" s="141"/>
      <c r="GM354" s="193">
        <v>402</v>
      </c>
      <c r="GN354" s="193">
        <v>0</v>
      </c>
      <c r="GO354" s="193">
        <v>0</v>
      </c>
      <c r="GP354" s="193">
        <v>0</v>
      </c>
      <c r="GQ354" s="193">
        <v>0</v>
      </c>
      <c r="GR354" s="193">
        <v>0</v>
      </c>
      <c r="GS354" s="193">
        <v>0</v>
      </c>
      <c r="GT354" s="193">
        <v>964.96087999999997</v>
      </c>
      <c r="GU354" s="133"/>
      <c r="GV354" s="133"/>
      <c r="GW354" s="133"/>
      <c r="GX354" s="133"/>
      <c r="GY354" s="133"/>
      <c r="GZ354" s="133"/>
      <c r="HA354" s="133"/>
    </row>
    <row r="355" spans="181:209" ht="12.75" x14ac:dyDescent="0.2">
      <c r="FY355" s="140" t="s">
        <v>128</v>
      </c>
      <c r="FZ355" s="141"/>
      <c r="GA355" s="198">
        <v>2081</v>
      </c>
      <c r="GB355" s="198">
        <v>800</v>
      </c>
      <c r="GC355" s="198">
        <v>0</v>
      </c>
      <c r="GD355" s="198">
        <v>975</v>
      </c>
      <c r="GE355" s="198">
        <v>2207</v>
      </c>
      <c r="GF355" s="198">
        <v>1100</v>
      </c>
      <c r="GG355" s="198">
        <v>4335</v>
      </c>
      <c r="GH355" s="198">
        <v>0</v>
      </c>
      <c r="GI355" s="133"/>
      <c r="GJ355" s="133"/>
      <c r="GK355" s="140" t="s">
        <v>128</v>
      </c>
      <c r="GL355" s="141"/>
      <c r="GM355" s="193">
        <v>400.49599999999987</v>
      </c>
      <c r="GN355" s="193">
        <v>-520.39599999999996</v>
      </c>
      <c r="GO355" s="193">
        <v>-342.88799999999992</v>
      </c>
      <c r="GP355" s="193">
        <v>-119.41199999999981</v>
      </c>
      <c r="GQ355" s="193">
        <v>877.11200000000008</v>
      </c>
      <c r="GR355" s="193">
        <v>55.088000000000193</v>
      </c>
      <c r="GS355" s="193">
        <v>619</v>
      </c>
      <c r="GT355" s="193">
        <v>-3.9120000000000002E-2</v>
      </c>
      <c r="GU355" s="133"/>
      <c r="GV355" s="133"/>
      <c r="GW355" s="133"/>
      <c r="GX355" s="133"/>
      <c r="GY355" s="133"/>
      <c r="GZ355" s="133"/>
      <c r="HA355" s="133"/>
    </row>
    <row r="356" spans="181:209" ht="12.75" x14ac:dyDescent="0.2">
      <c r="FY356" s="140" t="s">
        <v>129</v>
      </c>
      <c r="FZ356" s="141"/>
      <c r="GA356" s="198">
        <v>0</v>
      </c>
      <c r="GB356" s="198">
        <v>0</v>
      </c>
      <c r="GC356" s="198">
        <v>1470</v>
      </c>
      <c r="GD356" s="198">
        <v>941</v>
      </c>
      <c r="GE356" s="198">
        <v>1830</v>
      </c>
      <c r="GF356" s="198">
        <v>1573</v>
      </c>
      <c r="GG356" s="198">
        <v>0</v>
      </c>
      <c r="GH356" s="198">
        <v>2142</v>
      </c>
      <c r="GI356" s="133"/>
      <c r="GJ356" s="133"/>
      <c r="GK356" s="140" t="s">
        <v>129</v>
      </c>
      <c r="GL356" s="141"/>
      <c r="GM356" s="193">
        <v>-140.25200000000007</v>
      </c>
      <c r="GN356" s="193">
        <v>-110.19799999999998</v>
      </c>
      <c r="GO356" s="193">
        <v>773.55600000000004</v>
      </c>
      <c r="GP356" s="193">
        <v>393.7940000000001</v>
      </c>
      <c r="GQ356" s="193">
        <v>1165.056</v>
      </c>
      <c r="GR356" s="193">
        <v>1050.5440000000001</v>
      </c>
      <c r="GS356" s="193">
        <v>0</v>
      </c>
      <c r="GT356" s="193">
        <v>-596.39999999999964</v>
      </c>
      <c r="GU356" s="133"/>
      <c r="GV356" s="133"/>
      <c r="GW356" s="133"/>
      <c r="GX356" s="133"/>
      <c r="GY356" s="133"/>
      <c r="GZ356" s="133"/>
      <c r="HA356" s="133"/>
    </row>
    <row r="357" spans="181:209" ht="12.75" x14ac:dyDescent="0.2">
      <c r="FY357" s="140" t="s">
        <v>127</v>
      </c>
      <c r="FZ357" s="141" t="s">
        <v>135</v>
      </c>
      <c r="GA357" s="198">
        <v>1151</v>
      </c>
      <c r="GB357" s="198">
        <v>1924</v>
      </c>
      <c r="GC357" s="198">
        <v>1694</v>
      </c>
      <c r="GD357" s="198">
        <v>0</v>
      </c>
      <c r="GE357" s="198">
        <v>1360</v>
      </c>
      <c r="GF357" s="198">
        <v>1204</v>
      </c>
      <c r="GG357" s="198">
        <v>0</v>
      </c>
      <c r="GH357" s="198">
        <v>0</v>
      </c>
      <c r="GI357" s="133"/>
      <c r="GJ357" s="133"/>
      <c r="GK357" s="140" t="s">
        <v>127</v>
      </c>
      <c r="GL357" s="141" t="s">
        <v>135</v>
      </c>
      <c r="GM357" s="193">
        <v>-1089.6720000000005</v>
      </c>
      <c r="GN357" s="193">
        <v>163.47199999999998</v>
      </c>
      <c r="GO357" s="193">
        <v>-163.18399999999997</v>
      </c>
      <c r="GP357" s="193">
        <v>140.78399999999988</v>
      </c>
      <c r="GQ357" s="193">
        <v>-413.18399999999997</v>
      </c>
      <c r="GR357" s="193">
        <v>-189.21600000000012</v>
      </c>
      <c r="GS357" s="193">
        <v>0</v>
      </c>
      <c r="GT357" s="193">
        <v>76.199999999999932</v>
      </c>
      <c r="GU357" s="133"/>
      <c r="GV357" s="133"/>
      <c r="GW357" s="133"/>
      <c r="GX357" s="133"/>
      <c r="GY357" s="133"/>
      <c r="GZ357" s="133"/>
      <c r="HA357" s="133"/>
    </row>
    <row r="358" spans="181:209" ht="12.75" x14ac:dyDescent="0.2">
      <c r="FY358" s="158" t="s">
        <v>176</v>
      </c>
      <c r="FZ358" s="141"/>
      <c r="GA358" s="198">
        <v>0</v>
      </c>
      <c r="GB358" s="198">
        <v>0</v>
      </c>
      <c r="GC358" s="198">
        <v>0</v>
      </c>
      <c r="GD358" s="198">
        <v>0</v>
      </c>
      <c r="GE358" s="198">
        <v>0</v>
      </c>
      <c r="GF358" s="198">
        <v>0</v>
      </c>
      <c r="GG358" s="198">
        <v>0</v>
      </c>
      <c r="GH358" s="198">
        <v>700</v>
      </c>
      <c r="GI358" s="133"/>
      <c r="GJ358" s="133"/>
      <c r="GK358" s="158" t="s">
        <v>176</v>
      </c>
      <c r="GL358" s="141"/>
      <c r="GM358" s="193">
        <v>0</v>
      </c>
      <c r="GN358" s="193">
        <v>0</v>
      </c>
      <c r="GO358" s="193">
        <v>0</v>
      </c>
      <c r="GP358" s="193">
        <v>0</v>
      </c>
      <c r="GQ358" s="193">
        <v>0</v>
      </c>
      <c r="GR358" s="193">
        <v>0</v>
      </c>
      <c r="GS358" s="193">
        <v>0</v>
      </c>
      <c r="GT358" s="193">
        <v>700</v>
      </c>
      <c r="GU358" s="133"/>
      <c r="GV358" s="133"/>
      <c r="GW358" s="133"/>
      <c r="GX358" s="133"/>
      <c r="GY358" s="133"/>
      <c r="GZ358" s="133"/>
      <c r="HA358" s="133"/>
    </row>
    <row r="359" spans="181:209" ht="12.75" x14ac:dyDescent="0.2">
      <c r="FY359" s="140" t="s">
        <v>128</v>
      </c>
      <c r="FZ359" s="141"/>
      <c r="GA359" s="198">
        <v>2492</v>
      </c>
      <c r="GB359" s="198">
        <v>1226</v>
      </c>
      <c r="GC359" s="198">
        <v>1706</v>
      </c>
      <c r="GD359" s="198">
        <v>0</v>
      </c>
      <c r="GE359" s="198">
        <v>1203</v>
      </c>
      <c r="GF359" s="198">
        <v>0</v>
      </c>
      <c r="GG359" s="198">
        <v>1701</v>
      </c>
      <c r="GH359" s="198">
        <v>0</v>
      </c>
      <c r="GI359" s="133"/>
      <c r="GJ359" s="133"/>
      <c r="GK359" s="140" t="s">
        <v>128</v>
      </c>
      <c r="GL359" s="141"/>
      <c r="GM359" s="193">
        <v>1536.78</v>
      </c>
      <c r="GN359" s="193">
        <v>475.47</v>
      </c>
      <c r="GO359" s="193">
        <v>957.98</v>
      </c>
      <c r="GP359" s="193">
        <v>-476.81400000000008</v>
      </c>
      <c r="GQ359" s="193">
        <v>-1069.5999999999999</v>
      </c>
      <c r="GR359" s="193">
        <v>210.93599999999992</v>
      </c>
      <c r="GS359" s="193">
        <v>1701</v>
      </c>
      <c r="GT359" s="193">
        <v>-523.80000000000007</v>
      </c>
      <c r="GU359" s="133"/>
      <c r="GV359" s="133"/>
      <c r="GW359" s="133"/>
      <c r="GX359" s="133"/>
      <c r="GY359" s="133"/>
      <c r="GZ359" s="133"/>
      <c r="HA359" s="133"/>
    </row>
    <row r="360" spans="181:209" ht="12.75" x14ac:dyDescent="0.2">
      <c r="FY360" s="140" t="s">
        <v>129</v>
      </c>
      <c r="FZ360" s="141"/>
      <c r="GA360" s="198">
        <v>0</v>
      </c>
      <c r="GB360" s="198">
        <v>0</v>
      </c>
      <c r="GC360" s="198">
        <v>0</v>
      </c>
      <c r="GD360" s="198">
        <v>0</v>
      </c>
      <c r="GE360" s="198">
        <v>0</v>
      </c>
      <c r="GF360" s="198">
        <v>0</v>
      </c>
      <c r="GG360" s="198">
        <v>0</v>
      </c>
      <c r="GH360" s="198">
        <v>0</v>
      </c>
      <c r="GI360" s="133"/>
      <c r="GJ360" s="133"/>
      <c r="GK360" s="140" t="s">
        <v>129</v>
      </c>
      <c r="GM360" s="193">
        <v>0</v>
      </c>
      <c r="GN360" s="193">
        <v>0</v>
      </c>
      <c r="GO360" s="193">
        <v>0</v>
      </c>
      <c r="GP360" s="193">
        <v>0</v>
      </c>
      <c r="GQ360" s="193">
        <v>0</v>
      </c>
      <c r="GR360" s="193">
        <v>0</v>
      </c>
      <c r="GS360" s="193">
        <v>0</v>
      </c>
      <c r="GT360" s="193">
        <v>0</v>
      </c>
      <c r="GU360" s="133"/>
      <c r="GV360" s="133"/>
      <c r="GW360" s="133"/>
      <c r="GX360" s="133"/>
      <c r="GY360" s="133"/>
      <c r="GZ360" s="133"/>
      <c r="HA360" s="133"/>
    </row>
    <row r="361" spans="181:209" ht="12.75" x14ac:dyDescent="0.2">
      <c r="FY361" s="140" t="s">
        <v>127</v>
      </c>
      <c r="FZ361" s="141" t="s">
        <v>136</v>
      </c>
      <c r="GA361" s="198">
        <v>0</v>
      </c>
      <c r="GB361" s="198">
        <v>0</v>
      </c>
      <c r="GC361" s="198">
        <v>0</v>
      </c>
      <c r="GD361" s="198">
        <v>0</v>
      </c>
      <c r="GE361" s="198">
        <v>0</v>
      </c>
      <c r="GF361" s="198">
        <v>0</v>
      </c>
      <c r="GG361" s="198">
        <v>0</v>
      </c>
      <c r="GH361" s="198">
        <v>0</v>
      </c>
      <c r="GI361" s="133"/>
      <c r="GJ361" s="133"/>
      <c r="GK361" s="140" t="s">
        <v>127</v>
      </c>
      <c r="GL361" s="141" t="s">
        <v>136</v>
      </c>
      <c r="GM361" s="193">
        <v>0</v>
      </c>
      <c r="GN361" s="193">
        <v>0</v>
      </c>
      <c r="GO361" s="193">
        <v>0</v>
      </c>
      <c r="GP361" s="193">
        <v>0</v>
      </c>
      <c r="GQ361" s="193">
        <v>0</v>
      </c>
      <c r="GR361" s="193">
        <v>0</v>
      </c>
      <c r="GS361" s="193">
        <v>0</v>
      </c>
      <c r="GT361" s="193">
        <v>0</v>
      </c>
      <c r="GU361" s="133"/>
      <c r="GV361" s="133"/>
      <c r="GW361" s="133"/>
      <c r="GX361" s="133"/>
      <c r="GY361" s="133"/>
      <c r="GZ361" s="133"/>
      <c r="HA361" s="133"/>
    </row>
    <row r="362" spans="181:209" ht="12.75" x14ac:dyDescent="0.2">
      <c r="FY362" s="158" t="s">
        <v>176</v>
      </c>
      <c r="FZ362" s="173"/>
      <c r="GA362" s="198">
        <v>0</v>
      </c>
      <c r="GB362" s="198">
        <v>0</v>
      </c>
      <c r="GC362" s="198">
        <v>0</v>
      </c>
      <c r="GD362" s="198">
        <v>0</v>
      </c>
      <c r="GE362" s="198">
        <v>0</v>
      </c>
      <c r="GF362" s="198">
        <v>0</v>
      </c>
      <c r="GG362" s="198">
        <v>0</v>
      </c>
      <c r="GH362" s="198">
        <v>0</v>
      </c>
      <c r="GI362" s="133"/>
      <c r="GJ362" s="133"/>
      <c r="GK362" s="158" t="s">
        <v>176</v>
      </c>
      <c r="GL362" s="174"/>
      <c r="GM362" s="193">
        <v>0</v>
      </c>
      <c r="GN362" s="193">
        <v>0</v>
      </c>
      <c r="GO362" s="193">
        <v>0</v>
      </c>
      <c r="GP362" s="193">
        <v>0</v>
      </c>
      <c r="GQ362" s="193">
        <v>0</v>
      </c>
      <c r="GR362" s="193">
        <v>0</v>
      </c>
      <c r="GS362" s="193">
        <v>0</v>
      </c>
      <c r="GT362" s="193">
        <v>0</v>
      </c>
      <c r="GU362" s="133"/>
      <c r="GV362" s="133"/>
      <c r="GW362" s="133"/>
      <c r="GX362" s="133"/>
      <c r="GY362" s="133"/>
      <c r="GZ362" s="133"/>
      <c r="HA362" s="133"/>
    </row>
    <row r="363" spans="181:209" ht="12.75" x14ac:dyDescent="0.2">
      <c r="FY363" s="140" t="s">
        <v>128</v>
      </c>
      <c r="FZ363" s="173"/>
      <c r="GA363" s="198">
        <v>0</v>
      </c>
      <c r="GB363" s="198">
        <v>0</v>
      </c>
      <c r="GC363" s="198">
        <v>0</v>
      </c>
      <c r="GD363" s="198">
        <v>0</v>
      </c>
      <c r="GE363" s="198">
        <v>0</v>
      </c>
      <c r="GF363" s="198">
        <v>0</v>
      </c>
      <c r="GG363" s="198">
        <v>0</v>
      </c>
      <c r="GH363" s="198">
        <v>0</v>
      </c>
      <c r="GI363" s="133"/>
      <c r="GJ363" s="133"/>
      <c r="GK363" s="140" t="s">
        <v>128</v>
      </c>
      <c r="GL363" s="174"/>
      <c r="GM363" s="193">
        <v>0</v>
      </c>
      <c r="GN363" s="193">
        <v>0</v>
      </c>
      <c r="GO363" s="193">
        <v>0</v>
      </c>
      <c r="GP363" s="193">
        <v>0</v>
      </c>
      <c r="GQ363" s="193">
        <v>0</v>
      </c>
      <c r="GR363" s="193">
        <v>0</v>
      </c>
      <c r="GS363" s="193">
        <v>0</v>
      </c>
      <c r="GT363" s="193">
        <v>0</v>
      </c>
      <c r="GU363" s="133"/>
      <c r="GV363" s="133"/>
      <c r="GW363" s="133"/>
      <c r="GX363" s="133"/>
      <c r="GY363" s="133"/>
      <c r="GZ363" s="133"/>
      <c r="HA363" s="133"/>
    </row>
    <row r="364" spans="181:209" ht="12.75" x14ac:dyDescent="0.2">
      <c r="FY364" s="140" t="s">
        <v>129</v>
      </c>
      <c r="FZ364" s="173"/>
      <c r="GA364" s="198">
        <v>1685</v>
      </c>
      <c r="GB364" s="198">
        <v>470</v>
      </c>
      <c r="GC364" s="198">
        <v>1063</v>
      </c>
      <c r="GD364" s="198">
        <v>1011</v>
      </c>
      <c r="GE364" s="198">
        <v>672</v>
      </c>
      <c r="GF364" s="198">
        <v>1086</v>
      </c>
      <c r="GG364" s="198">
        <v>0</v>
      </c>
      <c r="GH364" s="198">
        <v>2034</v>
      </c>
      <c r="GI364" s="133"/>
      <c r="GJ364" s="133"/>
      <c r="GK364" s="140" t="s">
        <v>129</v>
      </c>
      <c r="GL364" s="174"/>
      <c r="GM364" s="193">
        <v>729.78</v>
      </c>
      <c r="GN364" s="193">
        <v>-280.52999999999997</v>
      </c>
      <c r="GO364" s="193">
        <v>314.98</v>
      </c>
      <c r="GP364" s="193">
        <v>423.27</v>
      </c>
      <c r="GQ364" s="193">
        <v>-1600.6</v>
      </c>
      <c r="GR364" s="193">
        <v>979.85</v>
      </c>
      <c r="GS364" s="193">
        <v>0</v>
      </c>
      <c r="GT364" s="193">
        <v>462.60000000000014</v>
      </c>
      <c r="GU364" s="133"/>
      <c r="GV364" s="133"/>
      <c r="GW364" s="133"/>
      <c r="GX364" s="133"/>
      <c r="GY364" s="133"/>
      <c r="GZ364" s="133"/>
      <c r="HA364" s="133"/>
    </row>
    <row r="365" spans="181:209" ht="13.5" thickBot="1" x14ac:dyDescent="0.25">
      <c r="FY365" s="499" t="s">
        <v>87</v>
      </c>
      <c r="FZ365" s="500"/>
      <c r="GA365" s="501"/>
      <c r="GB365" s="501"/>
      <c r="GC365" s="501"/>
      <c r="GD365" s="501"/>
      <c r="GE365" s="501"/>
      <c r="GF365" s="501"/>
      <c r="GG365" s="196"/>
      <c r="GH365" s="197"/>
      <c r="GK365" s="175" t="s">
        <v>87</v>
      </c>
      <c r="GL365" s="176"/>
      <c r="GM365" s="194"/>
      <c r="GN365" s="195"/>
      <c r="GO365" s="194"/>
      <c r="GP365" s="195"/>
      <c r="GQ365" s="194"/>
      <c r="GR365" s="195"/>
      <c r="GS365" s="196"/>
      <c r="GT365" s="197"/>
      <c r="GU365" s="133"/>
      <c r="GV365" s="133"/>
      <c r="GW365" s="133"/>
      <c r="GX365" s="133"/>
      <c r="GY365" s="133"/>
      <c r="GZ365" s="133"/>
      <c r="HA365" s="133"/>
    </row>
    <row r="366" spans="181:209" ht="12.75" x14ac:dyDescent="0.2">
      <c r="GU366" s="133"/>
      <c r="GV366" s="133"/>
      <c r="GW366" s="133"/>
      <c r="GX366" s="133"/>
      <c r="GY366" s="133"/>
      <c r="GZ366" s="133"/>
      <c r="HA366" s="133"/>
    </row>
    <row r="367" spans="181:209" ht="12.75" x14ac:dyDescent="0.2">
      <c r="GU367" s="133"/>
      <c r="GV367" s="133"/>
      <c r="GW367" s="133"/>
      <c r="GX367" s="133"/>
      <c r="GY367" s="133"/>
      <c r="GZ367" s="133"/>
      <c r="HA367" s="133"/>
    </row>
    <row r="368" spans="181:209" ht="12.75" x14ac:dyDescent="0.2">
      <c r="GU368" s="133"/>
      <c r="GV368" s="133"/>
      <c r="GW368" s="133"/>
      <c r="GX368" s="133"/>
      <c r="GY368" s="133"/>
      <c r="GZ368" s="133"/>
      <c r="HA368" s="133"/>
    </row>
    <row r="369" spans="203:209" ht="12.75" x14ac:dyDescent="0.2">
      <c r="GU369" s="133"/>
      <c r="GV369" s="133"/>
      <c r="GW369" s="133"/>
      <c r="GX369" s="133"/>
      <c r="GY369" s="133"/>
      <c r="GZ369" s="133"/>
      <c r="HA369" s="133"/>
    </row>
  </sheetData>
  <sheetProtection password="CBAB" sheet="1" objects="1" scenarios="1"/>
  <mergeCells count="1296">
    <mergeCell ref="FC211:FD211"/>
    <mergeCell ref="FY365:FZ365"/>
    <mergeCell ref="GA365:GB365"/>
    <mergeCell ref="GC365:GD365"/>
    <mergeCell ref="GE365:GF365"/>
    <mergeCell ref="I211:J211"/>
    <mergeCell ref="AH211:AI211"/>
    <mergeCell ref="BG211:BH211"/>
    <mergeCell ref="CF211:CG211"/>
    <mergeCell ref="DE211:DF211"/>
    <mergeCell ref="ED211:EE211"/>
    <mergeCell ref="FC209:FD209"/>
    <mergeCell ref="I210:J210"/>
    <mergeCell ref="AH210:AI210"/>
    <mergeCell ref="BG210:BH210"/>
    <mergeCell ref="CF210:CG210"/>
    <mergeCell ref="DE210:DF210"/>
    <mergeCell ref="ED210:EE210"/>
    <mergeCell ref="FC210:FD210"/>
    <mergeCell ref="I209:J209"/>
    <mergeCell ref="AH209:AI209"/>
    <mergeCell ref="BG209:BH209"/>
    <mergeCell ref="CF209:CG209"/>
    <mergeCell ref="DE209:DF209"/>
    <mergeCell ref="ED209:EE209"/>
    <mergeCell ref="DE201:DF201"/>
    <mergeCell ref="ED201:EE201"/>
    <mergeCell ref="FC207:FD207"/>
    <mergeCell ref="I208:J208"/>
    <mergeCell ref="AH208:AI208"/>
    <mergeCell ref="BG208:BH208"/>
    <mergeCell ref="CF208:CG208"/>
    <mergeCell ref="DE208:DF208"/>
    <mergeCell ref="ED208:EE208"/>
    <mergeCell ref="FC208:FD208"/>
    <mergeCell ref="I207:J207"/>
    <mergeCell ref="AH207:AI207"/>
    <mergeCell ref="BG207:BH207"/>
    <mergeCell ref="CF207:CG207"/>
    <mergeCell ref="DE207:DF207"/>
    <mergeCell ref="ED207:EE207"/>
    <mergeCell ref="FC205:FD205"/>
    <mergeCell ref="I206:J206"/>
    <mergeCell ref="AH206:AI206"/>
    <mergeCell ref="BG206:BH206"/>
    <mergeCell ref="CF206:CG206"/>
    <mergeCell ref="DE206:DF206"/>
    <mergeCell ref="ED206:EE206"/>
    <mergeCell ref="FC206:FD206"/>
    <mergeCell ref="I205:J205"/>
    <mergeCell ref="AH205:AI205"/>
    <mergeCell ref="BG205:BH205"/>
    <mergeCell ref="CF205:CG205"/>
    <mergeCell ref="DE205:DF205"/>
    <mergeCell ref="ED205:EE205"/>
    <mergeCell ref="G199:G200"/>
    <mergeCell ref="I199:J199"/>
    <mergeCell ref="AF199:AF200"/>
    <mergeCell ref="AH199:AI199"/>
    <mergeCell ref="BE199:BE200"/>
    <mergeCell ref="BG199:BH199"/>
    <mergeCell ref="FC203:FD203"/>
    <mergeCell ref="I204:J204"/>
    <mergeCell ref="AH204:AI204"/>
    <mergeCell ref="BG204:BH204"/>
    <mergeCell ref="CF204:CG204"/>
    <mergeCell ref="DE204:DF204"/>
    <mergeCell ref="ED204:EE204"/>
    <mergeCell ref="FC204:FD204"/>
    <mergeCell ref="I203:J203"/>
    <mergeCell ref="AH203:AI203"/>
    <mergeCell ref="BG203:BH203"/>
    <mergeCell ref="CF203:CG203"/>
    <mergeCell ref="DE203:DF203"/>
    <mergeCell ref="ED203:EE203"/>
    <mergeCell ref="FC201:FD201"/>
    <mergeCell ref="I202:J202"/>
    <mergeCell ref="AH202:AI202"/>
    <mergeCell ref="BG202:BH202"/>
    <mergeCell ref="CF202:CG202"/>
    <mergeCell ref="DE202:DF202"/>
    <mergeCell ref="ED202:EE202"/>
    <mergeCell ref="FC202:FD202"/>
    <mergeCell ref="I201:J201"/>
    <mergeCell ref="AH201:AI201"/>
    <mergeCell ref="BG201:BH201"/>
    <mergeCell ref="CF201:CG201"/>
    <mergeCell ref="DC197:DC198"/>
    <mergeCell ref="DE197:DF197"/>
    <mergeCell ref="EB197:EB198"/>
    <mergeCell ref="ED197:EE197"/>
    <mergeCell ref="FA197:FA198"/>
    <mergeCell ref="FC197:FD197"/>
    <mergeCell ref="FC198:FD198"/>
    <mergeCell ref="FC196:FD196"/>
    <mergeCell ref="FG196:FL210"/>
    <mergeCell ref="G197:G198"/>
    <mergeCell ref="I197:J197"/>
    <mergeCell ref="AF197:AF198"/>
    <mergeCell ref="AH197:AI197"/>
    <mergeCell ref="BE197:BE198"/>
    <mergeCell ref="BG197:BH197"/>
    <mergeCell ref="CD197:CD198"/>
    <mergeCell ref="CF197:CG197"/>
    <mergeCell ref="FA199:FA200"/>
    <mergeCell ref="FC199:FD199"/>
    <mergeCell ref="I200:J200"/>
    <mergeCell ref="AH200:AI200"/>
    <mergeCell ref="BG200:BH200"/>
    <mergeCell ref="CF200:CG200"/>
    <mergeCell ref="DE200:DF200"/>
    <mergeCell ref="ED200:EE200"/>
    <mergeCell ref="FC200:FD200"/>
    <mergeCell ref="CD199:CD200"/>
    <mergeCell ref="CF199:CG199"/>
    <mergeCell ref="DC199:DC200"/>
    <mergeCell ref="DE199:DF199"/>
    <mergeCell ref="EB199:EB200"/>
    <mergeCell ref="ED199:EE199"/>
    <mergeCell ref="FC195:FD195"/>
    <mergeCell ref="FG195:FL195"/>
    <mergeCell ref="I196:J196"/>
    <mergeCell ref="M196:R210"/>
    <mergeCell ref="AH196:AI196"/>
    <mergeCell ref="AL196:AQ210"/>
    <mergeCell ref="BG196:BH196"/>
    <mergeCell ref="BK196:BP210"/>
    <mergeCell ref="CF196:CG196"/>
    <mergeCell ref="CJ196:CO210"/>
    <mergeCell ref="DE195:DF195"/>
    <mergeCell ref="DI195:DN195"/>
    <mergeCell ref="EB195:EB196"/>
    <mergeCell ref="ED195:EE195"/>
    <mergeCell ref="EH195:EM195"/>
    <mergeCell ref="FA195:FA196"/>
    <mergeCell ref="DE196:DF196"/>
    <mergeCell ref="DI196:DN210"/>
    <mergeCell ref="ED196:EE196"/>
    <mergeCell ref="EH196:EM210"/>
    <mergeCell ref="BG195:BH195"/>
    <mergeCell ref="BK195:BP195"/>
    <mergeCell ref="CD195:CD196"/>
    <mergeCell ref="CF195:CG195"/>
    <mergeCell ref="CJ195:CO195"/>
    <mergeCell ref="DC195:DC196"/>
    <mergeCell ref="I198:J198"/>
    <mergeCell ref="AH198:AI198"/>
    <mergeCell ref="BG198:BH198"/>
    <mergeCell ref="CF198:CG198"/>
    <mergeCell ref="DE198:DF198"/>
    <mergeCell ref="ED198:EE198"/>
    <mergeCell ref="EZ194:FA194"/>
    <mergeCell ref="FC194:FD194"/>
    <mergeCell ref="FK194:FL194"/>
    <mergeCell ref="G195:G196"/>
    <mergeCell ref="I195:J195"/>
    <mergeCell ref="M195:R195"/>
    <mergeCell ref="AF195:AF196"/>
    <mergeCell ref="AH195:AI195"/>
    <mergeCell ref="AL195:AQ195"/>
    <mergeCell ref="BE195:BE196"/>
    <mergeCell ref="CC194:CD194"/>
    <mergeCell ref="CF194:CG194"/>
    <mergeCell ref="CN194:CO194"/>
    <mergeCell ref="DB194:DC194"/>
    <mergeCell ref="DE194:DF194"/>
    <mergeCell ref="DM194:DN194"/>
    <mergeCell ref="FI193:FJ194"/>
    <mergeCell ref="FK193:FL193"/>
    <mergeCell ref="F194:G194"/>
    <mergeCell ref="I194:J194"/>
    <mergeCell ref="Q194:R194"/>
    <mergeCell ref="AE194:AF194"/>
    <mergeCell ref="AH194:AI194"/>
    <mergeCell ref="AP194:AQ194"/>
    <mergeCell ref="BD194:BE194"/>
    <mergeCell ref="BG194:BH194"/>
    <mergeCell ref="CL193:CM194"/>
    <mergeCell ref="CN193:CO193"/>
    <mergeCell ref="DK193:DL194"/>
    <mergeCell ref="DM193:DN193"/>
    <mergeCell ref="EJ193:EK194"/>
    <mergeCell ref="EL193:EM193"/>
    <mergeCell ref="EA194:EB194"/>
    <mergeCell ref="ED194:EE194"/>
    <mergeCell ref="EL194:EM194"/>
    <mergeCell ref="O193:P194"/>
    <mergeCell ref="Q193:R193"/>
    <mergeCell ref="AN193:AO194"/>
    <mergeCell ref="AP193:AQ193"/>
    <mergeCell ref="BM193:BN194"/>
    <mergeCell ref="BO193:BP193"/>
    <mergeCell ref="BO194:BP194"/>
    <mergeCell ref="FO161:FO162"/>
    <mergeCell ref="FP161:FP162"/>
    <mergeCell ref="FQ161:FQ162"/>
    <mergeCell ref="F192:G192"/>
    <mergeCell ref="AE192:AF192"/>
    <mergeCell ref="BD192:BE192"/>
    <mergeCell ref="CC192:CD192"/>
    <mergeCell ref="DB192:DC192"/>
    <mergeCell ref="EA192:EB192"/>
    <mergeCell ref="EZ192:FA192"/>
    <mergeCell ref="FI161:FI162"/>
    <mergeCell ref="FJ161:FJ162"/>
    <mergeCell ref="FK161:FK162"/>
    <mergeCell ref="FL161:FL162"/>
    <mergeCell ref="FM161:FM162"/>
    <mergeCell ref="FN161:FN162"/>
    <mergeCell ref="FC161:FC162"/>
    <mergeCell ref="FD161:FD162"/>
    <mergeCell ref="FE161:FE162"/>
    <mergeCell ref="FF161:FF162"/>
    <mergeCell ref="FG161:FG162"/>
    <mergeCell ref="FH161:FH162"/>
    <mergeCell ref="EP161:EP162"/>
    <mergeCell ref="EQ161:EQ162"/>
    <mergeCell ref="ER161:ER162"/>
    <mergeCell ref="EU161:EU162"/>
    <mergeCell ref="EV161:EV162"/>
    <mergeCell ref="EZ161:FA161"/>
    <mergeCell ref="EJ161:EJ162"/>
    <mergeCell ref="EK161:EK162"/>
    <mergeCell ref="EL161:EL162"/>
    <mergeCell ref="EM161:EM162"/>
    <mergeCell ref="EN161:EN162"/>
    <mergeCell ref="EO161:EO162"/>
    <mergeCell ref="ED161:ED162"/>
    <mergeCell ref="EE161:EE162"/>
    <mergeCell ref="EF161:EF162"/>
    <mergeCell ref="EG161:EG162"/>
    <mergeCell ref="EH161:EH162"/>
    <mergeCell ref="EI161:EI162"/>
    <mergeCell ref="DR161:DR162"/>
    <mergeCell ref="DS161:DS162"/>
    <mergeCell ref="DV161:DV162"/>
    <mergeCell ref="DW161:DW162"/>
    <mergeCell ref="EA161:EB161"/>
    <mergeCell ref="DK161:DK162"/>
    <mergeCell ref="DL161:DL162"/>
    <mergeCell ref="DM161:DM162"/>
    <mergeCell ref="DN161:DN162"/>
    <mergeCell ref="DO161:DO162"/>
    <mergeCell ref="DP161:DP162"/>
    <mergeCell ref="DE161:DE162"/>
    <mergeCell ref="DF161:DF162"/>
    <mergeCell ref="DG161:DG162"/>
    <mergeCell ref="DH161:DH162"/>
    <mergeCell ref="DI161:DI162"/>
    <mergeCell ref="DJ161:DJ162"/>
    <mergeCell ref="CT161:CT162"/>
    <mergeCell ref="CW161:CW162"/>
    <mergeCell ref="CX161:CX162"/>
    <mergeCell ref="DB161:DC161"/>
    <mergeCell ref="CL161:CL162"/>
    <mergeCell ref="CM161:CM162"/>
    <mergeCell ref="CN161:CN162"/>
    <mergeCell ref="CO161:CO162"/>
    <mergeCell ref="CP161:CP162"/>
    <mergeCell ref="CQ161:CQ162"/>
    <mergeCell ref="CF161:CF162"/>
    <mergeCell ref="CG161:CG162"/>
    <mergeCell ref="CH161:CH162"/>
    <mergeCell ref="CI161:CI162"/>
    <mergeCell ref="CJ161:CJ162"/>
    <mergeCell ref="CK161:CK162"/>
    <mergeCell ref="DQ161:DQ162"/>
    <mergeCell ref="BX161:BX162"/>
    <mergeCell ref="BY161:BY162"/>
    <mergeCell ref="CC161:CD161"/>
    <mergeCell ref="BM161:BM162"/>
    <mergeCell ref="BN161:BN162"/>
    <mergeCell ref="BO161:BO162"/>
    <mergeCell ref="BP161:BP162"/>
    <mergeCell ref="BQ161:BQ162"/>
    <mergeCell ref="BR161:BR162"/>
    <mergeCell ref="BG161:BG162"/>
    <mergeCell ref="BH161:BH162"/>
    <mergeCell ref="BI161:BI162"/>
    <mergeCell ref="BJ161:BJ162"/>
    <mergeCell ref="BK161:BK162"/>
    <mergeCell ref="BL161:BL162"/>
    <mergeCell ref="CR161:CR162"/>
    <mergeCell ref="CS161:CS162"/>
    <mergeCell ref="AZ161:AZ162"/>
    <mergeCell ref="BD161:BE161"/>
    <mergeCell ref="AN161:AN162"/>
    <mergeCell ref="AO161:AO162"/>
    <mergeCell ref="AP161:AP162"/>
    <mergeCell ref="AQ161:AQ162"/>
    <mergeCell ref="AR161:AR162"/>
    <mergeCell ref="AS161:AS162"/>
    <mergeCell ref="AH161:AH162"/>
    <mergeCell ref="AI161:AI162"/>
    <mergeCell ref="AJ161:AJ162"/>
    <mergeCell ref="AK161:AK162"/>
    <mergeCell ref="AL161:AL162"/>
    <mergeCell ref="AM161:AM162"/>
    <mergeCell ref="BS161:BS162"/>
    <mergeCell ref="BT161:BT162"/>
    <mergeCell ref="BU161:BU162"/>
    <mergeCell ref="U161:U162"/>
    <mergeCell ref="V161:V162"/>
    <mergeCell ref="W161:W162"/>
    <mergeCell ref="Z161:Z162"/>
    <mergeCell ref="AA161:AA162"/>
    <mergeCell ref="AE161:AF161"/>
    <mergeCell ref="O161:O162"/>
    <mergeCell ref="P161:P162"/>
    <mergeCell ref="Q161:Q162"/>
    <mergeCell ref="R161:R162"/>
    <mergeCell ref="S161:S162"/>
    <mergeCell ref="T161:T162"/>
    <mergeCell ref="FC158:FD158"/>
    <mergeCell ref="A161:A162"/>
    <mergeCell ref="B161:B162"/>
    <mergeCell ref="F161:G161"/>
    <mergeCell ref="I161:I162"/>
    <mergeCell ref="J161:J162"/>
    <mergeCell ref="K161:K162"/>
    <mergeCell ref="L161:L162"/>
    <mergeCell ref="M161:M162"/>
    <mergeCell ref="N161:N162"/>
    <mergeCell ref="I158:J158"/>
    <mergeCell ref="AH158:AI158"/>
    <mergeCell ref="BG158:BH158"/>
    <mergeCell ref="CF158:CG158"/>
    <mergeCell ref="DE158:DF158"/>
    <mergeCell ref="ED158:EE158"/>
    <mergeCell ref="AT161:AT162"/>
    <mergeCell ref="AU161:AU162"/>
    <mergeCell ref="AV161:AV162"/>
    <mergeCell ref="AY161:AY162"/>
    <mergeCell ref="FC156:FD156"/>
    <mergeCell ref="I157:J157"/>
    <mergeCell ref="AH157:AI157"/>
    <mergeCell ref="BG157:BH157"/>
    <mergeCell ref="CF157:CG157"/>
    <mergeCell ref="DE157:DF157"/>
    <mergeCell ref="ED157:EE157"/>
    <mergeCell ref="FC157:FD157"/>
    <mergeCell ref="I156:J156"/>
    <mergeCell ref="AH156:AI156"/>
    <mergeCell ref="BG156:BH156"/>
    <mergeCell ref="CF156:CG156"/>
    <mergeCell ref="DE156:DF156"/>
    <mergeCell ref="ED156:EE156"/>
    <mergeCell ref="FC154:FD154"/>
    <mergeCell ref="I155:J155"/>
    <mergeCell ref="AH155:AI155"/>
    <mergeCell ref="BG155:BH155"/>
    <mergeCell ref="CF155:CG155"/>
    <mergeCell ref="DE155:DF155"/>
    <mergeCell ref="ED155:EE155"/>
    <mergeCell ref="FC155:FD155"/>
    <mergeCell ref="I154:J154"/>
    <mergeCell ref="AH154:AI154"/>
    <mergeCell ref="BG154:BH154"/>
    <mergeCell ref="CF154:CG154"/>
    <mergeCell ref="DE154:DF154"/>
    <mergeCell ref="ED154:EE154"/>
    <mergeCell ref="FC152:FD152"/>
    <mergeCell ref="I153:J153"/>
    <mergeCell ref="AH153:AI153"/>
    <mergeCell ref="BG153:BH153"/>
    <mergeCell ref="CF153:CG153"/>
    <mergeCell ref="DE153:DF153"/>
    <mergeCell ref="ED153:EE153"/>
    <mergeCell ref="FC153:FD153"/>
    <mergeCell ref="I152:J152"/>
    <mergeCell ref="AH152:AI152"/>
    <mergeCell ref="BG152:BH152"/>
    <mergeCell ref="CF152:CG152"/>
    <mergeCell ref="DE152:DF152"/>
    <mergeCell ref="ED152:EE152"/>
    <mergeCell ref="FC150:FD150"/>
    <mergeCell ref="I151:J151"/>
    <mergeCell ref="AH151:AI151"/>
    <mergeCell ref="BG151:BH151"/>
    <mergeCell ref="CF151:CG151"/>
    <mergeCell ref="DE151:DF151"/>
    <mergeCell ref="ED151:EE151"/>
    <mergeCell ref="FC151:FD151"/>
    <mergeCell ref="I150:J150"/>
    <mergeCell ref="AH150:AI150"/>
    <mergeCell ref="BG150:BH150"/>
    <mergeCell ref="CF150:CG150"/>
    <mergeCell ref="DE150:DF150"/>
    <mergeCell ref="ED150:EE150"/>
    <mergeCell ref="FC148:FD148"/>
    <mergeCell ref="I149:J149"/>
    <mergeCell ref="AH149:AI149"/>
    <mergeCell ref="BG149:BH149"/>
    <mergeCell ref="CF149:CG149"/>
    <mergeCell ref="DE149:DF149"/>
    <mergeCell ref="ED149:EE149"/>
    <mergeCell ref="FC149:FD149"/>
    <mergeCell ref="I148:J148"/>
    <mergeCell ref="AH148:AI148"/>
    <mergeCell ref="BG148:BH148"/>
    <mergeCell ref="CF148:CG148"/>
    <mergeCell ref="DE148:DF148"/>
    <mergeCell ref="ED148:EE148"/>
    <mergeCell ref="FA146:FA147"/>
    <mergeCell ref="FC146:FD146"/>
    <mergeCell ref="I147:J147"/>
    <mergeCell ref="AH147:AI147"/>
    <mergeCell ref="BG147:BH147"/>
    <mergeCell ref="CF147:CG147"/>
    <mergeCell ref="DE147:DF147"/>
    <mergeCell ref="ED147:EE147"/>
    <mergeCell ref="FC147:FD147"/>
    <mergeCell ref="CD146:CD147"/>
    <mergeCell ref="CF146:CG146"/>
    <mergeCell ref="DC146:DC147"/>
    <mergeCell ref="DE146:DF146"/>
    <mergeCell ref="EB146:EB147"/>
    <mergeCell ref="ED146:EE146"/>
    <mergeCell ref="G146:G147"/>
    <mergeCell ref="I146:J146"/>
    <mergeCell ref="AF146:AF147"/>
    <mergeCell ref="AH146:AI146"/>
    <mergeCell ref="BE146:BE147"/>
    <mergeCell ref="BG146:BH146"/>
    <mergeCell ref="I145:J145"/>
    <mergeCell ref="AH145:AI145"/>
    <mergeCell ref="BG145:BH145"/>
    <mergeCell ref="CF145:CG145"/>
    <mergeCell ref="DE145:DF145"/>
    <mergeCell ref="ED145:EE145"/>
    <mergeCell ref="DC144:DC145"/>
    <mergeCell ref="DE144:DF144"/>
    <mergeCell ref="EB144:EB145"/>
    <mergeCell ref="ED144:EE144"/>
    <mergeCell ref="FA144:FA145"/>
    <mergeCell ref="FC144:FD144"/>
    <mergeCell ref="FC145:FD145"/>
    <mergeCell ref="FC143:FD143"/>
    <mergeCell ref="FG143:FL157"/>
    <mergeCell ref="G144:G145"/>
    <mergeCell ref="I144:J144"/>
    <mergeCell ref="AF144:AF145"/>
    <mergeCell ref="AH144:AI144"/>
    <mergeCell ref="BE144:BE145"/>
    <mergeCell ref="BG144:BH144"/>
    <mergeCell ref="CD144:CD145"/>
    <mergeCell ref="CF144:CG144"/>
    <mergeCell ref="FC142:FD142"/>
    <mergeCell ref="FG142:FL142"/>
    <mergeCell ref="I143:J143"/>
    <mergeCell ref="M143:R157"/>
    <mergeCell ref="AH143:AI143"/>
    <mergeCell ref="AL143:AQ157"/>
    <mergeCell ref="BG143:BH143"/>
    <mergeCell ref="BK143:BP157"/>
    <mergeCell ref="CF143:CG143"/>
    <mergeCell ref="CJ143:CO157"/>
    <mergeCell ref="DE142:DF142"/>
    <mergeCell ref="DI142:DN142"/>
    <mergeCell ref="EB142:EB143"/>
    <mergeCell ref="ED142:EE142"/>
    <mergeCell ref="EH142:EM142"/>
    <mergeCell ref="FA142:FA143"/>
    <mergeCell ref="DE143:DF143"/>
    <mergeCell ref="DI143:DN157"/>
    <mergeCell ref="ED143:EE143"/>
    <mergeCell ref="EH143:EM157"/>
    <mergeCell ref="BG142:BH142"/>
    <mergeCell ref="BK142:BP142"/>
    <mergeCell ref="CD142:CD143"/>
    <mergeCell ref="CF142:CG142"/>
    <mergeCell ref="CJ142:CO142"/>
    <mergeCell ref="DC142:DC143"/>
    <mergeCell ref="EZ141:FA141"/>
    <mergeCell ref="FC141:FD141"/>
    <mergeCell ref="FK141:FL141"/>
    <mergeCell ref="G142:G143"/>
    <mergeCell ref="I142:J142"/>
    <mergeCell ref="M142:R142"/>
    <mergeCell ref="AF142:AF143"/>
    <mergeCell ref="AH142:AI142"/>
    <mergeCell ref="AL142:AQ142"/>
    <mergeCell ref="BE142:BE143"/>
    <mergeCell ref="CC141:CD141"/>
    <mergeCell ref="CF141:CG141"/>
    <mergeCell ref="CN141:CO141"/>
    <mergeCell ref="DB141:DC141"/>
    <mergeCell ref="DE141:DF141"/>
    <mergeCell ref="DM141:DN141"/>
    <mergeCell ref="FI140:FJ141"/>
    <mergeCell ref="FK140:FL140"/>
    <mergeCell ref="F141:G141"/>
    <mergeCell ref="I141:J141"/>
    <mergeCell ref="Q141:R141"/>
    <mergeCell ref="AE141:AF141"/>
    <mergeCell ref="AH141:AI141"/>
    <mergeCell ref="AP141:AQ141"/>
    <mergeCell ref="BD141:BE141"/>
    <mergeCell ref="BG141:BH141"/>
    <mergeCell ref="CL140:CM141"/>
    <mergeCell ref="CN140:CO140"/>
    <mergeCell ref="DK140:DL141"/>
    <mergeCell ref="DM140:DN140"/>
    <mergeCell ref="EJ140:EK141"/>
    <mergeCell ref="EL140:EM140"/>
    <mergeCell ref="EA141:EB141"/>
    <mergeCell ref="ED141:EE141"/>
    <mergeCell ref="EL141:EM141"/>
    <mergeCell ref="O140:P141"/>
    <mergeCell ref="Q140:R140"/>
    <mergeCell ref="AN140:AO141"/>
    <mergeCell ref="AP140:AQ140"/>
    <mergeCell ref="BM140:BN141"/>
    <mergeCell ref="BO140:BP140"/>
    <mergeCell ref="BO141:BP141"/>
    <mergeCell ref="FO108:FO109"/>
    <mergeCell ref="EO108:EO109"/>
    <mergeCell ref="ED108:ED109"/>
    <mergeCell ref="EE108:EE109"/>
    <mergeCell ref="EF108:EF109"/>
    <mergeCell ref="EG108:EG109"/>
    <mergeCell ref="EH108:EH109"/>
    <mergeCell ref="EI108:EI109"/>
    <mergeCell ref="DQ108:DQ109"/>
    <mergeCell ref="DR108:DR109"/>
    <mergeCell ref="DS108:DS109"/>
    <mergeCell ref="DV108:DV109"/>
    <mergeCell ref="DW108:DW109"/>
    <mergeCell ref="EA108:EB108"/>
    <mergeCell ref="DK108:DK109"/>
    <mergeCell ref="DL108:DL109"/>
    <mergeCell ref="FP108:FP109"/>
    <mergeCell ref="FQ108:FQ109"/>
    <mergeCell ref="F139:G139"/>
    <mergeCell ref="AE139:AF139"/>
    <mergeCell ref="BD139:BE139"/>
    <mergeCell ref="CC139:CD139"/>
    <mergeCell ref="DB139:DC139"/>
    <mergeCell ref="EA139:EB139"/>
    <mergeCell ref="EZ139:FA139"/>
    <mergeCell ref="FI108:FI109"/>
    <mergeCell ref="FJ108:FJ109"/>
    <mergeCell ref="FK108:FK109"/>
    <mergeCell ref="FL108:FL109"/>
    <mergeCell ref="FM108:FM109"/>
    <mergeCell ref="FN108:FN109"/>
    <mergeCell ref="FC108:FC109"/>
    <mergeCell ref="FD108:FD109"/>
    <mergeCell ref="FE108:FE109"/>
    <mergeCell ref="FF108:FF109"/>
    <mergeCell ref="FG108:FG109"/>
    <mergeCell ref="FH108:FH109"/>
    <mergeCell ref="EP108:EP109"/>
    <mergeCell ref="EQ108:EQ109"/>
    <mergeCell ref="ER108:ER109"/>
    <mergeCell ref="EU108:EU109"/>
    <mergeCell ref="EV108:EV109"/>
    <mergeCell ref="EZ108:FA108"/>
    <mergeCell ref="EJ108:EJ109"/>
    <mergeCell ref="EK108:EK109"/>
    <mergeCell ref="EL108:EL109"/>
    <mergeCell ref="EM108:EM109"/>
    <mergeCell ref="EN108:EN109"/>
    <mergeCell ref="DM108:DM109"/>
    <mergeCell ref="DN108:DN109"/>
    <mergeCell ref="DO108:DO109"/>
    <mergeCell ref="DP108:DP109"/>
    <mergeCell ref="DE108:DE109"/>
    <mergeCell ref="DF108:DF109"/>
    <mergeCell ref="DG108:DG109"/>
    <mergeCell ref="DH108:DH109"/>
    <mergeCell ref="DI108:DI109"/>
    <mergeCell ref="DJ108:DJ109"/>
    <mergeCell ref="CR108:CR109"/>
    <mergeCell ref="CS108:CS109"/>
    <mergeCell ref="CT108:CT109"/>
    <mergeCell ref="CW108:CW109"/>
    <mergeCell ref="CX108:CX109"/>
    <mergeCell ref="DB108:DC108"/>
    <mergeCell ref="CL108:CL109"/>
    <mergeCell ref="CM108:CM109"/>
    <mergeCell ref="CN108:CN109"/>
    <mergeCell ref="CO108:CO109"/>
    <mergeCell ref="CP108:CP109"/>
    <mergeCell ref="CQ108:CQ109"/>
    <mergeCell ref="CF108:CF109"/>
    <mergeCell ref="CG108:CG109"/>
    <mergeCell ref="CH108:CH109"/>
    <mergeCell ref="CI108:CI109"/>
    <mergeCell ref="CJ108:CJ109"/>
    <mergeCell ref="CK108:CK109"/>
    <mergeCell ref="BS108:BS109"/>
    <mergeCell ref="BT108:BT109"/>
    <mergeCell ref="BU108:BU109"/>
    <mergeCell ref="BX108:BX109"/>
    <mergeCell ref="BY108:BY109"/>
    <mergeCell ref="CC108:CD108"/>
    <mergeCell ref="BM108:BM109"/>
    <mergeCell ref="BN108:BN109"/>
    <mergeCell ref="BO108:BO109"/>
    <mergeCell ref="BP108:BP109"/>
    <mergeCell ref="BQ108:BQ109"/>
    <mergeCell ref="BR108:BR109"/>
    <mergeCell ref="BH108:BH109"/>
    <mergeCell ref="BI108:BI109"/>
    <mergeCell ref="BJ108:BJ109"/>
    <mergeCell ref="BK108:BK109"/>
    <mergeCell ref="BL108:BL109"/>
    <mergeCell ref="AT108:AT109"/>
    <mergeCell ref="AU108:AU109"/>
    <mergeCell ref="AV108:AV109"/>
    <mergeCell ref="AY108:AY109"/>
    <mergeCell ref="AZ108:AZ109"/>
    <mergeCell ref="BD108:BE108"/>
    <mergeCell ref="AN108:AN109"/>
    <mergeCell ref="AO108:AO109"/>
    <mergeCell ref="AP108:AP109"/>
    <mergeCell ref="AQ108:AQ109"/>
    <mergeCell ref="AR108:AR109"/>
    <mergeCell ref="AS108:AS109"/>
    <mergeCell ref="AJ108:AJ109"/>
    <mergeCell ref="AK108:AK109"/>
    <mergeCell ref="AL108:AL109"/>
    <mergeCell ref="AM108:AM109"/>
    <mergeCell ref="U108:U109"/>
    <mergeCell ref="V108:V109"/>
    <mergeCell ref="W108:W109"/>
    <mergeCell ref="Z108:Z109"/>
    <mergeCell ref="AA108:AA109"/>
    <mergeCell ref="AE108:AF108"/>
    <mergeCell ref="O108:O109"/>
    <mergeCell ref="P108:P109"/>
    <mergeCell ref="Q108:Q109"/>
    <mergeCell ref="R108:R109"/>
    <mergeCell ref="S108:S109"/>
    <mergeCell ref="T108:T109"/>
    <mergeCell ref="BG108:BG109"/>
    <mergeCell ref="FC105:FD105"/>
    <mergeCell ref="A108:A109"/>
    <mergeCell ref="B108:B109"/>
    <mergeCell ref="F108:G108"/>
    <mergeCell ref="I108:I109"/>
    <mergeCell ref="J108:J109"/>
    <mergeCell ref="K108:K109"/>
    <mergeCell ref="L108:L109"/>
    <mergeCell ref="M108:M109"/>
    <mergeCell ref="N108:N109"/>
    <mergeCell ref="I105:J105"/>
    <mergeCell ref="AH105:AI105"/>
    <mergeCell ref="BG105:BH105"/>
    <mergeCell ref="CF105:CG105"/>
    <mergeCell ref="DE105:DF105"/>
    <mergeCell ref="ED105:EE105"/>
    <mergeCell ref="FC103:FD103"/>
    <mergeCell ref="I104:J104"/>
    <mergeCell ref="AH104:AI104"/>
    <mergeCell ref="BG104:BH104"/>
    <mergeCell ref="CF104:CG104"/>
    <mergeCell ref="DE104:DF104"/>
    <mergeCell ref="ED104:EE104"/>
    <mergeCell ref="FC104:FD104"/>
    <mergeCell ref="I103:J103"/>
    <mergeCell ref="AH103:AI103"/>
    <mergeCell ref="BG103:BH103"/>
    <mergeCell ref="CF103:CG103"/>
    <mergeCell ref="DE103:DF103"/>
    <mergeCell ref="ED103:EE103"/>
    <mergeCell ref="AH108:AH109"/>
    <mergeCell ref="AI108:AI109"/>
    <mergeCell ref="DE95:DF95"/>
    <mergeCell ref="ED95:EE95"/>
    <mergeCell ref="FC101:FD101"/>
    <mergeCell ref="I102:J102"/>
    <mergeCell ref="AH102:AI102"/>
    <mergeCell ref="BG102:BH102"/>
    <mergeCell ref="CF102:CG102"/>
    <mergeCell ref="DE102:DF102"/>
    <mergeCell ref="ED102:EE102"/>
    <mergeCell ref="FC102:FD102"/>
    <mergeCell ref="I101:J101"/>
    <mergeCell ref="AH101:AI101"/>
    <mergeCell ref="BG101:BH101"/>
    <mergeCell ref="CF101:CG101"/>
    <mergeCell ref="DE101:DF101"/>
    <mergeCell ref="ED101:EE101"/>
    <mergeCell ref="FC99:FD99"/>
    <mergeCell ref="I100:J100"/>
    <mergeCell ref="AH100:AI100"/>
    <mergeCell ref="BG100:BH100"/>
    <mergeCell ref="CF100:CG100"/>
    <mergeCell ref="DE100:DF100"/>
    <mergeCell ref="ED100:EE100"/>
    <mergeCell ref="FC100:FD100"/>
    <mergeCell ref="I99:J99"/>
    <mergeCell ref="AH99:AI99"/>
    <mergeCell ref="BG99:BH99"/>
    <mergeCell ref="CF99:CG99"/>
    <mergeCell ref="DE99:DF99"/>
    <mergeCell ref="ED99:EE99"/>
    <mergeCell ref="G93:G94"/>
    <mergeCell ref="I93:J93"/>
    <mergeCell ref="AF93:AF94"/>
    <mergeCell ref="AH93:AI93"/>
    <mergeCell ref="BE93:BE94"/>
    <mergeCell ref="BG93:BH93"/>
    <mergeCell ref="FC97:FD97"/>
    <mergeCell ref="I98:J98"/>
    <mergeCell ref="AH98:AI98"/>
    <mergeCell ref="BG98:BH98"/>
    <mergeCell ref="CF98:CG98"/>
    <mergeCell ref="DE98:DF98"/>
    <mergeCell ref="ED98:EE98"/>
    <mergeCell ref="FC98:FD98"/>
    <mergeCell ref="I97:J97"/>
    <mergeCell ref="AH97:AI97"/>
    <mergeCell ref="BG97:BH97"/>
    <mergeCell ref="CF97:CG97"/>
    <mergeCell ref="DE97:DF97"/>
    <mergeCell ref="ED97:EE97"/>
    <mergeCell ref="FC95:FD95"/>
    <mergeCell ref="I96:J96"/>
    <mergeCell ref="AH96:AI96"/>
    <mergeCell ref="BG96:BH96"/>
    <mergeCell ref="CF96:CG96"/>
    <mergeCell ref="DE96:DF96"/>
    <mergeCell ref="ED96:EE96"/>
    <mergeCell ref="FC96:FD96"/>
    <mergeCell ref="I95:J95"/>
    <mergeCell ref="AH95:AI95"/>
    <mergeCell ref="BG95:BH95"/>
    <mergeCell ref="CF95:CG95"/>
    <mergeCell ref="DC91:DC92"/>
    <mergeCell ref="DE91:DF91"/>
    <mergeCell ref="EB91:EB92"/>
    <mergeCell ref="ED91:EE91"/>
    <mergeCell ref="FA91:FA92"/>
    <mergeCell ref="FC91:FD91"/>
    <mergeCell ref="FC92:FD92"/>
    <mergeCell ref="FC90:FD90"/>
    <mergeCell ref="FG90:FL104"/>
    <mergeCell ref="G91:G92"/>
    <mergeCell ref="I91:J91"/>
    <mergeCell ref="AF91:AF92"/>
    <mergeCell ref="AH91:AI91"/>
    <mergeCell ref="BE91:BE92"/>
    <mergeCell ref="BG91:BH91"/>
    <mergeCell ref="CD91:CD92"/>
    <mergeCell ref="CF91:CG91"/>
    <mergeCell ref="FA93:FA94"/>
    <mergeCell ref="FC93:FD93"/>
    <mergeCell ref="I94:J94"/>
    <mergeCell ref="AH94:AI94"/>
    <mergeCell ref="BG94:BH94"/>
    <mergeCell ref="CF94:CG94"/>
    <mergeCell ref="DE94:DF94"/>
    <mergeCell ref="ED94:EE94"/>
    <mergeCell ref="FC94:FD94"/>
    <mergeCell ref="CD93:CD94"/>
    <mergeCell ref="CF93:CG93"/>
    <mergeCell ref="DC93:DC94"/>
    <mergeCell ref="DE93:DF93"/>
    <mergeCell ref="EB93:EB94"/>
    <mergeCell ref="ED93:EE93"/>
    <mergeCell ref="FC89:FD89"/>
    <mergeCell ref="FG89:FL89"/>
    <mergeCell ref="I90:J90"/>
    <mergeCell ref="M90:R104"/>
    <mergeCell ref="AH90:AI90"/>
    <mergeCell ref="AL90:AQ104"/>
    <mergeCell ref="BG90:BH90"/>
    <mergeCell ref="BK90:BP104"/>
    <mergeCell ref="CF90:CG90"/>
    <mergeCell ref="CJ90:CO104"/>
    <mergeCell ref="DE89:DF89"/>
    <mergeCell ref="DI89:DN89"/>
    <mergeCell ref="EB89:EB90"/>
    <mergeCell ref="ED89:EE89"/>
    <mergeCell ref="EH89:EM89"/>
    <mergeCell ref="FA89:FA90"/>
    <mergeCell ref="DE90:DF90"/>
    <mergeCell ref="DI90:DN104"/>
    <mergeCell ref="ED90:EE90"/>
    <mergeCell ref="EH90:EM104"/>
    <mergeCell ref="BG89:BH89"/>
    <mergeCell ref="BK89:BP89"/>
    <mergeCell ref="CD89:CD90"/>
    <mergeCell ref="CF89:CG89"/>
    <mergeCell ref="CJ89:CO89"/>
    <mergeCell ref="DC89:DC90"/>
    <mergeCell ref="I92:J92"/>
    <mergeCell ref="AH92:AI92"/>
    <mergeCell ref="BG92:BH92"/>
    <mergeCell ref="CF92:CG92"/>
    <mergeCell ref="DE92:DF92"/>
    <mergeCell ref="ED92:EE92"/>
    <mergeCell ref="EZ88:FA88"/>
    <mergeCell ref="FC88:FD88"/>
    <mergeCell ref="FK88:FL88"/>
    <mergeCell ref="G89:G90"/>
    <mergeCell ref="I89:J89"/>
    <mergeCell ref="M89:R89"/>
    <mergeCell ref="AF89:AF90"/>
    <mergeCell ref="AH89:AI89"/>
    <mergeCell ref="AL89:AQ89"/>
    <mergeCell ref="BE89:BE90"/>
    <mergeCell ref="CC88:CD88"/>
    <mergeCell ref="CF88:CG88"/>
    <mergeCell ref="CN88:CO88"/>
    <mergeCell ref="DB88:DC88"/>
    <mergeCell ref="DE88:DF88"/>
    <mergeCell ref="DM88:DN88"/>
    <mergeCell ref="FI87:FJ88"/>
    <mergeCell ref="FK87:FL87"/>
    <mergeCell ref="F88:G88"/>
    <mergeCell ref="I88:J88"/>
    <mergeCell ref="Q88:R88"/>
    <mergeCell ref="AE88:AF88"/>
    <mergeCell ref="AH88:AI88"/>
    <mergeCell ref="AP88:AQ88"/>
    <mergeCell ref="BD88:BE88"/>
    <mergeCell ref="BG88:BH88"/>
    <mergeCell ref="CL87:CM88"/>
    <mergeCell ref="CN87:CO87"/>
    <mergeCell ref="DK87:DL88"/>
    <mergeCell ref="DM87:DN87"/>
    <mergeCell ref="EJ87:EK88"/>
    <mergeCell ref="EL87:EM87"/>
    <mergeCell ref="EA88:EB88"/>
    <mergeCell ref="ED88:EE88"/>
    <mergeCell ref="EL88:EM88"/>
    <mergeCell ref="O87:P88"/>
    <mergeCell ref="Q87:R87"/>
    <mergeCell ref="AN87:AO88"/>
    <mergeCell ref="AP87:AQ87"/>
    <mergeCell ref="BM87:BN88"/>
    <mergeCell ref="BO87:BP87"/>
    <mergeCell ref="BO88:BP88"/>
    <mergeCell ref="FO55:FO56"/>
    <mergeCell ref="FP55:FP56"/>
    <mergeCell ref="FQ55:FQ56"/>
    <mergeCell ref="F86:G86"/>
    <mergeCell ref="AE86:AF86"/>
    <mergeCell ref="BD86:BE86"/>
    <mergeCell ref="CC86:CD86"/>
    <mergeCell ref="DB86:DC86"/>
    <mergeCell ref="EA86:EB86"/>
    <mergeCell ref="EZ86:FA86"/>
    <mergeCell ref="FI55:FI56"/>
    <mergeCell ref="FJ55:FJ56"/>
    <mergeCell ref="FK55:FK56"/>
    <mergeCell ref="FL55:FL56"/>
    <mergeCell ref="FM55:FM56"/>
    <mergeCell ref="FN55:FN56"/>
    <mergeCell ref="FC55:FC56"/>
    <mergeCell ref="FD55:FD56"/>
    <mergeCell ref="FE55:FE56"/>
    <mergeCell ref="FF55:FF56"/>
    <mergeCell ref="FG55:FG56"/>
    <mergeCell ref="FH55:FH56"/>
    <mergeCell ref="EP55:EP56"/>
    <mergeCell ref="EQ55:EQ56"/>
    <mergeCell ref="ER55:ER56"/>
    <mergeCell ref="EU55:EU56"/>
    <mergeCell ref="EV55:EV56"/>
    <mergeCell ref="EZ55:FA55"/>
    <mergeCell ref="EJ55:EJ56"/>
    <mergeCell ref="EK55:EK56"/>
    <mergeCell ref="EL55:EL56"/>
    <mergeCell ref="EM55:EM56"/>
    <mergeCell ref="EN55:EN56"/>
    <mergeCell ref="EO55:EO56"/>
    <mergeCell ref="ED55:ED56"/>
    <mergeCell ref="EE55:EE56"/>
    <mergeCell ref="EF55:EF56"/>
    <mergeCell ref="EG55:EG56"/>
    <mergeCell ref="EH55:EH56"/>
    <mergeCell ref="EI55:EI56"/>
    <mergeCell ref="DR55:DR56"/>
    <mergeCell ref="DS55:DS56"/>
    <mergeCell ref="DV55:DV56"/>
    <mergeCell ref="DW55:DW56"/>
    <mergeCell ref="EA55:EB55"/>
    <mergeCell ref="DK55:DK56"/>
    <mergeCell ref="DL55:DL56"/>
    <mergeCell ref="DM55:DM56"/>
    <mergeCell ref="DN55:DN56"/>
    <mergeCell ref="DO55:DO56"/>
    <mergeCell ref="DP55:DP56"/>
    <mergeCell ref="DE55:DE56"/>
    <mergeCell ref="DF55:DF56"/>
    <mergeCell ref="DG55:DG56"/>
    <mergeCell ref="DH55:DH56"/>
    <mergeCell ref="DI55:DI56"/>
    <mergeCell ref="DJ55:DJ56"/>
    <mergeCell ref="CT55:CT56"/>
    <mergeCell ref="CW55:CW56"/>
    <mergeCell ref="CX55:CX56"/>
    <mergeCell ref="DB55:DC55"/>
    <mergeCell ref="CL55:CL56"/>
    <mergeCell ref="CM55:CM56"/>
    <mergeCell ref="CN55:CN56"/>
    <mergeCell ref="CO55:CO56"/>
    <mergeCell ref="CP55:CP56"/>
    <mergeCell ref="CQ55:CQ56"/>
    <mergeCell ref="CF55:CF56"/>
    <mergeCell ref="CG55:CG56"/>
    <mergeCell ref="CH55:CH56"/>
    <mergeCell ref="CI55:CI56"/>
    <mergeCell ref="CJ55:CJ56"/>
    <mergeCell ref="CK55:CK56"/>
    <mergeCell ref="DQ55:DQ56"/>
    <mergeCell ref="BX55:BX56"/>
    <mergeCell ref="BY55:BY56"/>
    <mergeCell ref="CC55:CD55"/>
    <mergeCell ref="BM55:BM56"/>
    <mergeCell ref="BN55:BN56"/>
    <mergeCell ref="BO55:BO56"/>
    <mergeCell ref="BP55:BP56"/>
    <mergeCell ref="BQ55:BQ56"/>
    <mergeCell ref="BR55:BR56"/>
    <mergeCell ref="BG55:BG56"/>
    <mergeCell ref="BH55:BH56"/>
    <mergeCell ref="BI55:BI56"/>
    <mergeCell ref="BJ55:BJ56"/>
    <mergeCell ref="BK55:BK56"/>
    <mergeCell ref="BL55:BL56"/>
    <mergeCell ref="CR55:CR56"/>
    <mergeCell ref="CS55:CS56"/>
    <mergeCell ref="AZ55:AZ56"/>
    <mergeCell ref="BD55:BE55"/>
    <mergeCell ref="AN55:AN56"/>
    <mergeCell ref="AO55:AO56"/>
    <mergeCell ref="AP55:AP56"/>
    <mergeCell ref="AQ55:AQ56"/>
    <mergeCell ref="AR55:AR56"/>
    <mergeCell ref="AS55:AS56"/>
    <mergeCell ref="AH55:AH56"/>
    <mergeCell ref="AI55:AI56"/>
    <mergeCell ref="AJ55:AJ56"/>
    <mergeCell ref="AK55:AK56"/>
    <mergeCell ref="AL55:AL56"/>
    <mergeCell ref="AM55:AM56"/>
    <mergeCell ref="BS55:BS56"/>
    <mergeCell ref="BT55:BT56"/>
    <mergeCell ref="BU55:BU56"/>
    <mergeCell ref="U55:U56"/>
    <mergeCell ref="V55:V56"/>
    <mergeCell ref="W55:W56"/>
    <mergeCell ref="Z55:Z56"/>
    <mergeCell ref="AA55:AA56"/>
    <mergeCell ref="AE55:AF55"/>
    <mergeCell ref="O55:O56"/>
    <mergeCell ref="P55:P56"/>
    <mergeCell ref="Q55:Q56"/>
    <mergeCell ref="R55:R56"/>
    <mergeCell ref="S55:S56"/>
    <mergeCell ref="T55:T56"/>
    <mergeCell ref="FC52:FD52"/>
    <mergeCell ref="A55:A56"/>
    <mergeCell ref="B55:B56"/>
    <mergeCell ref="F55:G55"/>
    <mergeCell ref="I55:I56"/>
    <mergeCell ref="J55:J56"/>
    <mergeCell ref="K55:K56"/>
    <mergeCell ref="L55:L56"/>
    <mergeCell ref="M55:M56"/>
    <mergeCell ref="N55:N56"/>
    <mergeCell ref="I52:J52"/>
    <mergeCell ref="AH52:AI52"/>
    <mergeCell ref="BG52:BH52"/>
    <mergeCell ref="CF52:CG52"/>
    <mergeCell ref="DE52:DF52"/>
    <mergeCell ref="ED52:EE52"/>
    <mergeCell ref="AT55:AT56"/>
    <mergeCell ref="AU55:AU56"/>
    <mergeCell ref="AV55:AV56"/>
    <mergeCell ref="AY55:AY56"/>
    <mergeCell ref="FC50:FD50"/>
    <mergeCell ref="I51:J51"/>
    <mergeCell ref="AH51:AI51"/>
    <mergeCell ref="BG51:BH51"/>
    <mergeCell ref="CF51:CG51"/>
    <mergeCell ref="DE51:DF51"/>
    <mergeCell ref="ED51:EE51"/>
    <mergeCell ref="FC51:FD51"/>
    <mergeCell ref="I50:J50"/>
    <mergeCell ref="AH50:AI50"/>
    <mergeCell ref="BG50:BH50"/>
    <mergeCell ref="CF50:CG50"/>
    <mergeCell ref="DE50:DF50"/>
    <mergeCell ref="ED50:EE50"/>
    <mergeCell ref="FC48:FD48"/>
    <mergeCell ref="I49:J49"/>
    <mergeCell ref="AH49:AI49"/>
    <mergeCell ref="BG49:BH49"/>
    <mergeCell ref="CF49:CG49"/>
    <mergeCell ref="DE49:DF49"/>
    <mergeCell ref="ED49:EE49"/>
    <mergeCell ref="FC49:FD49"/>
    <mergeCell ref="I48:J48"/>
    <mergeCell ref="AH48:AI48"/>
    <mergeCell ref="BG48:BH48"/>
    <mergeCell ref="CF48:CG48"/>
    <mergeCell ref="DE48:DF48"/>
    <mergeCell ref="ED48:EE48"/>
    <mergeCell ref="FC47:FD47"/>
    <mergeCell ref="I46:J46"/>
    <mergeCell ref="AH46:AI46"/>
    <mergeCell ref="BG46:BH46"/>
    <mergeCell ref="CF46:CG46"/>
    <mergeCell ref="DE46:DF46"/>
    <mergeCell ref="ED46:EE46"/>
    <mergeCell ref="FC44:FD44"/>
    <mergeCell ref="I45:J45"/>
    <mergeCell ref="AH45:AI45"/>
    <mergeCell ref="BG45:BH45"/>
    <mergeCell ref="CF45:CG45"/>
    <mergeCell ref="DE45:DF45"/>
    <mergeCell ref="ED45:EE45"/>
    <mergeCell ref="FC45:FD45"/>
    <mergeCell ref="I44:J44"/>
    <mergeCell ref="AH44:AI44"/>
    <mergeCell ref="BG44:BH44"/>
    <mergeCell ref="CF44:CG44"/>
    <mergeCell ref="DE44:DF44"/>
    <mergeCell ref="ED44:EE44"/>
    <mergeCell ref="FC42:FD42"/>
    <mergeCell ref="I43:J43"/>
    <mergeCell ref="AH43:AI43"/>
    <mergeCell ref="BG43:BH43"/>
    <mergeCell ref="CF43:CG43"/>
    <mergeCell ref="DE43:DF43"/>
    <mergeCell ref="ED43:EE43"/>
    <mergeCell ref="FC43:FD43"/>
    <mergeCell ref="I42:J42"/>
    <mergeCell ref="AH42:AI42"/>
    <mergeCell ref="BG42:BH42"/>
    <mergeCell ref="CF42:CG42"/>
    <mergeCell ref="DE42:DF42"/>
    <mergeCell ref="ED42:EE42"/>
    <mergeCell ref="DC40:DC41"/>
    <mergeCell ref="DE40:DF40"/>
    <mergeCell ref="EB40:EB41"/>
    <mergeCell ref="ED40:EE40"/>
    <mergeCell ref="FA40:FA41"/>
    <mergeCell ref="FC40:FD40"/>
    <mergeCell ref="DE41:DF41"/>
    <mergeCell ref="ED41:EE41"/>
    <mergeCell ref="FC41:FD41"/>
    <mergeCell ref="EH37:EM51"/>
    <mergeCell ref="BE36:BE37"/>
    <mergeCell ref="BG36:BH36"/>
    <mergeCell ref="BK36:BP36"/>
    <mergeCell ref="CD36:CD37"/>
    <mergeCell ref="CF36:CG36"/>
    <mergeCell ref="CJ36:CO36"/>
    <mergeCell ref="FC46:FD46"/>
    <mergeCell ref="I47:J47"/>
    <mergeCell ref="G40:G41"/>
    <mergeCell ref="I40:J40"/>
    <mergeCell ref="AF40:AF41"/>
    <mergeCell ref="AH40:AI40"/>
    <mergeCell ref="BE40:BE41"/>
    <mergeCell ref="BG40:BH40"/>
    <mergeCell ref="I41:J41"/>
    <mergeCell ref="AH41:AI41"/>
    <mergeCell ref="BG41:BH41"/>
    <mergeCell ref="I39:J39"/>
    <mergeCell ref="AH39:AI39"/>
    <mergeCell ref="BG39:BH39"/>
    <mergeCell ref="CF39:CG39"/>
    <mergeCell ref="DE39:DF39"/>
    <mergeCell ref="ED39:EE39"/>
    <mergeCell ref="DC38:DC39"/>
    <mergeCell ref="DE38:DF38"/>
    <mergeCell ref="EB38:EB39"/>
    <mergeCell ref="ED38:EE38"/>
    <mergeCell ref="CJ37:CO51"/>
    <mergeCell ref="CD40:CD41"/>
    <mergeCell ref="CF40:CG40"/>
    <mergeCell ref="CF41:CG41"/>
    <mergeCell ref="AH47:AI47"/>
    <mergeCell ref="BG47:BH47"/>
    <mergeCell ref="CF47:CG47"/>
    <mergeCell ref="DE47:DF47"/>
    <mergeCell ref="ED47:EE47"/>
    <mergeCell ref="FA38:FA39"/>
    <mergeCell ref="FC38:FD38"/>
    <mergeCell ref="FC39:FD39"/>
    <mergeCell ref="FC37:FD37"/>
    <mergeCell ref="FG37:FL51"/>
    <mergeCell ref="G38:G39"/>
    <mergeCell ref="I38:J38"/>
    <mergeCell ref="AF38:AF39"/>
    <mergeCell ref="AH38:AI38"/>
    <mergeCell ref="BE38:BE39"/>
    <mergeCell ref="BG38:BH38"/>
    <mergeCell ref="CD38:CD39"/>
    <mergeCell ref="CF38:CG38"/>
    <mergeCell ref="FA36:FA37"/>
    <mergeCell ref="FC36:FD36"/>
    <mergeCell ref="FG36:FL36"/>
    <mergeCell ref="I37:J37"/>
    <mergeCell ref="M37:R51"/>
    <mergeCell ref="AH37:AI37"/>
    <mergeCell ref="AL37:AQ51"/>
    <mergeCell ref="BG37:BH37"/>
    <mergeCell ref="BK37:BP51"/>
    <mergeCell ref="CF37:CG37"/>
    <mergeCell ref="DC36:DC37"/>
    <mergeCell ref="DE36:DF36"/>
    <mergeCell ref="DI36:DN36"/>
    <mergeCell ref="EB36:EB37"/>
    <mergeCell ref="ED36:EE36"/>
    <mergeCell ref="EH36:EM36"/>
    <mergeCell ref="DE37:DF37"/>
    <mergeCell ref="DI37:DN51"/>
    <mergeCell ref="ED37:EE37"/>
    <mergeCell ref="G36:G37"/>
    <mergeCell ref="I36:J36"/>
    <mergeCell ref="M36:R36"/>
    <mergeCell ref="AF36:AF37"/>
    <mergeCell ref="AH36:AI36"/>
    <mergeCell ref="AL36:AQ36"/>
    <mergeCell ref="CN35:CO35"/>
    <mergeCell ref="DB35:DC35"/>
    <mergeCell ref="DE35:DF35"/>
    <mergeCell ref="DM35:DN35"/>
    <mergeCell ref="EA35:EB35"/>
    <mergeCell ref="ED35:EE35"/>
    <mergeCell ref="AP35:AQ35"/>
    <mergeCell ref="BD35:BE35"/>
    <mergeCell ref="BG35:BH35"/>
    <mergeCell ref="BO35:BP35"/>
    <mergeCell ref="CC35:CD35"/>
    <mergeCell ref="CF35:CG35"/>
    <mergeCell ref="DM34:DN34"/>
    <mergeCell ref="EJ34:EK35"/>
    <mergeCell ref="EL34:EM34"/>
    <mergeCell ref="FI34:FJ35"/>
    <mergeCell ref="FK34:FL34"/>
    <mergeCell ref="F35:G35"/>
    <mergeCell ref="I35:J35"/>
    <mergeCell ref="Q35:R35"/>
    <mergeCell ref="AE35:AF35"/>
    <mergeCell ref="AH35:AI35"/>
    <mergeCell ref="EZ33:FA33"/>
    <mergeCell ref="O34:P35"/>
    <mergeCell ref="Q34:R34"/>
    <mergeCell ref="AN34:AO35"/>
    <mergeCell ref="AP34:AQ34"/>
    <mergeCell ref="BM34:BN35"/>
    <mergeCell ref="BO34:BP34"/>
    <mergeCell ref="CL34:CM35"/>
    <mergeCell ref="CN34:CO34"/>
    <mergeCell ref="DK34:DL35"/>
    <mergeCell ref="EL35:EM35"/>
    <mergeCell ref="EZ35:FA35"/>
    <mergeCell ref="FC35:FD35"/>
    <mergeCell ref="FK35:FL35"/>
    <mergeCell ref="FY4:FZ4"/>
    <mergeCell ref="FY5:FZ5"/>
    <mergeCell ref="FY6:FZ6"/>
    <mergeCell ref="FY7:FZ7"/>
    <mergeCell ref="F33:G33"/>
    <mergeCell ref="AE33:AF33"/>
    <mergeCell ref="BD33:BE33"/>
    <mergeCell ref="CC33:CD33"/>
    <mergeCell ref="DB33:DC33"/>
    <mergeCell ref="EA33:EB33"/>
    <mergeCell ref="FL2:FL3"/>
    <mergeCell ref="FM2:FM3"/>
    <mergeCell ref="FN2:FN3"/>
    <mergeCell ref="FO2:FO3"/>
    <mergeCell ref="FP2:FP3"/>
    <mergeCell ref="FQ2:FQ3"/>
    <mergeCell ref="FF2:FF3"/>
    <mergeCell ref="FG2:FG3"/>
    <mergeCell ref="FH2:FH3"/>
    <mergeCell ref="FI2:FI3"/>
    <mergeCell ref="FJ2:FJ3"/>
    <mergeCell ref="FK2:FK3"/>
    <mergeCell ref="EU2:EU3"/>
    <mergeCell ref="EV2:EV3"/>
    <mergeCell ref="EZ2:FA2"/>
    <mergeCell ref="FC2:FC3"/>
    <mergeCell ref="FD2:FD3"/>
    <mergeCell ref="FE2:FE3"/>
    <mergeCell ref="EM2:EM3"/>
    <mergeCell ref="EN2:EN3"/>
    <mergeCell ref="EO2:EO3"/>
    <mergeCell ref="EP2:EP3"/>
    <mergeCell ref="ER2:ER3"/>
    <mergeCell ref="EG2:EG3"/>
    <mergeCell ref="EH2:EH3"/>
    <mergeCell ref="EI2:EI3"/>
    <mergeCell ref="EJ2:EJ3"/>
    <mergeCell ref="EK2:EK3"/>
    <mergeCell ref="EL2:EL3"/>
    <mergeCell ref="DV2:DV3"/>
    <mergeCell ref="DW2:DW3"/>
    <mergeCell ref="EA2:EB2"/>
    <mergeCell ref="ED2:ED3"/>
    <mergeCell ref="EE2:EE3"/>
    <mergeCell ref="EF2:EF3"/>
    <mergeCell ref="DN2:DN3"/>
    <mergeCell ref="DO2:DO3"/>
    <mergeCell ref="DP2:DP3"/>
    <mergeCell ref="DQ2:DQ3"/>
    <mergeCell ref="DR2:DR3"/>
    <mergeCell ref="DS2:DS3"/>
    <mergeCell ref="DJ2:DJ3"/>
    <mergeCell ref="DK2:DK3"/>
    <mergeCell ref="DL2:DL3"/>
    <mergeCell ref="DM2:DM3"/>
    <mergeCell ref="CW2:CW3"/>
    <mergeCell ref="CX2:CX3"/>
    <mergeCell ref="DB2:DC2"/>
    <mergeCell ref="DE2:DE3"/>
    <mergeCell ref="DF2:DF3"/>
    <mergeCell ref="DG2:DG3"/>
    <mergeCell ref="CO2:CO3"/>
    <mergeCell ref="CP2:CP3"/>
    <mergeCell ref="CQ2:CQ3"/>
    <mergeCell ref="CR2:CR3"/>
    <mergeCell ref="CS2:CS3"/>
    <mergeCell ref="CT2:CT3"/>
    <mergeCell ref="EQ2:EQ3"/>
    <mergeCell ref="CL2:CL3"/>
    <mergeCell ref="CM2:CM3"/>
    <mergeCell ref="CN2:CN3"/>
    <mergeCell ref="BX2:BX3"/>
    <mergeCell ref="BY2:BY3"/>
    <mergeCell ref="CC2:CD2"/>
    <mergeCell ref="CF2:CF3"/>
    <mergeCell ref="CG2:CG3"/>
    <mergeCell ref="CH2:CH3"/>
    <mergeCell ref="BP2:BP3"/>
    <mergeCell ref="BQ2:BQ3"/>
    <mergeCell ref="BR2:BR3"/>
    <mergeCell ref="BS2:BS3"/>
    <mergeCell ref="BT2:BT3"/>
    <mergeCell ref="BU2:BU3"/>
    <mergeCell ref="DH2:DH3"/>
    <mergeCell ref="DI2:DI3"/>
    <mergeCell ref="BN2:BN3"/>
    <mergeCell ref="BO2:BO3"/>
    <mergeCell ref="AY2:AY3"/>
    <mergeCell ref="AZ2:AZ3"/>
    <mergeCell ref="BD2:BE2"/>
    <mergeCell ref="BG2:BG3"/>
    <mergeCell ref="BH2:BH3"/>
    <mergeCell ref="BI2:BI3"/>
    <mergeCell ref="AQ2:AQ3"/>
    <mergeCell ref="AR2:AR3"/>
    <mergeCell ref="AS2:AS3"/>
    <mergeCell ref="AT2:AT3"/>
    <mergeCell ref="AU2:AU3"/>
    <mergeCell ref="AV2:AV3"/>
    <mergeCell ref="CI2:CI3"/>
    <mergeCell ref="CJ2:CJ3"/>
    <mergeCell ref="CK2:CK3"/>
    <mergeCell ref="AP2:AP3"/>
    <mergeCell ref="Z2:Z3"/>
    <mergeCell ref="AA2:AA3"/>
    <mergeCell ref="AE2:AF2"/>
    <mergeCell ref="AH2:AH3"/>
    <mergeCell ref="AI2:AI3"/>
    <mergeCell ref="AJ2:AJ3"/>
    <mergeCell ref="R2:R3"/>
    <mergeCell ref="S2:S3"/>
    <mergeCell ref="T2:T3"/>
    <mergeCell ref="U2:U3"/>
    <mergeCell ref="V2:V3"/>
    <mergeCell ref="W2:W3"/>
    <mergeCell ref="BJ2:BJ3"/>
    <mergeCell ref="BK2:BK3"/>
    <mergeCell ref="BL2:BL3"/>
    <mergeCell ref="BM2:BM3"/>
    <mergeCell ref="L2:L3"/>
    <mergeCell ref="M2:M3"/>
    <mergeCell ref="N2:N3"/>
    <mergeCell ref="O2:O3"/>
    <mergeCell ref="P2:P3"/>
    <mergeCell ref="Q2:Q3"/>
    <mergeCell ref="A2:A3"/>
    <mergeCell ref="B2:B3"/>
    <mergeCell ref="F2:G2"/>
    <mergeCell ref="I2:I3"/>
    <mergeCell ref="J2:J3"/>
    <mergeCell ref="K2:K3"/>
    <mergeCell ref="AK2:AK3"/>
    <mergeCell ref="AL2:AL3"/>
    <mergeCell ref="AM2:AM3"/>
    <mergeCell ref="AN2:AN3"/>
    <mergeCell ref="AO2:AO3"/>
  </mergeCells>
  <conditionalFormatting sqref="C4:C32 F4:G32 F57:G85 C57:C85 C110:C138 F110:G138 C163:C191 F163:G191">
    <cfRule type="expression" dxfId="32" priority="9" stopIfTrue="1">
      <formula>$B4&lt;&gt;"Présent"</formula>
    </cfRule>
  </conditionalFormatting>
  <conditionalFormatting sqref="AB4:AB32 AE4:AF32 AB57:AB85 AE57:AF85 AB110:AB138 AE110:AF138 AB163:AB191 AE163:AF191">
    <cfRule type="expression" dxfId="31" priority="8">
      <formula>$AA4&lt;&gt;"Présent"</formula>
    </cfRule>
  </conditionalFormatting>
  <conditionalFormatting sqref="BA4:BA32 BD4:BE32 BA57:BA85 BD57:BE85 BA110:BA138 BD110:BE138 BA163:BA191 BD163:BE191">
    <cfRule type="expression" dxfId="30" priority="7">
      <formula>$AZ4&lt;&gt;"Présent"</formula>
    </cfRule>
  </conditionalFormatting>
  <conditionalFormatting sqref="BZ4:BZ32 CC4:CD32 BZ57:BZ85 CC57:CD85 BZ110:BZ138 CC110:CD138 BZ163:BZ191 CC163:CD191">
    <cfRule type="expression" dxfId="29" priority="6">
      <formula>$BY4&lt;&gt;"Présent"</formula>
    </cfRule>
  </conditionalFormatting>
  <conditionalFormatting sqref="CY4:CY32 DB4:DC32 CY57:CY85 DB57:DC85 CY110:CY138 DB110:DC138 DB163:DC191 CY163:CY191">
    <cfRule type="expression" dxfId="28" priority="5">
      <formula>$CX4&lt;&gt;"Présent"</formula>
    </cfRule>
  </conditionalFormatting>
  <conditionalFormatting sqref="DX4:DX32 EA4:EB32 DX57:DX85 EA57:EB85 DX110:DX138 EA110:EB138 DX163:DX191 EA163:EB191">
    <cfRule type="expression" dxfId="27" priority="4">
      <formula>$DW4&lt;&gt;"Présent"</formula>
    </cfRule>
  </conditionalFormatting>
  <conditionalFormatting sqref="EW4:EW32 EZ4:FA32 EW57:EW85 EZ57:FA85 EW110:EW138 EZ110:FA138 EW163:EW191 EZ163:FA191">
    <cfRule type="expression" dxfId="26" priority="3">
      <formula>$EV4&lt;&gt;"Présent"</formula>
    </cfRule>
  </conditionalFormatting>
  <dataValidations count="2">
    <dataValidation type="list" allowBlank="1" showInputMessage="1" showErrorMessage="1" sqref="I107 K47:K48 Q4:Q33 H44:H45 M4:M34 EF57:EF87 CF163:CF193 K100:K101 Q57:Q86 H97:H98 FG57:FG87 M57:M87 K57:K87 K153:K154 Q110:Q139 H150:H151 O57:O86 AJ57:AJ87 H203:H204 I163:I193 I110:I140 M163:M193 K163:K193 O163:O192 O4:O33 K206:K207 AJ153:AJ154 I159:I160 Q163:Q192 BG163:BG193 DE163:DE193 M110:M140 K110:K140 Q52:Q53 AP110:AP139 Q211 AG150:AG151 AN57:AN86 AG203:AG204 DE110:DE140 AH163:AH193 AH110:AH140 AL163:AL193 AJ163:AJ193 AN163:AN192 AN4:AN33 CF110:CF140 BG110:BG140 O110:O139 AJ206:AJ207 AH159:AH160 AP163:AP192 AL110:AL140 Q105:Q107 AJ110:AJ140 AP52:AP53 BK163:BK193 BI163:BI193 BM163:BM192 BM4:BM33 BI206:BI207 BG159:BG160 BO163:BO192 AP211 BK110:BK140 BI110:BI140 BO52:BO53 BO211 BM110:BM139 BO105:BO107 BO158 BG107 BI47:BI48 BO4:BO33 BF44:BF45 BG4:BG34 BK4:BK34 BI4:BI34 CJ163:CJ193 CH163:CH193 CL163:CL192 CL4:CL33 CH206:CH207 CF159:CF160 CN163:CN192 CJ110:CJ140 CH110:CH140 CN52:CN53 CN211 CL110:CL139 CN105:CN107 CN158 CF107 CH47:CH48 CN4:CN33 CE44:CE45 CF4:CF34 CJ4:CJ34 DI163:DI193 DG163:DG193 DK163:DK192 DK4:DK33 DG206:DG207 DE159:DE160 DM163:DM192 CH4:CH34 DI110:DI140 DG110:DG140 DM52:DM53 DM211 DK110:DK139 DM105:DM107 DM158 DE107 DG47:DG48 DM4:DM33 DD44:DD45 DE4:DE34 DI4:DI34 DG4:DG34 Q158 DG100:DG101 DM57:DM86 DD97:DD98 DE57:DE87 DI57:DI87 CH100:CH101 CN57:CN86 CE97:CE98 CF57:CF87 BI100:BI101 CJ57:CJ87 BO57:BO86 BF97:BF98 BG57:BG87 BK57:BK87 AN110:AN139 AP105:AP107 AP158 AH107 AJ47:AJ48 AP4:AP33 AG44:AG45 AH4:AH34 AL4:AL34 AJ4:AJ34 AJ100:AJ101 AP57:AP86 AG97:AG98 AH57:AH87 AL57:AL87 BI57:BI87 BI153:BI154 BO110:BO139 BF150:BF151 BM57:BM86 BF203:BF204 CH57:CH87 CH153:CH154 CN110:CN139 CE150:CE151 CL57:CL86 CE203:CE204 DG57:DG87 DG153:DG154 DM110:DM139 DD150:DD151 DK57:DK86 DD203:DD204 EF153:EF154 EL110:EL139 EC150:EC151 EJ57:EJ86 EC203:EC204 ED163:ED193 ED110:ED140 EH163:EH193 EF163:EF193 EJ163:EJ192 EJ4:EJ33 EF206:EF207 ED159:ED160 EL163:EL192 EH110:EH140 EF110:EF140 EL52:EL53 EL211 EJ110:EJ139 EL105:EL107 EL158 ED107 EF47:EF48 EL4:EL33 EC44:EC45 ED4:ED34 EH4:EH34 EF4:EF34 EF100:EF101 EL57:EL86 EC97:EC98 I57:I87 EH57:EH87 FE57:FE87 FE153:FE154 FK110:FK139 FB150:FB151 FI57:FI86 FB203:FB204 FC163:FC193 FC110:FC140 FG163:FG193 FE163:FE193 FI163:FI192 FI4:FI33 FE206:FE207 FC159:FC160 FK163:FK192 FG110:FG140 FE110:FE140 FK52:FK53 FK211 FI110:FI139 FK105:FK107 FK158 FC107 FE47:FE48 FK4:FK33 FB44:FB45 FC4:FC34 FG4:FG34 FE4:FE34 FE100:FE101 FK57:FK86 FB97:FB98 FC57:FC87 ED57:ED87 K4:K34 I4:I34">
      <formula1>Secteurs</formula1>
    </dataValidation>
    <dataValidation type="list" allowBlank="1" showInputMessage="1" showErrorMessage="1" sqref="B4:B27 EV163:EV186 B163:B186 B110:B133 B57:B80 AA163:AA186 AZ163:AZ186 AZ110:AZ133 BY163:BY186 BY110:BY133 CX163:CX186 CX110:CX133 CX4:CX27 BY4:BY27 AZ4:AZ27 AA110:AA133 AA4:AA27 AA57:AA80 BY57:BY80 CX57:CX80 DW57:DW80 DW163:DW186 DW110:DW133 DW4:DW27 EV57:EV80 EV4:EV27 EV110:EV133 AZ57:AZ80">
      <formula1>RH</formula1>
    </dataValidation>
  </dataValidations>
  <pageMargins left="0.62992125984251968" right="0.23622047244094491" top="0.55118110236220474" bottom="0.55118110236220474" header="0" footer="0"/>
  <pageSetup paperSize="8" scale="16" orientation="landscape" r:id="rId1"/>
  <colBreaks count="1" manualBreakCount="1">
    <brk id="75" max="191" man="1"/>
  </colBreaks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greaterThan" id="{94861369-B29F-4CA4-A775-014A24A593A6}">
            <xm:f>Base!$I$2</xm:f>
            <x14:dxf>
              <font>
                <b/>
                <i val="0"/>
                <color rgb="FFFFC000"/>
              </font>
            </x14:dxf>
          </x14:cfRule>
          <x14:cfRule type="cellIs" priority="2" operator="lessThan" id="{A0049813-6B9C-4BC2-83DB-1E029B623DA2}">
            <xm:f>Base!$I$2</xm:f>
            <x14:dxf>
              <font>
                <b/>
                <i val="0"/>
                <color rgb="FFFF0000"/>
              </font>
            </x14:dxf>
          </x14:cfRule>
          <xm:sqref>FW3:FW32 FW57:FW85 FW110:FW138 FW163:FW191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M24"/>
  <sheetViews>
    <sheetView zoomScaleNormal="100" workbookViewId="0">
      <selection activeCell="I1" sqref="I1"/>
    </sheetView>
  </sheetViews>
  <sheetFormatPr baseColWidth="10" defaultRowHeight="12.75" x14ac:dyDescent="0.2"/>
  <cols>
    <col min="1" max="1" width="14" bestFit="1" customWidth="1"/>
    <col min="2" max="3" width="14" style="116" customWidth="1"/>
    <col min="6" max="6" width="13.85546875" bestFit="1" customWidth="1"/>
    <col min="8" max="8" width="23.28515625" bestFit="1" customWidth="1"/>
    <col min="11" max="11" width="18.7109375" bestFit="1" customWidth="1"/>
  </cols>
  <sheetData>
    <row r="1" spans="1:13" ht="15" thickBot="1" x14ac:dyDescent="0.25">
      <c r="A1" t="s">
        <v>73</v>
      </c>
      <c r="B1" s="13" t="s">
        <v>184</v>
      </c>
      <c r="C1" s="13" t="s">
        <v>185</v>
      </c>
      <c r="D1" s="12" t="s">
        <v>93</v>
      </c>
      <c r="E1" s="12" t="s">
        <v>92</v>
      </c>
      <c r="F1" s="13" t="s">
        <v>94</v>
      </c>
      <c r="H1" s="2" t="s">
        <v>97</v>
      </c>
      <c r="I1" s="14">
        <v>0.75</v>
      </c>
      <c r="K1" s="2"/>
      <c r="M1" s="2"/>
    </row>
    <row r="2" spans="1:13" x14ac:dyDescent="0.2">
      <c r="A2" s="7" t="s">
        <v>10</v>
      </c>
      <c r="B2" s="117"/>
      <c r="C2" s="117"/>
      <c r="D2" s="1"/>
      <c r="E2" s="1"/>
      <c r="H2" t="s">
        <v>206</v>
      </c>
      <c r="I2" s="268">
        <v>1.5416666666666667</v>
      </c>
    </row>
    <row r="3" spans="1:13" ht="13.5" thickBot="1" x14ac:dyDescent="0.25">
      <c r="A3" s="10" t="s">
        <v>66</v>
      </c>
      <c r="B3" s="4">
        <f>C3/7</f>
        <v>154.71428571428572</v>
      </c>
      <c r="C3" s="3">
        <v>1083</v>
      </c>
      <c r="D3" s="4">
        <v>152</v>
      </c>
      <c r="E3" s="3">
        <v>1064</v>
      </c>
      <c r="F3" s="2" t="s">
        <v>95</v>
      </c>
    </row>
    <row r="4" spans="1:13" x14ac:dyDescent="0.2">
      <c r="A4" s="10" t="s">
        <v>67</v>
      </c>
      <c r="B4" s="4">
        <f>C4/7</f>
        <v>116.03571428571429</v>
      </c>
      <c r="C4" s="5">
        <f>C3*$I$1</f>
        <v>812.25</v>
      </c>
      <c r="D4" s="4">
        <f t="shared" ref="D4:D8" si="0">E4/7</f>
        <v>114</v>
      </c>
      <c r="E4" s="5">
        <f>E3*$I$1</f>
        <v>798</v>
      </c>
      <c r="F4" s="2" t="s">
        <v>95</v>
      </c>
      <c r="H4" s="40" t="s">
        <v>156</v>
      </c>
      <c r="I4" s="41"/>
    </row>
    <row r="5" spans="1:13" x14ac:dyDescent="0.2">
      <c r="A5" s="10" t="s">
        <v>68</v>
      </c>
      <c r="B5" s="4">
        <f t="shared" ref="B5:B10" si="1">C5/7</f>
        <v>236</v>
      </c>
      <c r="C5" s="3">
        <v>1652</v>
      </c>
      <c r="D5" s="4">
        <v>231</v>
      </c>
      <c r="E5" s="3">
        <v>1617</v>
      </c>
      <c r="F5" s="2" t="s">
        <v>95</v>
      </c>
      <c r="H5" s="42" t="s">
        <v>157</v>
      </c>
      <c r="I5" s="43">
        <v>30</v>
      </c>
    </row>
    <row r="6" spans="1:13" x14ac:dyDescent="0.2">
      <c r="A6" s="10" t="s">
        <v>69</v>
      </c>
      <c r="B6" s="4">
        <f t="shared" si="1"/>
        <v>177</v>
      </c>
      <c r="C6" s="5">
        <f>C5*$I$1</f>
        <v>1239</v>
      </c>
      <c r="D6" s="4">
        <f t="shared" si="0"/>
        <v>173.25</v>
      </c>
      <c r="E6" s="5">
        <f>E5*$I$1</f>
        <v>1212.75</v>
      </c>
      <c r="F6" s="2" t="s">
        <v>95</v>
      </c>
      <c r="H6" s="42" t="s">
        <v>158</v>
      </c>
      <c r="I6" s="43">
        <v>30</v>
      </c>
    </row>
    <row r="7" spans="1:13" ht="13.5" thickBot="1" x14ac:dyDescent="0.25">
      <c r="A7" s="10" t="s">
        <v>70</v>
      </c>
      <c r="B7" s="4">
        <f t="shared" si="1"/>
        <v>223.14285714285714</v>
      </c>
      <c r="C7" s="3">
        <v>1562</v>
      </c>
      <c r="D7" s="4">
        <v>219</v>
      </c>
      <c r="E7" s="3">
        <v>1533</v>
      </c>
      <c r="F7" s="2" t="s">
        <v>95</v>
      </c>
      <c r="H7" s="44" t="s">
        <v>159</v>
      </c>
      <c r="I7" s="45">
        <v>40</v>
      </c>
    </row>
    <row r="8" spans="1:13" x14ac:dyDescent="0.2">
      <c r="A8" s="10" t="s">
        <v>71</v>
      </c>
      <c r="B8" s="4">
        <f t="shared" si="1"/>
        <v>167.35714285714286</v>
      </c>
      <c r="C8" s="5">
        <f>C7*$I$1</f>
        <v>1171.5</v>
      </c>
      <c r="D8" s="4">
        <f t="shared" si="0"/>
        <v>164.25</v>
      </c>
      <c r="E8" s="5">
        <f>E7*$I$1</f>
        <v>1149.75</v>
      </c>
      <c r="F8" s="2" t="s">
        <v>95</v>
      </c>
    </row>
    <row r="9" spans="1:13" x14ac:dyDescent="0.2">
      <c r="A9" s="8" t="s">
        <v>78</v>
      </c>
      <c r="B9" s="4">
        <f t="shared" si="1"/>
        <v>495</v>
      </c>
      <c r="C9" s="3">
        <v>3465</v>
      </c>
      <c r="D9" s="4">
        <v>460</v>
      </c>
      <c r="E9" s="3">
        <v>3220</v>
      </c>
      <c r="F9" s="2" t="s">
        <v>95</v>
      </c>
    </row>
    <row r="10" spans="1:13" x14ac:dyDescent="0.2">
      <c r="A10" s="8" t="s">
        <v>76</v>
      </c>
      <c r="B10" s="4">
        <f t="shared" si="1"/>
        <v>306</v>
      </c>
      <c r="C10" s="3">
        <v>2142</v>
      </c>
      <c r="D10" s="4">
        <v>302</v>
      </c>
      <c r="E10" s="3">
        <v>2114</v>
      </c>
      <c r="F10" s="2" t="s">
        <v>95</v>
      </c>
    </row>
    <row r="11" spans="1:13" x14ac:dyDescent="0.2">
      <c r="A11" s="10" t="s">
        <v>72</v>
      </c>
      <c r="B11" s="4">
        <f>C11/7</f>
        <v>27</v>
      </c>
      <c r="C11" s="3">
        <v>189</v>
      </c>
      <c r="D11" s="4">
        <f>E11/7</f>
        <v>27</v>
      </c>
      <c r="E11" s="3">
        <v>189</v>
      </c>
      <c r="F11" s="2" t="s">
        <v>96</v>
      </c>
    </row>
    <row r="12" spans="1:13" x14ac:dyDescent="0.2">
      <c r="A12" s="8" t="s">
        <v>77</v>
      </c>
      <c r="B12" s="4">
        <f>C12/7</f>
        <v>25</v>
      </c>
      <c r="C12" s="3">
        <v>175</v>
      </c>
      <c r="D12" s="4">
        <f>E12/7</f>
        <v>25</v>
      </c>
      <c r="E12" s="3">
        <v>175</v>
      </c>
      <c r="F12" s="2" t="s">
        <v>96</v>
      </c>
    </row>
    <row r="13" spans="1:13" x14ac:dyDescent="0.2">
      <c r="A13" s="8" t="s">
        <v>90</v>
      </c>
      <c r="B13" s="4">
        <f>C13/7</f>
        <v>33</v>
      </c>
      <c r="C13" s="5">
        <v>231</v>
      </c>
      <c r="D13" s="4">
        <f>E13/7</f>
        <v>33</v>
      </c>
      <c r="E13" s="5">
        <v>231</v>
      </c>
      <c r="F13" s="2" t="s">
        <v>96</v>
      </c>
    </row>
    <row r="14" spans="1:13" x14ac:dyDescent="0.2">
      <c r="A14" s="8" t="s">
        <v>91</v>
      </c>
      <c r="B14" s="4">
        <f>C14/7</f>
        <v>24.571428571428573</v>
      </c>
      <c r="C14" s="3">
        <v>172</v>
      </c>
      <c r="D14" s="4">
        <f>E14/7</f>
        <v>24.571428571428573</v>
      </c>
      <c r="E14" s="3">
        <v>172</v>
      </c>
      <c r="F14" s="2" t="s">
        <v>96</v>
      </c>
    </row>
    <row r="15" spans="1:13" x14ac:dyDescent="0.2">
      <c r="A15" s="8" t="s">
        <v>1</v>
      </c>
      <c r="B15" s="4">
        <v>1</v>
      </c>
      <c r="C15" s="3">
        <v>1</v>
      </c>
      <c r="D15" s="4">
        <v>1</v>
      </c>
      <c r="E15" s="3">
        <v>1</v>
      </c>
      <c r="F15" s="2" t="s">
        <v>112</v>
      </c>
    </row>
    <row r="16" spans="1:13" x14ac:dyDescent="0.2">
      <c r="A16" s="8" t="s">
        <v>161</v>
      </c>
      <c r="B16" s="4">
        <v>1</v>
      </c>
      <c r="C16" s="3">
        <v>7</v>
      </c>
      <c r="D16" s="4">
        <v>1</v>
      </c>
      <c r="E16" s="3">
        <v>7</v>
      </c>
      <c r="F16" s="2" t="s">
        <v>112</v>
      </c>
    </row>
    <row r="17" spans="1:6" ht="13.5" thickBot="1" x14ac:dyDescent="0.25">
      <c r="A17" s="11" t="s">
        <v>48</v>
      </c>
      <c r="B17" s="16">
        <v>1</v>
      </c>
      <c r="C17" s="15">
        <v>1</v>
      </c>
      <c r="D17" s="16">
        <v>1</v>
      </c>
      <c r="E17" s="15">
        <v>1</v>
      </c>
      <c r="F17" s="2" t="s">
        <v>112</v>
      </c>
    </row>
    <row r="18" spans="1:6" x14ac:dyDescent="0.2">
      <c r="A18" s="7" t="s">
        <v>74</v>
      </c>
      <c r="B18" s="117"/>
      <c r="C18" s="117"/>
      <c r="D18" s="1"/>
      <c r="E18" s="1"/>
    </row>
    <row r="19" spans="1:6" x14ac:dyDescent="0.2">
      <c r="A19" s="8" t="s">
        <v>75</v>
      </c>
      <c r="B19" s="117"/>
      <c r="C19" s="117"/>
      <c r="D19" s="1"/>
      <c r="E19" s="1"/>
    </row>
    <row r="20" spans="1:6" x14ac:dyDescent="0.2">
      <c r="A20" s="8" t="s">
        <v>44</v>
      </c>
      <c r="B20" s="117"/>
      <c r="C20" s="117"/>
      <c r="D20" s="1"/>
      <c r="E20" s="1"/>
    </row>
    <row r="21" spans="1:6" x14ac:dyDescent="0.2">
      <c r="A21" s="8" t="s">
        <v>10</v>
      </c>
      <c r="B21" s="117"/>
      <c r="C21" s="117"/>
      <c r="D21" s="1"/>
      <c r="E21" s="1"/>
    </row>
    <row r="22" spans="1:6" x14ac:dyDescent="0.2">
      <c r="A22" s="8" t="s">
        <v>41</v>
      </c>
      <c r="B22" s="117"/>
      <c r="C22" s="117"/>
      <c r="D22" s="1"/>
      <c r="E22" s="1"/>
    </row>
    <row r="23" spans="1:6" x14ac:dyDescent="0.2">
      <c r="A23" s="8" t="s">
        <v>11</v>
      </c>
      <c r="B23" s="117"/>
      <c r="C23" s="117"/>
      <c r="D23" s="1"/>
      <c r="E23" s="1"/>
    </row>
    <row r="24" spans="1:6" ht="13.5" thickBot="1" x14ac:dyDescent="0.25">
      <c r="A24" s="9" t="s">
        <v>89</v>
      </c>
      <c r="B24" s="117"/>
      <c r="C24" s="117"/>
      <c r="D24" s="1"/>
      <c r="E24" s="1"/>
    </row>
  </sheetData>
  <phoneticPr fontId="2" type="noConversion"/>
  <printOptions gridLines="1" gridLinesSet="0"/>
  <pageMargins left="0" right="0" top="0" bottom="0" header="0" footer="0"/>
  <pageSetup paperSize="9" orientation="landscape" horizontalDpi="4294967292" verticalDpi="300" r:id="rId1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A118"/>
  <sheetViews>
    <sheetView workbookViewId="0">
      <selection sqref="A1:N4"/>
    </sheetView>
  </sheetViews>
  <sheetFormatPr baseColWidth="10" defaultColWidth="9.140625" defaultRowHeight="12.75" x14ac:dyDescent="0.2"/>
  <cols>
    <col min="1" max="1" width="15" style="403" bestFit="1" customWidth="1"/>
    <col min="2" max="2" width="8.7109375" style="403" bestFit="1" customWidth="1"/>
    <col min="3" max="3" width="13.7109375" style="403" bestFit="1" customWidth="1"/>
    <col min="4" max="4" width="36.5703125" style="403" bestFit="1" customWidth="1"/>
    <col min="5" max="7" width="11.28515625" style="403" bestFit="1" customWidth="1"/>
    <col min="8" max="8" width="7.42578125" style="403" bestFit="1" customWidth="1"/>
    <col min="9" max="12" width="11.28515625" style="403" bestFit="1" customWidth="1"/>
    <col min="13" max="13" width="7.42578125" style="403" bestFit="1" customWidth="1"/>
    <col min="14" max="16" width="11.28515625" style="403" bestFit="1" customWidth="1"/>
    <col min="17" max="17" width="7.42578125" style="403" bestFit="1" customWidth="1"/>
    <col min="18" max="23" width="11.28515625" style="403" bestFit="1" customWidth="1"/>
    <col min="24" max="24" width="7.42578125" style="403" bestFit="1" customWidth="1"/>
    <col min="25" max="26" width="11.28515625" style="403" bestFit="1" customWidth="1"/>
    <col min="27" max="27" width="6.140625" style="403" bestFit="1" customWidth="1"/>
    <col min="28" max="16384" width="9.140625" style="403"/>
  </cols>
  <sheetData>
    <row r="1" spans="1:27" ht="12.75" customHeight="1" x14ac:dyDescent="0.2">
      <c r="A1" s="523"/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</row>
    <row r="2" spans="1:27" ht="23.25" customHeight="1" x14ac:dyDescent="0.2">
      <c r="A2" s="523"/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10" t="s">
        <v>140</v>
      </c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</row>
    <row r="3" spans="1:27" ht="23.25" customHeight="1" x14ac:dyDescent="0.2">
      <c r="A3" s="523"/>
      <c r="B3" s="523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10" t="s">
        <v>141</v>
      </c>
      <c r="P3" s="511"/>
      <c r="Q3" s="511"/>
      <c r="R3" s="511"/>
      <c r="S3" s="511"/>
      <c r="T3" s="511"/>
      <c r="U3" s="511"/>
      <c r="V3" s="511"/>
      <c r="W3" s="511"/>
      <c r="X3" s="511"/>
      <c r="Y3" s="511"/>
      <c r="Z3" s="511"/>
      <c r="AA3" s="511"/>
    </row>
    <row r="4" spans="1:27" ht="13.5" thickBot="1" x14ac:dyDescent="0.25">
      <c r="A4" s="524"/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404"/>
      <c r="P4" s="404"/>
      <c r="Q4" s="404"/>
      <c r="R4" s="404"/>
      <c r="S4" s="404"/>
      <c r="T4" s="404"/>
      <c r="U4" s="404"/>
      <c r="V4" s="404"/>
      <c r="W4" s="404"/>
      <c r="X4" s="404"/>
      <c r="Y4" s="404"/>
      <c r="Z4" s="404"/>
      <c r="AA4" s="404"/>
    </row>
    <row r="5" spans="1:27" x14ac:dyDescent="0.2">
      <c r="A5" s="6" t="s">
        <v>142</v>
      </c>
      <c r="B5" s="36" t="s">
        <v>143</v>
      </c>
    </row>
    <row r="6" spans="1:27" ht="12.75" customHeight="1" x14ac:dyDescent="0.2"/>
    <row r="7" spans="1:27" ht="13.5" thickBot="1" x14ac:dyDescent="0.25">
      <c r="A7" s="404"/>
      <c r="B7" s="404"/>
      <c r="C7" s="404"/>
      <c r="D7" s="404"/>
      <c r="E7" s="404"/>
      <c r="F7" s="404"/>
      <c r="G7" s="404"/>
      <c r="H7" s="404"/>
      <c r="I7" s="404"/>
      <c r="J7" s="404"/>
      <c r="K7" s="404"/>
      <c r="L7" s="404"/>
      <c r="M7" s="404"/>
      <c r="N7" s="404"/>
      <c r="O7" s="404"/>
      <c r="P7" s="404"/>
      <c r="Q7" s="404"/>
      <c r="R7" s="404"/>
      <c r="S7" s="404"/>
      <c r="T7" s="404"/>
      <c r="U7" s="404"/>
      <c r="V7" s="404"/>
      <c r="W7" s="404"/>
      <c r="X7" s="404"/>
      <c r="Y7" s="404"/>
      <c r="Z7" s="404"/>
      <c r="AA7" s="404"/>
    </row>
    <row r="8" spans="1:27" ht="12.75" customHeight="1" x14ac:dyDescent="0.2"/>
    <row r="9" spans="1:27" ht="13.5" thickBot="1" x14ac:dyDescent="0.25">
      <c r="A9" s="37" t="s">
        <v>220</v>
      </c>
      <c r="B9" s="512"/>
      <c r="C9" s="512"/>
      <c r="D9" s="37" t="s">
        <v>221</v>
      </c>
      <c r="E9" s="404"/>
      <c r="F9" s="404"/>
      <c r="G9" s="404"/>
      <c r="H9" s="404"/>
      <c r="I9" s="404"/>
      <c r="J9" s="404"/>
      <c r="K9" s="404"/>
      <c r="L9" s="404"/>
      <c r="M9" s="404"/>
      <c r="N9" s="404"/>
      <c r="O9" s="404"/>
      <c r="P9" s="404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</row>
    <row r="10" spans="1:27" ht="13.5" thickBot="1" x14ac:dyDescent="0.25">
      <c r="A10" s="513" t="s">
        <v>144</v>
      </c>
      <c r="B10" s="514"/>
      <c r="C10" s="515"/>
      <c r="D10" s="502" t="s">
        <v>87</v>
      </c>
      <c r="E10" s="505" t="s">
        <v>79</v>
      </c>
      <c r="F10" s="509"/>
      <c r="G10" s="509"/>
      <c r="H10" s="506"/>
      <c r="I10" s="505" t="s">
        <v>80</v>
      </c>
      <c r="J10" s="509"/>
      <c r="K10" s="509"/>
      <c r="L10" s="509"/>
      <c r="M10" s="506"/>
      <c r="N10" s="505" t="s">
        <v>81</v>
      </c>
      <c r="O10" s="509"/>
      <c r="P10" s="509"/>
      <c r="Q10" s="506"/>
      <c r="R10" s="505" t="s">
        <v>82</v>
      </c>
      <c r="S10" s="509"/>
      <c r="T10" s="509"/>
      <c r="U10" s="509"/>
      <c r="V10" s="509"/>
      <c r="W10" s="509"/>
      <c r="X10" s="506"/>
      <c r="Y10" s="505" t="s">
        <v>83</v>
      </c>
      <c r="Z10" s="509"/>
      <c r="AA10" s="506"/>
    </row>
    <row r="11" spans="1:27" x14ac:dyDescent="0.2">
      <c r="A11" s="516"/>
      <c r="B11" s="517"/>
      <c r="C11" s="518"/>
      <c r="D11" s="503"/>
      <c r="E11" s="505" t="s">
        <v>8</v>
      </c>
      <c r="F11" s="509"/>
      <c r="G11" s="506"/>
      <c r="H11" s="507" t="s">
        <v>87</v>
      </c>
      <c r="I11" s="505" t="s">
        <v>52</v>
      </c>
      <c r="J11" s="506"/>
      <c r="K11" s="505" t="s">
        <v>84</v>
      </c>
      <c r="L11" s="506"/>
      <c r="M11" s="507" t="s">
        <v>87</v>
      </c>
      <c r="N11" s="505" t="s">
        <v>85</v>
      </c>
      <c r="O11" s="509"/>
      <c r="P11" s="506"/>
      <c r="Q11" s="507" t="s">
        <v>87</v>
      </c>
      <c r="R11" s="505" t="s">
        <v>50</v>
      </c>
      <c r="S11" s="509"/>
      <c r="T11" s="506"/>
      <c r="U11" s="505" t="s">
        <v>51</v>
      </c>
      <c r="V11" s="509"/>
      <c r="W11" s="506"/>
      <c r="X11" s="507" t="s">
        <v>87</v>
      </c>
      <c r="Y11" s="505" t="s">
        <v>145</v>
      </c>
      <c r="Z11" s="506"/>
      <c r="AA11" s="507" t="s">
        <v>87</v>
      </c>
    </row>
    <row r="12" spans="1:27" ht="13.5" thickBot="1" x14ac:dyDescent="0.25">
      <c r="A12" s="519"/>
      <c r="B12" s="520"/>
      <c r="C12" s="521"/>
      <c r="D12" s="504"/>
      <c r="E12" s="406" t="s">
        <v>146</v>
      </c>
      <c r="F12" s="406" t="s">
        <v>147</v>
      </c>
      <c r="G12" s="406" t="s">
        <v>148</v>
      </c>
      <c r="H12" s="508"/>
      <c r="I12" s="406" t="s">
        <v>146</v>
      </c>
      <c r="J12" s="406" t="s">
        <v>148</v>
      </c>
      <c r="K12" s="406" t="s">
        <v>146</v>
      </c>
      <c r="L12" s="406" t="s">
        <v>148</v>
      </c>
      <c r="M12" s="508"/>
      <c r="N12" s="406" t="s">
        <v>146</v>
      </c>
      <c r="O12" s="406" t="s">
        <v>147</v>
      </c>
      <c r="P12" s="406" t="s">
        <v>148</v>
      </c>
      <c r="Q12" s="508"/>
      <c r="R12" s="406" t="s">
        <v>146</v>
      </c>
      <c r="S12" s="406" t="s">
        <v>147</v>
      </c>
      <c r="T12" s="406" t="s">
        <v>148</v>
      </c>
      <c r="U12" s="406" t="s">
        <v>146</v>
      </c>
      <c r="V12" s="406" t="s">
        <v>147</v>
      </c>
      <c r="W12" s="406" t="s">
        <v>148</v>
      </c>
      <c r="X12" s="508"/>
      <c r="Y12" s="406" t="s">
        <v>146</v>
      </c>
      <c r="Z12" s="406" t="s">
        <v>148</v>
      </c>
      <c r="AA12" s="508"/>
    </row>
    <row r="13" spans="1:27" ht="13.5" thickBot="1" x14ac:dyDescent="0.25">
      <c r="A13" s="502" t="s">
        <v>86</v>
      </c>
      <c r="B13" s="502" t="s">
        <v>149</v>
      </c>
      <c r="C13" s="522">
        <v>42786</v>
      </c>
      <c r="D13" s="29">
        <v>28607.9151031</v>
      </c>
      <c r="E13" s="30">
        <v>8970.4412293999994</v>
      </c>
      <c r="F13" s="30">
        <v>17</v>
      </c>
      <c r="G13" s="30">
        <v>8953.4412293999994</v>
      </c>
      <c r="H13" s="31">
        <v>8970.4412293999994</v>
      </c>
      <c r="I13" s="30">
        <v>3130.5177844999998</v>
      </c>
      <c r="J13" s="30">
        <v>3130.5177844999998</v>
      </c>
      <c r="K13" s="30">
        <v>3192.0391607000001</v>
      </c>
      <c r="L13" s="30">
        <v>3192.0391607000001</v>
      </c>
      <c r="M13" s="31">
        <v>6322.5569452</v>
      </c>
      <c r="N13" s="30">
        <v>2769.1254477000002</v>
      </c>
      <c r="O13" s="30">
        <v>0</v>
      </c>
      <c r="P13" s="30">
        <v>2769.1254477000002</v>
      </c>
      <c r="Q13" s="31">
        <v>2769.1254477000002</v>
      </c>
      <c r="R13" s="30">
        <v>7767.1805102999997</v>
      </c>
      <c r="S13" s="30">
        <v>0</v>
      </c>
      <c r="T13" s="30">
        <v>7767.1805102999997</v>
      </c>
      <c r="U13" s="30">
        <v>2729.7720282999999</v>
      </c>
      <c r="V13" s="30">
        <v>0</v>
      </c>
      <c r="W13" s="30">
        <v>2729.7720282999999</v>
      </c>
      <c r="X13" s="31">
        <v>10496.9525386</v>
      </c>
      <c r="Y13" s="30">
        <v>48.838942199999998</v>
      </c>
      <c r="Z13" s="30">
        <v>48.838942199999998</v>
      </c>
      <c r="AA13" s="31">
        <v>48.838942199999998</v>
      </c>
    </row>
    <row r="14" spans="1:27" ht="13.5" thickBot="1" x14ac:dyDescent="0.25">
      <c r="A14" s="503"/>
      <c r="B14" s="503"/>
      <c r="C14" s="522">
        <v>42787</v>
      </c>
      <c r="D14" s="29">
        <v>28750.803698200001</v>
      </c>
      <c r="E14" s="30">
        <v>7566.0612432999997</v>
      </c>
      <c r="F14" s="30">
        <v>10</v>
      </c>
      <c r="G14" s="30">
        <v>7556.0612432999997</v>
      </c>
      <c r="H14" s="31">
        <v>7566.0612432999997</v>
      </c>
      <c r="I14" s="30">
        <v>3119.6446402000001</v>
      </c>
      <c r="J14" s="30">
        <v>3119.6446402000001</v>
      </c>
      <c r="K14" s="30">
        <v>3606.7059365</v>
      </c>
      <c r="L14" s="30">
        <v>3606.7059365</v>
      </c>
      <c r="M14" s="31">
        <v>6726.3505766999997</v>
      </c>
      <c r="N14" s="30">
        <v>2739.1299597000002</v>
      </c>
      <c r="O14" s="30">
        <v>0</v>
      </c>
      <c r="P14" s="30">
        <v>2739.1299597000002</v>
      </c>
      <c r="Q14" s="31">
        <v>2739.1299597000002</v>
      </c>
      <c r="R14" s="30">
        <v>8847.2852041000006</v>
      </c>
      <c r="S14" s="30">
        <v>0</v>
      </c>
      <c r="T14" s="30">
        <v>8847.2852041000006</v>
      </c>
      <c r="U14" s="30">
        <v>2834.2994232999999</v>
      </c>
      <c r="V14" s="30">
        <v>0</v>
      </c>
      <c r="W14" s="30">
        <v>2834.2994232999999</v>
      </c>
      <c r="X14" s="31">
        <v>11681.5846274</v>
      </c>
      <c r="Y14" s="30">
        <v>37.677291099999998</v>
      </c>
      <c r="Z14" s="30">
        <v>37.677291099999998</v>
      </c>
      <c r="AA14" s="31">
        <v>37.677291099999998</v>
      </c>
    </row>
    <row r="15" spans="1:27" ht="13.5" thickBot="1" x14ac:dyDescent="0.25">
      <c r="A15" s="503"/>
      <c r="B15" s="503"/>
      <c r="C15" s="522">
        <v>42788</v>
      </c>
      <c r="D15" s="29">
        <v>29992.379960099999</v>
      </c>
      <c r="E15" s="30">
        <v>7617.5538396000002</v>
      </c>
      <c r="F15" s="30">
        <v>7</v>
      </c>
      <c r="G15" s="30">
        <v>7610.5538396000002</v>
      </c>
      <c r="H15" s="31">
        <v>7617.5538396000002</v>
      </c>
      <c r="I15" s="30">
        <v>3401.5406566000001</v>
      </c>
      <c r="J15" s="30">
        <v>3401.5406566000001</v>
      </c>
      <c r="K15" s="30">
        <v>4065.5248539999998</v>
      </c>
      <c r="L15" s="30">
        <v>4065.5248539999998</v>
      </c>
      <c r="M15" s="31">
        <v>7467.0655106000004</v>
      </c>
      <c r="N15" s="30">
        <v>3036.9279308</v>
      </c>
      <c r="O15" s="30">
        <v>0</v>
      </c>
      <c r="P15" s="30">
        <v>3036.9279308</v>
      </c>
      <c r="Q15" s="31">
        <v>3036.9279308</v>
      </c>
      <c r="R15" s="30">
        <v>8909.7708918999997</v>
      </c>
      <c r="S15" s="30">
        <v>1</v>
      </c>
      <c r="T15" s="30">
        <v>8855.7708918999997</v>
      </c>
      <c r="U15" s="30">
        <v>2922.3274537000002</v>
      </c>
      <c r="V15" s="30">
        <v>0</v>
      </c>
      <c r="W15" s="30">
        <v>2922.3274537000002</v>
      </c>
      <c r="X15" s="31">
        <v>11832.098345599999</v>
      </c>
      <c r="Y15" s="30">
        <v>38.734333499999998</v>
      </c>
      <c r="Z15" s="30">
        <v>38.734333499999998</v>
      </c>
      <c r="AA15" s="31">
        <v>38.734333499999998</v>
      </c>
    </row>
    <row r="16" spans="1:27" ht="13.5" thickBot="1" x14ac:dyDescent="0.25">
      <c r="A16" s="503"/>
      <c r="B16" s="503"/>
      <c r="C16" s="522">
        <v>42789</v>
      </c>
      <c r="D16" s="29">
        <v>39640.637574400003</v>
      </c>
      <c r="E16" s="30">
        <v>9698.4931942000003</v>
      </c>
      <c r="F16" s="30">
        <v>23</v>
      </c>
      <c r="G16" s="30">
        <v>9675.4931942000003</v>
      </c>
      <c r="H16" s="31">
        <v>9698.4931942000003</v>
      </c>
      <c r="I16" s="30">
        <v>4595.4795943999998</v>
      </c>
      <c r="J16" s="30">
        <v>4595.4795943999998</v>
      </c>
      <c r="K16" s="30">
        <v>5279.1924480999996</v>
      </c>
      <c r="L16" s="30">
        <v>5279.1924480999996</v>
      </c>
      <c r="M16" s="31">
        <v>9874.6720425000003</v>
      </c>
      <c r="N16" s="30">
        <v>4305.5198420999996</v>
      </c>
      <c r="O16" s="30">
        <v>1</v>
      </c>
      <c r="P16" s="30">
        <v>4225.5198420999996</v>
      </c>
      <c r="Q16" s="31">
        <v>4305.5198420999996</v>
      </c>
      <c r="R16" s="30">
        <v>11941.253012499999</v>
      </c>
      <c r="S16" s="30">
        <v>9</v>
      </c>
      <c r="T16" s="30">
        <v>11455.253012499999</v>
      </c>
      <c r="U16" s="30">
        <v>3810.4336306</v>
      </c>
      <c r="V16" s="30">
        <v>0</v>
      </c>
      <c r="W16" s="30">
        <v>3810.4336306</v>
      </c>
      <c r="X16" s="31">
        <v>15751.6866431</v>
      </c>
      <c r="Y16" s="30">
        <v>10.265852499999999</v>
      </c>
      <c r="Z16" s="30">
        <v>10.265852499999999</v>
      </c>
      <c r="AA16" s="31">
        <v>10.265852499999999</v>
      </c>
    </row>
    <row r="17" spans="1:27" ht="13.5" thickBot="1" x14ac:dyDescent="0.25">
      <c r="A17" s="503"/>
      <c r="B17" s="503"/>
      <c r="C17" s="522">
        <v>42790</v>
      </c>
      <c r="D17" s="29">
        <v>35267.9187876</v>
      </c>
      <c r="E17" s="30">
        <v>8678.1893414000006</v>
      </c>
      <c r="F17" s="30">
        <v>24</v>
      </c>
      <c r="G17" s="30">
        <v>8654.1893414000006</v>
      </c>
      <c r="H17" s="31">
        <v>8678.1893414000006</v>
      </c>
      <c r="I17" s="30">
        <v>4352.4659819999997</v>
      </c>
      <c r="J17" s="30">
        <v>4352.4659819999997</v>
      </c>
      <c r="K17" s="30">
        <v>4404.8870190999996</v>
      </c>
      <c r="L17" s="30">
        <v>4404.8870190999996</v>
      </c>
      <c r="M17" s="31">
        <v>8757.3530011000003</v>
      </c>
      <c r="N17" s="30">
        <v>3830.5222337</v>
      </c>
      <c r="O17" s="30">
        <v>0</v>
      </c>
      <c r="P17" s="30">
        <v>3830.5222337</v>
      </c>
      <c r="Q17" s="31">
        <v>3830.5222337</v>
      </c>
      <c r="R17" s="30">
        <v>10863.0475907</v>
      </c>
      <c r="S17" s="30">
        <v>4</v>
      </c>
      <c r="T17" s="30">
        <v>10647.0475907</v>
      </c>
      <c r="U17" s="30">
        <v>3131.7656433000002</v>
      </c>
      <c r="V17" s="30">
        <v>0</v>
      </c>
      <c r="W17" s="30">
        <v>3131.7656433000002</v>
      </c>
      <c r="X17" s="31">
        <v>13994.813233999999</v>
      </c>
      <c r="Y17" s="30">
        <v>7.0409774000000001</v>
      </c>
      <c r="Z17" s="30">
        <v>7.0409774000000001</v>
      </c>
      <c r="AA17" s="31">
        <v>7.0409774000000001</v>
      </c>
    </row>
    <row r="18" spans="1:27" ht="13.5" thickBot="1" x14ac:dyDescent="0.25">
      <c r="A18" s="503"/>
      <c r="B18" s="503"/>
      <c r="C18" s="522">
        <v>42791</v>
      </c>
      <c r="D18" s="29">
        <v>24023.414630700001</v>
      </c>
      <c r="E18" s="30">
        <v>9057.4090369999994</v>
      </c>
      <c r="F18" s="30">
        <v>19</v>
      </c>
      <c r="G18" s="30">
        <v>9038.4090369999994</v>
      </c>
      <c r="H18" s="31">
        <v>9057.4090369999994</v>
      </c>
      <c r="I18" s="30">
        <v>3159.5155316</v>
      </c>
      <c r="J18" s="30">
        <v>3159.5155316</v>
      </c>
      <c r="K18" s="30">
        <v>0</v>
      </c>
      <c r="L18" s="30">
        <v>0</v>
      </c>
      <c r="M18" s="31">
        <v>3159.5155316</v>
      </c>
      <c r="N18" s="30">
        <v>2426.7781039000001</v>
      </c>
      <c r="O18" s="30">
        <v>0</v>
      </c>
      <c r="P18" s="30">
        <v>2426.7781039000001</v>
      </c>
      <c r="Q18" s="31">
        <v>2426.7781039000001</v>
      </c>
      <c r="R18" s="30">
        <v>7421.5896153000003</v>
      </c>
      <c r="S18" s="30">
        <v>0</v>
      </c>
      <c r="T18" s="30">
        <v>7421.5896153000003</v>
      </c>
      <c r="U18" s="30">
        <v>1921.5200101999999</v>
      </c>
      <c r="V18" s="30">
        <v>0</v>
      </c>
      <c r="W18" s="30">
        <v>1921.5200101999999</v>
      </c>
      <c r="X18" s="31">
        <v>9343.1096254999993</v>
      </c>
      <c r="Y18" s="30">
        <v>36.602332699999998</v>
      </c>
      <c r="Z18" s="30">
        <v>36.602332699999998</v>
      </c>
      <c r="AA18" s="31">
        <v>36.602332699999998</v>
      </c>
    </row>
    <row r="19" spans="1:27" ht="13.5" thickBot="1" x14ac:dyDescent="0.25">
      <c r="A19" s="503"/>
      <c r="B19" s="503"/>
      <c r="C19" s="522">
        <v>42792</v>
      </c>
      <c r="D19" s="29">
        <v>2931.1345664</v>
      </c>
      <c r="E19" s="30">
        <v>0</v>
      </c>
      <c r="F19" s="30">
        <v>0</v>
      </c>
      <c r="G19" s="30">
        <v>0</v>
      </c>
      <c r="H19" s="31">
        <v>0</v>
      </c>
      <c r="I19" s="30">
        <v>0</v>
      </c>
      <c r="J19" s="30">
        <v>0</v>
      </c>
      <c r="K19" s="30">
        <v>2931.1345664</v>
      </c>
      <c r="L19" s="30">
        <v>2931.1345664</v>
      </c>
      <c r="M19" s="31">
        <v>2931.1345664</v>
      </c>
      <c r="N19" s="30">
        <v>0</v>
      </c>
      <c r="O19" s="30">
        <v>0</v>
      </c>
      <c r="P19" s="30">
        <v>0</v>
      </c>
      <c r="Q19" s="31">
        <v>0</v>
      </c>
      <c r="R19" s="30">
        <v>0</v>
      </c>
      <c r="S19" s="30">
        <v>0</v>
      </c>
      <c r="T19" s="30">
        <v>0</v>
      </c>
      <c r="U19" s="30">
        <v>0</v>
      </c>
      <c r="V19" s="30">
        <v>0</v>
      </c>
      <c r="W19" s="30">
        <v>0</v>
      </c>
      <c r="X19" s="31">
        <v>0</v>
      </c>
      <c r="Y19" s="30">
        <v>0</v>
      </c>
      <c r="Z19" s="30">
        <v>0</v>
      </c>
      <c r="AA19" s="31">
        <v>0</v>
      </c>
    </row>
    <row r="20" spans="1:27" ht="13.5" thickBot="1" x14ac:dyDescent="0.25">
      <c r="A20" s="503"/>
      <c r="B20" s="504"/>
      <c r="C20" s="32" t="s">
        <v>211</v>
      </c>
      <c r="D20" s="33">
        <v>189214.20432049999</v>
      </c>
      <c r="E20" s="34">
        <v>51588.147884899998</v>
      </c>
      <c r="F20" s="34">
        <v>100</v>
      </c>
      <c r="G20" s="34">
        <v>51488.147884899998</v>
      </c>
      <c r="H20" s="35">
        <v>51588.147884899998</v>
      </c>
      <c r="I20" s="34">
        <v>21759.164189300001</v>
      </c>
      <c r="J20" s="34">
        <v>21759.164189300001</v>
      </c>
      <c r="K20" s="34">
        <v>23479.483984800001</v>
      </c>
      <c r="L20" s="34">
        <v>23479.483984800001</v>
      </c>
      <c r="M20" s="35">
        <v>45238.648174100003</v>
      </c>
      <c r="N20" s="34">
        <v>19108.003517900001</v>
      </c>
      <c r="O20" s="34">
        <v>1</v>
      </c>
      <c r="P20" s="34">
        <v>19028.003517900001</v>
      </c>
      <c r="Q20" s="35">
        <v>19108.003517900001</v>
      </c>
      <c r="R20" s="34">
        <v>55750.126824799998</v>
      </c>
      <c r="S20" s="34">
        <v>14</v>
      </c>
      <c r="T20" s="34">
        <v>54994.126824799998</v>
      </c>
      <c r="U20" s="34">
        <v>17350.1181894</v>
      </c>
      <c r="V20" s="34">
        <v>0</v>
      </c>
      <c r="W20" s="34">
        <v>17350.1181894</v>
      </c>
      <c r="X20" s="35">
        <v>73100.245014200002</v>
      </c>
      <c r="Y20" s="34">
        <v>179.1597294</v>
      </c>
      <c r="Z20" s="34">
        <v>179.1597294</v>
      </c>
      <c r="AA20" s="35">
        <v>179.1597294</v>
      </c>
    </row>
    <row r="21" spans="1:27" ht="13.5" thickBot="1" x14ac:dyDescent="0.25">
      <c r="A21" s="503"/>
      <c r="B21" s="502" t="s">
        <v>150</v>
      </c>
      <c r="C21" s="522">
        <v>42793</v>
      </c>
      <c r="D21" s="29">
        <v>28380.3501005</v>
      </c>
      <c r="E21" s="30">
        <v>9546.2590538999993</v>
      </c>
      <c r="F21" s="30">
        <v>16</v>
      </c>
      <c r="G21" s="30">
        <v>9530.2590538999993</v>
      </c>
      <c r="H21" s="31">
        <v>9546.2590538999993</v>
      </c>
      <c r="I21" s="30">
        <v>3133.9324342999998</v>
      </c>
      <c r="J21" s="30">
        <v>3133.9324342999998</v>
      </c>
      <c r="K21" s="30">
        <v>3229.5237439000002</v>
      </c>
      <c r="L21" s="30">
        <v>3229.5237439000002</v>
      </c>
      <c r="M21" s="31">
        <v>6363.4561782000001</v>
      </c>
      <c r="N21" s="30">
        <v>2737.2604692</v>
      </c>
      <c r="O21" s="30">
        <v>0</v>
      </c>
      <c r="P21" s="30">
        <v>2737.2604692</v>
      </c>
      <c r="Q21" s="31">
        <v>2737.2604692</v>
      </c>
      <c r="R21" s="30">
        <v>7598.6266904000004</v>
      </c>
      <c r="S21" s="30">
        <v>0</v>
      </c>
      <c r="T21" s="30">
        <v>7598.6266904000004</v>
      </c>
      <c r="U21" s="30">
        <v>2085.9956828999998</v>
      </c>
      <c r="V21" s="30">
        <v>0</v>
      </c>
      <c r="W21" s="30">
        <v>2085.9956828999998</v>
      </c>
      <c r="X21" s="31">
        <v>9684.6223733000006</v>
      </c>
      <c r="Y21" s="30">
        <v>48.7520259</v>
      </c>
      <c r="Z21" s="30">
        <v>48.7520259</v>
      </c>
      <c r="AA21" s="31">
        <v>48.7520259</v>
      </c>
    </row>
    <row r="22" spans="1:27" ht="13.5" thickBot="1" x14ac:dyDescent="0.25">
      <c r="A22" s="503"/>
      <c r="B22" s="503"/>
      <c r="C22" s="522">
        <v>42794</v>
      </c>
      <c r="D22" s="29">
        <v>27231.959329199999</v>
      </c>
      <c r="E22" s="30">
        <v>7334.1558359999999</v>
      </c>
      <c r="F22" s="30">
        <v>12</v>
      </c>
      <c r="G22" s="30">
        <v>7322.1558359999999</v>
      </c>
      <c r="H22" s="31">
        <v>7334.1558359999999</v>
      </c>
      <c r="I22" s="30">
        <v>3083.8759319999999</v>
      </c>
      <c r="J22" s="30">
        <v>3083.8759319999999</v>
      </c>
      <c r="K22" s="30">
        <v>3604.1377336999999</v>
      </c>
      <c r="L22" s="30">
        <v>3604.1377336999999</v>
      </c>
      <c r="M22" s="31">
        <v>6688.0136657000003</v>
      </c>
      <c r="N22" s="30">
        <v>2704.0297777000001</v>
      </c>
      <c r="O22" s="30">
        <v>0</v>
      </c>
      <c r="P22" s="30">
        <v>2704.0297777000001</v>
      </c>
      <c r="Q22" s="31">
        <v>2704.0297777000001</v>
      </c>
      <c r="R22" s="30">
        <v>8372.6749065000004</v>
      </c>
      <c r="S22" s="30">
        <v>0</v>
      </c>
      <c r="T22" s="30">
        <v>8372.6749065000004</v>
      </c>
      <c r="U22" s="30">
        <v>2095.4749047</v>
      </c>
      <c r="V22" s="30">
        <v>0</v>
      </c>
      <c r="W22" s="30">
        <v>2095.4749047</v>
      </c>
      <c r="X22" s="31">
        <v>10468.149811200001</v>
      </c>
      <c r="Y22" s="30">
        <v>37.610238600000002</v>
      </c>
      <c r="Z22" s="30">
        <v>37.610238600000002</v>
      </c>
      <c r="AA22" s="31">
        <v>37.610238600000002</v>
      </c>
    </row>
    <row r="23" spans="1:27" ht="13.5" thickBot="1" x14ac:dyDescent="0.25">
      <c r="A23" s="503"/>
      <c r="B23" s="503"/>
      <c r="C23" s="522">
        <v>42795</v>
      </c>
      <c r="D23" s="29">
        <v>28548.623634600001</v>
      </c>
      <c r="E23" s="30">
        <v>7337.9242311999997</v>
      </c>
      <c r="F23" s="30">
        <v>19</v>
      </c>
      <c r="G23" s="30">
        <v>7318.9242311999997</v>
      </c>
      <c r="H23" s="31">
        <v>7337.9242311999997</v>
      </c>
      <c r="I23" s="30">
        <v>3116.2982750000001</v>
      </c>
      <c r="J23" s="30">
        <v>3116.2982750000001</v>
      </c>
      <c r="K23" s="30">
        <v>4118.0196171999996</v>
      </c>
      <c r="L23" s="30">
        <v>4118.0196171999996</v>
      </c>
      <c r="M23" s="31">
        <v>7234.3178921999997</v>
      </c>
      <c r="N23" s="30">
        <v>2999.0047889000002</v>
      </c>
      <c r="O23" s="30">
        <v>0</v>
      </c>
      <c r="P23" s="30">
        <v>2999.0047889000002</v>
      </c>
      <c r="Q23" s="31">
        <v>2999.0047889000002</v>
      </c>
      <c r="R23" s="30">
        <v>8694.2381652000004</v>
      </c>
      <c r="S23" s="30">
        <v>1</v>
      </c>
      <c r="T23" s="30">
        <v>8640.2381652000004</v>
      </c>
      <c r="U23" s="30">
        <v>2244.4731572000001</v>
      </c>
      <c r="V23" s="30">
        <v>0</v>
      </c>
      <c r="W23" s="30">
        <v>2244.4731572000001</v>
      </c>
      <c r="X23" s="31">
        <v>10938.7113224</v>
      </c>
      <c r="Y23" s="30">
        <v>38.665399899999997</v>
      </c>
      <c r="Z23" s="30">
        <v>38.665399899999997</v>
      </c>
      <c r="AA23" s="31">
        <v>38.665399899999997</v>
      </c>
    </row>
    <row r="24" spans="1:27" ht="13.5" thickBot="1" x14ac:dyDescent="0.25">
      <c r="A24" s="503"/>
      <c r="B24" s="503"/>
      <c r="C24" s="522">
        <v>42796</v>
      </c>
      <c r="D24" s="29">
        <v>37694.646770500003</v>
      </c>
      <c r="E24" s="30">
        <v>9432.4816000999999</v>
      </c>
      <c r="F24" s="30">
        <v>25</v>
      </c>
      <c r="G24" s="30">
        <v>9407.4816000999999</v>
      </c>
      <c r="H24" s="31">
        <v>9432.4816000999999</v>
      </c>
      <c r="I24" s="30">
        <v>4131.9819679000002</v>
      </c>
      <c r="J24" s="30">
        <v>4131.9819679000002</v>
      </c>
      <c r="K24" s="30">
        <v>5159.2385310999998</v>
      </c>
      <c r="L24" s="30">
        <v>5159.2385310999998</v>
      </c>
      <c r="M24" s="31">
        <v>9291.2204989999991</v>
      </c>
      <c r="N24" s="30">
        <v>4250.2438662000004</v>
      </c>
      <c r="O24" s="30">
        <v>1</v>
      </c>
      <c r="P24" s="30">
        <v>4170.2438662000004</v>
      </c>
      <c r="Q24" s="31">
        <v>4250.2438662000004</v>
      </c>
      <c r="R24" s="30">
        <v>11466.3835086</v>
      </c>
      <c r="S24" s="30">
        <v>11</v>
      </c>
      <c r="T24" s="30">
        <v>10872.3835086</v>
      </c>
      <c r="U24" s="30">
        <v>3244.0697137000002</v>
      </c>
      <c r="V24" s="30">
        <v>0</v>
      </c>
      <c r="W24" s="30">
        <v>3244.0697137000002</v>
      </c>
      <c r="X24" s="31">
        <v>14710.453222300001</v>
      </c>
      <c r="Y24" s="30">
        <v>10.247582899999999</v>
      </c>
      <c r="Z24" s="30">
        <v>10.247582899999999</v>
      </c>
      <c r="AA24" s="31">
        <v>10.247582899999999</v>
      </c>
    </row>
    <row r="25" spans="1:27" ht="13.5" thickBot="1" x14ac:dyDescent="0.25">
      <c r="A25" s="503"/>
      <c r="B25" s="503"/>
      <c r="C25" s="522">
        <v>42797</v>
      </c>
      <c r="D25" s="29">
        <v>34298.746130799998</v>
      </c>
      <c r="E25" s="30">
        <v>8499.0080598999994</v>
      </c>
      <c r="F25" s="30">
        <v>28</v>
      </c>
      <c r="G25" s="30">
        <v>8471.0080598999994</v>
      </c>
      <c r="H25" s="31">
        <v>8499.0080598999994</v>
      </c>
      <c r="I25" s="30">
        <v>4011.9655994</v>
      </c>
      <c r="J25" s="30">
        <v>4011.9655994</v>
      </c>
      <c r="K25" s="30">
        <v>4205.2558502000002</v>
      </c>
      <c r="L25" s="30">
        <v>4205.2558502000002</v>
      </c>
      <c r="M25" s="31">
        <v>8217.2214495999997</v>
      </c>
      <c r="N25" s="30">
        <v>3782.4961159999998</v>
      </c>
      <c r="O25" s="30">
        <v>0</v>
      </c>
      <c r="P25" s="30">
        <v>3782.4961159999998</v>
      </c>
      <c r="Q25" s="31">
        <v>3782.4961159999998</v>
      </c>
      <c r="R25" s="30">
        <v>10771.7446024</v>
      </c>
      <c r="S25" s="30">
        <v>5</v>
      </c>
      <c r="T25" s="30">
        <v>10501.7446024</v>
      </c>
      <c r="U25" s="30">
        <v>3021.2474560000001</v>
      </c>
      <c r="V25" s="30">
        <v>0</v>
      </c>
      <c r="W25" s="30">
        <v>3021.2474560000001</v>
      </c>
      <c r="X25" s="31">
        <v>13792.992058399999</v>
      </c>
      <c r="Y25" s="30">
        <v>7.0284468999999996</v>
      </c>
      <c r="Z25" s="30">
        <v>7.0284468999999996</v>
      </c>
      <c r="AA25" s="31">
        <v>7.0284468999999996</v>
      </c>
    </row>
    <row r="26" spans="1:27" ht="13.5" thickBot="1" x14ac:dyDescent="0.25">
      <c r="A26" s="503"/>
      <c r="B26" s="503"/>
      <c r="C26" s="522">
        <v>42798</v>
      </c>
      <c r="D26" s="29">
        <v>24462.0175236</v>
      </c>
      <c r="E26" s="30">
        <v>9188.9889222999991</v>
      </c>
      <c r="F26" s="30">
        <v>19</v>
      </c>
      <c r="G26" s="30">
        <v>9169.9889222999991</v>
      </c>
      <c r="H26" s="31">
        <v>9188.9889222999991</v>
      </c>
      <c r="I26" s="30">
        <v>2830.7858166000001</v>
      </c>
      <c r="J26" s="30">
        <v>2830.7858166000001</v>
      </c>
      <c r="K26" s="30">
        <v>0</v>
      </c>
      <c r="L26" s="30">
        <v>0</v>
      </c>
      <c r="M26" s="31">
        <v>2830.7858166000001</v>
      </c>
      <c r="N26" s="30">
        <v>2396.5922261999999</v>
      </c>
      <c r="O26" s="30">
        <v>0</v>
      </c>
      <c r="P26" s="30">
        <v>2396.5922261999999</v>
      </c>
      <c r="Q26" s="31">
        <v>2396.5922261999999</v>
      </c>
      <c r="R26" s="30">
        <v>7824.1130966000001</v>
      </c>
      <c r="S26" s="30">
        <v>0</v>
      </c>
      <c r="T26" s="30">
        <v>7824.1130966000001</v>
      </c>
      <c r="U26" s="30">
        <v>2185.0002685999998</v>
      </c>
      <c r="V26" s="30">
        <v>0</v>
      </c>
      <c r="W26" s="30">
        <v>2185.0002685999998</v>
      </c>
      <c r="X26" s="31">
        <v>10009.113365200001</v>
      </c>
      <c r="Y26" s="30">
        <v>36.537193299999998</v>
      </c>
      <c r="Z26" s="30">
        <v>36.537193299999998</v>
      </c>
      <c r="AA26" s="31">
        <v>36.537193299999998</v>
      </c>
    </row>
    <row r="27" spans="1:27" ht="13.5" thickBot="1" x14ac:dyDescent="0.25">
      <c r="A27" s="503"/>
      <c r="B27" s="503"/>
      <c r="C27" s="522">
        <v>42799</v>
      </c>
      <c r="D27" s="29">
        <v>2783.5380854</v>
      </c>
      <c r="E27" s="30">
        <v>0</v>
      </c>
      <c r="F27" s="30">
        <v>0</v>
      </c>
      <c r="G27" s="30">
        <v>0</v>
      </c>
      <c r="H27" s="31">
        <v>0</v>
      </c>
      <c r="I27" s="30">
        <v>0</v>
      </c>
      <c r="J27" s="30">
        <v>0</v>
      </c>
      <c r="K27" s="30">
        <v>2783.5380854</v>
      </c>
      <c r="L27" s="30">
        <v>2783.5380854</v>
      </c>
      <c r="M27" s="31">
        <v>2783.5380854</v>
      </c>
      <c r="N27" s="30">
        <v>0</v>
      </c>
      <c r="O27" s="30">
        <v>0</v>
      </c>
      <c r="P27" s="30">
        <v>0</v>
      </c>
      <c r="Q27" s="31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1">
        <v>0</v>
      </c>
      <c r="Y27" s="30">
        <v>0</v>
      </c>
      <c r="Z27" s="30">
        <v>0</v>
      </c>
      <c r="AA27" s="31">
        <v>0</v>
      </c>
    </row>
    <row r="28" spans="1:27" ht="13.5" thickBot="1" x14ac:dyDescent="0.25">
      <c r="A28" s="503"/>
      <c r="B28" s="504"/>
      <c r="C28" s="32" t="s">
        <v>211</v>
      </c>
      <c r="D28" s="33">
        <v>183399.8815746</v>
      </c>
      <c r="E28" s="34">
        <v>51338.817703399996</v>
      </c>
      <c r="F28" s="34">
        <v>119</v>
      </c>
      <c r="G28" s="34">
        <v>51219.817703399996</v>
      </c>
      <c r="H28" s="35">
        <v>51338.817703399996</v>
      </c>
      <c r="I28" s="34">
        <v>20308.840025199999</v>
      </c>
      <c r="J28" s="34">
        <v>20308.840025199999</v>
      </c>
      <c r="K28" s="34">
        <v>23099.713561500001</v>
      </c>
      <c r="L28" s="34">
        <v>23099.713561500001</v>
      </c>
      <c r="M28" s="35">
        <v>43408.5535867</v>
      </c>
      <c r="N28" s="34">
        <v>18869.627244200001</v>
      </c>
      <c r="O28" s="34">
        <v>1</v>
      </c>
      <c r="P28" s="34">
        <v>18789.627244200001</v>
      </c>
      <c r="Q28" s="35">
        <v>18869.627244200001</v>
      </c>
      <c r="R28" s="34">
        <v>54727.780969699998</v>
      </c>
      <c r="S28" s="34">
        <v>17</v>
      </c>
      <c r="T28" s="34">
        <v>53809.780969699998</v>
      </c>
      <c r="U28" s="34">
        <v>14876.261183099999</v>
      </c>
      <c r="V28" s="34">
        <v>0</v>
      </c>
      <c r="W28" s="34">
        <v>14876.261183099999</v>
      </c>
      <c r="X28" s="35">
        <v>69604.042152800001</v>
      </c>
      <c r="Y28" s="34">
        <v>178.84088750000001</v>
      </c>
      <c r="Z28" s="34">
        <v>178.84088750000001</v>
      </c>
      <c r="AA28" s="35">
        <v>178.84088750000001</v>
      </c>
    </row>
    <row r="29" spans="1:27" ht="13.5" thickBot="1" x14ac:dyDescent="0.25">
      <c r="A29" s="503"/>
      <c r="B29" s="502" t="s">
        <v>151</v>
      </c>
      <c r="C29" s="522">
        <v>42800</v>
      </c>
      <c r="D29" s="29">
        <v>28211.493215300001</v>
      </c>
      <c r="E29" s="30">
        <v>9383.6011999999992</v>
      </c>
      <c r="F29" s="30">
        <v>14</v>
      </c>
      <c r="G29" s="30">
        <v>9369.6011999999992</v>
      </c>
      <c r="H29" s="31">
        <v>9383.6011999999992</v>
      </c>
      <c r="I29" s="30">
        <v>2814.5575644</v>
      </c>
      <c r="J29" s="30">
        <v>2814.5575644</v>
      </c>
      <c r="K29" s="30">
        <v>3042.2558835</v>
      </c>
      <c r="L29" s="30">
        <v>3042.2558835</v>
      </c>
      <c r="M29" s="31">
        <v>5856.8134479</v>
      </c>
      <c r="N29" s="30">
        <v>2723.3790777999998</v>
      </c>
      <c r="O29" s="30">
        <v>0</v>
      </c>
      <c r="P29" s="30">
        <v>2723.3790777999998</v>
      </c>
      <c r="Q29" s="31">
        <v>2723.3790777999998</v>
      </c>
      <c r="R29" s="30">
        <v>7876.0152398999999</v>
      </c>
      <c r="S29" s="30">
        <v>0</v>
      </c>
      <c r="T29" s="30">
        <v>7876.0152398999999</v>
      </c>
      <c r="U29" s="30">
        <v>2323.0112666999999</v>
      </c>
      <c r="V29" s="30">
        <v>0</v>
      </c>
      <c r="W29" s="30">
        <v>2323.0112666999999</v>
      </c>
      <c r="X29" s="31">
        <v>10199.026506599999</v>
      </c>
      <c r="Y29" s="30">
        <v>48.672983000000002</v>
      </c>
      <c r="Z29" s="30">
        <v>48.672983000000002</v>
      </c>
      <c r="AA29" s="31">
        <v>48.672983000000002</v>
      </c>
    </row>
    <row r="30" spans="1:27" ht="13.5" thickBot="1" x14ac:dyDescent="0.25">
      <c r="A30" s="503"/>
      <c r="B30" s="503"/>
      <c r="C30" s="522">
        <v>42801</v>
      </c>
      <c r="D30" s="29">
        <v>26796.302491800001</v>
      </c>
      <c r="E30" s="30">
        <v>7035.4492116000001</v>
      </c>
      <c r="F30" s="30">
        <v>13</v>
      </c>
      <c r="G30" s="30">
        <v>7022.4492116000001</v>
      </c>
      <c r="H30" s="31">
        <v>7035.4492116000001</v>
      </c>
      <c r="I30" s="30">
        <v>2739.0629884</v>
      </c>
      <c r="J30" s="30">
        <v>2739.0629884</v>
      </c>
      <c r="K30" s="30">
        <v>3369.7400266</v>
      </c>
      <c r="L30" s="30">
        <v>3369.7400266</v>
      </c>
      <c r="M30" s="31">
        <v>6108.8030150000004</v>
      </c>
      <c r="N30" s="30">
        <v>2693.8015933000001</v>
      </c>
      <c r="O30" s="30">
        <v>0</v>
      </c>
      <c r="P30" s="30">
        <v>2693.8015933000001</v>
      </c>
      <c r="Q30" s="31">
        <v>2693.8015933000001</v>
      </c>
      <c r="R30" s="30">
        <v>8619.0112883000002</v>
      </c>
      <c r="S30" s="30">
        <v>0</v>
      </c>
      <c r="T30" s="30">
        <v>8619.0112883000002</v>
      </c>
      <c r="U30" s="30">
        <v>2301.6881234000002</v>
      </c>
      <c r="V30" s="30">
        <v>0</v>
      </c>
      <c r="W30" s="30">
        <v>2301.6881234000002</v>
      </c>
      <c r="X30" s="31">
        <v>10920.699411699999</v>
      </c>
      <c r="Y30" s="30">
        <v>37.549260199999999</v>
      </c>
      <c r="Z30" s="30">
        <v>37.549260199999999</v>
      </c>
      <c r="AA30" s="31">
        <v>37.549260199999999</v>
      </c>
    </row>
    <row r="31" spans="1:27" ht="13.5" thickBot="1" x14ac:dyDescent="0.25">
      <c r="A31" s="503"/>
      <c r="B31" s="503"/>
      <c r="C31" s="522">
        <v>42802</v>
      </c>
      <c r="D31" s="29">
        <v>27765.788199999999</v>
      </c>
      <c r="E31" s="30">
        <v>7063.5482266999998</v>
      </c>
      <c r="F31" s="30">
        <v>15</v>
      </c>
      <c r="G31" s="30">
        <v>7048.5482266999998</v>
      </c>
      <c r="H31" s="31">
        <v>7063.5482266999998</v>
      </c>
      <c r="I31" s="30">
        <v>2881.4895325000002</v>
      </c>
      <c r="J31" s="30">
        <v>2881.4895325000002</v>
      </c>
      <c r="K31" s="30">
        <v>3874.7767987000002</v>
      </c>
      <c r="L31" s="30">
        <v>3874.7767987000002</v>
      </c>
      <c r="M31" s="31">
        <v>6756.2663312000004</v>
      </c>
      <c r="N31" s="30">
        <v>2987.1420905</v>
      </c>
      <c r="O31" s="30">
        <v>0</v>
      </c>
      <c r="P31" s="30">
        <v>2987.1420905</v>
      </c>
      <c r="Q31" s="31">
        <v>2987.1420905</v>
      </c>
      <c r="R31" s="30">
        <v>8514.1832341999998</v>
      </c>
      <c r="S31" s="30">
        <v>2</v>
      </c>
      <c r="T31" s="30">
        <v>8406.1832341999998</v>
      </c>
      <c r="U31" s="30">
        <v>2406.0456067999999</v>
      </c>
      <c r="V31" s="30">
        <v>0</v>
      </c>
      <c r="W31" s="30">
        <v>2406.0456067999999</v>
      </c>
      <c r="X31" s="31">
        <v>10920.228841</v>
      </c>
      <c r="Y31" s="30">
        <v>38.602710600000002</v>
      </c>
      <c r="Z31" s="30">
        <v>38.602710600000002</v>
      </c>
      <c r="AA31" s="31">
        <v>38.602710600000002</v>
      </c>
    </row>
    <row r="32" spans="1:27" ht="13.5" thickBot="1" x14ac:dyDescent="0.25">
      <c r="A32" s="503"/>
      <c r="B32" s="503"/>
      <c r="C32" s="522">
        <v>42803</v>
      </c>
      <c r="D32" s="29">
        <v>37153.182669000002</v>
      </c>
      <c r="E32" s="30">
        <v>8977.8010728000008</v>
      </c>
      <c r="F32" s="30">
        <v>23</v>
      </c>
      <c r="G32" s="30">
        <v>8954.8010728000008</v>
      </c>
      <c r="H32" s="31">
        <v>8977.8010728000008</v>
      </c>
      <c r="I32" s="30">
        <v>3991.1069281</v>
      </c>
      <c r="J32" s="30">
        <v>3991.1069281</v>
      </c>
      <c r="K32" s="30">
        <v>4940.8920154999996</v>
      </c>
      <c r="L32" s="30">
        <v>4940.8920154999996</v>
      </c>
      <c r="M32" s="31">
        <v>8931.9989435999996</v>
      </c>
      <c r="N32" s="30">
        <v>4234.5971748000002</v>
      </c>
      <c r="O32" s="30">
        <v>1</v>
      </c>
      <c r="P32" s="30">
        <v>4154.5971748000002</v>
      </c>
      <c r="Q32" s="31">
        <v>4234.5971748000002</v>
      </c>
      <c r="R32" s="30">
        <v>11570.870849700001</v>
      </c>
      <c r="S32" s="30">
        <v>8</v>
      </c>
      <c r="T32" s="30">
        <v>11138.870849700001</v>
      </c>
      <c r="U32" s="30">
        <v>3427.6836598999998</v>
      </c>
      <c r="V32" s="30">
        <v>0</v>
      </c>
      <c r="W32" s="30">
        <v>3427.6836598999998</v>
      </c>
      <c r="X32" s="31">
        <v>14998.554509600001</v>
      </c>
      <c r="Y32" s="30">
        <v>10.2309682</v>
      </c>
      <c r="Z32" s="30">
        <v>10.2309682</v>
      </c>
      <c r="AA32" s="31">
        <v>10.2309682</v>
      </c>
    </row>
    <row r="33" spans="1:27" ht="13.5" thickBot="1" x14ac:dyDescent="0.25">
      <c r="A33" s="503"/>
      <c r="B33" s="503"/>
      <c r="C33" s="522">
        <v>42804</v>
      </c>
      <c r="D33" s="29">
        <v>33469.509889699999</v>
      </c>
      <c r="E33" s="30">
        <v>8050.4872708000003</v>
      </c>
      <c r="F33" s="30">
        <v>23</v>
      </c>
      <c r="G33" s="30">
        <v>8027.4872708000003</v>
      </c>
      <c r="H33" s="31">
        <v>8050.4872708000003</v>
      </c>
      <c r="I33" s="30">
        <v>4032.0407507</v>
      </c>
      <c r="J33" s="30">
        <v>4032.0407507</v>
      </c>
      <c r="K33" s="30">
        <v>4102.7032545000002</v>
      </c>
      <c r="L33" s="30">
        <v>4102.7032545000002</v>
      </c>
      <c r="M33" s="31">
        <v>8134.7440052000002</v>
      </c>
      <c r="N33" s="30">
        <v>3767.0688463000001</v>
      </c>
      <c r="O33" s="30">
        <v>0</v>
      </c>
      <c r="P33" s="30">
        <v>3767.0688463000001</v>
      </c>
      <c r="Q33" s="31">
        <v>3767.0688463000001</v>
      </c>
      <c r="R33" s="30">
        <v>10444.6515031</v>
      </c>
      <c r="S33" s="30">
        <v>5</v>
      </c>
      <c r="T33" s="30">
        <v>10174.6515031</v>
      </c>
      <c r="U33" s="30">
        <v>3065.5412127999998</v>
      </c>
      <c r="V33" s="30">
        <v>0</v>
      </c>
      <c r="W33" s="30">
        <v>3065.5412127999998</v>
      </c>
      <c r="X33" s="31">
        <v>13510.192715900001</v>
      </c>
      <c r="Y33" s="30">
        <v>7.0170515</v>
      </c>
      <c r="Z33" s="30">
        <v>7.0170515</v>
      </c>
      <c r="AA33" s="31">
        <v>7.0170515</v>
      </c>
    </row>
    <row r="34" spans="1:27" ht="13.5" thickBot="1" x14ac:dyDescent="0.25">
      <c r="A34" s="503"/>
      <c r="B34" s="503"/>
      <c r="C34" s="522">
        <v>42805</v>
      </c>
      <c r="D34" s="29">
        <v>22775.275607299998</v>
      </c>
      <c r="E34" s="30">
        <v>8163.3901213999998</v>
      </c>
      <c r="F34" s="30">
        <v>19</v>
      </c>
      <c r="G34" s="30">
        <v>8144.3901213999998</v>
      </c>
      <c r="H34" s="31">
        <v>8163.3901213999998</v>
      </c>
      <c r="I34" s="30">
        <v>3010.8455190999998</v>
      </c>
      <c r="J34" s="30">
        <v>3010.8455190999998</v>
      </c>
      <c r="K34" s="30">
        <v>0</v>
      </c>
      <c r="L34" s="30">
        <v>0</v>
      </c>
      <c r="M34" s="31">
        <v>3010.8455190999998</v>
      </c>
      <c r="N34" s="30">
        <v>2386.0307551000001</v>
      </c>
      <c r="O34" s="30">
        <v>0</v>
      </c>
      <c r="P34" s="30">
        <v>2386.0307551000001</v>
      </c>
      <c r="Q34" s="31">
        <v>2386.0307551000001</v>
      </c>
      <c r="R34" s="30">
        <v>7163.419081</v>
      </c>
      <c r="S34" s="30">
        <v>0</v>
      </c>
      <c r="T34" s="30">
        <v>7163.419081</v>
      </c>
      <c r="U34" s="30">
        <v>2015.1121760999999</v>
      </c>
      <c r="V34" s="30">
        <v>0</v>
      </c>
      <c r="W34" s="30">
        <v>2015.1121760999999</v>
      </c>
      <c r="X34" s="31">
        <v>9178.5312570999995</v>
      </c>
      <c r="Y34" s="30">
        <v>36.477954599999997</v>
      </c>
      <c r="Z34" s="30">
        <v>36.477954599999997</v>
      </c>
      <c r="AA34" s="31">
        <v>36.477954599999997</v>
      </c>
    </row>
    <row r="35" spans="1:27" ht="13.5" thickBot="1" x14ac:dyDescent="0.25">
      <c r="A35" s="503"/>
      <c r="B35" s="503"/>
      <c r="C35" s="522">
        <v>42806</v>
      </c>
      <c r="D35" s="29">
        <v>2470.0708175999998</v>
      </c>
      <c r="E35" s="30">
        <v>0</v>
      </c>
      <c r="F35" s="30">
        <v>0</v>
      </c>
      <c r="G35" s="30">
        <v>0</v>
      </c>
      <c r="H35" s="31">
        <v>0</v>
      </c>
      <c r="I35" s="30">
        <v>0</v>
      </c>
      <c r="J35" s="30">
        <v>0</v>
      </c>
      <c r="K35" s="30">
        <v>2470.0708175999998</v>
      </c>
      <c r="L35" s="30">
        <v>2470.0708175999998</v>
      </c>
      <c r="M35" s="31">
        <v>2470.0708175999998</v>
      </c>
      <c r="N35" s="30">
        <v>0</v>
      </c>
      <c r="O35" s="30">
        <v>0</v>
      </c>
      <c r="P35" s="30">
        <v>0</v>
      </c>
      <c r="Q35" s="31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0</v>
      </c>
      <c r="X35" s="31">
        <v>0</v>
      </c>
      <c r="Y35" s="30">
        <v>0</v>
      </c>
      <c r="Z35" s="30">
        <v>0</v>
      </c>
      <c r="AA35" s="31">
        <v>0</v>
      </c>
    </row>
    <row r="36" spans="1:27" ht="13.5" thickBot="1" x14ac:dyDescent="0.25">
      <c r="A36" s="503"/>
      <c r="B36" s="504"/>
      <c r="C36" s="32" t="s">
        <v>211</v>
      </c>
      <c r="D36" s="33">
        <v>178641.6228907</v>
      </c>
      <c r="E36" s="34">
        <v>48674.277103300003</v>
      </c>
      <c r="F36" s="34">
        <v>107</v>
      </c>
      <c r="G36" s="34">
        <v>48567.277103300003</v>
      </c>
      <c r="H36" s="35">
        <v>48674.277103300003</v>
      </c>
      <c r="I36" s="34">
        <v>19469.103283199998</v>
      </c>
      <c r="J36" s="34">
        <v>19469.103283199998</v>
      </c>
      <c r="K36" s="34">
        <v>21800.438796400002</v>
      </c>
      <c r="L36" s="34">
        <v>21800.438796400002</v>
      </c>
      <c r="M36" s="35">
        <v>41269.542079600003</v>
      </c>
      <c r="N36" s="34">
        <v>18792.019537799999</v>
      </c>
      <c r="O36" s="34">
        <v>1</v>
      </c>
      <c r="P36" s="34">
        <v>18712.019537799999</v>
      </c>
      <c r="Q36" s="35">
        <v>18792.019537799999</v>
      </c>
      <c r="R36" s="34">
        <v>54188.1511962</v>
      </c>
      <c r="S36" s="34">
        <v>15</v>
      </c>
      <c r="T36" s="34">
        <v>53378.1511962</v>
      </c>
      <c r="U36" s="34">
        <v>15539.082045700001</v>
      </c>
      <c r="V36" s="34">
        <v>0</v>
      </c>
      <c r="W36" s="34">
        <v>15539.082045700001</v>
      </c>
      <c r="X36" s="35">
        <v>69727.233241900001</v>
      </c>
      <c r="Y36" s="34">
        <v>178.55092809999999</v>
      </c>
      <c r="Z36" s="34">
        <v>178.55092809999999</v>
      </c>
      <c r="AA36" s="35">
        <v>178.55092809999999</v>
      </c>
    </row>
    <row r="37" spans="1:27" ht="13.5" thickBot="1" x14ac:dyDescent="0.25">
      <c r="A37" s="503"/>
      <c r="B37" s="502" t="s">
        <v>152</v>
      </c>
      <c r="C37" s="522">
        <v>42807</v>
      </c>
      <c r="D37" s="29">
        <v>26435.877474000001</v>
      </c>
      <c r="E37" s="30">
        <v>8694.7431763999994</v>
      </c>
      <c r="F37" s="30">
        <v>15</v>
      </c>
      <c r="G37" s="30">
        <v>8679.7431763999994</v>
      </c>
      <c r="H37" s="31">
        <v>8694.7431763999994</v>
      </c>
      <c r="I37" s="30">
        <v>2805.9093367999999</v>
      </c>
      <c r="J37" s="30">
        <v>2805.9093367999999</v>
      </c>
      <c r="K37" s="30">
        <v>2615.1746364999999</v>
      </c>
      <c r="L37" s="30">
        <v>2615.1746364999999</v>
      </c>
      <c r="M37" s="31">
        <v>5421.0839733000003</v>
      </c>
      <c r="N37" s="30">
        <v>2626.3464370000002</v>
      </c>
      <c r="O37" s="30">
        <v>0</v>
      </c>
      <c r="P37" s="30">
        <v>2626.3464370000002</v>
      </c>
      <c r="Q37" s="31">
        <v>2626.3464370000002</v>
      </c>
      <c r="R37" s="30">
        <v>7450.9148329999998</v>
      </c>
      <c r="S37" s="30">
        <v>0</v>
      </c>
      <c r="T37" s="30">
        <v>7450.9148329999998</v>
      </c>
      <c r="U37" s="30">
        <v>2194.9302822999998</v>
      </c>
      <c r="V37" s="30">
        <v>0</v>
      </c>
      <c r="W37" s="30">
        <v>2194.9302822999998</v>
      </c>
      <c r="X37" s="31">
        <v>9645.8451153000005</v>
      </c>
      <c r="Y37" s="30">
        <v>47.858772000000002</v>
      </c>
      <c r="Z37" s="30">
        <v>47.858772000000002</v>
      </c>
      <c r="AA37" s="31">
        <v>47.858772000000002</v>
      </c>
    </row>
    <row r="38" spans="1:27" ht="13.5" thickBot="1" x14ac:dyDescent="0.25">
      <c r="A38" s="503"/>
      <c r="B38" s="503"/>
      <c r="C38" s="522">
        <v>42808</v>
      </c>
      <c r="D38" s="29">
        <v>25458.7566744</v>
      </c>
      <c r="E38" s="30">
        <v>6990.0536024000003</v>
      </c>
      <c r="F38" s="30">
        <v>20</v>
      </c>
      <c r="G38" s="30">
        <v>6970.0536024000003</v>
      </c>
      <c r="H38" s="31">
        <v>6990.0536024000003</v>
      </c>
      <c r="I38" s="30">
        <v>2662.6978899999999</v>
      </c>
      <c r="J38" s="30">
        <v>2662.6978899999999</v>
      </c>
      <c r="K38" s="30">
        <v>2938.4456307999999</v>
      </c>
      <c r="L38" s="30">
        <v>2938.4456307999999</v>
      </c>
      <c r="M38" s="31">
        <v>5601.1435208000003</v>
      </c>
      <c r="N38" s="30">
        <v>2598.5897937</v>
      </c>
      <c r="O38" s="30">
        <v>0</v>
      </c>
      <c r="P38" s="30">
        <v>2598.5897937</v>
      </c>
      <c r="Q38" s="31">
        <v>2598.5897937</v>
      </c>
      <c r="R38" s="30">
        <v>8003.8207678999997</v>
      </c>
      <c r="S38" s="30">
        <v>0</v>
      </c>
      <c r="T38" s="30">
        <v>8003.8207678999997</v>
      </c>
      <c r="U38" s="30">
        <v>2228.2278606999998</v>
      </c>
      <c r="V38" s="30">
        <v>0</v>
      </c>
      <c r="W38" s="30">
        <v>2228.2278606999998</v>
      </c>
      <c r="X38" s="31">
        <v>10232.0486286</v>
      </c>
      <c r="Y38" s="30">
        <v>36.921128899999999</v>
      </c>
      <c r="Z38" s="30">
        <v>36.921128899999999</v>
      </c>
      <c r="AA38" s="31">
        <v>36.921128899999999</v>
      </c>
    </row>
    <row r="39" spans="1:27" ht="13.5" thickBot="1" x14ac:dyDescent="0.25">
      <c r="A39" s="503"/>
      <c r="B39" s="503"/>
      <c r="C39" s="522">
        <v>42809</v>
      </c>
      <c r="D39" s="29">
        <v>26676.806639499999</v>
      </c>
      <c r="E39" s="30">
        <v>7053.5696618000002</v>
      </c>
      <c r="F39" s="30">
        <v>18</v>
      </c>
      <c r="G39" s="30">
        <v>7035.5696618000002</v>
      </c>
      <c r="H39" s="31">
        <v>7053.5696618000002</v>
      </c>
      <c r="I39" s="30">
        <v>2792.8100949</v>
      </c>
      <c r="J39" s="30">
        <v>2792.8100949</v>
      </c>
      <c r="K39" s="30">
        <v>3387.7366591</v>
      </c>
      <c r="L39" s="30">
        <v>3387.7366591</v>
      </c>
      <c r="M39" s="31">
        <v>6180.546754</v>
      </c>
      <c r="N39" s="30">
        <v>2880.2574092999998</v>
      </c>
      <c r="O39" s="30">
        <v>0</v>
      </c>
      <c r="P39" s="30">
        <v>2880.2574092999998</v>
      </c>
      <c r="Q39" s="31">
        <v>2880.2574092999998</v>
      </c>
      <c r="R39" s="30">
        <v>8168.6692186999999</v>
      </c>
      <c r="S39" s="30">
        <v>1</v>
      </c>
      <c r="T39" s="30">
        <v>8114.6692186999999</v>
      </c>
      <c r="U39" s="30">
        <v>2355.8066386</v>
      </c>
      <c r="V39" s="30">
        <v>0</v>
      </c>
      <c r="W39" s="30">
        <v>2355.8066386</v>
      </c>
      <c r="X39" s="31">
        <v>10524.4758573</v>
      </c>
      <c r="Y39" s="30">
        <v>37.956957099999997</v>
      </c>
      <c r="Z39" s="30">
        <v>37.956957099999997</v>
      </c>
      <c r="AA39" s="31">
        <v>37.956957099999997</v>
      </c>
    </row>
    <row r="40" spans="1:27" ht="13.5" thickBot="1" x14ac:dyDescent="0.25">
      <c r="A40" s="503"/>
      <c r="B40" s="503"/>
      <c r="C40" s="522">
        <v>42810</v>
      </c>
      <c r="D40" s="29">
        <v>36098.841359500002</v>
      </c>
      <c r="E40" s="30">
        <v>9050.6668704999993</v>
      </c>
      <c r="F40" s="30">
        <v>18</v>
      </c>
      <c r="G40" s="30">
        <v>9032.6668704999993</v>
      </c>
      <c r="H40" s="31">
        <v>9050.6668704999993</v>
      </c>
      <c r="I40" s="30">
        <v>3929.7294938999999</v>
      </c>
      <c r="J40" s="30">
        <v>3929.7294938999999</v>
      </c>
      <c r="K40" s="30">
        <v>4294.0401099999999</v>
      </c>
      <c r="L40" s="30">
        <v>4294.0401099999999</v>
      </c>
      <c r="M40" s="31">
        <v>8223.7696039000002</v>
      </c>
      <c r="N40" s="30">
        <v>4084.1478333</v>
      </c>
      <c r="O40" s="30">
        <v>1</v>
      </c>
      <c r="P40" s="30">
        <v>4004.1478333</v>
      </c>
      <c r="Q40" s="31">
        <v>4084.1478333</v>
      </c>
      <c r="R40" s="30">
        <v>11365.318260399999</v>
      </c>
      <c r="S40" s="30">
        <v>6</v>
      </c>
      <c r="T40" s="30">
        <v>11041.318260399999</v>
      </c>
      <c r="U40" s="30">
        <v>3364.8789688000002</v>
      </c>
      <c r="V40" s="30">
        <v>0</v>
      </c>
      <c r="W40" s="30">
        <v>3364.8789688000002</v>
      </c>
      <c r="X40" s="31">
        <v>14730.197229199999</v>
      </c>
      <c r="Y40" s="30">
        <v>10.0598226</v>
      </c>
      <c r="Z40" s="30">
        <v>10.0598226</v>
      </c>
      <c r="AA40" s="31">
        <v>10.0598226</v>
      </c>
    </row>
    <row r="41" spans="1:27" ht="13.5" thickBot="1" x14ac:dyDescent="0.25">
      <c r="A41" s="503"/>
      <c r="B41" s="503"/>
      <c r="C41" s="522">
        <v>42811</v>
      </c>
      <c r="D41" s="29">
        <v>32253.892755699999</v>
      </c>
      <c r="E41" s="30">
        <v>8086.8649886000003</v>
      </c>
      <c r="F41" s="30">
        <v>23</v>
      </c>
      <c r="G41" s="30">
        <v>8063.8649886000003</v>
      </c>
      <c r="H41" s="31">
        <v>8086.8649886000003</v>
      </c>
      <c r="I41" s="30">
        <v>3794.3381933999999</v>
      </c>
      <c r="J41" s="30">
        <v>3794.3381933999999</v>
      </c>
      <c r="K41" s="30">
        <v>3555.1546023999999</v>
      </c>
      <c r="L41" s="30">
        <v>3555.1546023999999</v>
      </c>
      <c r="M41" s="31">
        <v>7349.4927957999998</v>
      </c>
      <c r="N41" s="30">
        <v>3633.9074835000001</v>
      </c>
      <c r="O41" s="30">
        <v>0</v>
      </c>
      <c r="P41" s="30">
        <v>3633.9074835000001</v>
      </c>
      <c r="Q41" s="31">
        <v>3633.9074835000001</v>
      </c>
      <c r="R41" s="30">
        <v>10179.1054976</v>
      </c>
      <c r="S41" s="30">
        <v>3</v>
      </c>
      <c r="T41" s="30">
        <v>10017.1054976</v>
      </c>
      <c r="U41" s="30">
        <v>2997.6223212999998</v>
      </c>
      <c r="V41" s="30">
        <v>0</v>
      </c>
      <c r="W41" s="30">
        <v>2997.6223212999998</v>
      </c>
      <c r="X41" s="31">
        <v>13176.727818900001</v>
      </c>
      <c r="Y41" s="30">
        <v>6.8996689</v>
      </c>
      <c r="Z41" s="30">
        <v>6.8996689</v>
      </c>
      <c r="AA41" s="31">
        <v>6.8996689</v>
      </c>
    </row>
    <row r="42" spans="1:27" ht="13.5" thickBot="1" x14ac:dyDescent="0.25">
      <c r="A42" s="503"/>
      <c r="B42" s="503"/>
      <c r="C42" s="522">
        <v>42812</v>
      </c>
      <c r="D42" s="29">
        <v>22280.407459800001</v>
      </c>
      <c r="E42" s="30">
        <v>8051.4121949999999</v>
      </c>
      <c r="F42" s="30">
        <v>13</v>
      </c>
      <c r="G42" s="30">
        <v>8038.4121949999999</v>
      </c>
      <c r="H42" s="31">
        <v>8051.4121949999999</v>
      </c>
      <c r="I42" s="30">
        <v>2639.7426501</v>
      </c>
      <c r="J42" s="30">
        <v>2639.7426501</v>
      </c>
      <c r="K42" s="30">
        <v>0</v>
      </c>
      <c r="L42" s="30">
        <v>0</v>
      </c>
      <c r="M42" s="31">
        <v>2639.7426501</v>
      </c>
      <c r="N42" s="30">
        <v>2302.9793137000001</v>
      </c>
      <c r="O42" s="30">
        <v>0</v>
      </c>
      <c r="P42" s="30">
        <v>2302.9793137000001</v>
      </c>
      <c r="Q42" s="31">
        <v>2302.9793137000001</v>
      </c>
      <c r="R42" s="30">
        <v>7275.6389360000003</v>
      </c>
      <c r="S42" s="30">
        <v>0</v>
      </c>
      <c r="T42" s="30">
        <v>7275.6389360000003</v>
      </c>
      <c r="U42" s="30">
        <v>1974.7666205999999</v>
      </c>
      <c r="V42" s="30">
        <v>0</v>
      </c>
      <c r="W42" s="30">
        <v>1974.7666205999999</v>
      </c>
      <c r="X42" s="31">
        <v>9250.4055566000006</v>
      </c>
      <c r="Y42" s="30">
        <v>35.867744399999999</v>
      </c>
      <c r="Z42" s="30">
        <v>35.867744399999999</v>
      </c>
      <c r="AA42" s="31">
        <v>35.867744399999999</v>
      </c>
    </row>
    <row r="43" spans="1:27" ht="13.5" thickBot="1" x14ac:dyDescent="0.25">
      <c r="A43" s="503"/>
      <c r="B43" s="503"/>
      <c r="C43" s="522">
        <v>42813</v>
      </c>
      <c r="D43" s="29">
        <v>2473.6622348000001</v>
      </c>
      <c r="E43" s="30">
        <v>0</v>
      </c>
      <c r="F43" s="30">
        <v>0</v>
      </c>
      <c r="G43" s="30">
        <v>0</v>
      </c>
      <c r="H43" s="31">
        <v>0</v>
      </c>
      <c r="I43" s="30">
        <v>0</v>
      </c>
      <c r="J43" s="30">
        <v>0</v>
      </c>
      <c r="K43" s="30">
        <v>2473.6622348000001</v>
      </c>
      <c r="L43" s="30">
        <v>2473.6622348000001</v>
      </c>
      <c r="M43" s="31">
        <v>2473.6622348000001</v>
      </c>
      <c r="N43" s="30">
        <v>0</v>
      </c>
      <c r="O43" s="30">
        <v>0</v>
      </c>
      <c r="P43" s="30">
        <v>0</v>
      </c>
      <c r="Q43" s="31">
        <v>0</v>
      </c>
      <c r="R43" s="30">
        <v>0</v>
      </c>
      <c r="S43" s="30">
        <v>0</v>
      </c>
      <c r="T43" s="30">
        <v>0</v>
      </c>
      <c r="U43" s="30">
        <v>0</v>
      </c>
      <c r="V43" s="30">
        <v>0</v>
      </c>
      <c r="W43" s="30">
        <v>0</v>
      </c>
      <c r="X43" s="31">
        <v>0</v>
      </c>
      <c r="Y43" s="30">
        <v>0</v>
      </c>
      <c r="Z43" s="30">
        <v>0</v>
      </c>
      <c r="AA43" s="31">
        <v>0</v>
      </c>
    </row>
    <row r="44" spans="1:27" ht="13.5" thickBot="1" x14ac:dyDescent="0.25">
      <c r="A44" s="503"/>
      <c r="B44" s="504"/>
      <c r="C44" s="32" t="s">
        <v>211</v>
      </c>
      <c r="D44" s="33">
        <v>171678.24459769999</v>
      </c>
      <c r="E44" s="34">
        <v>47927.310494700003</v>
      </c>
      <c r="F44" s="34">
        <v>107</v>
      </c>
      <c r="G44" s="34">
        <v>47820.310494700003</v>
      </c>
      <c r="H44" s="35">
        <v>47927.310494700003</v>
      </c>
      <c r="I44" s="34">
        <v>18625.227659100001</v>
      </c>
      <c r="J44" s="34">
        <v>18625.227659100001</v>
      </c>
      <c r="K44" s="34">
        <v>19264.213873600002</v>
      </c>
      <c r="L44" s="34">
        <v>19264.213873600002</v>
      </c>
      <c r="M44" s="35">
        <v>37889.441532700002</v>
      </c>
      <c r="N44" s="34">
        <v>18126.2282705</v>
      </c>
      <c r="O44" s="34">
        <v>1</v>
      </c>
      <c r="P44" s="34">
        <v>18046.2282705</v>
      </c>
      <c r="Q44" s="35">
        <v>18126.2282705</v>
      </c>
      <c r="R44" s="34">
        <v>52443.467513600001</v>
      </c>
      <c r="S44" s="34">
        <v>10</v>
      </c>
      <c r="T44" s="34">
        <v>51903.467513600001</v>
      </c>
      <c r="U44" s="34">
        <v>15116.2326923</v>
      </c>
      <c r="V44" s="34">
        <v>0</v>
      </c>
      <c r="W44" s="34">
        <v>15116.2326923</v>
      </c>
      <c r="X44" s="35">
        <v>67559.700205899993</v>
      </c>
      <c r="Y44" s="34">
        <v>175.56409389999999</v>
      </c>
      <c r="Z44" s="34">
        <v>175.56409389999999</v>
      </c>
      <c r="AA44" s="35">
        <v>175.56409389999999</v>
      </c>
    </row>
    <row r="45" spans="1:27" ht="13.5" thickBot="1" x14ac:dyDescent="0.25">
      <c r="A45" s="503"/>
      <c r="B45" s="502" t="s">
        <v>153</v>
      </c>
      <c r="C45" s="522">
        <v>42814</v>
      </c>
      <c r="D45" s="29">
        <v>26425.125221099999</v>
      </c>
      <c r="E45" s="30">
        <v>8647.8643725000002</v>
      </c>
      <c r="F45" s="30">
        <v>12</v>
      </c>
      <c r="G45" s="30">
        <v>8635.8643725000002</v>
      </c>
      <c r="H45" s="31">
        <v>8647.8643725000002</v>
      </c>
      <c r="I45" s="30">
        <v>2777.0605108999998</v>
      </c>
      <c r="J45" s="30">
        <v>2777.0605108999998</v>
      </c>
      <c r="K45" s="30">
        <v>2754.0976654999999</v>
      </c>
      <c r="L45" s="30">
        <v>2754.0976654999999</v>
      </c>
      <c r="M45" s="31">
        <v>5531.1581764000002</v>
      </c>
      <c r="N45" s="30">
        <v>2621.7918396999999</v>
      </c>
      <c r="O45" s="30">
        <v>0</v>
      </c>
      <c r="P45" s="30">
        <v>2621.7918396999999</v>
      </c>
      <c r="Q45" s="31">
        <v>2621.7918396999999</v>
      </c>
      <c r="R45" s="30">
        <v>7368.4035719000003</v>
      </c>
      <c r="S45" s="30">
        <v>0</v>
      </c>
      <c r="T45" s="30">
        <v>7368.4035719000003</v>
      </c>
      <c r="U45" s="30">
        <v>2209.0034743000001</v>
      </c>
      <c r="V45" s="30">
        <v>0</v>
      </c>
      <c r="W45" s="30">
        <v>2209.0034743000001</v>
      </c>
      <c r="X45" s="31">
        <v>9577.4070462</v>
      </c>
      <c r="Y45" s="30">
        <v>46.9037863</v>
      </c>
      <c r="Z45" s="30">
        <v>46.9037863</v>
      </c>
      <c r="AA45" s="31">
        <v>46.9037863</v>
      </c>
    </row>
    <row r="46" spans="1:27" ht="13.5" thickBot="1" x14ac:dyDescent="0.25">
      <c r="A46" s="503"/>
      <c r="B46" s="503"/>
      <c r="C46" s="522">
        <v>42815</v>
      </c>
      <c r="D46" s="29">
        <v>25636.5124072</v>
      </c>
      <c r="E46" s="30">
        <v>7025.8097612000001</v>
      </c>
      <c r="F46" s="30">
        <v>15</v>
      </c>
      <c r="G46" s="30">
        <v>7010.8097612000001</v>
      </c>
      <c r="H46" s="31">
        <v>7025.8097612000001</v>
      </c>
      <c r="I46" s="30">
        <v>2655.8011480999999</v>
      </c>
      <c r="J46" s="30">
        <v>2655.8011480999999</v>
      </c>
      <c r="K46" s="30">
        <v>3047.2583628000002</v>
      </c>
      <c r="L46" s="30">
        <v>3047.2583628000002</v>
      </c>
      <c r="M46" s="31">
        <v>5703.0595108999996</v>
      </c>
      <c r="N46" s="30">
        <v>2593.2730511999998</v>
      </c>
      <c r="O46" s="30">
        <v>0</v>
      </c>
      <c r="P46" s="30">
        <v>2593.2730511999998</v>
      </c>
      <c r="Q46" s="31">
        <v>2593.2730511999998</v>
      </c>
      <c r="R46" s="30">
        <v>8022.2432199000004</v>
      </c>
      <c r="S46" s="30">
        <v>0</v>
      </c>
      <c r="T46" s="30">
        <v>8022.2432199000004</v>
      </c>
      <c r="U46" s="30">
        <v>2255.9424684000001</v>
      </c>
      <c r="V46" s="30">
        <v>0</v>
      </c>
      <c r="W46" s="30">
        <v>2255.9424684000001</v>
      </c>
      <c r="X46" s="31">
        <v>10278.1856883</v>
      </c>
      <c r="Y46" s="30">
        <v>36.184395600000002</v>
      </c>
      <c r="Z46" s="30">
        <v>36.184395600000002</v>
      </c>
      <c r="AA46" s="31">
        <v>36.184395600000002</v>
      </c>
    </row>
    <row r="47" spans="1:27" ht="13.5" thickBot="1" x14ac:dyDescent="0.25">
      <c r="A47" s="503"/>
      <c r="B47" s="503"/>
      <c r="C47" s="522">
        <v>42816</v>
      </c>
      <c r="D47" s="29">
        <v>26890.394680500001</v>
      </c>
      <c r="E47" s="30">
        <v>7070.0207248999995</v>
      </c>
      <c r="F47" s="30">
        <v>16</v>
      </c>
      <c r="G47" s="30">
        <v>7054.0207248999995</v>
      </c>
      <c r="H47" s="31">
        <v>7070.0207248999995</v>
      </c>
      <c r="I47" s="30">
        <v>2937.7718848999998</v>
      </c>
      <c r="J47" s="30">
        <v>2937.7718848999998</v>
      </c>
      <c r="K47" s="30">
        <v>3500.6809595999998</v>
      </c>
      <c r="L47" s="30">
        <v>3500.6809595999998</v>
      </c>
      <c r="M47" s="31">
        <v>6438.4528444999996</v>
      </c>
      <c r="N47" s="30">
        <v>2873.7090671000001</v>
      </c>
      <c r="O47" s="30">
        <v>0</v>
      </c>
      <c r="P47" s="30">
        <v>2873.7090671000001</v>
      </c>
      <c r="Q47" s="31">
        <v>2873.7090671000001</v>
      </c>
      <c r="R47" s="30">
        <v>8110.0658084999995</v>
      </c>
      <c r="S47" s="30">
        <v>2</v>
      </c>
      <c r="T47" s="30">
        <v>8002.0658084999995</v>
      </c>
      <c r="U47" s="30">
        <v>2360.9466809</v>
      </c>
      <c r="V47" s="30">
        <v>0</v>
      </c>
      <c r="W47" s="30">
        <v>2360.9466809</v>
      </c>
      <c r="X47" s="31">
        <v>10471.0124894</v>
      </c>
      <c r="Y47" s="30">
        <v>37.199554599999999</v>
      </c>
      <c r="Z47" s="30">
        <v>37.199554599999999</v>
      </c>
      <c r="AA47" s="31">
        <v>37.199554599999999</v>
      </c>
    </row>
    <row r="48" spans="1:27" ht="13.5" thickBot="1" x14ac:dyDescent="0.25">
      <c r="A48" s="503"/>
      <c r="B48" s="503"/>
      <c r="C48" s="522">
        <v>42817</v>
      </c>
      <c r="D48" s="29">
        <v>36726.577006899999</v>
      </c>
      <c r="E48" s="30">
        <v>9088.4701464000009</v>
      </c>
      <c r="F48" s="30">
        <v>27</v>
      </c>
      <c r="G48" s="30">
        <v>9061.4701464000009</v>
      </c>
      <c r="H48" s="31">
        <v>9088.4701464000009</v>
      </c>
      <c r="I48" s="30">
        <v>4185.3753138000002</v>
      </c>
      <c r="J48" s="30">
        <v>4185.3753138000002</v>
      </c>
      <c r="K48" s="30">
        <v>4536.0468864000004</v>
      </c>
      <c r="L48" s="30">
        <v>4536.0468864000004</v>
      </c>
      <c r="M48" s="31">
        <v>8721.4222002000006</v>
      </c>
      <c r="N48" s="30">
        <v>4075.1230263000002</v>
      </c>
      <c r="O48" s="30">
        <v>2</v>
      </c>
      <c r="P48" s="30">
        <v>3915.1230263000002</v>
      </c>
      <c r="Q48" s="31">
        <v>4075.1230263000002</v>
      </c>
      <c r="R48" s="30">
        <v>11438.3811744</v>
      </c>
      <c r="S48" s="30">
        <v>7</v>
      </c>
      <c r="T48" s="30">
        <v>11060.3811744</v>
      </c>
      <c r="U48" s="30">
        <v>3393.3213731999999</v>
      </c>
      <c r="V48" s="30">
        <v>0</v>
      </c>
      <c r="W48" s="30">
        <v>3393.3213731999999</v>
      </c>
      <c r="X48" s="31">
        <v>14831.7025476</v>
      </c>
      <c r="Y48" s="30">
        <v>9.8590864000000007</v>
      </c>
      <c r="Z48" s="30">
        <v>9.8590864000000007</v>
      </c>
      <c r="AA48" s="31">
        <v>9.8590864000000007</v>
      </c>
    </row>
    <row r="49" spans="1:27" ht="13.5" thickBot="1" x14ac:dyDescent="0.25">
      <c r="A49" s="503"/>
      <c r="B49" s="503"/>
      <c r="C49" s="522">
        <v>42818</v>
      </c>
      <c r="D49" s="29">
        <v>32979.587273500001</v>
      </c>
      <c r="E49" s="30">
        <v>8164.0763985000003</v>
      </c>
      <c r="F49" s="30">
        <v>19</v>
      </c>
      <c r="G49" s="30">
        <v>8145.0763985000003</v>
      </c>
      <c r="H49" s="31">
        <v>8164.0763985000003</v>
      </c>
      <c r="I49" s="30">
        <v>4143.9614715999996</v>
      </c>
      <c r="J49" s="30">
        <v>4143.9614715999996</v>
      </c>
      <c r="K49" s="30">
        <v>3762.8357660000001</v>
      </c>
      <c r="L49" s="30">
        <v>3762.8357660000001</v>
      </c>
      <c r="M49" s="31">
        <v>7906.7972375999998</v>
      </c>
      <c r="N49" s="30">
        <v>3626.8828763000001</v>
      </c>
      <c r="O49" s="30">
        <v>0</v>
      </c>
      <c r="P49" s="30">
        <v>3626.8828763000001</v>
      </c>
      <c r="Q49" s="31">
        <v>3626.8828763000001</v>
      </c>
      <c r="R49" s="30">
        <v>10246.474858699999</v>
      </c>
      <c r="S49" s="30">
        <v>3</v>
      </c>
      <c r="T49" s="30">
        <v>10084.474858699999</v>
      </c>
      <c r="U49" s="30">
        <v>3028.5939112000001</v>
      </c>
      <c r="V49" s="30">
        <v>0</v>
      </c>
      <c r="W49" s="30">
        <v>3028.5939112000001</v>
      </c>
      <c r="X49" s="31">
        <v>13275.068769899999</v>
      </c>
      <c r="Y49" s="30">
        <v>6.7619911999999998</v>
      </c>
      <c r="Z49" s="30">
        <v>6.7619911999999998</v>
      </c>
      <c r="AA49" s="31">
        <v>6.7619911999999998</v>
      </c>
    </row>
    <row r="50" spans="1:27" ht="13.5" thickBot="1" x14ac:dyDescent="0.25">
      <c r="A50" s="503"/>
      <c r="B50" s="503"/>
      <c r="C50" s="522">
        <v>42819</v>
      </c>
      <c r="D50" s="29">
        <v>21846.359006999999</v>
      </c>
      <c r="E50" s="30">
        <v>7492.0078726000002</v>
      </c>
      <c r="F50" s="30">
        <v>13</v>
      </c>
      <c r="G50" s="30">
        <v>7479.0078726000002</v>
      </c>
      <c r="H50" s="31">
        <v>7492.0078726000002</v>
      </c>
      <c r="I50" s="30">
        <v>3004.2794061999998</v>
      </c>
      <c r="J50" s="30">
        <v>3004.2794061999998</v>
      </c>
      <c r="K50" s="30">
        <v>0</v>
      </c>
      <c r="L50" s="30">
        <v>0</v>
      </c>
      <c r="M50" s="31">
        <v>3004.2794061999998</v>
      </c>
      <c r="N50" s="30">
        <v>2299.6643291999999</v>
      </c>
      <c r="O50" s="30">
        <v>0</v>
      </c>
      <c r="P50" s="30">
        <v>2299.6643291999999</v>
      </c>
      <c r="Q50" s="31">
        <v>2299.6643291999999</v>
      </c>
      <c r="R50" s="30">
        <v>6994.8329749000004</v>
      </c>
      <c r="S50" s="30">
        <v>0</v>
      </c>
      <c r="T50" s="30">
        <v>6994.8329749000004</v>
      </c>
      <c r="U50" s="30">
        <v>2020.4223935</v>
      </c>
      <c r="V50" s="30">
        <v>0</v>
      </c>
      <c r="W50" s="30">
        <v>2020.4223935</v>
      </c>
      <c r="X50" s="31">
        <v>9015.2553683999995</v>
      </c>
      <c r="Y50" s="30">
        <v>35.152030600000003</v>
      </c>
      <c r="Z50" s="30">
        <v>35.152030600000003</v>
      </c>
      <c r="AA50" s="31">
        <v>35.152030600000003</v>
      </c>
    </row>
    <row r="51" spans="1:27" ht="13.5" thickBot="1" x14ac:dyDescent="0.25">
      <c r="A51" s="503"/>
      <c r="B51" s="503"/>
      <c r="C51" s="522">
        <v>42820</v>
      </c>
      <c r="D51" s="29">
        <v>2554.4158791999998</v>
      </c>
      <c r="E51" s="30">
        <v>0</v>
      </c>
      <c r="F51" s="30">
        <v>0</v>
      </c>
      <c r="G51" s="30">
        <v>0</v>
      </c>
      <c r="H51" s="31">
        <v>0</v>
      </c>
      <c r="I51" s="30">
        <v>0</v>
      </c>
      <c r="J51" s="30">
        <v>0</v>
      </c>
      <c r="K51" s="30">
        <v>2554.4158791999998</v>
      </c>
      <c r="L51" s="30">
        <v>2554.4158791999998</v>
      </c>
      <c r="M51" s="31">
        <v>2554.4158791999998</v>
      </c>
      <c r="N51" s="30">
        <v>0</v>
      </c>
      <c r="O51" s="30">
        <v>0</v>
      </c>
      <c r="P51" s="30">
        <v>0</v>
      </c>
      <c r="Q51" s="31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30">
        <v>0</v>
      </c>
      <c r="X51" s="31">
        <v>0</v>
      </c>
      <c r="Y51" s="30">
        <v>0</v>
      </c>
      <c r="Z51" s="30">
        <v>0</v>
      </c>
      <c r="AA51" s="31">
        <v>0</v>
      </c>
    </row>
    <row r="52" spans="1:27" ht="13.5" thickBot="1" x14ac:dyDescent="0.25">
      <c r="A52" s="503"/>
      <c r="B52" s="504"/>
      <c r="C52" s="32" t="s">
        <v>211</v>
      </c>
      <c r="D52" s="33">
        <v>173058.9714754</v>
      </c>
      <c r="E52" s="34">
        <v>47488.249276100003</v>
      </c>
      <c r="F52" s="34">
        <v>102</v>
      </c>
      <c r="G52" s="34">
        <v>47386.249276100003</v>
      </c>
      <c r="H52" s="35">
        <v>47488.249276100003</v>
      </c>
      <c r="I52" s="34">
        <v>19704.249735500001</v>
      </c>
      <c r="J52" s="34">
        <v>19704.249735500001</v>
      </c>
      <c r="K52" s="34">
        <v>20155.3355195</v>
      </c>
      <c r="L52" s="34">
        <v>20155.3355195</v>
      </c>
      <c r="M52" s="35">
        <v>39859.585254999998</v>
      </c>
      <c r="N52" s="34">
        <v>18090.4441898</v>
      </c>
      <c r="O52" s="34">
        <v>2</v>
      </c>
      <c r="P52" s="34">
        <v>17930.4441898</v>
      </c>
      <c r="Q52" s="35">
        <v>18090.4441898</v>
      </c>
      <c r="R52" s="34">
        <v>52180.401608300002</v>
      </c>
      <c r="S52" s="34">
        <v>12</v>
      </c>
      <c r="T52" s="34">
        <v>51532.401608300002</v>
      </c>
      <c r="U52" s="34">
        <v>15268.2303015</v>
      </c>
      <c r="V52" s="34">
        <v>0</v>
      </c>
      <c r="W52" s="34">
        <v>15268.2303015</v>
      </c>
      <c r="X52" s="35">
        <v>67448.631909799995</v>
      </c>
      <c r="Y52" s="34">
        <v>172.06084469999999</v>
      </c>
      <c r="Z52" s="34">
        <v>172.06084469999999</v>
      </c>
      <c r="AA52" s="35">
        <v>172.06084469999999</v>
      </c>
    </row>
    <row r="53" spans="1:27" ht="13.5" thickBot="1" x14ac:dyDescent="0.25">
      <c r="A53" s="503"/>
      <c r="B53" s="502" t="s">
        <v>154</v>
      </c>
      <c r="C53" s="522">
        <v>42821</v>
      </c>
      <c r="D53" s="29">
        <v>26297.955798499999</v>
      </c>
      <c r="E53" s="30">
        <v>8002.9807989000001</v>
      </c>
      <c r="F53" s="30">
        <v>18</v>
      </c>
      <c r="G53" s="30">
        <v>7984.9807989000001</v>
      </c>
      <c r="H53" s="31">
        <v>8002.9807989000001</v>
      </c>
      <c r="I53" s="30">
        <v>2918.6437476000001</v>
      </c>
      <c r="J53" s="30">
        <v>2918.6437476000001</v>
      </c>
      <c r="K53" s="30">
        <v>2796.6695939000001</v>
      </c>
      <c r="L53" s="30">
        <v>2796.6695939000001</v>
      </c>
      <c r="M53" s="31">
        <v>5715.3133415000002</v>
      </c>
      <c r="N53" s="30">
        <v>2890.9424098</v>
      </c>
      <c r="O53" s="30">
        <v>0</v>
      </c>
      <c r="P53" s="30">
        <v>2890.9424098</v>
      </c>
      <c r="Q53" s="31">
        <v>2890.9424098</v>
      </c>
      <c r="R53" s="30">
        <v>7320.7322524000001</v>
      </c>
      <c r="S53" s="30">
        <v>0</v>
      </c>
      <c r="T53" s="30">
        <v>7320.7322524000001</v>
      </c>
      <c r="U53" s="30">
        <v>2320.7959747</v>
      </c>
      <c r="V53" s="30">
        <v>0</v>
      </c>
      <c r="W53" s="30">
        <v>2320.7959747</v>
      </c>
      <c r="X53" s="31">
        <v>9641.5282270999996</v>
      </c>
      <c r="Y53" s="30">
        <v>47.191021200000002</v>
      </c>
      <c r="Z53" s="30">
        <v>47.191021200000002</v>
      </c>
      <c r="AA53" s="31">
        <v>47.191021200000002</v>
      </c>
    </row>
    <row r="54" spans="1:27" ht="13.5" thickBot="1" x14ac:dyDescent="0.25">
      <c r="A54" s="503"/>
      <c r="B54" s="503"/>
      <c r="C54" s="522">
        <v>42822</v>
      </c>
      <c r="D54" s="29">
        <v>26287.4250058</v>
      </c>
      <c r="E54" s="30">
        <v>7138.3886166000002</v>
      </c>
      <c r="F54" s="30">
        <v>20</v>
      </c>
      <c r="G54" s="30">
        <v>7118.3886166000002</v>
      </c>
      <c r="H54" s="31">
        <v>7138.3886166000002</v>
      </c>
      <c r="I54" s="30">
        <v>2789.1729369</v>
      </c>
      <c r="J54" s="30">
        <v>2789.1729369</v>
      </c>
      <c r="K54" s="30">
        <v>3190.9912788000001</v>
      </c>
      <c r="L54" s="30">
        <v>3190.9912788000001</v>
      </c>
      <c r="M54" s="31">
        <v>5980.1642156999997</v>
      </c>
      <c r="N54" s="30">
        <v>2869.6026402000002</v>
      </c>
      <c r="O54" s="30">
        <v>0</v>
      </c>
      <c r="P54" s="30">
        <v>2869.6026402000002</v>
      </c>
      <c r="Q54" s="31">
        <v>2869.6026402000002</v>
      </c>
      <c r="R54" s="30">
        <v>7900.8606714999996</v>
      </c>
      <c r="S54" s="30">
        <v>1</v>
      </c>
      <c r="T54" s="30">
        <v>7846.8606714999996</v>
      </c>
      <c r="U54" s="30">
        <v>2362.0028759000002</v>
      </c>
      <c r="V54" s="30">
        <v>0</v>
      </c>
      <c r="W54" s="30">
        <v>2362.0028759000002</v>
      </c>
      <c r="X54" s="31">
        <v>10262.8635474</v>
      </c>
      <c r="Y54" s="30">
        <v>36.405985899999997</v>
      </c>
      <c r="Z54" s="30">
        <v>36.405985899999997</v>
      </c>
      <c r="AA54" s="31">
        <v>36.405985899999997</v>
      </c>
    </row>
    <row r="55" spans="1:27" ht="13.5" thickBot="1" x14ac:dyDescent="0.25">
      <c r="A55" s="503"/>
      <c r="B55" s="503"/>
      <c r="C55" s="522">
        <v>42823</v>
      </c>
      <c r="D55" s="29">
        <v>28435.098492500001</v>
      </c>
      <c r="E55" s="30">
        <v>8050.6462060000003</v>
      </c>
      <c r="F55" s="30">
        <v>18</v>
      </c>
      <c r="G55" s="30">
        <v>8032.6462060000003</v>
      </c>
      <c r="H55" s="31">
        <v>8050.6462060000003</v>
      </c>
      <c r="I55" s="30">
        <v>3004.0647988000001</v>
      </c>
      <c r="J55" s="30">
        <v>3004.0647988000001</v>
      </c>
      <c r="K55" s="30">
        <v>3648.2218404</v>
      </c>
      <c r="L55" s="30">
        <v>3648.2218404</v>
      </c>
      <c r="M55" s="31">
        <v>6652.2866391999996</v>
      </c>
      <c r="N55" s="30">
        <v>3174.7404462</v>
      </c>
      <c r="O55" s="30">
        <v>0</v>
      </c>
      <c r="P55" s="30">
        <v>3174.7404462</v>
      </c>
      <c r="Q55" s="31">
        <v>3174.7404462</v>
      </c>
      <c r="R55" s="30">
        <v>8036.1659221</v>
      </c>
      <c r="S55" s="30">
        <v>2</v>
      </c>
      <c r="T55" s="30">
        <v>7928.1659221</v>
      </c>
      <c r="U55" s="30">
        <v>2483.8319173</v>
      </c>
      <c r="V55" s="30">
        <v>0</v>
      </c>
      <c r="W55" s="30">
        <v>2483.8319173</v>
      </c>
      <c r="X55" s="31">
        <v>10519.997839400001</v>
      </c>
      <c r="Y55" s="30">
        <v>37.427361699999999</v>
      </c>
      <c r="Z55" s="30">
        <v>37.427361699999999</v>
      </c>
      <c r="AA55" s="31">
        <v>37.427361699999999</v>
      </c>
    </row>
    <row r="56" spans="1:27" ht="13.5" thickBot="1" x14ac:dyDescent="0.25">
      <c r="A56" s="503"/>
      <c r="B56" s="503"/>
      <c r="C56" s="522">
        <v>42824</v>
      </c>
      <c r="D56" s="29">
        <v>38258.613082999997</v>
      </c>
      <c r="E56" s="30">
        <v>10005.688476400001</v>
      </c>
      <c r="F56" s="30">
        <v>25</v>
      </c>
      <c r="G56" s="30">
        <v>9980.6884764000006</v>
      </c>
      <c r="H56" s="31">
        <v>10005.688476400001</v>
      </c>
      <c r="I56" s="30">
        <v>4236.1957585</v>
      </c>
      <c r="J56" s="30">
        <v>4236.1957585</v>
      </c>
      <c r="K56" s="30">
        <v>4734.9561614000004</v>
      </c>
      <c r="L56" s="30">
        <v>4734.9561614000004</v>
      </c>
      <c r="M56" s="31">
        <v>8971.1519198999995</v>
      </c>
      <c r="N56" s="30">
        <v>4507.9026799000003</v>
      </c>
      <c r="O56" s="30">
        <v>2</v>
      </c>
      <c r="P56" s="30">
        <v>4347.9026799000003</v>
      </c>
      <c r="Q56" s="31">
        <v>4507.9026799000003</v>
      </c>
      <c r="R56" s="30">
        <v>11194.332941000001</v>
      </c>
      <c r="S56" s="30">
        <v>6</v>
      </c>
      <c r="T56" s="30">
        <v>10870.332941000001</v>
      </c>
      <c r="U56" s="30">
        <v>3569.6176031999998</v>
      </c>
      <c r="V56" s="30">
        <v>0</v>
      </c>
      <c r="W56" s="30">
        <v>3569.6176031999998</v>
      </c>
      <c r="X56" s="31">
        <v>14763.950544200001</v>
      </c>
      <c r="Y56" s="30">
        <v>9.9194625999999992</v>
      </c>
      <c r="Z56" s="30">
        <v>9.9194625999999992</v>
      </c>
      <c r="AA56" s="31">
        <v>9.9194625999999992</v>
      </c>
    </row>
    <row r="57" spans="1:27" ht="13.5" thickBot="1" x14ac:dyDescent="0.25">
      <c r="A57" s="503"/>
      <c r="B57" s="503"/>
      <c r="C57" s="522">
        <v>42825</v>
      </c>
      <c r="D57" s="29">
        <v>33266.685168999997</v>
      </c>
      <c r="E57" s="30">
        <v>8246.6099427000008</v>
      </c>
      <c r="F57" s="30">
        <v>21</v>
      </c>
      <c r="G57" s="30">
        <v>8225.6099427000008</v>
      </c>
      <c r="H57" s="31">
        <v>8246.6099427000008</v>
      </c>
      <c r="I57" s="30">
        <v>3957.0098766999999</v>
      </c>
      <c r="J57" s="30">
        <v>3957.0098766999999</v>
      </c>
      <c r="K57" s="30">
        <v>3909.7607171</v>
      </c>
      <c r="L57" s="30">
        <v>3909.7607171</v>
      </c>
      <c r="M57" s="31">
        <v>7866.7705937999999</v>
      </c>
      <c r="N57" s="30">
        <v>4010.8200566999999</v>
      </c>
      <c r="O57" s="30">
        <v>0</v>
      </c>
      <c r="P57" s="30">
        <v>4010.8200566999999</v>
      </c>
      <c r="Q57" s="31">
        <v>4010.8200566999999</v>
      </c>
      <c r="R57" s="30">
        <v>9949.9321658999997</v>
      </c>
      <c r="S57" s="30">
        <v>4</v>
      </c>
      <c r="T57" s="30">
        <v>9733.9321658999997</v>
      </c>
      <c r="U57" s="30">
        <v>3185.7490088</v>
      </c>
      <c r="V57" s="30">
        <v>0</v>
      </c>
      <c r="W57" s="30">
        <v>3185.7490088</v>
      </c>
      <c r="X57" s="31">
        <v>13135.681174699999</v>
      </c>
      <c r="Y57" s="30">
        <v>6.8034011000000003</v>
      </c>
      <c r="Z57" s="30">
        <v>6.8034011000000003</v>
      </c>
      <c r="AA57" s="31">
        <v>6.8034011000000003</v>
      </c>
    </row>
    <row r="58" spans="1:27" ht="13.5" thickBot="1" x14ac:dyDescent="0.25">
      <c r="A58" s="503"/>
      <c r="B58" s="503"/>
      <c r="C58" s="522">
        <v>42826</v>
      </c>
      <c r="D58" s="29">
        <v>23464.815184800002</v>
      </c>
      <c r="E58" s="30">
        <v>9417.3912541000009</v>
      </c>
      <c r="F58" s="30">
        <v>10</v>
      </c>
      <c r="G58" s="30">
        <v>9407.3912541000009</v>
      </c>
      <c r="H58" s="31">
        <v>9417.3912541000009</v>
      </c>
      <c r="I58" s="30">
        <v>2636.7998615000001</v>
      </c>
      <c r="J58" s="30">
        <v>2636.7998615000001</v>
      </c>
      <c r="K58" s="30">
        <v>0</v>
      </c>
      <c r="L58" s="30">
        <v>0</v>
      </c>
      <c r="M58" s="31">
        <v>2636.7998615000001</v>
      </c>
      <c r="N58" s="30">
        <v>2545.3502953000002</v>
      </c>
      <c r="O58" s="30">
        <v>0</v>
      </c>
      <c r="P58" s="30">
        <v>2545.3502953000002</v>
      </c>
      <c r="Q58" s="31">
        <v>2545.3502953000002</v>
      </c>
      <c r="R58" s="30">
        <v>6715.8942617000002</v>
      </c>
      <c r="S58" s="30">
        <v>0</v>
      </c>
      <c r="T58" s="30">
        <v>6715.8942617000002</v>
      </c>
      <c r="U58" s="30">
        <v>2114.0122135000001</v>
      </c>
      <c r="V58" s="30">
        <v>0</v>
      </c>
      <c r="W58" s="30">
        <v>2114.0122135000001</v>
      </c>
      <c r="X58" s="31">
        <v>8829.9064751999995</v>
      </c>
      <c r="Y58" s="30">
        <v>35.367298699999999</v>
      </c>
      <c r="Z58" s="30">
        <v>35.367298699999999</v>
      </c>
      <c r="AA58" s="31">
        <v>35.367298699999999</v>
      </c>
    </row>
    <row r="59" spans="1:27" ht="13.5" thickBot="1" x14ac:dyDescent="0.25">
      <c r="A59" s="503"/>
      <c r="B59" s="503"/>
      <c r="C59" s="522">
        <v>42827</v>
      </c>
      <c r="D59" s="29">
        <v>2680.2350385</v>
      </c>
      <c r="E59" s="30">
        <v>0</v>
      </c>
      <c r="F59" s="30">
        <v>0</v>
      </c>
      <c r="G59" s="30">
        <v>0</v>
      </c>
      <c r="H59" s="31">
        <v>0</v>
      </c>
      <c r="I59" s="30">
        <v>0</v>
      </c>
      <c r="J59" s="30">
        <v>0</v>
      </c>
      <c r="K59" s="30">
        <v>2680.2350385</v>
      </c>
      <c r="L59" s="30">
        <v>2680.2350385</v>
      </c>
      <c r="M59" s="31">
        <v>2680.2350385</v>
      </c>
      <c r="N59" s="30">
        <v>0</v>
      </c>
      <c r="O59" s="30">
        <v>0</v>
      </c>
      <c r="P59" s="30">
        <v>0</v>
      </c>
      <c r="Q59" s="31">
        <v>0</v>
      </c>
      <c r="R59" s="30">
        <v>0</v>
      </c>
      <c r="S59" s="30">
        <v>0</v>
      </c>
      <c r="T59" s="30">
        <v>0</v>
      </c>
      <c r="U59" s="30">
        <v>0</v>
      </c>
      <c r="V59" s="30">
        <v>0</v>
      </c>
      <c r="W59" s="30">
        <v>0</v>
      </c>
      <c r="X59" s="31">
        <v>0</v>
      </c>
      <c r="Y59" s="30">
        <v>0</v>
      </c>
      <c r="Z59" s="30">
        <v>0</v>
      </c>
      <c r="AA59" s="31">
        <v>0</v>
      </c>
    </row>
    <row r="60" spans="1:27" ht="13.5" thickBot="1" x14ac:dyDescent="0.25">
      <c r="A60" s="503"/>
      <c r="B60" s="504"/>
      <c r="C60" s="32" t="s">
        <v>211</v>
      </c>
      <c r="D60" s="33">
        <v>178690.82777209999</v>
      </c>
      <c r="E60" s="34">
        <v>50861.705294699997</v>
      </c>
      <c r="F60" s="34">
        <v>112</v>
      </c>
      <c r="G60" s="34">
        <v>50749.705294699997</v>
      </c>
      <c r="H60" s="35">
        <v>50861.705294699997</v>
      </c>
      <c r="I60" s="34">
        <v>19541.886979999999</v>
      </c>
      <c r="J60" s="34">
        <v>19541.886979999999</v>
      </c>
      <c r="K60" s="34">
        <v>20960.834630099998</v>
      </c>
      <c r="L60" s="34">
        <v>20960.834630099998</v>
      </c>
      <c r="M60" s="35">
        <v>40502.721610100001</v>
      </c>
      <c r="N60" s="34">
        <v>19999.358528100001</v>
      </c>
      <c r="O60" s="34">
        <v>2</v>
      </c>
      <c r="P60" s="34">
        <v>19839.358528100001</v>
      </c>
      <c r="Q60" s="35">
        <v>19999.358528100001</v>
      </c>
      <c r="R60" s="34">
        <v>51117.918214600002</v>
      </c>
      <c r="S60" s="34">
        <v>13</v>
      </c>
      <c r="T60" s="34">
        <v>50415.918214600002</v>
      </c>
      <c r="U60" s="34">
        <v>16036.0095934</v>
      </c>
      <c r="V60" s="34">
        <v>0</v>
      </c>
      <c r="W60" s="34">
        <v>16036.0095934</v>
      </c>
      <c r="X60" s="35">
        <v>67153.927807999993</v>
      </c>
      <c r="Y60" s="34">
        <v>173.11453119999999</v>
      </c>
      <c r="Z60" s="34">
        <v>173.11453119999999</v>
      </c>
      <c r="AA60" s="35">
        <v>173.11453119999999</v>
      </c>
    </row>
    <row r="61" spans="1:27" ht="13.5" thickBot="1" x14ac:dyDescent="0.25">
      <c r="A61" s="503"/>
      <c r="B61" s="502" t="s">
        <v>222</v>
      </c>
      <c r="C61" s="522">
        <v>42828</v>
      </c>
      <c r="D61" s="29">
        <v>28162.398916599999</v>
      </c>
      <c r="E61" s="30">
        <v>10120.454616999999</v>
      </c>
      <c r="F61" s="30">
        <v>19</v>
      </c>
      <c r="G61" s="30">
        <v>10101.454616999999</v>
      </c>
      <c r="H61" s="31">
        <v>10120.454616999999</v>
      </c>
      <c r="I61" s="30">
        <v>2797.5284827999999</v>
      </c>
      <c r="J61" s="30">
        <v>2797.5284827999999</v>
      </c>
      <c r="K61" s="30">
        <v>2901.6435427000001</v>
      </c>
      <c r="L61" s="30">
        <v>2901.6435427000001</v>
      </c>
      <c r="M61" s="31">
        <v>5699.1720255</v>
      </c>
      <c r="N61" s="30">
        <v>2850.1735149000001</v>
      </c>
      <c r="O61" s="30">
        <v>0</v>
      </c>
      <c r="P61" s="30">
        <v>2850.1735149000001</v>
      </c>
      <c r="Q61" s="31">
        <v>2850.1735149000001</v>
      </c>
      <c r="R61" s="30">
        <v>7151.5952911000004</v>
      </c>
      <c r="S61" s="30">
        <v>1</v>
      </c>
      <c r="T61" s="30">
        <v>7097.5952911000004</v>
      </c>
      <c r="U61" s="30">
        <v>2292.7380558</v>
      </c>
      <c r="V61" s="30">
        <v>0</v>
      </c>
      <c r="W61" s="30">
        <v>2292.7380558</v>
      </c>
      <c r="X61" s="31">
        <v>9444.3333469000008</v>
      </c>
      <c r="Y61" s="30">
        <v>48.265412300000001</v>
      </c>
      <c r="Z61" s="30">
        <v>48.265412300000001</v>
      </c>
      <c r="AA61" s="31">
        <v>48.265412300000001</v>
      </c>
    </row>
    <row r="62" spans="1:27" ht="13.5" thickBot="1" x14ac:dyDescent="0.25">
      <c r="A62" s="503"/>
      <c r="B62" s="503"/>
      <c r="C62" s="522">
        <v>42829</v>
      </c>
      <c r="D62" s="29">
        <v>26264.5543229</v>
      </c>
      <c r="E62" s="30">
        <v>7287.1383120999999</v>
      </c>
      <c r="F62" s="30">
        <v>15</v>
      </c>
      <c r="G62" s="30">
        <v>7272.1383120999999</v>
      </c>
      <c r="H62" s="31">
        <v>7287.1383120999999</v>
      </c>
      <c r="I62" s="30">
        <v>2733.0310682999998</v>
      </c>
      <c r="J62" s="30">
        <v>2733.0310682999998</v>
      </c>
      <c r="K62" s="30">
        <v>3320.2698016999998</v>
      </c>
      <c r="L62" s="30">
        <v>3320.2698016999998</v>
      </c>
      <c r="M62" s="31">
        <v>6053.30087</v>
      </c>
      <c r="N62" s="30">
        <v>2828.3111454</v>
      </c>
      <c r="O62" s="30">
        <v>0</v>
      </c>
      <c r="P62" s="30">
        <v>2828.3111454</v>
      </c>
      <c r="Q62" s="31">
        <v>2828.3111454</v>
      </c>
      <c r="R62" s="30">
        <v>7704.3931627000002</v>
      </c>
      <c r="S62" s="30">
        <v>0</v>
      </c>
      <c r="T62" s="30">
        <v>7704.3931627000002</v>
      </c>
      <c r="U62" s="30">
        <v>2354.1759969999998</v>
      </c>
      <c r="V62" s="30">
        <v>0</v>
      </c>
      <c r="W62" s="30">
        <v>2354.1759969999998</v>
      </c>
      <c r="X62" s="31">
        <v>10058.5691597</v>
      </c>
      <c r="Y62" s="30">
        <v>37.234835699999998</v>
      </c>
      <c r="Z62" s="30">
        <v>37.234835699999998</v>
      </c>
      <c r="AA62" s="31">
        <v>37.234835699999998</v>
      </c>
    </row>
    <row r="63" spans="1:27" ht="13.5" thickBot="1" x14ac:dyDescent="0.25">
      <c r="A63" s="503"/>
      <c r="B63" s="503"/>
      <c r="C63" s="522">
        <v>42830</v>
      </c>
      <c r="D63" s="29">
        <v>27827.914980599999</v>
      </c>
      <c r="E63" s="30">
        <v>7321.7741327000003</v>
      </c>
      <c r="F63" s="30">
        <v>21</v>
      </c>
      <c r="G63" s="30">
        <v>7300.7741327000003</v>
      </c>
      <c r="H63" s="31">
        <v>7321.7741327000003</v>
      </c>
      <c r="I63" s="30">
        <v>3043.9648582999998</v>
      </c>
      <c r="J63" s="30">
        <v>3043.9648582999998</v>
      </c>
      <c r="K63" s="30">
        <v>3752.1370499</v>
      </c>
      <c r="L63" s="30">
        <v>3752.1370499</v>
      </c>
      <c r="M63" s="31">
        <v>6796.1019082000003</v>
      </c>
      <c r="N63" s="30">
        <v>3129.468605</v>
      </c>
      <c r="O63" s="30">
        <v>0</v>
      </c>
      <c r="P63" s="30">
        <v>3129.468605</v>
      </c>
      <c r="Q63" s="31">
        <v>3129.468605</v>
      </c>
      <c r="R63" s="30">
        <v>8055.1611604999998</v>
      </c>
      <c r="S63" s="30">
        <v>1</v>
      </c>
      <c r="T63" s="30">
        <v>8001.1611604999998</v>
      </c>
      <c r="U63" s="30">
        <v>2487.1297092999998</v>
      </c>
      <c r="V63" s="30">
        <v>0</v>
      </c>
      <c r="W63" s="30">
        <v>2487.1297092999998</v>
      </c>
      <c r="X63" s="31">
        <v>10542.290869799999</v>
      </c>
      <c r="Y63" s="30">
        <v>38.279464900000001</v>
      </c>
      <c r="Z63" s="30">
        <v>38.279464900000001</v>
      </c>
      <c r="AA63" s="31">
        <v>38.279464900000001</v>
      </c>
    </row>
    <row r="64" spans="1:27" ht="13.5" thickBot="1" x14ac:dyDescent="0.25">
      <c r="A64" s="503"/>
      <c r="B64" s="503"/>
      <c r="C64" s="522">
        <v>42831</v>
      </c>
      <c r="D64" s="29">
        <v>37774.4587302</v>
      </c>
      <c r="E64" s="30">
        <v>9073.8344899999993</v>
      </c>
      <c r="F64" s="30">
        <v>35</v>
      </c>
      <c r="G64" s="30">
        <v>9038.8344899999993</v>
      </c>
      <c r="H64" s="31">
        <v>9073.8344899999993</v>
      </c>
      <c r="I64" s="30">
        <v>4351.3668076000004</v>
      </c>
      <c r="J64" s="30">
        <v>4351.3668076000004</v>
      </c>
      <c r="K64" s="30">
        <v>4990.4602510000004</v>
      </c>
      <c r="L64" s="30">
        <v>4990.4602510000004</v>
      </c>
      <c r="M64" s="31">
        <v>9341.8270585999999</v>
      </c>
      <c r="N64" s="30">
        <v>4443.1474755999998</v>
      </c>
      <c r="O64" s="30">
        <v>2</v>
      </c>
      <c r="P64" s="30">
        <v>4283.1474755999998</v>
      </c>
      <c r="Q64" s="31">
        <v>4443.1474755999998</v>
      </c>
      <c r="R64" s="30">
        <v>11368.252052399999</v>
      </c>
      <c r="S64" s="30">
        <v>11</v>
      </c>
      <c r="T64" s="30">
        <v>10774.252052399999</v>
      </c>
      <c r="U64" s="30">
        <v>3537.252356</v>
      </c>
      <c r="V64" s="30">
        <v>0</v>
      </c>
      <c r="W64" s="30">
        <v>3537.252356</v>
      </c>
      <c r="X64" s="31">
        <v>14905.5044084</v>
      </c>
      <c r="Y64" s="30">
        <v>10.145297599999999</v>
      </c>
      <c r="Z64" s="30">
        <v>10.145297599999999</v>
      </c>
      <c r="AA64" s="31">
        <v>10.145297599999999</v>
      </c>
    </row>
    <row r="65" spans="1:27" ht="13.5" thickBot="1" x14ac:dyDescent="0.25">
      <c r="A65" s="503"/>
      <c r="B65" s="503"/>
      <c r="C65" s="522">
        <v>42832</v>
      </c>
      <c r="D65" s="29">
        <v>33513.123140999996</v>
      </c>
      <c r="E65" s="30">
        <v>8033.4411816000002</v>
      </c>
      <c r="F65" s="30">
        <v>23</v>
      </c>
      <c r="G65" s="30">
        <v>8010.4411816000002</v>
      </c>
      <c r="H65" s="31">
        <v>8033.4411816000002</v>
      </c>
      <c r="I65" s="30">
        <v>4032.2221636999998</v>
      </c>
      <c r="J65" s="30">
        <v>4032.2221636999998</v>
      </c>
      <c r="K65" s="30">
        <v>4125.4025534000002</v>
      </c>
      <c r="L65" s="30">
        <v>4125.4025534000002</v>
      </c>
      <c r="M65" s="31">
        <v>8157.6247171000005</v>
      </c>
      <c r="N65" s="30">
        <v>3953.3146989000002</v>
      </c>
      <c r="O65" s="30">
        <v>0</v>
      </c>
      <c r="P65" s="30">
        <v>3953.3146989000002</v>
      </c>
      <c r="Q65" s="31">
        <v>3953.3146989000002</v>
      </c>
      <c r="R65" s="30">
        <v>10220.4192955</v>
      </c>
      <c r="S65" s="30">
        <v>4</v>
      </c>
      <c r="T65" s="30">
        <v>10004.4192955</v>
      </c>
      <c r="U65" s="30">
        <v>3141.3649547999999</v>
      </c>
      <c r="V65" s="30">
        <v>0</v>
      </c>
      <c r="W65" s="30">
        <v>3141.3649547999999</v>
      </c>
      <c r="X65" s="31">
        <v>13361.784250299999</v>
      </c>
      <c r="Y65" s="30">
        <v>6.9582930999999997</v>
      </c>
      <c r="Z65" s="30">
        <v>6.9582930999999997</v>
      </c>
      <c r="AA65" s="31">
        <v>6.9582930999999997</v>
      </c>
    </row>
    <row r="66" spans="1:27" ht="13.5" thickBot="1" x14ac:dyDescent="0.25">
      <c r="A66" s="503"/>
      <c r="B66" s="503"/>
      <c r="C66" s="522">
        <v>42833</v>
      </c>
      <c r="D66" s="29">
        <v>23338.908586599999</v>
      </c>
      <c r="E66" s="30">
        <v>9347.8522226000005</v>
      </c>
      <c r="F66" s="30">
        <v>18</v>
      </c>
      <c r="G66" s="30">
        <v>9329.8522226000005</v>
      </c>
      <c r="H66" s="31">
        <v>9347.8522226000005</v>
      </c>
      <c r="I66" s="30">
        <v>2649.6631507000002</v>
      </c>
      <c r="J66" s="30">
        <v>2649.6631507000002</v>
      </c>
      <c r="K66" s="30">
        <v>0</v>
      </c>
      <c r="L66" s="30">
        <v>0</v>
      </c>
      <c r="M66" s="31">
        <v>2649.6631507000002</v>
      </c>
      <c r="N66" s="30">
        <v>2508.6863067999998</v>
      </c>
      <c r="O66" s="30">
        <v>0</v>
      </c>
      <c r="P66" s="30">
        <v>2508.6863067999998</v>
      </c>
      <c r="Q66" s="31">
        <v>2508.6863067999998</v>
      </c>
      <c r="R66" s="30">
        <v>6706.1184915000003</v>
      </c>
      <c r="S66" s="30">
        <v>0</v>
      </c>
      <c r="T66" s="30">
        <v>6706.1184915000003</v>
      </c>
      <c r="U66" s="30">
        <v>2090.4159141999999</v>
      </c>
      <c r="V66" s="30">
        <v>0</v>
      </c>
      <c r="W66" s="30">
        <v>2090.4159141999999</v>
      </c>
      <c r="X66" s="31">
        <v>8796.5344057000002</v>
      </c>
      <c r="Y66" s="30">
        <v>36.172500800000002</v>
      </c>
      <c r="Z66" s="30">
        <v>36.172500800000002</v>
      </c>
      <c r="AA66" s="31">
        <v>36.172500800000002</v>
      </c>
    </row>
    <row r="67" spans="1:27" ht="13.5" thickBot="1" x14ac:dyDescent="0.25">
      <c r="A67" s="503"/>
      <c r="B67" s="503"/>
      <c r="C67" s="522">
        <v>42834</v>
      </c>
      <c r="D67" s="29">
        <v>2745.6767261</v>
      </c>
      <c r="E67" s="30">
        <v>0</v>
      </c>
      <c r="F67" s="30">
        <v>0</v>
      </c>
      <c r="G67" s="30">
        <v>0</v>
      </c>
      <c r="H67" s="31">
        <v>0</v>
      </c>
      <c r="I67" s="30">
        <v>0</v>
      </c>
      <c r="J67" s="30">
        <v>0</v>
      </c>
      <c r="K67" s="30">
        <v>2745.6767261</v>
      </c>
      <c r="L67" s="30">
        <v>2745.6767261</v>
      </c>
      <c r="M67" s="31">
        <v>2745.6767261</v>
      </c>
      <c r="N67" s="30">
        <v>0</v>
      </c>
      <c r="O67" s="30">
        <v>0</v>
      </c>
      <c r="P67" s="30">
        <v>0</v>
      </c>
      <c r="Q67" s="31">
        <v>0</v>
      </c>
      <c r="R67" s="30">
        <v>0</v>
      </c>
      <c r="S67" s="30">
        <v>0</v>
      </c>
      <c r="T67" s="30">
        <v>0</v>
      </c>
      <c r="U67" s="30">
        <v>0</v>
      </c>
      <c r="V67" s="30">
        <v>0</v>
      </c>
      <c r="W67" s="30">
        <v>0</v>
      </c>
      <c r="X67" s="31">
        <v>0</v>
      </c>
      <c r="Y67" s="30">
        <v>0</v>
      </c>
      <c r="Z67" s="30">
        <v>0</v>
      </c>
      <c r="AA67" s="31">
        <v>0</v>
      </c>
    </row>
    <row r="68" spans="1:27" ht="13.5" thickBot="1" x14ac:dyDescent="0.25">
      <c r="A68" s="503"/>
      <c r="B68" s="504"/>
      <c r="C68" s="32" t="s">
        <v>211</v>
      </c>
      <c r="D68" s="33">
        <v>179627.03540399999</v>
      </c>
      <c r="E68" s="34">
        <v>51184.494956000002</v>
      </c>
      <c r="F68" s="34">
        <v>131</v>
      </c>
      <c r="G68" s="34">
        <v>51053.494956000002</v>
      </c>
      <c r="H68" s="35">
        <v>51184.494956000002</v>
      </c>
      <c r="I68" s="34">
        <v>19607.776531399999</v>
      </c>
      <c r="J68" s="34">
        <v>19607.776531399999</v>
      </c>
      <c r="K68" s="34">
        <v>21835.589924799999</v>
      </c>
      <c r="L68" s="34">
        <v>21835.589924799999</v>
      </c>
      <c r="M68" s="35">
        <v>41443.366456199998</v>
      </c>
      <c r="N68" s="34">
        <v>19713.101746600001</v>
      </c>
      <c r="O68" s="34">
        <v>2</v>
      </c>
      <c r="P68" s="34">
        <v>19553.101746600001</v>
      </c>
      <c r="Q68" s="35">
        <v>19713.101746600001</v>
      </c>
      <c r="R68" s="34">
        <v>51205.939453699997</v>
      </c>
      <c r="S68" s="34">
        <v>17</v>
      </c>
      <c r="T68" s="34">
        <v>50287.939453699997</v>
      </c>
      <c r="U68" s="34">
        <v>15903.076987099999</v>
      </c>
      <c r="V68" s="34">
        <v>0</v>
      </c>
      <c r="W68" s="34">
        <v>15903.076987099999</v>
      </c>
      <c r="X68" s="35">
        <v>67109.016440799998</v>
      </c>
      <c r="Y68" s="34">
        <v>177.0558044</v>
      </c>
      <c r="Z68" s="34">
        <v>177.0558044</v>
      </c>
      <c r="AA68" s="35">
        <v>177.0558044</v>
      </c>
    </row>
    <row r="69" spans="1:27" ht="13.5" thickBot="1" x14ac:dyDescent="0.25">
      <c r="A69" s="503"/>
      <c r="B69" s="502" t="s">
        <v>223</v>
      </c>
      <c r="C69" s="522">
        <v>42835</v>
      </c>
      <c r="D69" s="29">
        <v>28949.821471700001</v>
      </c>
      <c r="E69" s="30">
        <v>10181.0340622</v>
      </c>
      <c r="F69" s="30">
        <v>14</v>
      </c>
      <c r="G69" s="30">
        <v>10167.0340622</v>
      </c>
      <c r="H69" s="31">
        <v>10181.0340622</v>
      </c>
      <c r="I69" s="30">
        <v>3267.8736877000001</v>
      </c>
      <c r="J69" s="30">
        <v>3267.8736877000001</v>
      </c>
      <c r="K69" s="30">
        <v>2963.2376137000001</v>
      </c>
      <c r="L69" s="30">
        <v>2963.2376137000001</v>
      </c>
      <c r="M69" s="31">
        <v>6231.1113014000002</v>
      </c>
      <c r="N69" s="30">
        <v>2999.0819657000002</v>
      </c>
      <c r="O69" s="30">
        <v>0</v>
      </c>
      <c r="P69" s="30">
        <v>2999.0819657000002</v>
      </c>
      <c r="Q69" s="31">
        <v>2999.0819657000002</v>
      </c>
      <c r="R69" s="30">
        <v>7096.1804935</v>
      </c>
      <c r="S69" s="30">
        <v>0</v>
      </c>
      <c r="T69" s="30">
        <v>7096.1804935</v>
      </c>
      <c r="U69" s="30">
        <v>2394.1625801999999</v>
      </c>
      <c r="V69" s="30">
        <v>0</v>
      </c>
      <c r="W69" s="30">
        <v>2394.1625801999999</v>
      </c>
      <c r="X69" s="31">
        <v>9490.3430736999999</v>
      </c>
      <c r="Y69" s="30">
        <v>48.251068699999998</v>
      </c>
      <c r="Z69" s="30">
        <v>48.251068699999998</v>
      </c>
      <c r="AA69" s="31">
        <v>48.251068699999998</v>
      </c>
    </row>
    <row r="70" spans="1:27" ht="13.5" thickBot="1" x14ac:dyDescent="0.25">
      <c r="A70" s="503"/>
      <c r="B70" s="503"/>
      <c r="C70" s="522">
        <v>42836</v>
      </c>
      <c r="D70" s="29">
        <v>27529.329280800001</v>
      </c>
      <c r="E70" s="30">
        <v>7488.3878759999998</v>
      </c>
      <c r="F70" s="30">
        <v>14</v>
      </c>
      <c r="G70" s="30">
        <v>7474.3878759999998</v>
      </c>
      <c r="H70" s="31">
        <v>7488.3878759999998</v>
      </c>
      <c r="I70" s="30">
        <v>3224.665352</v>
      </c>
      <c r="J70" s="30">
        <v>3224.665352</v>
      </c>
      <c r="K70" s="30">
        <v>3420.0271278999999</v>
      </c>
      <c r="L70" s="30">
        <v>3420.0271278999999</v>
      </c>
      <c r="M70" s="31">
        <v>6644.6924798999999</v>
      </c>
      <c r="N70" s="30">
        <v>2974.6233883999998</v>
      </c>
      <c r="O70" s="30">
        <v>0</v>
      </c>
      <c r="P70" s="30">
        <v>2974.6233883999998</v>
      </c>
      <c r="Q70" s="31">
        <v>2974.6233883999998</v>
      </c>
      <c r="R70" s="30">
        <v>7939.4309020000001</v>
      </c>
      <c r="S70" s="30">
        <v>0</v>
      </c>
      <c r="T70" s="30">
        <v>7939.4309020000001</v>
      </c>
      <c r="U70" s="30">
        <v>2444.9708642999999</v>
      </c>
      <c r="V70" s="30">
        <v>0</v>
      </c>
      <c r="W70" s="30">
        <v>2444.9708642999999</v>
      </c>
      <c r="X70" s="31">
        <v>10384.4017663</v>
      </c>
      <c r="Y70" s="30">
        <v>37.223770199999997</v>
      </c>
      <c r="Z70" s="30">
        <v>37.223770199999997</v>
      </c>
      <c r="AA70" s="31">
        <v>37.223770199999997</v>
      </c>
    </row>
    <row r="71" spans="1:27" ht="13.5" thickBot="1" x14ac:dyDescent="0.25">
      <c r="A71" s="503"/>
      <c r="B71" s="503"/>
      <c r="C71" s="522">
        <v>42837</v>
      </c>
      <c r="D71" s="29">
        <v>29072.827996</v>
      </c>
      <c r="E71" s="30">
        <v>7598.3359403000004</v>
      </c>
      <c r="F71" s="30">
        <v>21</v>
      </c>
      <c r="G71" s="30">
        <v>7577.3359403000004</v>
      </c>
      <c r="H71" s="31">
        <v>7598.3359403000004</v>
      </c>
      <c r="I71" s="30">
        <v>3540.0270986999999</v>
      </c>
      <c r="J71" s="30">
        <v>3540.0270986999999</v>
      </c>
      <c r="K71" s="30">
        <v>3764.6996359999998</v>
      </c>
      <c r="L71" s="30">
        <v>3764.6996359999998</v>
      </c>
      <c r="M71" s="31">
        <v>7304.7267346999997</v>
      </c>
      <c r="N71" s="30">
        <v>3294.2073651999999</v>
      </c>
      <c r="O71" s="30">
        <v>0</v>
      </c>
      <c r="P71" s="30">
        <v>3294.2073651999999</v>
      </c>
      <c r="Q71" s="31">
        <v>3294.2073651999999</v>
      </c>
      <c r="R71" s="30">
        <v>8261.7346352999994</v>
      </c>
      <c r="S71" s="30">
        <v>2</v>
      </c>
      <c r="T71" s="30">
        <v>8153.7346353000003</v>
      </c>
      <c r="U71" s="30">
        <v>2575.5552315</v>
      </c>
      <c r="V71" s="30">
        <v>0</v>
      </c>
      <c r="W71" s="30">
        <v>2575.5552315</v>
      </c>
      <c r="X71" s="31">
        <v>10837.2898668</v>
      </c>
      <c r="Y71" s="30">
        <v>38.268089000000003</v>
      </c>
      <c r="Z71" s="30">
        <v>38.268089000000003</v>
      </c>
      <c r="AA71" s="31">
        <v>38.268089000000003</v>
      </c>
    </row>
    <row r="72" spans="1:27" ht="13.5" thickBot="1" x14ac:dyDescent="0.25">
      <c r="A72" s="503"/>
      <c r="B72" s="503"/>
      <c r="C72" s="522">
        <v>42838</v>
      </c>
      <c r="D72" s="29">
        <v>39941.271721700003</v>
      </c>
      <c r="E72" s="30">
        <v>9621.2495990999996</v>
      </c>
      <c r="F72" s="30">
        <v>30</v>
      </c>
      <c r="G72" s="30">
        <v>9591.2495990999996</v>
      </c>
      <c r="H72" s="31">
        <v>9621.2495990999996</v>
      </c>
      <c r="I72" s="30">
        <v>5011.2911363000003</v>
      </c>
      <c r="J72" s="30">
        <v>5011.2911363000003</v>
      </c>
      <c r="K72" s="30">
        <v>5507.4105067</v>
      </c>
      <c r="L72" s="30">
        <v>5507.4105067</v>
      </c>
      <c r="M72" s="31">
        <v>10518.701643</v>
      </c>
      <c r="N72" s="30">
        <v>4674.7481318</v>
      </c>
      <c r="O72" s="30">
        <v>4</v>
      </c>
      <c r="P72" s="30">
        <v>4354.7481318</v>
      </c>
      <c r="Q72" s="31">
        <v>4674.7481318</v>
      </c>
      <c r="R72" s="30">
        <v>11384.8486902</v>
      </c>
      <c r="S72" s="30">
        <v>14</v>
      </c>
      <c r="T72" s="30">
        <v>10628.8486902</v>
      </c>
      <c r="U72" s="30">
        <v>3731.5813750000002</v>
      </c>
      <c r="V72" s="30">
        <v>0</v>
      </c>
      <c r="W72" s="30">
        <v>3731.5813750000002</v>
      </c>
      <c r="X72" s="31">
        <v>15116.4300652</v>
      </c>
      <c r="Y72" s="30">
        <v>10.1422826</v>
      </c>
      <c r="Z72" s="30">
        <v>10.1422826</v>
      </c>
      <c r="AA72" s="31">
        <v>10.1422826</v>
      </c>
    </row>
    <row r="73" spans="1:27" ht="13.5" thickBot="1" x14ac:dyDescent="0.25">
      <c r="A73" s="503"/>
      <c r="B73" s="503"/>
      <c r="C73" s="522">
        <v>42839</v>
      </c>
      <c r="D73" s="29">
        <v>36076.122378300002</v>
      </c>
      <c r="E73" s="30">
        <v>8577.0938122000007</v>
      </c>
      <c r="F73" s="30">
        <v>28</v>
      </c>
      <c r="G73" s="30">
        <v>8549.0938122000007</v>
      </c>
      <c r="H73" s="31">
        <v>8577.0938122000007</v>
      </c>
      <c r="I73" s="30">
        <v>4749.2359874000003</v>
      </c>
      <c r="J73" s="30">
        <v>4749.2359874000003</v>
      </c>
      <c r="K73" s="30">
        <v>4542.3546199000002</v>
      </c>
      <c r="L73" s="30">
        <v>4542.3546199000002</v>
      </c>
      <c r="M73" s="31">
        <v>9291.5906073000006</v>
      </c>
      <c r="N73" s="30">
        <v>4157.7795040999999</v>
      </c>
      <c r="O73" s="30">
        <v>1</v>
      </c>
      <c r="P73" s="30">
        <v>4077.7795040999999</v>
      </c>
      <c r="Q73" s="31">
        <v>4157.7795040999999</v>
      </c>
      <c r="R73" s="30">
        <v>10735.133320700001</v>
      </c>
      <c r="S73" s="30">
        <v>9</v>
      </c>
      <c r="T73" s="30">
        <v>10249.133320700001</v>
      </c>
      <c r="U73" s="30">
        <v>3307.5689087999999</v>
      </c>
      <c r="V73" s="30">
        <v>0</v>
      </c>
      <c r="W73" s="30">
        <v>3307.5689087999999</v>
      </c>
      <c r="X73" s="31">
        <v>14042.702229500001</v>
      </c>
      <c r="Y73" s="30">
        <v>6.9562252000000004</v>
      </c>
      <c r="Z73" s="30">
        <v>6.9562252000000004</v>
      </c>
      <c r="AA73" s="31">
        <v>6.9562252000000004</v>
      </c>
    </row>
    <row r="74" spans="1:27" ht="13.5" thickBot="1" x14ac:dyDescent="0.25">
      <c r="A74" s="503"/>
      <c r="B74" s="503"/>
      <c r="C74" s="522">
        <v>42840</v>
      </c>
      <c r="D74" s="29">
        <v>25247.2565087</v>
      </c>
      <c r="E74" s="30">
        <v>9244.1414236000001</v>
      </c>
      <c r="F74" s="30">
        <v>12</v>
      </c>
      <c r="G74" s="30">
        <v>9232.1414236000001</v>
      </c>
      <c r="H74" s="31">
        <v>9244.1414236000001</v>
      </c>
      <c r="I74" s="30">
        <v>3310.8317014999998</v>
      </c>
      <c r="J74" s="30">
        <v>3310.8317014999998</v>
      </c>
      <c r="K74" s="30">
        <v>0</v>
      </c>
      <c r="L74" s="30">
        <v>0</v>
      </c>
      <c r="M74" s="31">
        <v>3310.8317014999998</v>
      </c>
      <c r="N74" s="30">
        <v>2635.5245844000001</v>
      </c>
      <c r="O74" s="30">
        <v>0</v>
      </c>
      <c r="P74" s="30">
        <v>2635.5245844000001</v>
      </c>
      <c r="Q74" s="31">
        <v>2635.5245844000001</v>
      </c>
      <c r="R74" s="30">
        <v>7854.8229850999996</v>
      </c>
      <c r="S74" s="30">
        <v>0</v>
      </c>
      <c r="T74" s="30">
        <v>7854.8229850999996</v>
      </c>
      <c r="U74" s="30">
        <v>2165.7740629999998</v>
      </c>
      <c r="V74" s="30">
        <v>0</v>
      </c>
      <c r="W74" s="30">
        <v>2165.7740629999998</v>
      </c>
      <c r="X74" s="31">
        <v>10020.5970481</v>
      </c>
      <c r="Y74" s="30">
        <v>36.161751099999996</v>
      </c>
      <c r="Z74" s="30">
        <v>36.161751099999996</v>
      </c>
      <c r="AA74" s="31">
        <v>36.161751099999996</v>
      </c>
    </row>
    <row r="75" spans="1:27" ht="13.5" thickBot="1" x14ac:dyDescent="0.25">
      <c r="A75" s="503"/>
      <c r="B75" s="503"/>
      <c r="C75" s="522">
        <v>42841</v>
      </c>
      <c r="D75" s="29">
        <v>2827.5215105000002</v>
      </c>
      <c r="E75" s="30">
        <v>0</v>
      </c>
      <c r="F75" s="30">
        <v>0</v>
      </c>
      <c r="G75" s="30">
        <v>0</v>
      </c>
      <c r="H75" s="31">
        <v>0</v>
      </c>
      <c r="I75" s="30">
        <v>0</v>
      </c>
      <c r="J75" s="30">
        <v>0</v>
      </c>
      <c r="K75" s="30">
        <v>2827.5215105000002</v>
      </c>
      <c r="L75" s="30">
        <v>2827.5215105000002</v>
      </c>
      <c r="M75" s="31">
        <v>2827.5215105000002</v>
      </c>
      <c r="N75" s="30">
        <v>0</v>
      </c>
      <c r="O75" s="30">
        <v>0</v>
      </c>
      <c r="P75" s="30">
        <v>0</v>
      </c>
      <c r="Q75" s="31">
        <v>0</v>
      </c>
      <c r="R75" s="30">
        <v>0</v>
      </c>
      <c r="S75" s="30">
        <v>0</v>
      </c>
      <c r="T75" s="30">
        <v>0</v>
      </c>
      <c r="U75" s="30">
        <v>0</v>
      </c>
      <c r="V75" s="30">
        <v>0</v>
      </c>
      <c r="W75" s="30">
        <v>0</v>
      </c>
      <c r="X75" s="31">
        <v>0</v>
      </c>
      <c r="Y75" s="30">
        <v>0</v>
      </c>
      <c r="Z75" s="30">
        <v>0</v>
      </c>
      <c r="AA75" s="31">
        <v>0</v>
      </c>
    </row>
    <row r="76" spans="1:27" ht="13.5" thickBot="1" x14ac:dyDescent="0.25">
      <c r="A76" s="503"/>
      <c r="B76" s="504"/>
      <c r="C76" s="32" t="s">
        <v>211</v>
      </c>
      <c r="D76" s="33">
        <v>189644.15086769999</v>
      </c>
      <c r="E76" s="34">
        <v>52710.242713400003</v>
      </c>
      <c r="F76" s="34">
        <v>119</v>
      </c>
      <c r="G76" s="34">
        <v>52591.242713400003</v>
      </c>
      <c r="H76" s="35">
        <v>52710.242713400003</v>
      </c>
      <c r="I76" s="34">
        <v>23103.924963599999</v>
      </c>
      <c r="J76" s="34">
        <v>23103.924963599999</v>
      </c>
      <c r="K76" s="34">
        <v>23025.251014699999</v>
      </c>
      <c r="L76" s="34">
        <v>23025.251014699999</v>
      </c>
      <c r="M76" s="35">
        <v>46129.175978300002</v>
      </c>
      <c r="N76" s="34">
        <v>20735.964939599999</v>
      </c>
      <c r="O76" s="34">
        <v>5</v>
      </c>
      <c r="P76" s="34">
        <v>20335.964939599999</v>
      </c>
      <c r="Q76" s="35">
        <v>20735.964939599999</v>
      </c>
      <c r="R76" s="34">
        <v>53272.151026799998</v>
      </c>
      <c r="S76" s="34">
        <v>25</v>
      </c>
      <c r="T76" s="34">
        <v>51922.151026799998</v>
      </c>
      <c r="U76" s="34">
        <v>16619.6130228</v>
      </c>
      <c r="V76" s="34">
        <v>0</v>
      </c>
      <c r="W76" s="34">
        <v>16619.6130228</v>
      </c>
      <c r="X76" s="35">
        <v>69891.764049599995</v>
      </c>
      <c r="Y76" s="34">
        <v>177.00318680000001</v>
      </c>
      <c r="Z76" s="34">
        <v>177.00318680000001</v>
      </c>
      <c r="AA76" s="35">
        <v>177.00318680000001</v>
      </c>
    </row>
    <row r="77" spans="1:27" ht="13.5" thickBot="1" x14ac:dyDescent="0.25">
      <c r="A77" s="503"/>
      <c r="B77" s="502" t="s">
        <v>224</v>
      </c>
      <c r="C77" s="522">
        <v>42842</v>
      </c>
      <c r="D77" s="29">
        <v>28469.761744899999</v>
      </c>
      <c r="E77" s="30">
        <v>9563.9527524000005</v>
      </c>
      <c r="F77" s="30">
        <v>14</v>
      </c>
      <c r="G77" s="30">
        <v>9549.9527524000005</v>
      </c>
      <c r="H77" s="31">
        <v>9563.9527524000005</v>
      </c>
      <c r="I77" s="30">
        <v>3509.9293413</v>
      </c>
      <c r="J77" s="30">
        <v>3509.9293413</v>
      </c>
      <c r="K77" s="30">
        <v>2944.0162841000001</v>
      </c>
      <c r="L77" s="30">
        <v>2944.0162841000001</v>
      </c>
      <c r="M77" s="31">
        <v>6453.9456253999997</v>
      </c>
      <c r="N77" s="30">
        <v>2642.7035861999998</v>
      </c>
      <c r="O77" s="30">
        <v>0</v>
      </c>
      <c r="P77" s="30">
        <v>2642.7035861999998</v>
      </c>
      <c r="Q77" s="31">
        <v>2642.7035861999998</v>
      </c>
      <c r="R77" s="30">
        <v>7565.9417856999999</v>
      </c>
      <c r="S77" s="30">
        <v>0</v>
      </c>
      <c r="T77" s="30">
        <v>7565.9417856999999</v>
      </c>
      <c r="U77" s="30">
        <v>2195.9830422999999</v>
      </c>
      <c r="V77" s="30">
        <v>0</v>
      </c>
      <c r="W77" s="30">
        <v>2195.9830422999999</v>
      </c>
      <c r="X77" s="31">
        <v>9761.9248279999993</v>
      </c>
      <c r="Y77" s="30">
        <v>47.234952900000003</v>
      </c>
      <c r="Z77" s="30">
        <v>47.234952900000003</v>
      </c>
      <c r="AA77" s="31">
        <v>47.234952900000003</v>
      </c>
    </row>
    <row r="78" spans="1:27" ht="13.5" thickBot="1" x14ac:dyDescent="0.25">
      <c r="A78" s="503"/>
      <c r="B78" s="503"/>
      <c r="C78" s="522">
        <v>42843</v>
      </c>
      <c r="D78" s="29">
        <v>27097.588757500002</v>
      </c>
      <c r="E78" s="30">
        <v>7417.6452534</v>
      </c>
      <c r="F78" s="30">
        <v>21</v>
      </c>
      <c r="G78" s="30">
        <v>7396.6452534</v>
      </c>
      <c r="H78" s="31">
        <v>7417.6452534</v>
      </c>
      <c r="I78" s="30">
        <v>3419.9683153999999</v>
      </c>
      <c r="J78" s="30">
        <v>3419.9683153999999</v>
      </c>
      <c r="K78" s="30">
        <v>3351.7831310000001</v>
      </c>
      <c r="L78" s="30">
        <v>3351.7831310000001</v>
      </c>
      <c r="M78" s="31">
        <v>6771.7514463999996</v>
      </c>
      <c r="N78" s="30">
        <v>2606.6976679999998</v>
      </c>
      <c r="O78" s="30">
        <v>0</v>
      </c>
      <c r="P78" s="30">
        <v>2606.6976679999998</v>
      </c>
      <c r="Q78" s="31">
        <v>2606.6976679999998</v>
      </c>
      <c r="R78" s="30">
        <v>8020.1345056</v>
      </c>
      <c r="S78" s="30">
        <v>0</v>
      </c>
      <c r="T78" s="30">
        <v>8020.1345056</v>
      </c>
      <c r="U78" s="30">
        <v>2244.9200067000002</v>
      </c>
      <c r="V78" s="30">
        <v>0</v>
      </c>
      <c r="W78" s="30">
        <v>2244.9200067000002</v>
      </c>
      <c r="X78" s="31">
        <v>10265.054512299999</v>
      </c>
      <c r="Y78" s="30">
        <v>36.4398774</v>
      </c>
      <c r="Z78" s="30">
        <v>36.4398774</v>
      </c>
      <c r="AA78" s="31">
        <v>36.4398774</v>
      </c>
    </row>
    <row r="79" spans="1:27" ht="13.5" thickBot="1" x14ac:dyDescent="0.25">
      <c r="A79" s="503"/>
      <c r="B79" s="503"/>
      <c r="C79" s="522">
        <v>42844</v>
      </c>
      <c r="D79" s="29">
        <v>28450.4158972</v>
      </c>
      <c r="E79" s="30">
        <v>7464.6693375000004</v>
      </c>
      <c r="F79" s="30">
        <v>11</v>
      </c>
      <c r="G79" s="30">
        <v>7453.6693375000004</v>
      </c>
      <c r="H79" s="31">
        <v>7464.6693375000004</v>
      </c>
      <c r="I79" s="30">
        <v>3711.7848736000001</v>
      </c>
      <c r="J79" s="30">
        <v>3711.7848736000001</v>
      </c>
      <c r="K79" s="30">
        <v>3663.4826779</v>
      </c>
      <c r="L79" s="30">
        <v>3663.4826779</v>
      </c>
      <c r="M79" s="31">
        <v>7375.2675515000001</v>
      </c>
      <c r="N79" s="30">
        <v>2894.8959286999998</v>
      </c>
      <c r="O79" s="30">
        <v>0</v>
      </c>
      <c r="P79" s="30">
        <v>2894.8959286999998</v>
      </c>
      <c r="Q79" s="31">
        <v>2894.8959286999998</v>
      </c>
      <c r="R79" s="30">
        <v>8324.0218151000008</v>
      </c>
      <c r="S79" s="30">
        <v>2</v>
      </c>
      <c r="T79" s="30">
        <v>8216.0218151000008</v>
      </c>
      <c r="U79" s="30">
        <v>2354.0990603999999</v>
      </c>
      <c r="V79" s="30">
        <v>0</v>
      </c>
      <c r="W79" s="30">
        <v>2354.0990603999999</v>
      </c>
      <c r="X79" s="31">
        <v>10678.120875500001</v>
      </c>
      <c r="Y79" s="30">
        <v>37.462204</v>
      </c>
      <c r="Z79" s="30">
        <v>37.462204</v>
      </c>
      <c r="AA79" s="31">
        <v>37.462204</v>
      </c>
    </row>
    <row r="80" spans="1:27" ht="13.5" thickBot="1" x14ac:dyDescent="0.25">
      <c r="A80" s="503"/>
      <c r="B80" s="503"/>
      <c r="C80" s="522">
        <v>42845</v>
      </c>
      <c r="D80" s="29">
        <v>38412.189989600003</v>
      </c>
      <c r="E80" s="30">
        <v>9460.9238201000007</v>
      </c>
      <c r="F80" s="30">
        <v>22</v>
      </c>
      <c r="G80" s="30">
        <v>9438.9238201000007</v>
      </c>
      <c r="H80" s="31">
        <v>9460.9238201000007</v>
      </c>
      <c r="I80" s="30">
        <v>5232.4251797999996</v>
      </c>
      <c r="J80" s="30">
        <v>5232.4251797999996</v>
      </c>
      <c r="K80" s="30">
        <v>4813.0008768999996</v>
      </c>
      <c r="L80" s="30">
        <v>4813.0008768999996</v>
      </c>
      <c r="M80" s="31">
        <v>10045.4260567</v>
      </c>
      <c r="N80" s="30">
        <v>4099.1589907999996</v>
      </c>
      <c r="O80" s="30">
        <v>1</v>
      </c>
      <c r="P80" s="30">
        <v>4019.1589908000001</v>
      </c>
      <c r="Q80" s="31">
        <v>4099.1589907999996</v>
      </c>
      <c r="R80" s="30">
        <v>11441.4387305</v>
      </c>
      <c r="S80" s="30">
        <v>10</v>
      </c>
      <c r="T80" s="30">
        <v>10901.4387305</v>
      </c>
      <c r="U80" s="30">
        <v>3355.3136945000001</v>
      </c>
      <c r="V80" s="30">
        <v>1</v>
      </c>
      <c r="W80" s="30">
        <v>3275.3136945000001</v>
      </c>
      <c r="X80" s="31">
        <v>14796.752425000001</v>
      </c>
      <c r="Y80" s="30">
        <v>9.9286969999999997</v>
      </c>
      <c r="Z80" s="30">
        <v>9.9286969999999997</v>
      </c>
      <c r="AA80" s="31">
        <v>9.9286969999999997</v>
      </c>
    </row>
    <row r="81" spans="1:27" ht="13.5" thickBot="1" x14ac:dyDescent="0.25">
      <c r="A81" s="503"/>
      <c r="B81" s="503"/>
      <c r="C81" s="522">
        <v>42846</v>
      </c>
      <c r="D81" s="29">
        <v>34210.836579800001</v>
      </c>
      <c r="E81" s="30">
        <v>8373.0607273999995</v>
      </c>
      <c r="F81" s="30">
        <v>24</v>
      </c>
      <c r="G81" s="30">
        <v>8349.0607273999995</v>
      </c>
      <c r="H81" s="31">
        <v>8373.0607273999995</v>
      </c>
      <c r="I81" s="30">
        <v>4873.8289679</v>
      </c>
      <c r="J81" s="30">
        <v>4873.8289679</v>
      </c>
      <c r="K81" s="30">
        <v>3967.0835840999998</v>
      </c>
      <c r="L81" s="30">
        <v>3967.0835840999998</v>
      </c>
      <c r="M81" s="31">
        <v>8840.9125519999998</v>
      </c>
      <c r="N81" s="30">
        <v>3646.9732947000002</v>
      </c>
      <c r="O81" s="30">
        <v>0</v>
      </c>
      <c r="P81" s="30">
        <v>3646.9732947000002</v>
      </c>
      <c r="Q81" s="31">
        <v>3646.9732947000002</v>
      </c>
      <c r="R81" s="30">
        <v>10347.053127499999</v>
      </c>
      <c r="S81" s="30">
        <v>3</v>
      </c>
      <c r="T81" s="30">
        <v>10185.053127499999</v>
      </c>
      <c r="U81" s="30">
        <v>2996.0271435999998</v>
      </c>
      <c r="V81" s="30">
        <v>0</v>
      </c>
      <c r="W81" s="30">
        <v>2996.0271435999998</v>
      </c>
      <c r="X81" s="31">
        <v>13343.0802711</v>
      </c>
      <c r="Y81" s="30">
        <v>6.8097345999999996</v>
      </c>
      <c r="Z81" s="30">
        <v>6.8097345999999996</v>
      </c>
      <c r="AA81" s="31">
        <v>6.8097345999999996</v>
      </c>
    </row>
    <row r="82" spans="1:27" ht="13.5" thickBot="1" x14ac:dyDescent="0.25">
      <c r="A82" s="503"/>
      <c r="B82" s="503"/>
      <c r="C82" s="522">
        <v>42847</v>
      </c>
      <c r="D82" s="29">
        <v>23526.095296899999</v>
      </c>
      <c r="E82" s="30">
        <v>8863.5845938000002</v>
      </c>
      <c r="F82" s="30">
        <v>19</v>
      </c>
      <c r="G82" s="30">
        <v>8844.5845938000002</v>
      </c>
      <c r="H82" s="31">
        <v>8863.5845938000002</v>
      </c>
      <c r="I82" s="30">
        <v>3182.0519064</v>
      </c>
      <c r="J82" s="30">
        <v>3182.0519064</v>
      </c>
      <c r="K82" s="30">
        <v>0</v>
      </c>
      <c r="L82" s="30">
        <v>0</v>
      </c>
      <c r="M82" s="31">
        <v>3182.0519064</v>
      </c>
      <c r="N82" s="30">
        <v>2307.6041894</v>
      </c>
      <c r="O82" s="30">
        <v>0</v>
      </c>
      <c r="P82" s="30">
        <v>2307.6041894</v>
      </c>
      <c r="Q82" s="31">
        <v>2307.6041894</v>
      </c>
      <c r="R82" s="30">
        <v>7156.5347321999998</v>
      </c>
      <c r="S82" s="30">
        <v>0</v>
      </c>
      <c r="T82" s="30">
        <v>7156.5347321999998</v>
      </c>
      <c r="U82" s="30">
        <v>1980.9196518000001</v>
      </c>
      <c r="V82" s="30">
        <v>0</v>
      </c>
      <c r="W82" s="30">
        <v>1980.9196518000001</v>
      </c>
      <c r="X82" s="31">
        <v>9137.4543840000006</v>
      </c>
      <c r="Y82" s="30">
        <v>35.4002233</v>
      </c>
      <c r="Z82" s="30">
        <v>35.4002233</v>
      </c>
      <c r="AA82" s="31">
        <v>35.4002233</v>
      </c>
    </row>
    <row r="83" spans="1:27" ht="13.5" thickBot="1" x14ac:dyDescent="0.25">
      <c r="A83" s="503"/>
      <c r="B83" s="503"/>
      <c r="C83" s="522">
        <v>42848</v>
      </c>
      <c r="D83" s="29">
        <v>2698.2653703999999</v>
      </c>
      <c r="E83" s="30">
        <v>0</v>
      </c>
      <c r="F83" s="30">
        <v>0</v>
      </c>
      <c r="G83" s="30">
        <v>0</v>
      </c>
      <c r="H83" s="31">
        <v>0</v>
      </c>
      <c r="I83" s="30">
        <v>0</v>
      </c>
      <c r="J83" s="30">
        <v>0</v>
      </c>
      <c r="K83" s="30">
        <v>2698.2653703999999</v>
      </c>
      <c r="L83" s="30">
        <v>2698.2653703999999</v>
      </c>
      <c r="M83" s="31">
        <v>2698.2653703999999</v>
      </c>
      <c r="N83" s="30">
        <v>0</v>
      </c>
      <c r="O83" s="30">
        <v>0</v>
      </c>
      <c r="P83" s="30">
        <v>0</v>
      </c>
      <c r="Q83" s="31">
        <v>0</v>
      </c>
      <c r="R83" s="30">
        <v>0</v>
      </c>
      <c r="S83" s="30">
        <v>0</v>
      </c>
      <c r="T83" s="30">
        <v>0</v>
      </c>
      <c r="U83" s="30">
        <v>0</v>
      </c>
      <c r="V83" s="30">
        <v>0</v>
      </c>
      <c r="W83" s="30">
        <v>0</v>
      </c>
      <c r="X83" s="31">
        <v>0</v>
      </c>
      <c r="Y83" s="30">
        <v>0</v>
      </c>
      <c r="Z83" s="30">
        <v>0</v>
      </c>
      <c r="AA83" s="31">
        <v>0</v>
      </c>
    </row>
    <row r="84" spans="1:27" ht="13.5" thickBot="1" x14ac:dyDescent="0.25">
      <c r="A84" s="503"/>
      <c r="B84" s="504"/>
      <c r="C84" s="32" t="s">
        <v>211</v>
      </c>
      <c r="D84" s="33">
        <v>182865.15363630001</v>
      </c>
      <c r="E84" s="34">
        <v>51143.836484599997</v>
      </c>
      <c r="F84" s="34">
        <v>111</v>
      </c>
      <c r="G84" s="34">
        <v>51032.836484599997</v>
      </c>
      <c r="H84" s="35">
        <v>51143.836484599997</v>
      </c>
      <c r="I84" s="34">
        <v>23929.988584399998</v>
      </c>
      <c r="J84" s="34">
        <v>23929.988584399998</v>
      </c>
      <c r="K84" s="34">
        <v>21437.631924400001</v>
      </c>
      <c r="L84" s="34">
        <v>21437.631924400001</v>
      </c>
      <c r="M84" s="35">
        <v>45367.620508799999</v>
      </c>
      <c r="N84" s="34">
        <v>18198.033657799999</v>
      </c>
      <c r="O84" s="34">
        <v>1</v>
      </c>
      <c r="P84" s="34">
        <v>18118.033657799999</v>
      </c>
      <c r="Q84" s="35">
        <v>18198.033657799999</v>
      </c>
      <c r="R84" s="34">
        <v>52855.124696600004</v>
      </c>
      <c r="S84" s="34">
        <v>15</v>
      </c>
      <c r="T84" s="34">
        <v>52045.124696600004</v>
      </c>
      <c r="U84" s="34">
        <v>15127.2625993</v>
      </c>
      <c r="V84" s="34">
        <v>1</v>
      </c>
      <c r="W84" s="34">
        <v>15047.2625993</v>
      </c>
      <c r="X84" s="35">
        <v>67982.3872959</v>
      </c>
      <c r="Y84" s="34">
        <v>173.27568919999999</v>
      </c>
      <c r="Z84" s="34">
        <v>173.27568919999999</v>
      </c>
      <c r="AA84" s="35">
        <v>173.27568919999999</v>
      </c>
    </row>
    <row r="85" spans="1:27" ht="13.5" thickBot="1" x14ac:dyDescent="0.25">
      <c r="A85" s="503"/>
      <c r="B85" s="502" t="s">
        <v>225</v>
      </c>
      <c r="C85" s="522">
        <v>42849</v>
      </c>
      <c r="D85" s="29">
        <v>26929.9119617</v>
      </c>
      <c r="E85" s="30">
        <v>9146.5008564</v>
      </c>
      <c r="F85" s="30">
        <v>18</v>
      </c>
      <c r="G85" s="30">
        <v>9128.5008564</v>
      </c>
      <c r="H85" s="31">
        <v>9146.5008564</v>
      </c>
      <c r="I85" s="30">
        <v>2917.7410669999999</v>
      </c>
      <c r="J85" s="30">
        <v>2917.7410669999999</v>
      </c>
      <c r="K85" s="30">
        <v>2928.0784784000002</v>
      </c>
      <c r="L85" s="30">
        <v>2928.0784784000002</v>
      </c>
      <c r="M85" s="31">
        <v>5845.8195453999997</v>
      </c>
      <c r="N85" s="30">
        <v>2537.8053894999998</v>
      </c>
      <c r="O85" s="30">
        <v>0</v>
      </c>
      <c r="P85" s="30">
        <v>2537.8053894999998</v>
      </c>
      <c r="Q85" s="31">
        <v>2537.8053894999998</v>
      </c>
      <c r="R85" s="30">
        <v>7278.4004519</v>
      </c>
      <c r="S85" s="30">
        <v>1</v>
      </c>
      <c r="T85" s="30">
        <v>7224.4004519</v>
      </c>
      <c r="U85" s="30">
        <v>2073.8460540000001</v>
      </c>
      <c r="V85" s="30">
        <v>0</v>
      </c>
      <c r="W85" s="30">
        <v>2073.8460540000001</v>
      </c>
      <c r="X85" s="31">
        <v>9352.2465059000006</v>
      </c>
      <c r="Y85" s="30">
        <v>47.539664500000001</v>
      </c>
      <c r="Z85" s="30">
        <v>47.539664500000001</v>
      </c>
      <c r="AA85" s="31">
        <v>47.539664500000001</v>
      </c>
    </row>
    <row r="86" spans="1:27" ht="13.5" thickBot="1" x14ac:dyDescent="0.25">
      <c r="A86" s="503"/>
      <c r="B86" s="503"/>
      <c r="C86" s="522">
        <v>42850</v>
      </c>
      <c r="D86" s="29">
        <v>25772.448278</v>
      </c>
      <c r="E86" s="30">
        <v>7087.6409004999996</v>
      </c>
      <c r="F86" s="30">
        <v>16</v>
      </c>
      <c r="G86" s="30">
        <v>7071.6409004999996</v>
      </c>
      <c r="H86" s="31">
        <v>7087.6409004999996</v>
      </c>
      <c r="I86" s="30">
        <v>2883.9737924999999</v>
      </c>
      <c r="J86" s="30">
        <v>2883.9737924999999</v>
      </c>
      <c r="K86" s="30">
        <v>3332.8516949</v>
      </c>
      <c r="L86" s="30">
        <v>3332.8516949</v>
      </c>
      <c r="M86" s="31">
        <v>6216.8254874000004</v>
      </c>
      <c r="N86" s="30">
        <v>2505.5273524999998</v>
      </c>
      <c r="O86" s="30">
        <v>0</v>
      </c>
      <c r="P86" s="30">
        <v>2505.5273524999998</v>
      </c>
      <c r="Q86" s="31">
        <v>2505.5273524999998</v>
      </c>
      <c r="R86" s="30">
        <v>7800.2807822000004</v>
      </c>
      <c r="S86" s="30">
        <v>0</v>
      </c>
      <c r="T86" s="30">
        <v>7800.2807822000004</v>
      </c>
      <c r="U86" s="30">
        <v>2125.4988051999999</v>
      </c>
      <c r="V86" s="30">
        <v>0</v>
      </c>
      <c r="W86" s="30">
        <v>2125.4988051999999</v>
      </c>
      <c r="X86" s="31">
        <v>9925.7795874000003</v>
      </c>
      <c r="Y86" s="30">
        <v>36.674950199999998</v>
      </c>
      <c r="Z86" s="30">
        <v>36.674950199999998</v>
      </c>
      <c r="AA86" s="31">
        <v>36.674950199999998</v>
      </c>
    </row>
    <row r="87" spans="1:27" ht="13.5" thickBot="1" x14ac:dyDescent="0.25">
      <c r="A87" s="503"/>
      <c r="B87" s="503"/>
      <c r="C87" s="522">
        <v>42851</v>
      </c>
      <c r="D87" s="29">
        <v>27462.409601700001</v>
      </c>
      <c r="E87" s="30">
        <v>7163.8492261000001</v>
      </c>
      <c r="F87" s="30">
        <v>24</v>
      </c>
      <c r="G87" s="30">
        <v>7139.8492261000001</v>
      </c>
      <c r="H87" s="31">
        <v>7163.8492261000001</v>
      </c>
      <c r="I87" s="30">
        <v>3171.6487452000001</v>
      </c>
      <c r="J87" s="30">
        <v>3171.6487452000001</v>
      </c>
      <c r="K87" s="30">
        <v>3785.5436438000002</v>
      </c>
      <c r="L87" s="30">
        <v>3785.5436438000002</v>
      </c>
      <c r="M87" s="31">
        <v>6957.1923889999998</v>
      </c>
      <c r="N87" s="30">
        <v>2781.0709983000002</v>
      </c>
      <c r="O87" s="30">
        <v>0</v>
      </c>
      <c r="P87" s="30">
        <v>2781.0709983000002</v>
      </c>
      <c r="Q87" s="31">
        <v>2781.0709983000002</v>
      </c>
      <c r="R87" s="30">
        <v>8280.0750883000001</v>
      </c>
      <c r="S87" s="30">
        <v>1</v>
      </c>
      <c r="T87" s="30">
        <v>8226.0750883000001</v>
      </c>
      <c r="U87" s="30">
        <v>2242.5180282000001</v>
      </c>
      <c r="V87" s="30">
        <v>0</v>
      </c>
      <c r="W87" s="30">
        <v>2242.5180282000001</v>
      </c>
      <c r="X87" s="31">
        <v>10522.5931165</v>
      </c>
      <c r="Y87" s="30">
        <v>37.703871800000002</v>
      </c>
      <c r="Z87" s="30">
        <v>37.703871800000002</v>
      </c>
      <c r="AA87" s="31">
        <v>37.703871800000002</v>
      </c>
    </row>
    <row r="88" spans="1:27" ht="13.5" thickBot="1" x14ac:dyDescent="0.25">
      <c r="A88" s="503"/>
      <c r="B88" s="503"/>
      <c r="C88" s="522">
        <v>42852</v>
      </c>
      <c r="D88" s="29">
        <v>37623.552296499998</v>
      </c>
      <c r="E88" s="30">
        <v>9008.6706666999999</v>
      </c>
      <c r="F88" s="30">
        <v>25</v>
      </c>
      <c r="G88" s="30">
        <v>8983.6706666999999</v>
      </c>
      <c r="H88" s="31">
        <v>9008.6706666999999</v>
      </c>
      <c r="I88" s="30">
        <v>4498.2767258000003</v>
      </c>
      <c r="J88" s="30">
        <v>4498.2767258000003</v>
      </c>
      <c r="K88" s="30">
        <v>5465.1159841999997</v>
      </c>
      <c r="L88" s="30">
        <v>5465.1159841999997</v>
      </c>
      <c r="M88" s="31">
        <v>9963.3927100000001</v>
      </c>
      <c r="N88" s="30">
        <v>3939.5220682999998</v>
      </c>
      <c r="O88" s="30">
        <v>1</v>
      </c>
      <c r="P88" s="30">
        <v>3859.5220682999998</v>
      </c>
      <c r="Q88" s="31">
        <v>3939.5220682999998</v>
      </c>
      <c r="R88" s="30">
        <v>11472.418833399999</v>
      </c>
      <c r="S88" s="30">
        <v>11</v>
      </c>
      <c r="T88" s="30">
        <v>10878.418833399999</v>
      </c>
      <c r="U88" s="30">
        <v>3229.5552713000002</v>
      </c>
      <c r="V88" s="30">
        <v>1</v>
      </c>
      <c r="W88" s="30">
        <v>3149.5552713000002</v>
      </c>
      <c r="X88" s="31">
        <v>14701.974104700001</v>
      </c>
      <c r="Y88" s="30">
        <v>9.9927468000000008</v>
      </c>
      <c r="Z88" s="30">
        <v>9.9927468000000008</v>
      </c>
      <c r="AA88" s="31">
        <v>9.9927468000000008</v>
      </c>
    </row>
    <row r="89" spans="1:27" ht="13.5" thickBot="1" x14ac:dyDescent="0.25">
      <c r="A89" s="503"/>
      <c r="B89" s="503"/>
      <c r="C89" s="522">
        <v>42853</v>
      </c>
      <c r="D89" s="29">
        <v>33419.570957399999</v>
      </c>
      <c r="E89" s="30">
        <v>7865.8157000000001</v>
      </c>
      <c r="F89" s="30">
        <v>18</v>
      </c>
      <c r="G89" s="30">
        <v>7847.8157000000001</v>
      </c>
      <c r="H89" s="31">
        <v>7865.8157000000001</v>
      </c>
      <c r="I89" s="30">
        <v>4244.2064313999999</v>
      </c>
      <c r="J89" s="30">
        <v>4244.2064313999999</v>
      </c>
      <c r="K89" s="30">
        <v>4457.1597461000001</v>
      </c>
      <c r="L89" s="30">
        <v>4457.1597461000001</v>
      </c>
      <c r="M89" s="31">
        <v>8701.3661775</v>
      </c>
      <c r="N89" s="30">
        <v>3504.9068842000001</v>
      </c>
      <c r="O89" s="30">
        <v>0</v>
      </c>
      <c r="P89" s="30">
        <v>3504.9068842000001</v>
      </c>
      <c r="Q89" s="31">
        <v>3504.9068842000001</v>
      </c>
      <c r="R89" s="30">
        <v>10483.133833800001</v>
      </c>
      <c r="S89" s="30">
        <v>12</v>
      </c>
      <c r="T89" s="30">
        <v>9835.1338338000005</v>
      </c>
      <c r="U89" s="30">
        <v>2857.4946979000001</v>
      </c>
      <c r="V89" s="30">
        <v>0</v>
      </c>
      <c r="W89" s="30">
        <v>2857.4946979000001</v>
      </c>
      <c r="X89" s="31">
        <v>13340.6285317</v>
      </c>
      <c r="Y89" s="30">
        <v>6.8536640000000002</v>
      </c>
      <c r="Z89" s="30">
        <v>6.8536640000000002</v>
      </c>
      <c r="AA89" s="31">
        <v>6.8536640000000002</v>
      </c>
    </row>
    <row r="90" spans="1:27" ht="13.5" thickBot="1" x14ac:dyDescent="0.25">
      <c r="A90" s="503"/>
      <c r="B90" s="503"/>
      <c r="C90" s="522">
        <v>42854</v>
      </c>
      <c r="D90" s="29">
        <v>22309.435114799999</v>
      </c>
      <c r="E90" s="30">
        <v>8464.3105799999994</v>
      </c>
      <c r="F90" s="30">
        <v>11</v>
      </c>
      <c r="G90" s="30">
        <v>8453.3105799999994</v>
      </c>
      <c r="H90" s="31">
        <v>8464.3105799999994</v>
      </c>
      <c r="I90" s="30">
        <v>2789.1843521999999</v>
      </c>
      <c r="J90" s="30">
        <v>2789.1843521999999</v>
      </c>
      <c r="K90" s="30">
        <v>0</v>
      </c>
      <c r="L90" s="30">
        <v>0</v>
      </c>
      <c r="M90" s="31">
        <v>2789.1843521999999</v>
      </c>
      <c r="N90" s="30">
        <v>2218.5778458999998</v>
      </c>
      <c r="O90" s="30">
        <v>0</v>
      </c>
      <c r="P90" s="30">
        <v>2218.5778458999998</v>
      </c>
      <c r="Q90" s="31">
        <v>2218.5778458999998</v>
      </c>
      <c r="R90" s="30">
        <v>6925.1262311999999</v>
      </c>
      <c r="S90" s="30">
        <v>1</v>
      </c>
      <c r="T90" s="30">
        <v>6871.1262311999999</v>
      </c>
      <c r="U90" s="30">
        <v>1876.6075162</v>
      </c>
      <c r="V90" s="30">
        <v>0</v>
      </c>
      <c r="W90" s="30">
        <v>1876.6075162</v>
      </c>
      <c r="X90" s="31">
        <v>8801.7337473999996</v>
      </c>
      <c r="Y90" s="30">
        <v>35.628589300000002</v>
      </c>
      <c r="Z90" s="30">
        <v>35.628589300000002</v>
      </c>
      <c r="AA90" s="31">
        <v>35.628589300000002</v>
      </c>
    </row>
    <row r="91" spans="1:27" ht="13.5" thickBot="1" x14ac:dyDescent="0.25">
      <c r="A91" s="503"/>
      <c r="B91" s="503"/>
      <c r="C91" s="522">
        <v>42855</v>
      </c>
      <c r="D91" s="29">
        <v>2652.3373465999998</v>
      </c>
      <c r="E91" s="30">
        <v>0</v>
      </c>
      <c r="F91" s="30">
        <v>0</v>
      </c>
      <c r="G91" s="30">
        <v>0</v>
      </c>
      <c r="H91" s="31">
        <v>0</v>
      </c>
      <c r="I91" s="30">
        <v>0</v>
      </c>
      <c r="J91" s="30">
        <v>0</v>
      </c>
      <c r="K91" s="30">
        <v>2652.3373465999998</v>
      </c>
      <c r="L91" s="30">
        <v>2652.3373465999998</v>
      </c>
      <c r="M91" s="31">
        <v>2652.3373465999998</v>
      </c>
      <c r="N91" s="30">
        <v>0</v>
      </c>
      <c r="O91" s="30">
        <v>0</v>
      </c>
      <c r="P91" s="30">
        <v>0</v>
      </c>
      <c r="Q91" s="31">
        <v>0</v>
      </c>
      <c r="R91" s="30">
        <v>0</v>
      </c>
      <c r="S91" s="30">
        <v>0</v>
      </c>
      <c r="T91" s="30">
        <v>0</v>
      </c>
      <c r="U91" s="30">
        <v>0</v>
      </c>
      <c r="V91" s="30">
        <v>0</v>
      </c>
      <c r="W91" s="30">
        <v>0</v>
      </c>
      <c r="X91" s="31">
        <v>0</v>
      </c>
      <c r="Y91" s="30">
        <v>0</v>
      </c>
      <c r="Z91" s="30">
        <v>0</v>
      </c>
      <c r="AA91" s="31">
        <v>0</v>
      </c>
    </row>
    <row r="92" spans="1:27" ht="13.5" thickBot="1" x14ac:dyDescent="0.25">
      <c r="A92" s="503"/>
      <c r="B92" s="504"/>
      <c r="C92" s="32" t="s">
        <v>211</v>
      </c>
      <c r="D92" s="33">
        <v>176169.6655567</v>
      </c>
      <c r="E92" s="34">
        <v>48736.787929700004</v>
      </c>
      <c r="F92" s="34">
        <v>112</v>
      </c>
      <c r="G92" s="34">
        <v>48624.787929700004</v>
      </c>
      <c r="H92" s="35">
        <v>48736.787929700004</v>
      </c>
      <c r="I92" s="34">
        <v>20505.031114099998</v>
      </c>
      <c r="J92" s="34">
        <v>20505.031114099998</v>
      </c>
      <c r="K92" s="34">
        <v>22621.086894</v>
      </c>
      <c r="L92" s="34">
        <v>22621.086894</v>
      </c>
      <c r="M92" s="35">
        <v>43126.118008099998</v>
      </c>
      <c r="N92" s="34">
        <v>17487.410538700002</v>
      </c>
      <c r="O92" s="34">
        <v>1</v>
      </c>
      <c r="P92" s="34">
        <v>17407.410538700002</v>
      </c>
      <c r="Q92" s="35">
        <v>17487.410538700002</v>
      </c>
      <c r="R92" s="34">
        <v>52239.435220799998</v>
      </c>
      <c r="S92" s="34">
        <v>26</v>
      </c>
      <c r="T92" s="34">
        <v>50835.435220799998</v>
      </c>
      <c r="U92" s="34">
        <v>14405.5203728</v>
      </c>
      <c r="V92" s="34">
        <v>1</v>
      </c>
      <c r="W92" s="34">
        <v>14325.5203728</v>
      </c>
      <c r="X92" s="35">
        <v>66644.955593599996</v>
      </c>
      <c r="Y92" s="34">
        <v>174.39348659999999</v>
      </c>
      <c r="Z92" s="34">
        <v>174.39348659999999</v>
      </c>
      <c r="AA92" s="35">
        <v>174.39348659999999</v>
      </c>
    </row>
    <row r="93" spans="1:27" ht="13.5" thickBot="1" x14ac:dyDescent="0.25">
      <c r="A93" s="503"/>
      <c r="B93" s="502" t="s">
        <v>226</v>
      </c>
      <c r="C93" s="522">
        <v>42856</v>
      </c>
      <c r="D93" s="29">
        <v>26548.892152600001</v>
      </c>
      <c r="E93" s="30">
        <v>8978.7160972999991</v>
      </c>
      <c r="F93" s="30">
        <v>12</v>
      </c>
      <c r="G93" s="30">
        <v>8966.7160972999991</v>
      </c>
      <c r="H93" s="31">
        <v>8978.7160972999991</v>
      </c>
      <c r="I93" s="30">
        <v>2973.6166678</v>
      </c>
      <c r="J93" s="30">
        <v>2973.6166678</v>
      </c>
      <c r="K93" s="30">
        <v>2829.0323628000001</v>
      </c>
      <c r="L93" s="30">
        <v>2829.0323628000001</v>
      </c>
      <c r="M93" s="31">
        <v>5802.6490305999996</v>
      </c>
      <c r="N93" s="30">
        <v>2623.2240800999998</v>
      </c>
      <c r="O93" s="30">
        <v>0</v>
      </c>
      <c r="P93" s="30">
        <v>2623.2240800999998</v>
      </c>
      <c r="Q93" s="31">
        <v>2623.2240800999998</v>
      </c>
      <c r="R93" s="30">
        <v>6952.1862529999999</v>
      </c>
      <c r="S93" s="30">
        <v>0</v>
      </c>
      <c r="T93" s="30">
        <v>6952.1862529999999</v>
      </c>
      <c r="U93" s="30">
        <v>2142.4603499999998</v>
      </c>
      <c r="V93" s="30">
        <v>0</v>
      </c>
      <c r="W93" s="30">
        <v>2142.4603499999998</v>
      </c>
      <c r="X93" s="31">
        <v>9094.6466029999992</v>
      </c>
      <c r="Y93" s="30">
        <v>49.656341599999998</v>
      </c>
      <c r="Z93" s="30">
        <v>49.656341599999998</v>
      </c>
      <c r="AA93" s="31">
        <v>49.656341599999998</v>
      </c>
    </row>
    <row r="94" spans="1:27" ht="13.5" thickBot="1" x14ac:dyDescent="0.25">
      <c r="A94" s="503"/>
      <c r="B94" s="503"/>
      <c r="C94" s="522">
        <v>42857</v>
      </c>
      <c r="D94" s="29">
        <v>25704.113612000001</v>
      </c>
      <c r="E94" s="30">
        <v>7028.8763453000001</v>
      </c>
      <c r="F94" s="30">
        <v>19</v>
      </c>
      <c r="G94" s="30">
        <v>7009.8763453000001</v>
      </c>
      <c r="H94" s="31">
        <v>7028.8763453000001</v>
      </c>
      <c r="I94" s="30">
        <v>2893.864932</v>
      </c>
      <c r="J94" s="30">
        <v>2893.864932</v>
      </c>
      <c r="K94" s="30">
        <v>3238.9032705</v>
      </c>
      <c r="L94" s="30">
        <v>3238.9032705</v>
      </c>
      <c r="M94" s="31">
        <v>6132.7682025000004</v>
      </c>
      <c r="N94" s="30">
        <v>2589.6869867999999</v>
      </c>
      <c r="O94" s="30">
        <v>0</v>
      </c>
      <c r="P94" s="30">
        <v>2589.6869867999999</v>
      </c>
      <c r="Q94" s="31">
        <v>2589.6869867999999</v>
      </c>
      <c r="R94" s="30">
        <v>7719.8153462</v>
      </c>
      <c r="S94" s="30">
        <v>0</v>
      </c>
      <c r="T94" s="30">
        <v>7719.8153462</v>
      </c>
      <c r="U94" s="30">
        <v>2194.6588491000002</v>
      </c>
      <c r="V94" s="30">
        <v>0</v>
      </c>
      <c r="W94" s="30">
        <v>2194.6588491000002</v>
      </c>
      <c r="X94" s="31">
        <v>9914.4741952999993</v>
      </c>
      <c r="Y94" s="30">
        <v>38.3078821</v>
      </c>
      <c r="Z94" s="30">
        <v>38.3078821</v>
      </c>
      <c r="AA94" s="31">
        <v>38.3078821</v>
      </c>
    </row>
    <row r="95" spans="1:27" ht="13.5" thickBot="1" x14ac:dyDescent="0.25">
      <c r="A95" s="503"/>
      <c r="B95" s="503"/>
      <c r="C95" s="522">
        <v>42858</v>
      </c>
      <c r="D95" s="29">
        <v>27267.779997199999</v>
      </c>
      <c r="E95" s="30">
        <v>7186.3363177000001</v>
      </c>
      <c r="F95" s="30">
        <v>17</v>
      </c>
      <c r="G95" s="30">
        <v>7169.3363177000001</v>
      </c>
      <c r="H95" s="31">
        <v>7186.3363177000001</v>
      </c>
      <c r="I95" s="30">
        <v>3156.1472365999998</v>
      </c>
      <c r="J95" s="30">
        <v>3156.1472365999998</v>
      </c>
      <c r="K95" s="30">
        <v>3602.4786878</v>
      </c>
      <c r="L95" s="30">
        <v>3602.4786878</v>
      </c>
      <c r="M95" s="31">
        <v>6758.6259244000003</v>
      </c>
      <c r="N95" s="30">
        <v>2874.6364993000002</v>
      </c>
      <c r="O95" s="30">
        <v>0</v>
      </c>
      <c r="P95" s="30">
        <v>2874.6364993000002</v>
      </c>
      <c r="Q95" s="31">
        <v>2874.6364993000002</v>
      </c>
      <c r="R95" s="30">
        <v>8101.5905339999999</v>
      </c>
      <c r="S95" s="30">
        <v>2</v>
      </c>
      <c r="T95" s="30">
        <v>7993.5905339999999</v>
      </c>
      <c r="U95" s="30">
        <v>2307.208106</v>
      </c>
      <c r="V95" s="30">
        <v>0</v>
      </c>
      <c r="W95" s="30">
        <v>2307.208106</v>
      </c>
      <c r="X95" s="31">
        <v>10408.798640000001</v>
      </c>
      <c r="Y95" s="30">
        <v>39.382615800000004</v>
      </c>
      <c r="Z95" s="30">
        <v>39.382615800000004</v>
      </c>
      <c r="AA95" s="31">
        <v>39.382615800000004</v>
      </c>
    </row>
    <row r="96" spans="1:27" ht="13.5" thickBot="1" x14ac:dyDescent="0.25">
      <c r="A96" s="503"/>
      <c r="B96" s="503"/>
      <c r="C96" s="522">
        <v>42859</v>
      </c>
      <c r="D96" s="29">
        <v>37116.958517699997</v>
      </c>
      <c r="E96" s="30">
        <v>9041.7439433</v>
      </c>
      <c r="F96" s="30">
        <v>29</v>
      </c>
      <c r="G96" s="30">
        <v>9012.7439433</v>
      </c>
      <c r="H96" s="31">
        <v>9041.7439433</v>
      </c>
      <c r="I96" s="30">
        <v>4544.6497246999998</v>
      </c>
      <c r="J96" s="30">
        <v>4544.6497246999998</v>
      </c>
      <c r="K96" s="30">
        <v>5182.8814031000002</v>
      </c>
      <c r="L96" s="30">
        <v>5182.8814031000002</v>
      </c>
      <c r="M96" s="31">
        <v>9727.5311278000008</v>
      </c>
      <c r="N96" s="30">
        <v>4071.9191390000001</v>
      </c>
      <c r="O96" s="30">
        <v>0</v>
      </c>
      <c r="P96" s="30">
        <v>4071.9191390000001</v>
      </c>
      <c r="Q96" s="31">
        <v>4071.9191390000001</v>
      </c>
      <c r="R96" s="30">
        <v>10933.069200899999</v>
      </c>
      <c r="S96" s="30">
        <v>11</v>
      </c>
      <c r="T96" s="30">
        <v>10339.069200899999</v>
      </c>
      <c r="U96" s="30">
        <v>3332.2574384</v>
      </c>
      <c r="V96" s="30">
        <v>0</v>
      </c>
      <c r="W96" s="30">
        <v>3332.2574384</v>
      </c>
      <c r="X96" s="31">
        <v>14265.326639299999</v>
      </c>
      <c r="Y96" s="30">
        <v>10.4376683</v>
      </c>
      <c r="Z96" s="30">
        <v>10.4376683</v>
      </c>
      <c r="AA96" s="31">
        <v>10.4376683</v>
      </c>
    </row>
    <row r="97" spans="1:27" ht="13.5" thickBot="1" x14ac:dyDescent="0.25">
      <c r="A97" s="503"/>
      <c r="B97" s="503"/>
      <c r="C97" s="522">
        <v>42860</v>
      </c>
      <c r="D97" s="29">
        <v>32498.807511700001</v>
      </c>
      <c r="E97" s="30">
        <v>8030.8474574000002</v>
      </c>
      <c r="F97" s="30">
        <v>30</v>
      </c>
      <c r="G97" s="30">
        <v>8000.8474574000002</v>
      </c>
      <c r="H97" s="31">
        <v>8030.8474574000002</v>
      </c>
      <c r="I97" s="30">
        <v>4260.6732924999997</v>
      </c>
      <c r="J97" s="30">
        <v>4260.6732924999997</v>
      </c>
      <c r="K97" s="30">
        <v>4095.3278532999998</v>
      </c>
      <c r="L97" s="30">
        <v>4095.3278532999998</v>
      </c>
      <c r="M97" s="31">
        <v>8356.0011458000008</v>
      </c>
      <c r="N97" s="30">
        <v>3622.6665707000002</v>
      </c>
      <c r="O97" s="30">
        <v>0</v>
      </c>
      <c r="P97" s="30">
        <v>3622.6665707000002</v>
      </c>
      <c r="Q97" s="31">
        <v>3622.6665707000002</v>
      </c>
      <c r="R97" s="30">
        <v>9544.6935570000005</v>
      </c>
      <c r="S97" s="30">
        <v>7</v>
      </c>
      <c r="T97" s="30">
        <v>9166.6935570000005</v>
      </c>
      <c r="U97" s="30">
        <v>2937.4399612000002</v>
      </c>
      <c r="V97" s="30">
        <v>0</v>
      </c>
      <c r="W97" s="30">
        <v>2937.4399612000002</v>
      </c>
      <c r="X97" s="31">
        <v>12482.1335182</v>
      </c>
      <c r="Y97" s="30">
        <v>7.1588196000000002</v>
      </c>
      <c r="Z97" s="30">
        <v>7.1588196000000002</v>
      </c>
      <c r="AA97" s="31">
        <v>7.1588196000000002</v>
      </c>
    </row>
    <row r="98" spans="1:27" ht="13.5" thickBot="1" x14ac:dyDescent="0.25">
      <c r="A98" s="503"/>
      <c r="B98" s="503"/>
      <c r="C98" s="522">
        <v>42861</v>
      </c>
      <c r="D98" s="29">
        <v>21535.3026025</v>
      </c>
      <c r="E98" s="30">
        <v>8317.2192400999993</v>
      </c>
      <c r="F98" s="30">
        <v>16</v>
      </c>
      <c r="G98" s="30">
        <v>8301.2192400999993</v>
      </c>
      <c r="H98" s="31">
        <v>8317.2192400999993</v>
      </c>
      <c r="I98" s="30">
        <v>2760.6094942</v>
      </c>
      <c r="J98" s="30">
        <v>2760.6094942</v>
      </c>
      <c r="K98" s="30">
        <v>0</v>
      </c>
      <c r="L98" s="30">
        <v>0</v>
      </c>
      <c r="M98" s="31">
        <v>2760.6094942</v>
      </c>
      <c r="N98" s="30">
        <v>2293.0043301999999</v>
      </c>
      <c r="O98" s="30">
        <v>0</v>
      </c>
      <c r="P98" s="30">
        <v>2293.0043301999999</v>
      </c>
      <c r="Q98" s="31">
        <v>2293.0043301999999</v>
      </c>
      <c r="R98" s="30">
        <v>6184.1714271999999</v>
      </c>
      <c r="S98" s="30">
        <v>0</v>
      </c>
      <c r="T98" s="30">
        <v>6184.1714271999999</v>
      </c>
      <c r="U98" s="30">
        <v>1943.0831783000001</v>
      </c>
      <c r="V98" s="30">
        <v>0</v>
      </c>
      <c r="W98" s="30">
        <v>1943.0831783000001</v>
      </c>
      <c r="X98" s="31">
        <v>8127.2546055000003</v>
      </c>
      <c r="Y98" s="30">
        <v>37.214932500000003</v>
      </c>
      <c r="Z98" s="30">
        <v>37.214932500000003</v>
      </c>
      <c r="AA98" s="31">
        <v>37.214932500000003</v>
      </c>
    </row>
    <row r="99" spans="1:27" ht="13.5" thickBot="1" x14ac:dyDescent="0.25">
      <c r="A99" s="503"/>
      <c r="B99" s="503"/>
      <c r="C99" s="522">
        <v>42862</v>
      </c>
      <c r="D99" s="29">
        <v>2373.4412567999998</v>
      </c>
      <c r="E99" s="30">
        <v>0</v>
      </c>
      <c r="F99" s="30">
        <v>0</v>
      </c>
      <c r="G99" s="30">
        <v>0</v>
      </c>
      <c r="H99" s="31">
        <v>0</v>
      </c>
      <c r="I99" s="30">
        <v>0</v>
      </c>
      <c r="J99" s="30">
        <v>0</v>
      </c>
      <c r="K99" s="30">
        <v>2373.4412567999998</v>
      </c>
      <c r="L99" s="30">
        <v>2373.4412567999998</v>
      </c>
      <c r="M99" s="31">
        <v>2373.4412567999998</v>
      </c>
      <c r="N99" s="30">
        <v>0</v>
      </c>
      <c r="O99" s="30">
        <v>0</v>
      </c>
      <c r="P99" s="30">
        <v>0</v>
      </c>
      <c r="Q99" s="31">
        <v>0</v>
      </c>
      <c r="R99" s="30">
        <v>0</v>
      </c>
      <c r="S99" s="30">
        <v>0</v>
      </c>
      <c r="T99" s="30">
        <v>0</v>
      </c>
      <c r="U99" s="30">
        <v>0</v>
      </c>
      <c r="V99" s="30">
        <v>0</v>
      </c>
      <c r="W99" s="30">
        <v>0</v>
      </c>
      <c r="X99" s="31">
        <v>0</v>
      </c>
      <c r="Y99" s="30">
        <v>0</v>
      </c>
      <c r="Z99" s="30">
        <v>0</v>
      </c>
      <c r="AA99" s="31">
        <v>0</v>
      </c>
    </row>
    <row r="100" spans="1:27" ht="13.5" thickBot="1" x14ac:dyDescent="0.25">
      <c r="A100" s="503"/>
      <c r="B100" s="504"/>
      <c r="C100" s="32" t="s">
        <v>211</v>
      </c>
      <c r="D100" s="33">
        <v>173045.29565049999</v>
      </c>
      <c r="E100" s="34">
        <v>48583.7394011</v>
      </c>
      <c r="F100" s="34">
        <v>123</v>
      </c>
      <c r="G100" s="34">
        <v>48460.7394011</v>
      </c>
      <c r="H100" s="35">
        <v>48583.7394011</v>
      </c>
      <c r="I100" s="34">
        <v>20589.561347800001</v>
      </c>
      <c r="J100" s="34">
        <v>20589.561347800001</v>
      </c>
      <c r="K100" s="34">
        <v>21322.064834299999</v>
      </c>
      <c r="L100" s="34">
        <v>21322.064834299999</v>
      </c>
      <c r="M100" s="35">
        <v>41911.626182100001</v>
      </c>
      <c r="N100" s="34">
        <v>18075.137606100001</v>
      </c>
      <c r="O100" s="34">
        <v>0</v>
      </c>
      <c r="P100" s="34">
        <v>18075.137606100001</v>
      </c>
      <c r="Q100" s="35">
        <v>18075.137606100001</v>
      </c>
      <c r="R100" s="34">
        <v>49435.526318299999</v>
      </c>
      <c r="S100" s="34">
        <v>20</v>
      </c>
      <c r="T100" s="34">
        <v>48355.526318299999</v>
      </c>
      <c r="U100" s="34">
        <v>14857.107883000001</v>
      </c>
      <c r="V100" s="34">
        <v>0</v>
      </c>
      <c r="W100" s="34">
        <v>14857.107883000001</v>
      </c>
      <c r="X100" s="35">
        <v>64292.634201300003</v>
      </c>
      <c r="Y100" s="34">
        <v>182.15825989999999</v>
      </c>
      <c r="Z100" s="34">
        <v>182.15825989999999</v>
      </c>
      <c r="AA100" s="35">
        <v>182.15825989999999</v>
      </c>
    </row>
    <row r="101" spans="1:27" ht="13.5" thickBot="1" x14ac:dyDescent="0.25">
      <c r="A101" s="503"/>
      <c r="B101" s="502" t="s">
        <v>227</v>
      </c>
      <c r="C101" s="405" t="s">
        <v>228</v>
      </c>
      <c r="D101" s="29">
        <v>24609.7523956</v>
      </c>
      <c r="E101" s="30">
        <v>8661.7780430999992</v>
      </c>
      <c r="F101" s="30">
        <v>18</v>
      </c>
      <c r="G101" s="30">
        <v>8643.7780430999992</v>
      </c>
      <c r="H101" s="31">
        <v>8661.7780430999992</v>
      </c>
      <c r="I101" s="30">
        <v>2946.1369930000001</v>
      </c>
      <c r="J101" s="30">
        <v>2946.1369930000001</v>
      </c>
      <c r="K101" s="30">
        <v>2353.6886408999999</v>
      </c>
      <c r="L101" s="30">
        <v>2353.6886408999999</v>
      </c>
      <c r="M101" s="31">
        <v>5299.8256339</v>
      </c>
      <c r="N101" s="30">
        <v>2563.3842746999999</v>
      </c>
      <c r="O101" s="30">
        <v>0</v>
      </c>
      <c r="P101" s="30">
        <v>2563.3842746999999</v>
      </c>
      <c r="Q101" s="31">
        <v>2563.3842746999999</v>
      </c>
      <c r="R101" s="30">
        <v>5922.6844445999996</v>
      </c>
      <c r="S101" s="30">
        <v>0</v>
      </c>
      <c r="T101" s="30">
        <v>5922.6844445999996</v>
      </c>
      <c r="U101" s="30">
        <v>2111.3282579000002</v>
      </c>
      <c r="V101" s="30">
        <v>0</v>
      </c>
      <c r="W101" s="30">
        <v>2111.3282579000002</v>
      </c>
      <c r="X101" s="31">
        <v>8034.0127025000002</v>
      </c>
      <c r="Y101" s="30">
        <v>50.7517414</v>
      </c>
      <c r="Z101" s="30">
        <v>50.7517414</v>
      </c>
      <c r="AA101" s="31">
        <v>50.7517414</v>
      </c>
    </row>
    <row r="102" spans="1:27" ht="13.5" thickBot="1" x14ac:dyDescent="0.25">
      <c r="A102" s="504"/>
      <c r="B102" s="504"/>
      <c r="C102" s="32" t="s">
        <v>87</v>
      </c>
      <c r="D102" s="33">
        <v>24609.7523956</v>
      </c>
      <c r="E102" s="34">
        <v>8661.7780430999992</v>
      </c>
      <c r="F102" s="34">
        <v>18</v>
      </c>
      <c r="G102" s="34">
        <v>8643.7780430999992</v>
      </c>
      <c r="H102" s="35">
        <v>8661.7780430999992</v>
      </c>
      <c r="I102" s="34">
        <v>2946.1369930000001</v>
      </c>
      <c r="J102" s="34">
        <v>2946.1369930000001</v>
      </c>
      <c r="K102" s="34">
        <v>2353.6886408999999</v>
      </c>
      <c r="L102" s="34">
        <v>2353.6886408999999</v>
      </c>
      <c r="M102" s="35">
        <v>5299.8256339</v>
      </c>
      <c r="N102" s="34">
        <v>2563.3842746999999</v>
      </c>
      <c r="O102" s="34">
        <v>0</v>
      </c>
      <c r="P102" s="34">
        <v>2563.3842746999999</v>
      </c>
      <c r="Q102" s="35">
        <v>2563.3842746999999</v>
      </c>
      <c r="R102" s="34">
        <v>5922.6844445999996</v>
      </c>
      <c r="S102" s="34">
        <v>0</v>
      </c>
      <c r="T102" s="34">
        <v>5922.6844445999996</v>
      </c>
      <c r="U102" s="34">
        <v>2111.3282579000002</v>
      </c>
      <c r="V102" s="34">
        <v>0</v>
      </c>
      <c r="W102" s="34">
        <v>2111.3282579000002</v>
      </c>
      <c r="X102" s="35">
        <v>8034.0127025000002</v>
      </c>
      <c r="Y102" s="34">
        <v>50.7517414</v>
      </c>
      <c r="Z102" s="34">
        <v>50.7517414</v>
      </c>
      <c r="AA102" s="35">
        <v>50.7517414</v>
      </c>
    </row>
    <row r="103" spans="1:27" x14ac:dyDescent="0.2">
      <c r="A103" s="38"/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</row>
    <row r="104" spans="1:27" x14ac:dyDescent="0.2">
      <c r="A104" s="39">
        <v>42781</v>
      </c>
    </row>
    <row r="105" spans="1:27" ht="12.75" customHeight="1" x14ac:dyDescent="0.2"/>
    <row r="106" spans="1:27" ht="12.75" customHeight="1" x14ac:dyDescent="0.2"/>
    <row r="107" spans="1:27" ht="12.75" customHeight="1" x14ac:dyDescent="0.2"/>
    <row r="108" spans="1:27" ht="12.75" customHeight="1" x14ac:dyDescent="0.2"/>
    <row r="109" spans="1:27" ht="12.75" customHeight="1" x14ac:dyDescent="0.2"/>
    <row r="110" spans="1:27" ht="12.75" customHeight="1" x14ac:dyDescent="0.2"/>
    <row r="111" spans="1:27" ht="12.75" customHeight="1" x14ac:dyDescent="0.2"/>
    <row r="112" spans="1:27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</sheetData>
  <mergeCells count="36">
    <mergeCell ref="O2:AA2"/>
    <mergeCell ref="O3:AA3"/>
    <mergeCell ref="R10:X10"/>
    <mergeCell ref="Y10:AA10"/>
    <mergeCell ref="U11:W11"/>
    <mergeCell ref="X11:X12"/>
    <mergeCell ref="Y11:Z11"/>
    <mergeCell ref="AA11:AA12"/>
    <mergeCell ref="B37:B44"/>
    <mergeCell ref="B29:B36"/>
    <mergeCell ref="B21:B28"/>
    <mergeCell ref="B13:B20"/>
    <mergeCell ref="A1:N4"/>
    <mergeCell ref="B9:C9"/>
    <mergeCell ref="A13:A102"/>
    <mergeCell ref="B101:B102"/>
    <mergeCell ref="A10:C12"/>
    <mergeCell ref="D10:D12"/>
    <mergeCell ref="E10:H10"/>
    <mergeCell ref="I10:M10"/>
    <mergeCell ref="N10:Q10"/>
    <mergeCell ref="E11:G11"/>
    <mergeCell ref="H11:H12"/>
    <mergeCell ref="R11:T11"/>
    <mergeCell ref="I11:J11"/>
    <mergeCell ref="K11:L11"/>
    <mergeCell ref="M11:M12"/>
    <mergeCell ref="N11:P11"/>
    <mergeCell ref="Q11:Q12"/>
    <mergeCell ref="B69:B76"/>
    <mergeCell ref="B77:B84"/>
    <mergeCell ref="B85:B92"/>
    <mergeCell ref="B93:B100"/>
    <mergeCell ref="B45:B52"/>
    <mergeCell ref="B53:B60"/>
    <mergeCell ref="B61:B6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5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Modèle</vt:lpstr>
      <vt:lpstr>S07</vt:lpstr>
      <vt:lpstr>S06</vt:lpstr>
      <vt:lpstr>Base</vt:lpstr>
      <vt:lpstr>Stock projeté à coller ici</vt:lpstr>
      <vt:lpstr>Graph2</vt:lpstr>
      <vt:lpstr>RH</vt:lpstr>
      <vt:lpstr>Secteurs</vt:lpstr>
      <vt:lpstr>Modèle!Zone_d_impression</vt:lpstr>
      <vt:lpstr>'S06'!Zone_d_impression</vt:lpstr>
      <vt:lpstr>'S07'!Zone_d_impression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LRS</dc:creator>
  <cp:lastModifiedBy>Florent IMPOSTI</cp:lastModifiedBy>
  <cp:lastPrinted>2017-02-16T10:23:24Z</cp:lastPrinted>
  <dcterms:created xsi:type="dcterms:W3CDTF">1998-11-05T18:14:22Z</dcterms:created>
  <dcterms:modified xsi:type="dcterms:W3CDTF">2017-02-17T13:51:21Z</dcterms:modified>
</cp:coreProperties>
</file>