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3040" windowHeight="10215"/>
  </bookViews>
  <sheets>
    <sheet name="Feuil3" sheetId="3" r:id="rId1"/>
    <sheet name="Fériés" sheetId="4" r:id="rId2"/>
  </sheets>
  <definedNames>
    <definedName name="An">Fériés!$B$18</definedName>
    <definedName name="annee">Fériés!$K$2:$K$17</definedName>
    <definedName name="Année2">Fériés!$B$35</definedName>
    <definedName name="AnnéeMin">Fériés!$B$1</definedName>
    <definedName name="AnnéMin">Fériés!$B$1</definedName>
    <definedName name="Fériés">Fériés!$D$2:$D$50</definedName>
  </definedNames>
  <calcPr calcId="125725"/>
</workbook>
</file>

<file path=xl/calcChain.xml><?xml version="1.0" encoding="utf-8"?>
<calcChain xmlns="http://schemas.openxmlformats.org/spreadsheetml/2006/main">
  <c r="B1" i="4"/>
  <c r="D16" s="1"/>
  <c r="D5" l="1"/>
  <c r="D10" s="1"/>
  <c r="D11" s="1"/>
  <c r="D7"/>
  <c r="D13"/>
  <c r="D14"/>
  <c r="D8"/>
  <c r="D15"/>
  <c r="D4"/>
  <c r="D12"/>
  <c r="B18"/>
  <c r="B35" s="1"/>
  <c r="D49" s="1"/>
  <c r="D9" l="1"/>
  <c r="D6"/>
  <c r="D38"/>
  <c r="D46"/>
  <c r="D50"/>
  <c r="D39"/>
  <c r="D44" s="1"/>
  <c r="D45" s="1"/>
  <c r="D47"/>
  <c r="D41"/>
  <c r="D48"/>
  <c r="D42"/>
  <c r="D33"/>
  <c r="D32"/>
  <c r="D31"/>
  <c r="D30"/>
  <c r="D29"/>
  <c r="D25"/>
  <c r="D24"/>
  <c r="D22"/>
  <c r="D27" s="1"/>
  <c r="D28" s="1"/>
  <c r="D21"/>
  <c r="D40" l="1"/>
  <c r="D43"/>
  <c r="D26"/>
  <c r="R11" i="3" s="1"/>
  <c r="D23" i="4"/>
  <c r="E12" i="3"/>
  <c r="E11"/>
  <c r="E13"/>
  <c r="M3"/>
  <c r="P3"/>
  <c r="H3"/>
  <c r="K3"/>
  <c r="N3"/>
  <c r="F3"/>
  <c r="L10"/>
  <c r="P9"/>
  <c r="H9"/>
  <c r="L8"/>
  <c r="P7"/>
  <c r="H7"/>
  <c r="L6"/>
  <c r="P5"/>
  <c r="H5"/>
  <c r="L4"/>
  <c r="O10"/>
  <c r="G10"/>
  <c r="K9"/>
  <c r="O8"/>
  <c r="G8"/>
  <c r="K7"/>
  <c r="O6"/>
  <c r="G6"/>
  <c r="K5"/>
  <c r="O4"/>
  <c r="G4"/>
  <c r="J10"/>
  <c r="N9"/>
  <c r="F9"/>
  <c r="J8"/>
  <c r="N7"/>
  <c r="F7"/>
  <c r="J6"/>
  <c r="N5"/>
  <c r="F5"/>
  <c r="J4"/>
  <c r="M10"/>
  <c r="E10"/>
  <c r="I9"/>
  <c r="M8"/>
  <c r="E8"/>
  <c r="I7"/>
  <c r="M6"/>
  <c r="E6"/>
  <c r="I5"/>
  <c r="M4"/>
  <c r="E4"/>
  <c r="K13"/>
  <c r="N12"/>
  <c r="F12"/>
  <c r="I11"/>
  <c r="J13"/>
  <c r="M12"/>
  <c r="P11"/>
  <c r="H11"/>
  <c r="I13"/>
  <c r="L12"/>
  <c r="O11"/>
  <c r="G11"/>
  <c r="L13"/>
  <c r="O12"/>
  <c r="G12"/>
  <c r="J11"/>
  <c r="E3"/>
  <c r="I3"/>
  <c r="L3"/>
  <c r="O3"/>
  <c r="G3"/>
  <c r="J3"/>
  <c r="P10"/>
  <c r="H10"/>
  <c r="L9"/>
  <c r="P8"/>
  <c r="H8"/>
  <c r="L7"/>
  <c r="P6"/>
  <c r="H6"/>
  <c r="L5"/>
  <c r="P4"/>
  <c r="H4"/>
  <c r="K10"/>
  <c r="O9"/>
  <c r="G9"/>
  <c r="K8"/>
  <c r="O7"/>
  <c r="G7"/>
  <c r="K6"/>
  <c r="O5"/>
  <c r="G5"/>
  <c r="K4"/>
  <c r="N10"/>
  <c r="F10"/>
  <c r="J9"/>
  <c r="N8"/>
  <c r="F8"/>
  <c r="J7"/>
  <c r="N6"/>
  <c r="F6"/>
  <c r="J5"/>
  <c r="N4"/>
  <c r="F4"/>
  <c r="I10"/>
  <c r="M9"/>
  <c r="E9"/>
  <c r="I8"/>
  <c r="M7"/>
  <c r="E7"/>
  <c r="I6"/>
  <c r="M5"/>
  <c r="E5"/>
  <c r="I4"/>
  <c r="O13"/>
  <c r="G13"/>
  <c r="J12"/>
  <c r="M11"/>
  <c r="N13"/>
  <c r="F13"/>
  <c r="I12"/>
  <c r="L11"/>
  <c r="M13"/>
  <c r="P12"/>
  <c r="H12"/>
  <c r="K11"/>
  <c r="P13"/>
  <c r="H13"/>
  <c r="K12"/>
  <c r="N11"/>
  <c r="F11"/>
  <c r="U13" l="1"/>
  <c r="U12"/>
  <c r="U11"/>
  <c r="U5"/>
  <c r="U7"/>
  <c r="U9"/>
  <c r="U4"/>
  <c r="U6"/>
  <c r="U8"/>
  <c r="U10"/>
  <c r="U3"/>
  <c r="S11"/>
  <c r="S29"/>
  <c r="R8"/>
  <c r="R20"/>
  <c r="S27"/>
  <c r="S26"/>
  <c r="S5"/>
  <c r="R25"/>
  <c r="S3"/>
  <c r="S24"/>
  <c r="S19"/>
  <c r="S21"/>
  <c r="R7"/>
  <c r="S12"/>
  <c r="S7"/>
  <c r="S10"/>
  <c r="S28"/>
  <c r="S13"/>
  <c r="S25"/>
  <c r="S22"/>
  <c r="S20"/>
  <c r="R29"/>
  <c r="R10"/>
  <c r="R26"/>
  <c r="S8"/>
  <c r="S23"/>
  <c r="S6"/>
  <c r="S4"/>
  <c r="S9"/>
  <c r="R19"/>
  <c r="R24"/>
  <c r="R12"/>
  <c r="R13"/>
  <c r="R23"/>
  <c r="R28"/>
  <c r="R22"/>
  <c r="R27"/>
  <c r="R21"/>
  <c r="R3"/>
  <c r="R4"/>
  <c r="R9"/>
  <c r="R6"/>
  <c r="R5"/>
  <c r="H1"/>
  <c r="M29"/>
  <c r="E29"/>
  <c r="J28"/>
  <c r="O27"/>
  <c r="G27"/>
  <c r="L26"/>
  <c r="M25"/>
  <c r="E25"/>
  <c r="J24"/>
  <c r="O23"/>
  <c r="G23"/>
  <c r="L22"/>
  <c r="M21"/>
  <c r="E21"/>
  <c r="J20"/>
  <c r="O19"/>
  <c r="G19"/>
  <c r="L29"/>
  <c r="M28"/>
  <c r="E28"/>
  <c r="J27"/>
  <c r="O26"/>
  <c r="G26"/>
  <c r="L25"/>
  <c r="M24"/>
  <c r="E24"/>
  <c r="J23"/>
  <c r="G22"/>
  <c r="M20"/>
  <c r="J19"/>
  <c r="G29"/>
  <c r="M27"/>
  <c r="O25"/>
  <c r="L24"/>
  <c r="E23"/>
  <c r="O21"/>
  <c r="L20"/>
  <c r="E19"/>
  <c r="O28"/>
  <c r="L27"/>
  <c r="E26"/>
  <c r="N21"/>
  <c r="P23"/>
  <c r="E22"/>
  <c r="I22"/>
  <c r="H23"/>
  <c r="I29"/>
  <c r="N28"/>
  <c r="F28"/>
  <c r="K27"/>
  <c r="P26"/>
  <c r="H26"/>
  <c r="I25"/>
  <c r="N24"/>
  <c r="F24"/>
  <c r="K23"/>
  <c r="P22"/>
  <c r="H22"/>
  <c r="I21"/>
  <c r="N20"/>
  <c r="F20"/>
  <c r="K19"/>
  <c r="P29"/>
  <c r="H29"/>
  <c r="I28"/>
  <c r="N27"/>
  <c r="F27"/>
  <c r="K26"/>
  <c r="P25"/>
  <c r="H25"/>
  <c r="I24"/>
  <c r="N23"/>
  <c r="F23"/>
  <c r="K22"/>
  <c r="P21"/>
  <c r="H21"/>
  <c r="I20"/>
  <c r="N19"/>
  <c r="F19"/>
  <c r="K29"/>
  <c r="P28"/>
  <c r="H28"/>
  <c r="I27"/>
  <c r="N26"/>
  <c r="F26"/>
  <c r="K25"/>
  <c r="P24"/>
  <c r="H24"/>
  <c r="I23"/>
  <c r="N22"/>
  <c r="F22"/>
  <c r="K21"/>
  <c r="P20"/>
  <c r="H20"/>
  <c r="I19"/>
  <c r="N29"/>
  <c r="F29"/>
  <c r="K28"/>
  <c r="P27"/>
  <c r="H27"/>
  <c r="I26"/>
  <c r="N25"/>
  <c r="G24"/>
  <c r="K20"/>
  <c r="F25"/>
  <c r="M22"/>
  <c r="G20"/>
  <c r="L19"/>
  <c r="L23"/>
  <c r="F21"/>
  <c r="K24"/>
  <c r="O20"/>
  <c r="O22"/>
  <c r="L21"/>
  <c r="E20"/>
  <c r="O29"/>
  <c r="L28"/>
  <c r="E27"/>
  <c r="J26"/>
  <c r="G25"/>
  <c r="M23"/>
  <c r="J22"/>
  <c r="G21"/>
  <c r="M19"/>
  <c r="J29"/>
  <c r="G28"/>
  <c r="M26"/>
  <c r="J25"/>
  <c r="H19"/>
  <c r="J21"/>
  <c r="O24"/>
  <c r="P19"/>
  <c r="U14" l="1"/>
  <c r="Q11"/>
  <c r="Q22"/>
  <c r="Q27"/>
  <c r="Q21"/>
  <c r="Q26"/>
  <c r="Q20"/>
  <c r="Q25"/>
  <c r="Q19"/>
  <c r="Q24"/>
  <c r="Q29"/>
  <c r="Q23"/>
  <c r="Q28"/>
  <c r="Q3"/>
  <c r="Q8"/>
  <c r="Q9"/>
  <c r="Q7"/>
  <c r="Q4"/>
  <c r="Q10"/>
  <c r="Q6"/>
  <c r="Q5"/>
  <c r="Q13" l="1"/>
  <c r="Q12"/>
</calcChain>
</file>

<file path=xl/sharedStrings.xml><?xml version="1.0" encoding="utf-8"?>
<sst xmlns="http://schemas.openxmlformats.org/spreadsheetml/2006/main" count="118" uniqueCount="61">
  <si>
    <t>tache</t>
  </si>
  <si>
    <t>debut</t>
  </si>
  <si>
    <t>fin</t>
  </si>
  <si>
    <t>tot</t>
  </si>
  <si>
    <t>janvier</t>
  </si>
  <si>
    <t>mars</t>
  </si>
  <si>
    <t>avril</t>
  </si>
  <si>
    <t>mai</t>
  </si>
  <si>
    <t>juin</t>
  </si>
  <si>
    <t>juillet</t>
  </si>
  <si>
    <t>août</t>
  </si>
  <si>
    <t>septembre</t>
  </si>
  <si>
    <t>octobre</t>
  </si>
  <si>
    <t>novembre</t>
  </si>
  <si>
    <t>décembre</t>
  </si>
  <si>
    <t>tache1</t>
  </si>
  <si>
    <t>tache2</t>
  </si>
  <si>
    <t>tache3</t>
  </si>
  <si>
    <t>tache4</t>
  </si>
  <si>
    <t>tache5</t>
  </si>
  <si>
    <t>tache6</t>
  </si>
  <si>
    <t>tache7</t>
  </si>
  <si>
    <t>tache8</t>
  </si>
  <si>
    <t>tache9</t>
  </si>
  <si>
    <t>tache10</t>
  </si>
  <si>
    <t>tache11</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</si>
  <si>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</si>
  <si>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</si>
  <si>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</si>
  <si>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</si>
  <si>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</si>
  <si>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</si>
  <si>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</si>
  <si>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</si>
  <si>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</si>
  <si>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</si>
  <si>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</si>
  <si>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</si>
  <si>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</si>
  <si>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Jours ouvrés année</t>
  </si>
  <si>
    <t>février</t>
  </si>
  <si>
    <t>Contrôle</t>
  </si>
  <si>
    <t>Ce second tableau indique les jours ouvrés concernés (Il est là, à titre indicatif et tu peux le supprimer)</t>
  </si>
  <si>
    <t>Total</t>
  </si>
  <si>
    <t>Jours ouvrés 2017</t>
  </si>
  <si>
    <t>Jours ouvrés concernés</t>
  </si>
  <si>
    <t>sur les 3 année</t>
  </si>
  <si>
    <t>Calendrier saisie EDRP</t>
  </si>
  <si>
    <t>Janvier</t>
  </si>
  <si>
    <t>Février</t>
  </si>
  <si>
    <t>Mars</t>
  </si>
  <si>
    <t>Avril</t>
  </si>
  <si>
    <t>Mai</t>
  </si>
  <si>
    <t>Juin</t>
  </si>
  <si>
    <t>Juillet</t>
  </si>
  <si>
    <t>Août</t>
  </si>
  <si>
    <t>Septembre</t>
  </si>
  <si>
    <t>Octobre</t>
  </si>
  <si>
    <t>Novembre</t>
  </si>
  <si>
    <t>Décembre</t>
  </si>
  <si>
    <t>contrôle nb hrs PDC</t>
  </si>
</sst>
</file>

<file path=xl/styles.xml><?xml version="1.0" encoding="utf-8"?>
<styleSheet xmlns="http://schemas.openxmlformats.org/spreadsheetml/2006/main">
  <numFmts count="3">
    <numFmt numFmtId="164" formatCode="yyyy"/>
    <numFmt numFmtId="165" formatCode="dddd\ dd\ mmmm\ yyyy"/>
    <numFmt numFmtId="166" formatCode="[$-F800]dddd\,\ mmmm\ dd\,\ yyyy"/>
  </numFmts>
  <fonts count="11">
    <font>
      <sz val="10"/>
      <name val="Arial"/>
    </font>
    <font>
      <sz val="10"/>
      <color rgb="FFFF0000"/>
      <name val="Arial"/>
      <family val="2"/>
    </font>
    <font>
      <sz val="12"/>
      <name val="Times New Roman"/>
      <family val="1"/>
    </font>
    <font>
      <b/>
      <sz val="12"/>
      <name val="Arial"/>
      <family val="2"/>
    </font>
    <font>
      <sz val="12"/>
      <color indexed="12"/>
      <name val="Times New Roman"/>
      <family val="1"/>
    </font>
    <font>
      <sz val="10"/>
      <name val="Arial"/>
      <family val="2"/>
    </font>
    <font>
      <sz val="12"/>
      <name val="Arial"/>
      <family val="2"/>
    </font>
    <font>
      <sz val="10"/>
      <color rgb="FF000000"/>
      <name val="Verdana"/>
      <family val="2"/>
    </font>
    <font>
      <b/>
      <sz val="14"/>
      <color rgb="FFFF0000"/>
      <name val="Arial"/>
      <family val="2"/>
    </font>
    <font>
      <sz val="14"/>
      <name val="Arial"/>
      <family val="2"/>
    </font>
    <font>
      <sz val="9"/>
      <color rgb="FF111111"/>
      <name val="Courier New"/>
      <family val="3"/>
    </font>
  </fonts>
  <fills count="7">
    <fill>
      <patternFill patternType="none"/>
    </fill>
    <fill>
      <patternFill patternType="gray125"/>
    </fill>
    <fill>
      <patternFill patternType="solid">
        <fgColor indexed="23"/>
        <bgColor indexed="64"/>
      </patternFill>
    </fill>
    <fill>
      <patternFill patternType="solid">
        <fgColor indexed="15"/>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s>
  <borders count="1">
    <border>
      <left/>
      <right/>
      <top/>
      <bottom/>
      <diagonal/>
    </border>
  </borders>
  <cellStyleXfs count="2">
    <xf numFmtId="0" fontId="0" fillId="0" borderId="0"/>
    <xf numFmtId="0" fontId="2" fillId="0" borderId="0"/>
  </cellStyleXfs>
  <cellXfs count="32">
    <xf numFmtId="0" fontId="0" fillId="0" borderId="0" xfId="0"/>
    <xf numFmtId="14" fontId="0" fillId="0" borderId="0" xfId="0" applyNumberFormat="1"/>
    <xf numFmtId="0" fontId="1" fillId="0" borderId="0" xfId="0" applyFont="1"/>
    <xf numFmtId="0" fontId="3" fillId="2" borderId="0" xfId="1" applyNumberFormat="1" applyFont="1" applyFill="1" applyBorder="1" applyAlignment="1">
      <alignment horizontal="center" wrapText="1"/>
    </xf>
    <xf numFmtId="164" fontId="2" fillId="0" borderId="0" xfId="1" applyNumberFormat="1" applyBorder="1" applyAlignment="1">
      <alignment horizontal="center" wrapText="1"/>
    </xf>
    <xf numFmtId="0" fontId="4" fillId="0" borderId="0" xfId="1" applyFont="1" applyAlignment="1">
      <alignment horizontal="center"/>
    </xf>
    <xf numFmtId="0" fontId="2" fillId="0" borderId="0" xfId="1"/>
    <xf numFmtId="0" fontId="2" fillId="0" borderId="0" xfId="1" applyAlignment="1">
      <alignment horizontal="center"/>
    </xf>
    <xf numFmtId="0" fontId="2" fillId="0" borderId="0" xfId="1" applyBorder="1"/>
    <xf numFmtId="0" fontId="2" fillId="0" borderId="0" xfId="1" applyBorder="1" applyAlignment="1">
      <alignment horizontal="center"/>
    </xf>
    <xf numFmtId="0" fontId="5" fillId="3" borderId="0" xfId="1" applyFont="1" applyFill="1" applyBorder="1"/>
    <xf numFmtId="0" fontId="6" fillId="3" borderId="0" xfId="1" applyFont="1" applyFill="1" applyBorder="1"/>
    <xf numFmtId="165" fontId="5" fillId="3" borderId="0" xfId="1" applyNumberFormat="1" applyFont="1" applyFill="1" applyBorder="1" applyAlignment="1">
      <alignment horizontal="center"/>
    </xf>
    <xf numFmtId="14" fontId="2" fillId="0" borderId="0" xfId="1" applyNumberFormat="1"/>
    <xf numFmtId="166" fontId="5" fillId="3" borderId="0" xfId="1" applyNumberFormat="1" applyFont="1" applyFill="1" applyBorder="1" applyAlignment="1">
      <alignment horizontal="center"/>
    </xf>
    <xf numFmtId="2" fontId="2" fillId="0" borderId="0" xfId="1" applyNumberFormat="1"/>
    <xf numFmtId="0" fontId="5" fillId="0" borderId="0" xfId="0" applyFont="1"/>
    <xf numFmtId="14" fontId="5" fillId="0" borderId="0" xfId="0" applyNumberFormat="1" applyFont="1"/>
    <xf numFmtId="0" fontId="7" fillId="0" borderId="0" xfId="0" applyFont="1" applyAlignment="1">
      <alignment horizontal="justify" vertical="center"/>
    </xf>
    <xf numFmtId="2" fontId="7" fillId="0" borderId="0" xfId="0" applyNumberFormat="1" applyFont="1" applyAlignment="1">
      <alignment horizontal="justify" vertical="center"/>
    </xf>
    <xf numFmtId="0" fontId="8" fillId="0" borderId="0" xfId="0" applyFont="1"/>
    <xf numFmtId="0" fontId="1" fillId="4" borderId="0" xfId="0" applyFont="1" applyFill="1"/>
    <xf numFmtId="0" fontId="7" fillId="4" borderId="0" xfId="0" applyFont="1" applyFill="1" applyAlignment="1">
      <alignment horizontal="justify" vertical="center"/>
    </xf>
    <xf numFmtId="0" fontId="0" fillId="4" borderId="0" xfId="0" applyFill="1"/>
    <xf numFmtId="0" fontId="9" fillId="5" borderId="0" xfId="0" applyFont="1" applyFill="1"/>
    <xf numFmtId="2" fontId="7" fillId="4" borderId="0" xfId="0" applyNumberFormat="1" applyFont="1" applyFill="1" applyAlignment="1">
      <alignment vertical="center"/>
    </xf>
    <xf numFmtId="0" fontId="7" fillId="4" borderId="0" xfId="0" applyFont="1" applyFill="1" applyAlignment="1">
      <alignment vertical="center"/>
    </xf>
    <xf numFmtId="2" fontId="0" fillId="0" borderId="0" xfId="0" applyNumberFormat="1"/>
    <xf numFmtId="2" fontId="10" fillId="0" borderId="0" xfId="0" applyNumberFormat="1" applyFont="1"/>
    <xf numFmtId="0" fontId="1" fillId="6" borderId="0" xfId="0" applyFont="1" applyFill="1"/>
    <xf numFmtId="0" fontId="0" fillId="6" borderId="0" xfId="0" applyFill="1"/>
    <xf numFmtId="14" fontId="0" fillId="6" borderId="0" xfId="0" applyNumberFormat="1" applyFill="1"/>
  </cellXfs>
  <cellStyles count="2">
    <cellStyle name="Normal" xfId="0" builtinId="0"/>
    <cellStyle name="Normal 2" xfId="1"/>
  </cellStyles>
  <dxfs count="19">
    <dxf>
      <font>
        <condense val="0"/>
        <extend val="0"/>
        <color rgb="FF9C0006"/>
      </font>
      <fill>
        <patternFill>
          <bgColor rgb="FFFFC7CE"/>
        </patternFill>
      </fill>
    </dxf>
    <dxf>
      <font>
        <color theme="0"/>
      </font>
    </dxf>
    <dxf>
      <fill>
        <patternFill>
          <bgColor theme="8" tint="0.59996337778862885"/>
        </patternFill>
      </fill>
    </dxf>
    <dxf>
      <fill>
        <patternFill>
          <bgColor rgb="FFFFFF00"/>
        </patternFill>
      </fill>
    </dxf>
    <dxf>
      <fill>
        <patternFill>
          <bgColor rgb="FFFFFF00"/>
        </patternFill>
      </fill>
    </dxf>
    <dxf>
      <fill>
        <patternFill>
          <bgColor theme="8" tint="0.59996337778862885"/>
        </patternFill>
      </fill>
    </dxf>
    <dxf>
      <font>
        <color theme="0"/>
      </font>
    </dxf>
    <dxf>
      <fill>
        <patternFill>
          <bgColor rgb="FFFFFF00"/>
        </patternFill>
      </fill>
    </dxf>
    <dxf>
      <fill>
        <patternFill>
          <bgColor theme="8" tint="0.59996337778862885"/>
        </patternFill>
      </fill>
    </dxf>
    <dxf>
      <font>
        <color theme="0"/>
      </font>
    </dxf>
    <dxf>
      <fill>
        <patternFill>
          <bgColor rgb="FFFFFF00"/>
        </patternFill>
      </fill>
    </dxf>
    <dxf>
      <fill>
        <patternFill>
          <bgColor theme="8" tint="0.59996337778862885"/>
        </patternFill>
      </fill>
    </dxf>
    <dxf>
      <font>
        <color theme="0"/>
      </font>
    </dxf>
    <dxf>
      <fill>
        <patternFill>
          <bgColor rgb="FFFFFF00"/>
        </patternFill>
      </fill>
    </dxf>
    <dxf>
      <fill>
        <patternFill>
          <bgColor theme="8" tint="0.59996337778862885"/>
        </patternFill>
      </fill>
    </dxf>
    <dxf>
      <font>
        <color theme="0"/>
      </font>
    </dxf>
    <dxf>
      <fill>
        <patternFill>
          <bgColor indexed="57"/>
        </patternFill>
      </fill>
    </dxf>
    <dxf>
      <fill>
        <patternFill>
          <bgColor indexed="57"/>
        </patternFill>
      </fill>
    </dxf>
    <dxf>
      <fill>
        <patternFill>
          <bgColor indexed="5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647700</xdr:colOff>
      <xdr:row>30</xdr:row>
      <xdr:rowOff>160020</xdr:rowOff>
    </xdr:from>
    <xdr:ext cx="5883405" cy="264560"/>
    <xdr:sp macro="" textlink="">
      <xdr:nvSpPr>
        <xdr:cNvPr id="3" name="ZoneTexte 2"/>
        <xdr:cNvSpPr txBox="1"/>
      </xdr:nvSpPr>
      <xdr:spPr>
        <a:xfrm>
          <a:off x="1440180" y="5295900"/>
          <a:ext cx="5883405" cy="264560"/>
        </a:xfrm>
        <a:prstGeom prst="rect">
          <a:avLst/>
        </a:prstGeom>
        <a:solidFill>
          <a:schemeClr val="accent1">
            <a:lumMod val="60000"/>
            <a:lumOff val="4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En</a:t>
          </a:r>
          <a:r>
            <a:rPr lang="fr-FR" sz="1100" baseline="0"/>
            <a:t> changeant l'année dans la liste déroulante en E1, tu retrouves la ventilation de 2016, 2017, 2018</a:t>
          </a: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7620</xdr:colOff>
      <xdr:row>20</xdr:row>
      <xdr:rowOff>15240</xdr:rowOff>
    </xdr:from>
    <xdr:to>
      <xdr:col>9</xdr:col>
      <xdr:colOff>434340</xdr:colOff>
      <xdr:row>23</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U52"/>
  <sheetViews>
    <sheetView tabSelected="1" workbookViewId="0">
      <selection activeCell="H40" sqref="H40"/>
    </sheetView>
  </sheetViews>
  <sheetFormatPr baseColWidth="10" defaultRowHeight="12.75"/>
  <cols>
    <col min="5" max="5" width="12.7109375" bestFit="1" customWidth="1"/>
    <col min="6" max="6" width="12.5703125" bestFit="1" customWidth="1"/>
    <col min="7" max="7" width="17.140625" bestFit="1" customWidth="1"/>
    <col min="19" max="20" width="11.28515625" customWidth="1"/>
  </cols>
  <sheetData>
    <row r="1" spans="1:21" ht="18">
      <c r="E1" s="24">
        <v>2017</v>
      </c>
      <c r="G1" s="16" t="s">
        <v>39</v>
      </c>
      <c r="H1">
        <f>NETWORKDAYS($B3,$C3,Fériés)</f>
        <v>251</v>
      </c>
      <c r="Q1" s="16" t="s">
        <v>44</v>
      </c>
      <c r="S1" s="16" t="s">
        <v>45</v>
      </c>
      <c r="T1" s="16"/>
    </row>
    <row r="2" spans="1:21">
      <c r="A2" s="2" t="s">
        <v>0</v>
      </c>
      <c r="B2" s="2" t="s">
        <v>1</v>
      </c>
      <c r="C2" s="2" t="s">
        <v>2</v>
      </c>
      <c r="D2" s="2" t="s">
        <v>3</v>
      </c>
      <c r="E2" s="2" t="s">
        <v>4</v>
      </c>
      <c r="F2" s="2" t="s">
        <v>40</v>
      </c>
      <c r="G2" s="2" t="s">
        <v>5</v>
      </c>
      <c r="H2" s="2" t="s">
        <v>6</v>
      </c>
      <c r="I2" s="2" t="s">
        <v>7</v>
      </c>
      <c r="J2" s="2" t="s">
        <v>8</v>
      </c>
      <c r="K2" s="2" t="s">
        <v>9</v>
      </c>
      <c r="L2" s="2" t="s">
        <v>10</v>
      </c>
      <c r="M2" s="2" t="s">
        <v>11</v>
      </c>
      <c r="N2" s="2" t="s">
        <v>12</v>
      </c>
      <c r="O2" s="2" t="s">
        <v>13</v>
      </c>
      <c r="P2" s="2" t="s">
        <v>14</v>
      </c>
      <c r="Q2" s="21" t="s">
        <v>43</v>
      </c>
      <c r="R2" s="21" t="s">
        <v>41</v>
      </c>
      <c r="S2" s="2" t="s">
        <v>46</v>
      </c>
      <c r="T2" s="2"/>
      <c r="U2" s="29" t="s">
        <v>60</v>
      </c>
    </row>
    <row r="3" spans="1:21">
      <c r="A3" t="s">
        <v>15</v>
      </c>
      <c r="B3" s="17">
        <v>42736</v>
      </c>
      <c r="C3" s="1">
        <v>43100</v>
      </c>
      <c r="D3">
        <v>5000</v>
      </c>
      <c r="E3" s="19">
        <f t="shared" ref="E3:P10" ca="1" si="0">($D3/NETWORKDAYS($B3,$C3,Fériés))*SUMPRODUCT(N(ROW(INDIRECT($B3&amp;":"&amp;$C3))&gt;=DATE($E$1,MONTH("1/"&amp;E$2),1))*((ROW(INDIRECT($B3&amp;":"&amp;$C3))&lt;=EOMONTH(DATE($E$1,MONTH("1/"&amp;E$2),1),0)))*(WEEKDAY(ROW(INDIRECT($B3&amp;":"&amp;$C3)),2)&lt;6)*(COUNTIF(Fériés,ROW(INDIRECT($B3&amp;":"&amp;$C3)))=0))</f>
        <v>438.24701195219126</v>
      </c>
      <c r="F3" s="19">
        <f t="shared" ca="1" si="0"/>
        <v>398.40637450199205</v>
      </c>
      <c r="G3" s="19">
        <f t="shared" ca="1" si="0"/>
        <v>458.16733067729086</v>
      </c>
      <c r="H3" s="19">
        <f t="shared" ca="1" si="0"/>
        <v>378.48605577689244</v>
      </c>
      <c r="I3" s="19">
        <f t="shared" ca="1" si="0"/>
        <v>398.40637450199205</v>
      </c>
      <c r="J3" s="19">
        <f t="shared" ca="1" si="0"/>
        <v>418.32669322709165</v>
      </c>
      <c r="K3" s="19">
        <f t="shared" ca="1" si="0"/>
        <v>398.40637450199205</v>
      </c>
      <c r="L3" s="19">
        <f t="shared" ca="1" si="0"/>
        <v>438.24701195219126</v>
      </c>
      <c r="M3" s="19">
        <f t="shared" ca="1" si="0"/>
        <v>418.32669322709165</v>
      </c>
      <c r="N3" s="19">
        <f t="shared" ca="1" si="0"/>
        <v>438.24701195219126</v>
      </c>
      <c r="O3" s="19">
        <f t="shared" ca="1" si="0"/>
        <v>418.32669322709165</v>
      </c>
      <c r="P3" s="19">
        <f t="shared" ca="1" si="0"/>
        <v>398.40637450199205</v>
      </c>
      <c r="Q3" s="25">
        <f ca="1">SUM(E3:P3)</f>
        <v>5000</v>
      </c>
      <c r="R3" s="26">
        <f t="shared" ref="R3:R13" si="1">NETWORKDAYS(MAX($B$3,B3),MIN($C$3,C3),Fériés)</f>
        <v>251</v>
      </c>
      <c r="S3">
        <f t="shared" ref="S3:S13" si="2">NETWORKDAYS(B3,C3,Fériés)</f>
        <v>251</v>
      </c>
      <c r="U3" s="27">
        <f ca="1">D3-SUM(E3:P3)</f>
        <v>0</v>
      </c>
    </row>
    <row r="4" spans="1:21">
      <c r="A4" t="s">
        <v>16</v>
      </c>
      <c r="B4" s="1">
        <v>42795</v>
      </c>
      <c r="C4" s="1">
        <v>42868</v>
      </c>
      <c r="D4">
        <v>4500</v>
      </c>
      <c r="E4" s="19">
        <f t="shared" ca="1" si="0"/>
        <v>0</v>
      </c>
      <c r="F4" s="19">
        <f t="shared" ca="1" si="0"/>
        <v>0</v>
      </c>
      <c r="G4" s="19">
        <f t="shared" ca="1" si="0"/>
        <v>2070</v>
      </c>
      <c r="H4" s="19">
        <f t="shared" ca="1" si="0"/>
        <v>1710</v>
      </c>
      <c r="I4" s="19">
        <f t="shared" ca="1" si="0"/>
        <v>720</v>
      </c>
      <c r="J4" s="19">
        <f t="shared" ca="1" si="0"/>
        <v>0</v>
      </c>
      <c r="K4" s="19">
        <f t="shared" ca="1" si="0"/>
        <v>0</v>
      </c>
      <c r="L4" s="19">
        <f t="shared" ca="1" si="0"/>
        <v>0</v>
      </c>
      <c r="M4" s="19">
        <f t="shared" ca="1" si="0"/>
        <v>0</v>
      </c>
      <c r="N4" s="19">
        <f t="shared" ca="1" si="0"/>
        <v>0</v>
      </c>
      <c r="O4" s="19">
        <f t="shared" ca="1" si="0"/>
        <v>0</v>
      </c>
      <c r="P4" s="19">
        <f t="shared" ca="1" si="0"/>
        <v>0</v>
      </c>
      <c r="Q4" s="25">
        <f t="shared" ref="Q4:Q13" ca="1" si="3">SUM(E4:P4)</f>
        <v>4500</v>
      </c>
      <c r="R4" s="26">
        <f t="shared" si="1"/>
        <v>50</v>
      </c>
      <c r="S4">
        <f t="shared" si="2"/>
        <v>50</v>
      </c>
      <c r="U4" s="27">
        <f ca="1">D4-SUM(E4:P4)</f>
        <v>0</v>
      </c>
    </row>
    <row r="5" spans="1:21">
      <c r="A5" t="s">
        <v>17</v>
      </c>
      <c r="B5" s="1">
        <v>42781</v>
      </c>
      <c r="C5" s="1">
        <v>42901</v>
      </c>
      <c r="D5">
        <v>3000</v>
      </c>
      <c r="E5" s="19">
        <f t="shared" ca="1" si="0"/>
        <v>0</v>
      </c>
      <c r="F5" s="19">
        <f t="shared" ca="1" si="0"/>
        <v>365.85365853658539</v>
      </c>
      <c r="G5" s="19">
        <f t="shared" ca="1" si="0"/>
        <v>841.46341463414637</v>
      </c>
      <c r="H5" s="19">
        <f t="shared" ca="1" si="0"/>
        <v>695.1219512195122</v>
      </c>
      <c r="I5" s="19">
        <f t="shared" ca="1" si="0"/>
        <v>731.70731707317077</v>
      </c>
      <c r="J5" s="19">
        <f t="shared" ca="1" si="0"/>
        <v>365.85365853658539</v>
      </c>
      <c r="K5" s="19">
        <f t="shared" ca="1" si="0"/>
        <v>0</v>
      </c>
      <c r="L5" s="19">
        <f t="shared" ca="1" si="0"/>
        <v>0</v>
      </c>
      <c r="M5" s="19">
        <f t="shared" ca="1" si="0"/>
        <v>0</v>
      </c>
      <c r="N5" s="19">
        <f t="shared" ca="1" si="0"/>
        <v>0</v>
      </c>
      <c r="O5" s="19">
        <f t="shared" ca="1" si="0"/>
        <v>0</v>
      </c>
      <c r="P5" s="19">
        <f t="shared" ca="1" si="0"/>
        <v>0</v>
      </c>
      <c r="Q5" s="25">
        <f t="shared" ca="1" si="3"/>
        <v>3000</v>
      </c>
      <c r="R5" s="26">
        <f t="shared" si="1"/>
        <v>82</v>
      </c>
      <c r="S5">
        <f t="shared" si="2"/>
        <v>82</v>
      </c>
      <c r="U5" s="27">
        <f ca="1">D5-SUM(E5:P5)</f>
        <v>0</v>
      </c>
    </row>
    <row r="6" spans="1:21">
      <c r="A6" t="s">
        <v>18</v>
      </c>
      <c r="B6" s="1">
        <v>42974</v>
      </c>
      <c r="C6" s="1">
        <v>43069</v>
      </c>
      <c r="D6">
        <v>2670</v>
      </c>
      <c r="E6" s="19">
        <f t="shared" ca="1" si="0"/>
        <v>0</v>
      </c>
      <c r="F6" s="19">
        <f t="shared" ca="1" si="0"/>
        <v>0</v>
      </c>
      <c r="G6" s="19">
        <f t="shared" ca="1" si="0"/>
        <v>0</v>
      </c>
      <c r="H6" s="19">
        <f t="shared" ca="1" si="0"/>
        <v>0</v>
      </c>
      <c r="I6" s="19">
        <f t="shared" ca="1" si="0"/>
        <v>0</v>
      </c>
      <c r="J6" s="19">
        <f t="shared" ca="1" si="0"/>
        <v>0</v>
      </c>
      <c r="K6" s="19">
        <f t="shared" ca="1" si="0"/>
        <v>0</v>
      </c>
      <c r="L6" s="19">
        <f t="shared" ca="1" si="0"/>
        <v>157.05882352941177</v>
      </c>
      <c r="M6" s="19">
        <f t="shared" ca="1" si="0"/>
        <v>824.55882352941182</v>
      </c>
      <c r="N6" s="19">
        <f t="shared" ca="1" si="0"/>
        <v>863.82352941176475</v>
      </c>
      <c r="O6" s="19">
        <f t="shared" ca="1" si="0"/>
        <v>824.55882352941182</v>
      </c>
      <c r="P6" s="19">
        <f t="shared" ca="1" si="0"/>
        <v>0</v>
      </c>
      <c r="Q6" s="25">
        <f t="shared" ca="1" si="3"/>
        <v>2670</v>
      </c>
      <c r="R6" s="26">
        <f t="shared" si="1"/>
        <v>68</v>
      </c>
      <c r="S6">
        <f t="shared" si="2"/>
        <v>68</v>
      </c>
      <c r="U6" s="27">
        <f ca="1">D6-SUM(E6:P6)</f>
        <v>0</v>
      </c>
    </row>
    <row r="7" spans="1:21">
      <c r="A7" t="s">
        <v>19</v>
      </c>
      <c r="B7" s="1">
        <v>42892</v>
      </c>
      <c r="C7" s="1">
        <v>43032</v>
      </c>
      <c r="D7">
        <v>3180</v>
      </c>
      <c r="E7" s="19">
        <f t="shared" ca="1" si="0"/>
        <v>0</v>
      </c>
      <c r="F7" s="19">
        <f t="shared" ca="1" si="0"/>
        <v>0</v>
      </c>
      <c r="G7" s="19">
        <f t="shared" ca="1" si="0"/>
        <v>0</v>
      </c>
      <c r="H7" s="19">
        <f t="shared" ca="1" si="0"/>
        <v>0</v>
      </c>
      <c r="I7" s="19">
        <f t="shared" ca="1" si="0"/>
        <v>0</v>
      </c>
      <c r="J7" s="19">
        <f t="shared" ca="1" si="0"/>
        <v>610.30303030303037</v>
      </c>
      <c r="K7" s="19">
        <f t="shared" ca="1" si="0"/>
        <v>642.42424242424249</v>
      </c>
      <c r="L7" s="19">
        <f t="shared" ca="1" si="0"/>
        <v>706.66666666666674</v>
      </c>
      <c r="M7" s="19">
        <f t="shared" ca="1" si="0"/>
        <v>674.54545454545462</v>
      </c>
      <c r="N7" s="19">
        <f t="shared" ca="1" si="0"/>
        <v>546.06060606060612</v>
      </c>
      <c r="O7" s="19">
        <f t="shared" ca="1" si="0"/>
        <v>0</v>
      </c>
      <c r="P7" s="19">
        <f t="shared" ca="1" si="0"/>
        <v>0</v>
      </c>
      <c r="Q7" s="25">
        <f t="shared" ca="1" si="3"/>
        <v>3180.0000000000005</v>
      </c>
      <c r="R7" s="26">
        <f t="shared" si="1"/>
        <v>99</v>
      </c>
      <c r="S7">
        <f t="shared" si="2"/>
        <v>99</v>
      </c>
      <c r="U7" s="27">
        <f ca="1">D7-SUM(E7:P7)</f>
        <v>0</v>
      </c>
    </row>
    <row r="8" spans="1:21">
      <c r="A8" t="s">
        <v>20</v>
      </c>
      <c r="B8" s="1">
        <v>42854</v>
      </c>
      <c r="C8" s="1">
        <v>42861</v>
      </c>
      <c r="D8">
        <v>5760</v>
      </c>
      <c r="E8" s="19">
        <f t="shared" ca="1" si="0"/>
        <v>0</v>
      </c>
      <c r="F8" s="19">
        <f t="shared" ca="1" si="0"/>
        <v>0</v>
      </c>
      <c r="G8" s="19">
        <f t="shared" ca="1" si="0"/>
        <v>0</v>
      </c>
      <c r="H8" s="19">
        <f t="shared" ca="1" si="0"/>
        <v>0</v>
      </c>
      <c r="I8" s="19">
        <f t="shared" ca="1" si="0"/>
        <v>5760</v>
      </c>
      <c r="J8" s="19">
        <f t="shared" ca="1" si="0"/>
        <v>0</v>
      </c>
      <c r="K8" s="19">
        <f t="shared" ca="1" si="0"/>
        <v>0</v>
      </c>
      <c r="L8" s="19">
        <f t="shared" ca="1" si="0"/>
        <v>0</v>
      </c>
      <c r="M8" s="19">
        <f t="shared" ca="1" si="0"/>
        <v>0</v>
      </c>
      <c r="N8" s="19">
        <f t="shared" ca="1" si="0"/>
        <v>0</v>
      </c>
      <c r="O8" s="19">
        <f t="shared" ca="1" si="0"/>
        <v>0</v>
      </c>
      <c r="P8" s="19">
        <f t="shared" ca="1" si="0"/>
        <v>0</v>
      </c>
      <c r="Q8" s="25">
        <f t="shared" ca="1" si="3"/>
        <v>5760</v>
      </c>
      <c r="R8" s="26">
        <f t="shared" si="1"/>
        <v>4</v>
      </c>
      <c r="S8">
        <f t="shared" si="2"/>
        <v>4</v>
      </c>
      <c r="U8" s="27">
        <f ca="1">D8-SUM(E8:P8)</f>
        <v>0</v>
      </c>
    </row>
    <row r="9" spans="1:21">
      <c r="A9" t="s">
        <v>21</v>
      </c>
      <c r="B9" s="1">
        <v>42840</v>
      </c>
      <c r="C9" s="1">
        <v>43034</v>
      </c>
      <c r="D9">
        <v>9610</v>
      </c>
      <c r="E9" s="19">
        <f t="shared" ca="1" si="0"/>
        <v>0</v>
      </c>
      <c r="F9" s="19">
        <f t="shared" ca="1" si="0"/>
        <v>0</v>
      </c>
      <c r="G9" s="19">
        <f t="shared" ca="1" si="0"/>
        <v>0</v>
      </c>
      <c r="H9" s="19">
        <f t="shared" ca="1" si="0"/>
        <v>655.22727272727263</v>
      </c>
      <c r="I9" s="19">
        <f t="shared" ca="1" si="0"/>
        <v>1456.060606060606</v>
      </c>
      <c r="J9" s="19">
        <f t="shared" ca="1" si="0"/>
        <v>1528.8636363636363</v>
      </c>
      <c r="K9" s="19">
        <f t="shared" ca="1" si="0"/>
        <v>1456.060606060606</v>
      </c>
      <c r="L9" s="19">
        <f t="shared" ca="1" si="0"/>
        <v>1601.6666666666665</v>
      </c>
      <c r="M9" s="19">
        <f t="shared" ca="1" si="0"/>
        <v>1528.8636363636363</v>
      </c>
      <c r="N9" s="19">
        <f t="shared" ca="1" si="0"/>
        <v>1383.2575757575758</v>
      </c>
      <c r="O9" s="19">
        <f t="shared" ca="1" si="0"/>
        <v>0</v>
      </c>
      <c r="P9" s="19">
        <f t="shared" ca="1" si="0"/>
        <v>0</v>
      </c>
      <c r="Q9" s="25">
        <f t="shared" ca="1" si="3"/>
        <v>9610</v>
      </c>
      <c r="R9" s="26">
        <f t="shared" si="1"/>
        <v>132</v>
      </c>
      <c r="S9">
        <f t="shared" si="2"/>
        <v>132</v>
      </c>
      <c r="U9" s="27">
        <f ca="1">D9-SUM(E9:P9)</f>
        <v>0</v>
      </c>
    </row>
    <row r="10" spans="1:21">
      <c r="A10" t="s">
        <v>22</v>
      </c>
      <c r="B10" s="1">
        <v>42855</v>
      </c>
      <c r="C10" s="1">
        <v>42991</v>
      </c>
      <c r="D10">
        <v>1560</v>
      </c>
      <c r="E10" s="19">
        <f t="shared" ca="1" si="0"/>
        <v>0</v>
      </c>
      <c r="F10" s="19">
        <f t="shared" ca="1" si="0"/>
        <v>0</v>
      </c>
      <c r="G10" s="19">
        <f t="shared" ca="1" si="0"/>
        <v>0</v>
      </c>
      <c r="H10" s="19">
        <f t="shared" ca="1" si="0"/>
        <v>0</v>
      </c>
      <c r="I10" s="19">
        <f t="shared" ca="1" si="0"/>
        <v>339.13043478260869</v>
      </c>
      <c r="J10" s="19">
        <f t="shared" ca="1" si="0"/>
        <v>356.08695652173913</v>
      </c>
      <c r="K10" s="19">
        <f t="shared" ca="1" si="0"/>
        <v>339.13043478260869</v>
      </c>
      <c r="L10" s="19">
        <f t="shared" ca="1" si="0"/>
        <v>373.04347826086956</v>
      </c>
      <c r="M10" s="19">
        <f t="shared" ca="1" si="0"/>
        <v>152.60869565217391</v>
      </c>
      <c r="N10" s="19">
        <f t="shared" ca="1" si="0"/>
        <v>0</v>
      </c>
      <c r="O10" s="19">
        <f t="shared" ca="1" si="0"/>
        <v>0</v>
      </c>
      <c r="P10" s="19">
        <f t="shared" ca="1" si="0"/>
        <v>0</v>
      </c>
      <c r="Q10" s="25">
        <f t="shared" ca="1" si="3"/>
        <v>1560</v>
      </c>
      <c r="R10" s="26">
        <f t="shared" si="1"/>
        <v>92</v>
      </c>
      <c r="S10">
        <f t="shared" si="2"/>
        <v>92</v>
      </c>
      <c r="U10" s="27">
        <f ca="1">D10-SUM(E10:P10)</f>
        <v>0</v>
      </c>
    </row>
    <row r="11" spans="1:21">
      <c r="A11" t="s">
        <v>23</v>
      </c>
      <c r="B11" s="1">
        <v>42702</v>
      </c>
      <c r="C11" s="1">
        <v>42975</v>
      </c>
      <c r="D11">
        <v>2000</v>
      </c>
      <c r="E11" s="19">
        <f ca="1">($D11/NETWORKDAYS($B11,$C11,Fériés))*SUMPRODUCT(N(ROW(INDIRECT($B11&amp;":"&amp;$C11))&gt;=DATE($E$1,MONTH("1/"&amp;E$2),1))*((ROW(INDIRECT($B11&amp;":"&amp;$C11))&lt;=EOMONTH(DATE($E$1,MONTH("1/"&amp;E$2),1),0)))*(WEEKDAY(ROW(INDIRECT($B11&amp;":"&amp;$C11)),2)&lt;6)*(COUNTIF(Fériés,ROW(INDIRECT($B11&amp;":"&amp;$C11)))=0))</f>
        <v>232.80423280423281</v>
      </c>
      <c r="F11" s="19">
        <f t="shared" ref="E11:P13" ca="1" si="4">($D11/NETWORKDAYS($B11,$C11,Fériés))*SUMPRODUCT(N(ROW(INDIRECT($B11&amp;":"&amp;$C11))&gt;=DATE($E$1,MONTH("1/"&amp;F$2),1))*((ROW(INDIRECT($B11&amp;":"&amp;$C11))&lt;=EOMONTH(DATE($E$1,MONTH("1/"&amp;F$2),1),0)))*(WEEKDAY(ROW(INDIRECT($B11&amp;":"&amp;$C11)),2)&lt;6)*(COUNTIF(Fériés,ROW(INDIRECT($B11&amp;":"&amp;$C11)))=0))</f>
        <v>211.64021164021165</v>
      </c>
      <c r="G11" s="19">
        <f t="shared" ca="1" si="4"/>
        <v>243.38624338624339</v>
      </c>
      <c r="H11" s="19">
        <f t="shared" ca="1" si="4"/>
        <v>201.05820105820106</v>
      </c>
      <c r="I11" s="19">
        <f t="shared" ca="1" si="4"/>
        <v>211.64021164021165</v>
      </c>
      <c r="J11" s="19">
        <f t="shared" ca="1" si="4"/>
        <v>222.22222222222223</v>
      </c>
      <c r="K11" s="19">
        <f t="shared" ca="1" si="4"/>
        <v>211.64021164021165</v>
      </c>
      <c r="L11" s="19">
        <f t="shared" ca="1" si="4"/>
        <v>201.05820105820106</v>
      </c>
      <c r="M11" s="19">
        <f t="shared" ca="1" si="4"/>
        <v>0</v>
      </c>
      <c r="N11" s="19">
        <f t="shared" ca="1" si="4"/>
        <v>0</v>
      </c>
      <c r="O11" s="19">
        <f t="shared" ca="1" si="4"/>
        <v>0</v>
      </c>
      <c r="P11" s="19">
        <f t="shared" ca="1" si="4"/>
        <v>0</v>
      </c>
      <c r="Q11" s="25">
        <f ca="1">SUM(E11:P11)</f>
        <v>1735.4497354497355</v>
      </c>
      <c r="R11" s="26">
        <f>NETWORKDAYS(MAX($B$3,B11),MIN($C$3,C11),Fériés)</f>
        <v>164</v>
      </c>
      <c r="S11">
        <f>NETWORKDAYS(B11,C11,Fériés)</f>
        <v>189</v>
      </c>
      <c r="U11" s="27">
        <f ca="1">IF(YEAR($B11)&lt;$E$1,(D11-SUM(E11:P11))*-1,D11-SUM(E11:P11))</f>
        <v>-264.5502645502645</v>
      </c>
    </row>
    <row r="12" spans="1:21">
      <c r="A12" t="s">
        <v>24</v>
      </c>
      <c r="B12" s="1">
        <v>42976</v>
      </c>
      <c r="C12" s="1">
        <v>43196</v>
      </c>
      <c r="D12">
        <v>2000</v>
      </c>
      <c r="E12" s="19">
        <f t="shared" ca="1" si="4"/>
        <v>0</v>
      </c>
      <c r="F12" s="19">
        <f t="shared" ca="1" si="4"/>
        <v>0</v>
      </c>
      <c r="G12" s="19">
        <f t="shared" ca="1" si="4"/>
        <v>0</v>
      </c>
      <c r="H12" s="19">
        <f t="shared" ca="1" si="4"/>
        <v>0</v>
      </c>
      <c r="I12" s="19">
        <f t="shared" ca="1" si="4"/>
        <v>0</v>
      </c>
      <c r="J12" s="19">
        <f t="shared" ca="1" si="4"/>
        <v>0</v>
      </c>
      <c r="K12" s="19">
        <f t="shared" ca="1" si="4"/>
        <v>0</v>
      </c>
      <c r="L12" s="19">
        <f t="shared" ca="1" si="4"/>
        <v>38.709677419354833</v>
      </c>
      <c r="M12" s="19">
        <f t="shared" ca="1" si="4"/>
        <v>270.96774193548384</v>
      </c>
      <c r="N12" s="19">
        <f t="shared" ca="1" si="4"/>
        <v>283.87096774193549</v>
      </c>
      <c r="O12" s="19">
        <f t="shared" ca="1" si="4"/>
        <v>270.96774193548384</v>
      </c>
      <c r="P12" s="19">
        <f t="shared" ca="1" si="4"/>
        <v>258.06451612903226</v>
      </c>
      <c r="Q12" s="25">
        <f t="shared" ca="1" si="3"/>
        <v>1122.5806451612902</v>
      </c>
      <c r="R12" s="26">
        <f t="shared" si="1"/>
        <v>87</v>
      </c>
      <c r="S12">
        <f t="shared" si="2"/>
        <v>155</v>
      </c>
      <c r="U12" s="27">
        <f t="shared" ref="U12:U13" ca="1" si="5">IF(YEAR($B12)&lt;$E$1,(D12-SUM(E12:P12))*-1,D12-SUM(E12:P12))</f>
        <v>877.41935483870975</v>
      </c>
    </row>
    <row r="13" spans="1:21">
      <c r="A13" t="s">
        <v>25</v>
      </c>
      <c r="B13" s="1">
        <v>42702</v>
      </c>
      <c r="C13" s="1">
        <v>43196</v>
      </c>
      <c r="D13">
        <v>2000</v>
      </c>
      <c r="E13" s="19">
        <f ca="1">($D13/NETWORKDAYS($B13,$C13,Fériés))*SUMPRODUCT(N(ROW(INDIRECT($B13&amp;":"&amp;$C13))&gt;=DATE($E$1,MONTH("1/"&amp;E$2),1))*((ROW(INDIRECT($B13&amp;":"&amp;$C13))&lt;=EOMONTH(DATE($E$1,MONTH("1/"&amp;E$2),1),0)))*(WEEKDAY(ROW(INDIRECT($B13&amp;":"&amp;$C13)),2)&lt;6)*(COUNTIF(Fériés,ROW(INDIRECT($B13&amp;":"&amp;$C13)))=0))</f>
        <v>127.90697674418604</v>
      </c>
      <c r="F13" s="19">
        <f t="shared" ca="1" si="4"/>
        <v>116.27906976744185</v>
      </c>
      <c r="G13" s="19">
        <f t="shared" ca="1" si="4"/>
        <v>133.72093023255815</v>
      </c>
      <c r="H13" s="19">
        <f t="shared" ca="1" si="4"/>
        <v>110.46511627906976</v>
      </c>
      <c r="I13" s="19">
        <f t="shared" ca="1" si="4"/>
        <v>116.27906976744185</v>
      </c>
      <c r="J13" s="19">
        <f t="shared" ca="1" si="4"/>
        <v>122.09302325581395</v>
      </c>
      <c r="K13" s="19">
        <f t="shared" ca="1" si="4"/>
        <v>116.27906976744185</v>
      </c>
      <c r="L13" s="19">
        <f t="shared" ca="1" si="4"/>
        <v>127.90697674418604</v>
      </c>
      <c r="M13" s="19">
        <f t="shared" ca="1" si="4"/>
        <v>122.09302325581395</v>
      </c>
      <c r="N13" s="19">
        <f t="shared" ca="1" si="4"/>
        <v>127.90697674418604</v>
      </c>
      <c r="O13" s="19">
        <f t="shared" ca="1" si="4"/>
        <v>122.09302325581395</v>
      </c>
      <c r="P13" s="19">
        <f t="shared" ca="1" si="4"/>
        <v>116.27906976744185</v>
      </c>
      <c r="Q13" s="25">
        <f t="shared" ca="1" si="3"/>
        <v>1459.3023255813953</v>
      </c>
      <c r="R13" s="26">
        <f t="shared" si="1"/>
        <v>251</v>
      </c>
      <c r="S13">
        <f t="shared" si="2"/>
        <v>344</v>
      </c>
      <c r="U13" s="27">
        <f t="shared" ca="1" si="5"/>
        <v>-540.69767441860472</v>
      </c>
    </row>
    <row r="14" spans="1:21">
      <c r="U14" s="28">
        <f ca="1">SUMIF(U1:U13,"&gt;0")+ABS(SUMIF(U1:U13,"&lt;0"))</f>
        <v>1682.667293807579</v>
      </c>
    </row>
    <row r="16" spans="1:21" ht="18">
      <c r="D16" s="20" t="s">
        <v>42</v>
      </c>
    </row>
    <row r="17" spans="1:19">
      <c r="Q17" s="16" t="s">
        <v>44</v>
      </c>
      <c r="S17" t="s">
        <v>45</v>
      </c>
    </row>
    <row r="18" spans="1:19">
      <c r="A18" s="2" t="s">
        <v>0</v>
      </c>
      <c r="B18" s="2" t="s">
        <v>1</v>
      </c>
      <c r="C18" s="2" t="s">
        <v>2</v>
      </c>
      <c r="D18" s="2" t="s">
        <v>3</v>
      </c>
      <c r="E18" s="2" t="s">
        <v>4</v>
      </c>
      <c r="F18" s="2" t="s">
        <v>40</v>
      </c>
      <c r="G18" s="2" t="s">
        <v>5</v>
      </c>
      <c r="H18" s="2" t="s">
        <v>6</v>
      </c>
      <c r="I18" s="2" t="s">
        <v>7</v>
      </c>
      <c r="J18" s="2" t="s">
        <v>8</v>
      </c>
      <c r="K18" s="2" t="s">
        <v>9</v>
      </c>
      <c r="L18" s="2" t="s">
        <v>10</v>
      </c>
      <c r="M18" s="2" t="s">
        <v>11</v>
      </c>
      <c r="N18" s="2" t="s">
        <v>12</v>
      </c>
      <c r="O18" s="2" t="s">
        <v>13</v>
      </c>
      <c r="P18" s="2" t="s">
        <v>14</v>
      </c>
      <c r="Q18" s="21" t="s">
        <v>43</v>
      </c>
      <c r="R18" s="23" t="s">
        <v>41</v>
      </c>
    </row>
    <row r="19" spans="1:19">
      <c r="A19" t="s">
        <v>15</v>
      </c>
      <c r="B19" s="17">
        <v>42736</v>
      </c>
      <c r="C19" s="1">
        <v>43100</v>
      </c>
      <c r="D19">
        <v>5000</v>
      </c>
      <c r="E19" s="18">
        <f t="shared" ref="E19:P29" ca="1" si="6">SUMPRODUCT(N(ROW(INDIRECT($B19&amp;":"&amp;$C19))&gt;=DATE($E$1,MONTH("1/"&amp;E$2),1))*((ROW(INDIRECT($B19&amp;":"&amp;$C19))&lt;=EOMONTH(DATE($E$1,MONTH("1/"&amp;E$2),1),0)))*(WEEKDAY(ROW(INDIRECT($B19&amp;":"&amp;$C19)),2)&lt;6)*(COUNTIF(Fériés,ROW(INDIRECT($B19&amp;":"&amp;$C19)))=0))</f>
        <v>22</v>
      </c>
      <c r="F19" s="18">
        <f t="shared" ca="1" si="6"/>
        <v>20</v>
      </c>
      <c r="G19" s="18">
        <f t="shared" ca="1" si="6"/>
        <v>23</v>
      </c>
      <c r="H19" s="18">
        <f t="shared" ca="1" si="6"/>
        <v>19</v>
      </c>
      <c r="I19" s="18">
        <f t="shared" ca="1" si="6"/>
        <v>20</v>
      </c>
      <c r="J19" s="18">
        <f t="shared" ca="1" si="6"/>
        <v>21</v>
      </c>
      <c r="K19" s="18">
        <f t="shared" ca="1" si="6"/>
        <v>20</v>
      </c>
      <c r="L19" s="18">
        <f t="shared" ca="1" si="6"/>
        <v>22</v>
      </c>
      <c r="M19" s="18">
        <f t="shared" ca="1" si="6"/>
        <v>21</v>
      </c>
      <c r="N19" s="18">
        <f t="shared" ca="1" si="6"/>
        <v>22</v>
      </c>
      <c r="O19" s="18">
        <f t="shared" ca="1" si="6"/>
        <v>21</v>
      </c>
      <c r="P19" s="18">
        <f t="shared" ca="1" si="6"/>
        <v>20</v>
      </c>
      <c r="Q19" s="22">
        <f ca="1">SUM(E19:P19)</f>
        <v>251</v>
      </c>
      <c r="R19" s="23">
        <f t="shared" ref="R19:R29" si="7">NETWORKDAYS(MAX($B$3,B19),MIN($C$3,C19),Fériés)</f>
        <v>251</v>
      </c>
      <c r="S19">
        <f t="shared" ref="S19:S29" si="8">NETWORKDAYS(B19,C19,Fériés)</f>
        <v>251</v>
      </c>
    </row>
    <row r="20" spans="1:19">
      <c r="A20" t="s">
        <v>16</v>
      </c>
      <c r="B20" s="1">
        <v>42795</v>
      </c>
      <c r="C20" s="1">
        <v>42868</v>
      </c>
      <c r="D20">
        <v>4500</v>
      </c>
      <c r="E20" s="18">
        <f t="shared" ca="1" si="6"/>
        <v>0</v>
      </c>
      <c r="F20" s="18">
        <f t="shared" ca="1" si="6"/>
        <v>0</v>
      </c>
      <c r="G20" s="18">
        <f t="shared" ca="1" si="6"/>
        <v>23</v>
      </c>
      <c r="H20" s="18">
        <f t="shared" ca="1" si="6"/>
        <v>19</v>
      </c>
      <c r="I20" s="18">
        <f t="shared" ca="1" si="6"/>
        <v>8</v>
      </c>
      <c r="J20" s="18">
        <f t="shared" ca="1" si="6"/>
        <v>0</v>
      </c>
      <c r="K20" s="18">
        <f t="shared" ca="1" si="6"/>
        <v>0</v>
      </c>
      <c r="L20" s="18">
        <f t="shared" ca="1" si="6"/>
        <v>0</v>
      </c>
      <c r="M20" s="18">
        <f t="shared" ca="1" si="6"/>
        <v>0</v>
      </c>
      <c r="N20" s="18">
        <f t="shared" ca="1" si="6"/>
        <v>0</v>
      </c>
      <c r="O20" s="18">
        <f t="shared" ca="1" si="6"/>
        <v>0</v>
      </c>
      <c r="P20" s="18">
        <f t="shared" ca="1" si="6"/>
        <v>0</v>
      </c>
      <c r="Q20" s="22">
        <f t="shared" ref="Q20:Q29" ca="1" si="9">SUM(E20:P20)</f>
        <v>50</v>
      </c>
      <c r="R20" s="23">
        <f t="shared" si="7"/>
        <v>50</v>
      </c>
      <c r="S20">
        <f t="shared" si="8"/>
        <v>50</v>
      </c>
    </row>
    <row r="21" spans="1:19">
      <c r="A21" t="s">
        <v>17</v>
      </c>
      <c r="B21" s="1">
        <v>42781</v>
      </c>
      <c r="C21" s="1">
        <v>42901</v>
      </c>
      <c r="D21">
        <v>3000</v>
      </c>
      <c r="E21" s="18">
        <f t="shared" ca="1" si="6"/>
        <v>0</v>
      </c>
      <c r="F21" s="18">
        <f t="shared" ca="1" si="6"/>
        <v>10</v>
      </c>
      <c r="G21" s="18">
        <f t="shared" ca="1" si="6"/>
        <v>23</v>
      </c>
      <c r="H21" s="18">
        <f t="shared" ca="1" si="6"/>
        <v>19</v>
      </c>
      <c r="I21" s="18">
        <f t="shared" ca="1" si="6"/>
        <v>20</v>
      </c>
      <c r="J21" s="18">
        <f t="shared" ca="1" si="6"/>
        <v>10</v>
      </c>
      <c r="K21" s="18">
        <f t="shared" ca="1" si="6"/>
        <v>0</v>
      </c>
      <c r="L21" s="18">
        <f t="shared" ca="1" si="6"/>
        <v>0</v>
      </c>
      <c r="M21" s="18">
        <f t="shared" ca="1" si="6"/>
        <v>0</v>
      </c>
      <c r="N21" s="18">
        <f t="shared" ca="1" si="6"/>
        <v>0</v>
      </c>
      <c r="O21" s="18">
        <f t="shared" ca="1" si="6"/>
        <v>0</v>
      </c>
      <c r="P21" s="18">
        <f t="shared" ca="1" si="6"/>
        <v>0</v>
      </c>
      <c r="Q21" s="22">
        <f t="shared" ca="1" si="9"/>
        <v>82</v>
      </c>
      <c r="R21" s="23">
        <f t="shared" si="7"/>
        <v>82</v>
      </c>
      <c r="S21">
        <f t="shared" si="8"/>
        <v>82</v>
      </c>
    </row>
    <row r="22" spans="1:19">
      <c r="A22" t="s">
        <v>18</v>
      </c>
      <c r="B22" s="1">
        <v>42974</v>
      </c>
      <c r="C22" s="1">
        <v>43069</v>
      </c>
      <c r="D22">
        <v>2670</v>
      </c>
      <c r="E22" s="18">
        <f t="shared" ca="1" si="6"/>
        <v>0</v>
      </c>
      <c r="F22" s="18">
        <f t="shared" ca="1" si="6"/>
        <v>0</v>
      </c>
      <c r="G22" s="18">
        <f t="shared" ca="1" si="6"/>
        <v>0</v>
      </c>
      <c r="H22" s="18">
        <f t="shared" ca="1" si="6"/>
        <v>0</v>
      </c>
      <c r="I22" s="18">
        <f t="shared" ca="1" si="6"/>
        <v>0</v>
      </c>
      <c r="J22" s="18">
        <f t="shared" ca="1" si="6"/>
        <v>0</v>
      </c>
      <c r="K22" s="18">
        <f t="shared" ca="1" si="6"/>
        <v>0</v>
      </c>
      <c r="L22" s="18">
        <f t="shared" ca="1" si="6"/>
        <v>4</v>
      </c>
      <c r="M22" s="18">
        <f t="shared" ca="1" si="6"/>
        <v>21</v>
      </c>
      <c r="N22" s="18">
        <f t="shared" ca="1" si="6"/>
        <v>22</v>
      </c>
      <c r="O22" s="18">
        <f t="shared" ca="1" si="6"/>
        <v>21</v>
      </c>
      <c r="P22" s="18">
        <f t="shared" ca="1" si="6"/>
        <v>0</v>
      </c>
      <c r="Q22" s="22">
        <f t="shared" ca="1" si="9"/>
        <v>68</v>
      </c>
      <c r="R22" s="23">
        <f t="shared" si="7"/>
        <v>68</v>
      </c>
      <c r="S22">
        <f t="shared" si="8"/>
        <v>68</v>
      </c>
    </row>
    <row r="23" spans="1:19">
      <c r="A23" t="s">
        <v>19</v>
      </c>
      <c r="B23" s="1">
        <v>42892</v>
      </c>
      <c r="C23" s="1">
        <v>43032</v>
      </c>
      <c r="D23">
        <v>3180</v>
      </c>
      <c r="E23" s="18">
        <f t="shared" ca="1" si="6"/>
        <v>0</v>
      </c>
      <c r="F23" s="18">
        <f t="shared" ca="1" si="6"/>
        <v>0</v>
      </c>
      <c r="G23" s="18">
        <f t="shared" ca="1" si="6"/>
        <v>0</v>
      </c>
      <c r="H23" s="18">
        <f t="shared" ca="1" si="6"/>
        <v>0</v>
      </c>
      <c r="I23" s="18">
        <f t="shared" ca="1" si="6"/>
        <v>0</v>
      </c>
      <c r="J23" s="18">
        <f t="shared" ca="1" si="6"/>
        <v>19</v>
      </c>
      <c r="K23" s="18">
        <f t="shared" ca="1" si="6"/>
        <v>20</v>
      </c>
      <c r="L23" s="18">
        <f t="shared" ca="1" si="6"/>
        <v>22</v>
      </c>
      <c r="M23" s="18">
        <f t="shared" ca="1" si="6"/>
        <v>21</v>
      </c>
      <c r="N23" s="18">
        <f t="shared" ca="1" si="6"/>
        <v>17</v>
      </c>
      <c r="O23" s="18">
        <f t="shared" ca="1" si="6"/>
        <v>0</v>
      </c>
      <c r="P23" s="18">
        <f t="shared" ca="1" si="6"/>
        <v>0</v>
      </c>
      <c r="Q23" s="22">
        <f t="shared" ca="1" si="9"/>
        <v>99</v>
      </c>
      <c r="R23" s="23">
        <f t="shared" si="7"/>
        <v>99</v>
      </c>
      <c r="S23">
        <f t="shared" si="8"/>
        <v>99</v>
      </c>
    </row>
    <row r="24" spans="1:19">
      <c r="A24" t="s">
        <v>20</v>
      </c>
      <c r="B24" s="1">
        <v>42854</v>
      </c>
      <c r="C24" s="1">
        <v>42861</v>
      </c>
      <c r="D24">
        <v>5760</v>
      </c>
      <c r="E24" s="18">
        <f t="shared" ca="1" si="6"/>
        <v>0</v>
      </c>
      <c r="F24" s="18">
        <f t="shared" ca="1" si="6"/>
        <v>0</v>
      </c>
      <c r="G24" s="18">
        <f t="shared" ca="1" si="6"/>
        <v>0</v>
      </c>
      <c r="H24" s="18">
        <f t="shared" ca="1" si="6"/>
        <v>0</v>
      </c>
      <c r="I24" s="18">
        <f t="shared" ca="1" si="6"/>
        <v>4</v>
      </c>
      <c r="J24" s="18">
        <f t="shared" ca="1" si="6"/>
        <v>0</v>
      </c>
      <c r="K24" s="18">
        <f t="shared" ca="1" si="6"/>
        <v>0</v>
      </c>
      <c r="L24" s="18">
        <f t="shared" ca="1" si="6"/>
        <v>0</v>
      </c>
      <c r="M24" s="18">
        <f t="shared" ca="1" si="6"/>
        <v>0</v>
      </c>
      <c r="N24" s="18">
        <f t="shared" ca="1" si="6"/>
        <v>0</v>
      </c>
      <c r="O24" s="18">
        <f t="shared" ca="1" si="6"/>
        <v>0</v>
      </c>
      <c r="P24" s="18">
        <f t="shared" ca="1" si="6"/>
        <v>0</v>
      </c>
      <c r="Q24" s="22">
        <f t="shared" ca="1" si="9"/>
        <v>4</v>
      </c>
      <c r="R24" s="23">
        <f t="shared" si="7"/>
        <v>4</v>
      </c>
      <c r="S24">
        <f t="shared" si="8"/>
        <v>4</v>
      </c>
    </row>
    <row r="25" spans="1:19">
      <c r="A25" t="s">
        <v>21</v>
      </c>
      <c r="B25" s="1">
        <v>42840</v>
      </c>
      <c r="C25" s="1">
        <v>43034</v>
      </c>
      <c r="D25">
        <v>9610</v>
      </c>
      <c r="E25" s="18">
        <f t="shared" ca="1" si="6"/>
        <v>0</v>
      </c>
      <c r="F25" s="18">
        <f t="shared" ca="1" si="6"/>
        <v>0</v>
      </c>
      <c r="G25" s="18">
        <f t="shared" ca="1" si="6"/>
        <v>0</v>
      </c>
      <c r="H25" s="18">
        <f t="shared" ca="1" si="6"/>
        <v>9</v>
      </c>
      <c r="I25" s="18">
        <f t="shared" ca="1" si="6"/>
        <v>20</v>
      </c>
      <c r="J25" s="18">
        <f t="shared" ca="1" si="6"/>
        <v>21</v>
      </c>
      <c r="K25" s="18">
        <f t="shared" ca="1" si="6"/>
        <v>20</v>
      </c>
      <c r="L25" s="18">
        <f t="shared" ca="1" si="6"/>
        <v>22</v>
      </c>
      <c r="M25" s="18">
        <f t="shared" ca="1" si="6"/>
        <v>21</v>
      </c>
      <c r="N25" s="18">
        <f t="shared" ca="1" si="6"/>
        <v>19</v>
      </c>
      <c r="O25" s="18">
        <f t="shared" ca="1" si="6"/>
        <v>0</v>
      </c>
      <c r="P25" s="18">
        <f t="shared" ca="1" si="6"/>
        <v>0</v>
      </c>
      <c r="Q25" s="22">
        <f t="shared" ca="1" si="9"/>
        <v>132</v>
      </c>
      <c r="R25" s="23">
        <f t="shared" si="7"/>
        <v>132</v>
      </c>
      <c r="S25">
        <f t="shared" si="8"/>
        <v>132</v>
      </c>
    </row>
    <row r="26" spans="1:19">
      <c r="A26" t="s">
        <v>22</v>
      </c>
      <c r="B26" s="1">
        <v>42855</v>
      </c>
      <c r="C26" s="1">
        <v>42991</v>
      </c>
      <c r="D26">
        <v>1560</v>
      </c>
      <c r="E26" s="18">
        <f t="shared" ca="1" si="6"/>
        <v>0</v>
      </c>
      <c r="F26" s="18">
        <f t="shared" ca="1" si="6"/>
        <v>0</v>
      </c>
      <c r="G26" s="18">
        <f t="shared" ca="1" si="6"/>
        <v>0</v>
      </c>
      <c r="H26" s="18">
        <f t="shared" ca="1" si="6"/>
        <v>0</v>
      </c>
      <c r="I26" s="18">
        <f t="shared" ca="1" si="6"/>
        <v>20</v>
      </c>
      <c r="J26" s="18">
        <f t="shared" ca="1" si="6"/>
        <v>21</v>
      </c>
      <c r="K26" s="18">
        <f t="shared" ca="1" si="6"/>
        <v>20</v>
      </c>
      <c r="L26" s="18">
        <f t="shared" ca="1" si="6"/>
        <v>22</v>
      </c>
      <c r="M26" s="18">
        <f t="shared" ca="1" si="6"/>
        <v>9</v>
      </c>
      <c r="N26" s="18">
        <f t="shared" ca="1" si="6"/>
        <v>0</v>
      </c>
      <c r="O26" s="18">
        <f t="shared" ca="1" si="6"/>
        <v>0</v>
      </c>
      <c r="P26" s="18">
        <f t="shared" ca="1" si="6"/>
        <v>0</v>
      </c>
      <c r="Q26" s="22">
        <f t="shared" ca="1" si="9"/>
        <v>92</v>
      </c>
      <c r="R26" s="23">
        <f t="shared" si="7"/>
        <v>92</v>
      </c>
      <c r="S26">
        <f t="shared" si="8"/>
        <v>92</v>
      </c>
    </row>
    <row r="27" spans="1:19">
      <c r="A27" t="s">
        <v>23</v>
      </c>
      <c r="B27" s="1">
        <v>42702</v>
      </c>
      <c r="C27" s="1">
        <v>42975</v>
      </c>
      <c r="D27">
        <v>2000</v>
      </c>
      <c r="E27" s="18">
        <f t="shared" ca="1" si="6"/>
        <v>22</v>
      </c>
      <c r="F27" s="18">
        <f t="shared" ca="1" si="6"/>
        <v>20</v>
      </c>
      <c r="G27" s="18">
        <f t="shared" ca="1" si="6"/>
        <v>23</v>
      </c>
      <c r="H27" s="18">
        <f t="shared" ca="1" si="6"/>
        <v>19</v>
      </c>
      <c r="I27" s="18">
        <f t="shared" ca="1" si="6"/>
        <v>20</v>
      </c>
      <c r="J27" s="18">
        <f t="shared" ca="1" si="6"/>
        <v>21</v>
      </c>
      <c r="K27" s="18">
        <f t="shared" ca="1" si="6"/>
        <v>20</v>
      </c>
      <c r="L27" s="18">
        <f t="shared" ca="1" si="6"/>
        <v>19</v>
      </c>
      <c r="M27" s="18">
        <f t="shared" ca="1" si="6"/>
        <v>0</v>
      </c>
      <c r="N27" s="18">
        <f t="shared" ca="1" si="6"/>
        <v>0</v>
      </c>
      <c r="O27" s="18">
        <f t="shared" ca="1" si="6"/>
        <v>0</v>
      </c>
      <c r="P27" s="18">
        <f t="shared" ca="1" si="6"/>
        <v>0</v>
      </c>
      <c r="Q27" s="22">
        <f t="shared" ca="1" si="9"/>
        <v>164</v>
      </c>
      <c r="R27" s="23">
        <f t="shared" si="7"/>
        <v>164</v>
      </c>
      <c r="S27">
        <f t="shared" si="8"/>
        <v>189</v>
      </c>
    </row>
    <row r="28" spans="1:19">
      <c r="A28" t="s">
        <v>24</v>
      </c>
      <c r="B28" s="1">
        <v>42976</v>
      </c>
      <c r="C28" s="1">
        <v>43196</v>
      </c>
      <c r="D28">
        <v>2000</v>
      </c>
      <c r="E28" s="18">
        <f t="shared" ca="1" si="6"/>
        <v>0</v>
      </c>
      <c r="F28" s="18">
        <f t="shared" ca="1" si="6"/>
        <v>0</v>
      </c>
      <c r="G28" s="18">
        <f t="shared" ca="1" si="6"/>
        <v>0</v>
      </c>
      <c r="H28" s="18">
        <f t="shared" ca="1" si="6"/>
        <v>0</v>
      </c>
      <c r="I28" s="18">
        <f t="shared" ca="1" si="6"/>
        <v>0</v>
      </c>
      <c r="J28" s="18">
        <f t="shared" ca="1" si="6"/>
        <v>0</v>
      </c>
      <c r="K28" s="18">
        <f t="shared" ca="1" si="6"/>
        <v>0</v>
      </c>
      <c r="L28" s="18">
        <f t="shared" ca="1" si="6"/>
        <v>3</v>
      </c>
      <c r="M28" s="18">
        <f t="shared" ca="1" si="6"/>
        <v>21</v>
      </c>
      <c r="N28" s="18">
        <f t="shared" ca="1" si="6"/>
        <v>22</v>
      </c>
      <c r="O28" s="18">
        <f t="shared" ca="1" si="6"/>
        <v>21</v>
      </c>
      <c r="P28" s="18">
        <f t="shared" ca="1" si="6"/>
        <v>20</v>
      </c>
      <c r="Q28" s="22">
        <f t="shared" ca="1" si="9"/>
        <v>87</v>
      </c>
      <c r="R28" s="23">
        <f t="shared" si="7"/>
        <v>87</v>
      </c>
      <c r="S28">
        <f t="shared" si="8"/>
        <v>155</v>
      </c>
    </row>
    <row r="29" spans="1:19">
      <c r="A29" t="s">
        <v>25</v>
      </c>
      <c r="B29" s="1">
        <v>42702</v>
      </c>
      <c r="C29" s="1">
        <v>43196</v>
      </c>
      <c r="D29">
        <v>2000</v>
      </c>
      <c r="E29" s="18">
        <f t="shared" ca="1" si="6"/>
        <v>22</v>
      </c>
      <c r="F29" s="18">
        <f t="shared" ca="1" si="6"/>
        <v>20</v>
      </c>
      <c r="G29" s="18">
        <f t="shared" ca="1" si="6"/>
        <v>23</v>
      </c>
      <c r="H29" s="18">
        <f t="shared" ca="1" si="6"/>
        <v>19</v>
      </c>
      <c r="I29" s="18">
        <f t="shared" ca="1" si="6"/>
        <v>20</v>
      </c>
      <c r="J29" s="18">
        <f t="shared" ca="1" si="6"/>
        <v>21</v>
      </c>
      <c r="K29" s="18">
        <f t="shared" ca="1" si="6"/>
        <v>20</v>
      </c>
      <c r="L29" s="18">
        <f t="shared" ca="1" si="6"/>
        <v>22</v>
      </c>
      <c r="M29" s="18">
        <f t="shared" ca="1" si="6"/>
        <v>21</v>
      </c>
      <c r="N29" s="18">
        <f t="shared" ca="1" si="6"/>
        <v>22</v>
      </c>
      <c r="O29" s="18">
        <f t="shared" ca="1" si="6"/>
        <v>21</v>
      </c>
      <c r="P29" s="18">
        <f t="shared" ca="1" si="6"/>
        <v>20</v>
      </c>
      <c r="Q29" s="22">
        <f t="shared" ca="1" si="9"/>
        <v>251</v>
      </c>
      <c r="R29" s="23">
        <f t="shared" si="7"/>
        <v>251</v>
      </c>
      <c r="S29">
        <f t="shared" si="8"/>
        <v>344</v>
      </c>
    </row>
    <row r="40" spans="2:4">
      <c r="B40" s="30" t="s">
        <v>47</v>
      </c>
      <c r="C40" s="30"/>
      <c r="D40" s="30"/>
    </row>
    <row r="41" spans="2:4">
      <c r="B41" s="30" t="s">
        <v>48</v>
      </c>
      <c r="C41" s="31">
        <v>42736</v>
      </c>
      <c r="D41" s="31">
        <v>42756</v>
      </c>
    </row>
    <row r="42" spans="2:4">
      <c r="B42" s="30" t="s">
        <v>49</v>
      </c>
      <c r="C42" s="31">
        <v>42757</v>
      </c>
      <c r="D42" s="31">
        <v>42784</v>
      </c>
    </row>
    <row r="43" spans="2:4">
      <c r="B43" s="30" t="s">
        <v>50</v>
      </c>
      <c r="C43" s="31">
        <v>42785</v>
      </c>
      <c r="D43" s="31">
        <v>42819</v>
      </c>
    </row>
    <row r="44" spans="2:4">
      <c r="B44" s="30" t="s">
        <v>51</v>
      </c>
      <c r="C44" s="31">
        <v>42820</v>
      </c>
      <c r="D44" s="31">
        <v>42847</v>
      </c>
    </row>
    <row r="45" spans="2:4">
      <c r="B45" s="30" t="s">
        <v>52</v>
      </c>
      <c r="C45" s="31">
        <v>42848</v>
      </c>
      <c r="D45" s="31">
        <v>42882</v>
      </c>
    </row>
    <row r="46" spans="2:4">
      <c r="B46" s="30" t="s">
        <v>53</v>
      </c>
      <c r="C46" s="31">
        <v>42883</v>
      </c>
      <c r="D46" s="31">
        <v>42916</v>
      </c>
    </row>
    <row r="47" spans="2:4">
      <c r="B47" s="30" t="s">
        <v>54</v>
      </c>
      <c r="C47" s="31">
        <v>42917</v>
      </c>
      <c r="D47" s="31">
        <v>42947</v>
      </c>
    </row>
    <row r="48" spans="2:4">
      <c r="B48" s="30" t="s">
        <v>55</v>
      </c>
      <c r="C48" s="31">
        <v>42948</v>
      </c>
      <c r="D48" s="31">
        <v>42978</v>
      </c>
    </row>
    <row r="49" spans="2:4">
      <c r="B49" s="30" t="s">
        <v>56</v>
      </c>
      <c r="C49" s="31">
        <v>42979</v>
      </c>
      <c r="D49" s="31">
        <v>43008</v>
      </c>
    </row>
    <row r="50" spans="2:4">
      <c r="B50" s="30" t="s">
        <v>57</v>
      </c>
      <c r="C50" s="31">
        <v>43009</v>
      </c>
      <c r="D50" s="31">
        <v>43039</v>
      </c>
    </row>
    <row r="51" spans="2:4">
      <c r="B51" s="30" t="s">
        <v>58</v>
      </c>
      <c r="C51" s="31">
        <v>43040</v>
      </c>
      <c r="D51" s="31">
        <v>43069</v>
      </c>
    </row>
    <row r="52" spans="2:4">
      <c r="B52" s="30" t="s">
        <v>59</v>
      </c>
      <c r="C52" s="31">
        <v>43070</v>
      </c>
      <c r="D52" s="31">
        <v>43100</v>
      </c>
    </row>
  </sheetData>
  <phoneticPr fontId="0" type="noConversion"/>
  <conditionalFormatting sqref="E3:P13">
    <cfRule type="expression" dxfId="3" priority="2">
      <formula>MOD(ROW(),2)</formula>
    </cfRule>
    <cfRule type="cellIs" dxfId="2" priority="3" operator="greaterThan">
      <formula>0</formula>
    </cfRule>
    <cfRule type="cellIs" dxfId="1" priority="4" operator="equal">
      <formula>0</formula>
    </cfRule>
  </conditionalFormatting>
  <conditionalFormatting sqref="U1:U1048576">
    <cfRule type="cellIs" dxfId="0" priority="1" operator="lessThan">
      <formula>0</formula>
    </cfRule>
  </conditionalFormatting>
  <dataValidations count="1">
    <dataValidation type="list" allowBlank="1" showInputMessage="1" showErrorMessage="1" sqref="E1">
      <formula1>annee</formula1>
    </dataValidation>
  </dataValidations>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tabColor rgb="FF00B050"/>
  </sheetPr>
  <dimension ref="B1:K50"/>
  <sheetViews>
    <sheetView workbookViewId="0">
      <selection activeCell="F29" sqref="F29"/>
    </sheetView>
  </sheetViews>
  <sheetFormatPr baseColWidth="10" defaultRowHeight="15.75"/>
  <cols>
    <col min="1" max="1" width="2.28515625" style="6" customWidth="1"/>
    <col min="2" max="2" width="25.7109375" style="6" customWidth="1"/>
    <col min="3" max="3" width="3.28515625" style="6" customWidth="1"/>
    <col min="4" max="4" width="31.85546875" style="7" customWidth="1"/>
    <col min="5" max="5" width="3.28515625" style="6" customWidth="1"/>
    <col min="6" max="6" width="16.7109375" style="6" bestFit="1" customWidth="1"/>
    <col min="7" max="9" width="11.5703125" style="6"/>
    <col min="10" max="10" width="11.5703125" style="6" customWidth="1"/>
    <col min="11" max="11" width="0.140625" style="6" customWidth="1"/>
    <col min="12" max="256" width="11.5703125" style="6"/>
    <col min="257" max="257" width="2.28515625" style="6" customWidth="1"/>
    <col min="258" max="258" width="25.7109375" style="6" customWidth="1"/>
    <col min="259" max="259" width="3.28515625" style="6" customWidth="1"/>
    <col min="260" max="260" width="31.85546875" style="6" customWidth="1"/>
    <col min="261" max="261" width="3.28515625" style="6" customWidth="1"/>
    <col min="262" max="262" width="16.7109375" style="6" bestFit="1" customWidth="1"/>
    <col min="263" max="266" width="11.5703125" style="6"/>
    <col min="267" max="267" width="0" style="6" hidden="1" customWidth="1"/>
    <col min="268" max="512" width="11.5703125" style="6"/>
    <col min="513" max="513" width="2.28515625" style="6" customWidth="1"/>
    <col min="514" max="514" width="25.7109375" style="6" customWidth="1"/>
    <col min="515" max="515" width="3.28515625" style="6" customWidth="1"/>
    <col min="516" max="516" width="31.85546875" style="6" customWidth="1"/>
    <col min="517" max="517" width="3.28515625" style="6" customWidth="1"/>
    <col min="518" max="518" width="16.7109375" style="6" bestFit="1" customWidth="1"/>
    <col min="519" max="522" width="11.5703125" style="6"/>
    <col min="523" max="523" width="0" style="6" hidden="1" customWidth="1"/>
    <col min="524" max="768" width="11.5703125" style="6"/>
    <col min="769" max="769" width="2.28515625" style="6" customWidth="1"/>
    <col min="770" max="770" width="25.7109375" style="6" customWidth="1"/>
    <col min="771" max="771" width="3.28515625" style="6" customWidth="1"/>
    <col min="772" max="772" width="31.85546875" style="6" customWidth="1"/>
    <col min="773" max="773" width="3.28515625" style="6" customWidth="1"/>
    <col min="774" max="774" width="16.7109375" style="6" bestFit="1" customWidth="1"/>
    <col min="775" max="778" width="11.5703125" style="6"/>
    <col min="779" max="779" width="0" style="6" hidden="1" customWidth="1"/>
    <col min="780" max="1024" width="11.5703125" style="6"/>
    <col min="1025" max="1025" width="2.28515625" style="6" customWidth="1"/>
    <col min="1026" max="1026" width="25.7109375" style="6" customWidth="1"/>
    <col min="1027" max="1027" width="3.28515625" style="6" customWidth="1"/>
    <col min="1028" max="1028" width="31.85546875" style="6" customWidth="1"/>
    <col min="1029" max="1029" width="3.28515625" style="6" customWidth="1"/>
    <col min="1030" max="1030" width="16.7109375" style="6" bestFit="1" customWidth="1"/>
    <col min="1031" max="1034" width="11.5703125" style="6"/>
    <col min="1035" max="1035" width="0" style="6" hidden="1" customWidth="1"/>
    <col min="1036" max="1280" width="11.5703125" style="6"/>
    <col min="1281" max="1281" width="2.28515625" style="6" customWidth="1"/>
    <col min="1282" max="1282" width="25.7109375" style="6" customWidth="1"/>
    <col min="1283" max="1283" width="3.28515625" style="6" customWidth="1"/>
    <col min="1284" max="1284" width="31.85546875" style="6" customWidth="1"/>
    <col min="1285" max="1285" width="3.28515625" style="6" customWidth="1"/>
    <col min="1286" max="1286" width="16.7109375" style="6" bestFit="1" customWidth="1"/>
    <col min="1287" max="1290" width="11.5703125" style="6"/>
    <col min="1291" max="1291" width="0" style="6" hidden="1" customWidth="1"/>
    <col min="1292" max="1536" width="11.5703125" style="6"/>
    <col min="1537" max="1537" width="2.28515625" style="6" customWidth="1"/>
    <col min="1538" max="1538" width="25.7109375" style="6" customWidth="1"/>
    <col min="1539" max="1539" width="3.28515625" style="6" customWidth="1"/>
    <col min="1540" max="1540" width="31.85546875" style="6" customWidth="1"/>
    <col min="1541" max="1541" width="3.28515625" style="6" customWidth="1"/>
    <col min="1542" max="1542" width="16.7109375" style="6" bestFit="1" customWidth="1"/>
    <col min="1543" max="1546" width="11.5703125" style="6"/>
    <col min="1547" max="1547" width="0" style="6" hidden="1" customWidth="1"/>
    <col min="1548" max="1792" width="11.5703125" style="6"/>
    <col min="1793" max="1793" width="2.28515625" style="6" customWidth="1"/>
    <col min="1794" max="1794" width="25.7109375" style="6" customWidth="1"/>
    <col min="1795" max="1795" width="3.28515625" style="6" customWidth="1"/>
    <col min="1796" max="1796" width="31.85546875" style="6" customWidth="1"/>
    <col min="1797" max="1797" width="3.28515625" style="6" customWidth="1"/>
    <col min="1798" max="1798" width="16.7109375" style="6" bestFit="1" customWidth="1"/>
    <col min="1799" max="1802" width="11.5703125" style="6"/>
    <col min="1803" max="1803" width="0" style="6" hidden="1" customWidth="1"/>
    <col min="1804" max="2048" width="11.5703125" style="6"/>
    <col min="2049" max="2049" width="2.28515625" style="6" customWidth="1"/>
    <col min="2050" max="2050" width="25.7109375" style="6" customWidth="1"/>
    <col min="2051" max="2051" width="3.28515625" style="6" customWidth="1"/>
    <col min="2052" max="2052" width="31.85546875" style="6" customWidth="1"/>
    <col min="2053" max="2053" width="3.28515625" style="6" customWidth="1"/>
    <col min="2054" max="2054" width="16.7109375" style="6" bestFit="1" customWidth="1"/>
    <col min="2055" max="2058" width="11.5703125" style="6"/>
    <col min="2059" max="2059" width="0" style="6" hidden="1" customWidth="1"/>
    <col min="2060" max="2304" width="11.5703125" style="6"/>
    <col min="2305" max="2305" width="2.28515625" style="6" customWidth="1"/>
    <col min="2306" max="2306" width="25.7109375" style="6" customWidth="1"/>
    <col min="2307" max="2307" width="3.28515625" style="6" customWidth="1"/>
    <col min="2308" max="2308" width="31.85546875" style="6" customWidth="1"/>
    <col min="2309" max="2309" width="3.28515625" style="6" customWidth="1"/>
    <col min="2310" max="2310" width="16.7109375" style="6" bestFit="1" customWidth="1"/>
    <col min="2311" max="2314" width="11.5703125" style="6"/>
    <col min="2315" max="2315" width="0" style="6" hidden="1" customWidth="1"/>
    <col min="2316" max="2560" width="11.5703125" style="6"/>
    <col min="2561" max="2561" width="2.28515625" style="6" customWidth="1"/>
    <col min="2562" max="2562" width="25.7109375" style="6" customWidth="1"/>
    <col min="2563" max="2563" width="3.28515625" style="6" customWidth="1"/>
    <col min="2564" max="2564" width="31.85546875" style="6" customWidth="1"/>
    <col min="2565" max="2565" width="3.28515625" style="6" customWidth="1"/>
    <col min="2566" max="2566" width="16.7109375" style="6" bestFit="1" customWidth="1"/>
    <col min="2567" max="2570" width="11.5703125" style="6"/>
    <col min="2571" max="2571" width="0" style="6" hidden="1" customWidth="1"/>
    <col min="2572" max="2816" width="11.5703125" style="6"/>
    <col min="2817" max="2817" width="2.28515625" style="6" customWidth="1"/>
    <col min="2818" max="2818" width="25.7109375" style="6" customWidth="1"/>
    <col min="2819" max="2819" width="3.28515625" style="6" customWidth="1"/>
    <col min="2820" max="2820" width="31.85546875" style="6" customWidth="1"/>
    <col min="2821" max="2821" width="3.28515625" style="6" customWidth="1"/>
    <col min="2822" max="2822" width="16.7109375" style="6" bestFit="1" customWidth="1"/>
    <col min="2823" max="2826" width="11.5703125" style="6"/>
    <col min="2827" max="2827" width="0" style="6" hidden="1" customWidth="1"/>
    <col min="2828" max="3072" width="11.5703125" style="6"/>
    <col min="3073" max="3073" width="2.28515625" style="6" customWidth="1"/>
    <col min="3074" max="3074" width="25.7109375" style="6" customWidth="1"/>
    <col min="3075" max="3075" width="3.28515625" style="6" customWidth="1"/>
    <col min="3076" max="3076" width="31.85546875" style="6" customWidth="1"/>
    <col min="3077" max="3077" width="3.28515625" style="6" customWidth="1"/>
    <col min="3078" max="3078" width="16.7109375" style="6" bestFit="1" customWidth="1"/>
    <col min="3079" max="3082" width="11.5703125" style="6"/>
    <col min="3083" max="3083" width="0" style="6" hidden="1" customWidth="1"/>
    <col min="3084" max="3328" width="11.5703125" style="6"/>
    <col min="3329" max="3329" width="2.28515625" style="6" customWidth="1"/>
    <col min="3330" max="3330" width="25.7109375" style="6" customWidth="1"/>
    <col min="3331" max="3331" width="3.28515625" style="6" customWidth="1"/>
    <col min="3332" max="3332" width="31.85546875" style="6" customWidth="1"/>
    <col min="3333" max="3333" width="3.28515625" style="6" customWidth="1"/>
    <col min="3334" max="3334" width="16.7109375" style="6" bestFit="1" customWidth="1"/>
    <col min="3335" max="3338" width="11.5703125" style="6"/>
    <col min="3339" max="3339" width="0" style="6" hidden="1" customWidth="1"/>
    <col min="3340" max="3584" width="11.5703125" style="6"/>
    <col min="3585" max="3585" width="2.28515625" style="6" customWidth="1"/>
    <col min="3586" max="3586" width="25.7109375" style="6" customWidth="1"/>
    <col min="3587" max="3587" width="3.28515625" style="6" customWidth="1"/>
    <col min="3588" max="3588" width="31.85546875" style="6" customWidth="1"/>
    <col min="3589" max="3589" width="3.28515625" style="6" customWidth="1"/>
    <col min="3590" max="3590" width="16.7109375" style="6" bestFit="1" customWidth="1"/>
    <col min="3591" max="3594" width="11.5703125" style="6"/>
    <col min="3595" max="3595" width="0" style="6" hidden="1" customWidth="1"/>
    <col min="3596" max="3840" width="11.5703125" style="6"/>
    <col min="3841" max="3841" width="2.28515625" style="6" customWidth="1"/>
    <col min="3842" max="3842" width="25.7109375" style="6" customWidth="1"/>
    <col min="3843" max="3843" width="3.28515625" style="6" customWidth="1"/>
    <col min="3844" max="3844" width="31.85546875" style="6" customWidth="1"/>
    <col min="3845" max="3845" width="3.28515625" style="6" customWidth="1"/>
    <col min="3846" max="3846" width="16.7109375" style="6" bestFit="1" customWidth="1"/>
    <col min="3847" max="3850" width="11.5703125" style="6"/>
    <col min="3851" max="3851" width="0" style="6" hidden="1" customWidth="1"/>
    <col min="3852" max="4096" width="11.5703125" style="6"/>
    <col min="4097" max="4097" width="2.28515625" style="6" customWidth="1"/>
    <col min="4098" max="4098" width="25.7109375" style="6" customWidth="1"/>
    <col min="4099" max="4099" width="3.28515625" style="6" customWidth="1"/>
    <col min="4100" max="4100" width="31.85546875" style="6" customWidth="1"/>
    <col min="4101" max="4101" width="3.28515625" style="6" customWidth="1"/>
    <col min="4102" max="4102" width="16.7109375" style="6" bestFit="1" customWidth="1"/>
    <col min="4103" max="4106" width="11.5703125" style="6"/>
    <col min="4107" max="4107" width="0" style="6" hidden="1" customWidth="1"/>
    <col min="4108" max="4352" width="11.5703125" style="6"/>
    <col min="4353" max="4353" width="2.28515625" style="6" customWidth="1"/>
    <col min="4354" max="4354" width="25.7109375" style="6" customWidth="1"/>
    <col min="4355" max="4355" width="3.28515625" style="6" customWidth="1"/>
    <col min="4356" max="4356" width="31.85546875" style="6" customWidth="1"/>
    <col min="4357" max="4357" width="3.28515625" style="6" customWidth="1"/>
    <col min="4358" max="4358" width="16.7109375" style="6" bestFit="1" customWidth="1"/>
    <col min="4359" max="4362" width="11.5703125" style="6"/>
    <col min="4363" max="4363" width="0" style="6" hidden="1" customWidth="1"/>
    <col min="4364" max="4608" width="11.5703125" style="6"/>
    <col min="4609" max="4609" width="2.28515625" style="6" customWidth="1"/>
    <col min="4610" max="4610" width="25.7109375" style="6" customWidth="1"/>
    <col min="4611" max="4611" width="3.28515625" style="6" customWidth="1"/>
    <col min="4612" max="4612" width="31.85546875" style="6" customWidth="1"/>
    <col min="4613" max="4613" width="3.28515625" style="6" customWidth="1"/>
    <col min="4614" max="4614" width="16.7109375" style="6" bestFit="1" customWidth="1"/>
    <col min="4615" max="4618" width="11.5703125" style="6"/>
    <col min="4619" max="4619" width="0" style="6" hidden="1" customWidth="1"/>
    <col min="4620" max="4864" width="11.5703125" style="6"/>
    <col min="4865" max="4865" width="2.28515625" style="6" customWidth="1"/>
    <col min="4866" max="4866" width="25.7109375" style="6" customWidth="1"/>
    <col min="4867" max="4867" width="3.28515625" style="6" customWidth="1"/>
    <col min="4868" max="4868" width="31.85546875" style="6" customWidth="1"/>
    <col min="4869" max="4869" width="3.28515625" style="6" customWidth="1"/>
    <col min="4870" max="4870" width="16.7109375" style="6" bestFit="1" customWidth="1"/>
    <col min="4871" max="4874" width="11.5703125" style="6"/>
    <col min="4875" max="4875" width="0" style="6" hidden="1" customWidth="1"/>
    <col min="4876" max="5120" width="11.5703125" style="6"/>
    <col min="5121" max="5121" width="2.28515625" style="6" customWidth="1"/>
    <col min="5122" max="5122" width="25.7109375" style="6" customWidth="1"/>
    <col min="5123" max="5123" width="3.28515625" style="6" customWidth="1"/>
    <col min="5124" max="5124" width="31.85546875" style="6" customWidth="1"/>
    <col min="5125" max="5125" width="3.28515625" style="6" customWidth="1"/>
    <col min="5126" max="5126" width="16.7109375" style="6" bestFit="1" customWidth="1"/>
    <col min="5127" max="5130" width="11.5703125" style="6"/>
    <col min="5131" max="5131" width="0" style="6" hidden="1" customWidth="1"/>
    <col min="5132" max="5376" width="11.5703125" style="6"/>
    <col min="5377" max="5377" width="2.28515625" style="6" customWidth="1"/>
    <col min="5378" max="5378" width="25.7109375" style="6" customWidth="1"/>
    <col min="5379" max="5379" width="3.28515625" style="6" customWidth="1"/>
    <col min="5380" max="5380" width="31.85546875" style="6" customWidth="1"/>
    <col min="5381" max="5381" width="3.28515625" style="6" customWidth="1"/>
    <col min="5382" max="5382" width="16.7109375" style="6" bestFit="1" customWidth="1"/>
    <col min="5383" max="5386" width="11.5703125" style="6"/>
    <col min="5387" max="5387" width="0" style="6" hidden="1" customWidth="1"/>
    <col min="5388" max="5632" width="11.5703125" style="6"/>
    <col min="5633" max="5633" width="2.28515625" style="6" customWidth="1"/>
    <col min="5634" max="5634" width="25.7109375" style="6" customWidth="1"/>
    <col min="5635" max="5635" width="3.28515625" style="6" customWidth="1"/>
    <col min="5636" max="5636" width="31.85546875" style="6" customWidth="1"/>
    <col min="5637" max="5637" width="3.28515625" style="6" customWidth="1"/>
    <col min="5638" max="5638" width="16.7109375" style="6" bestFit="1" customWidth="1"/>
    <col min="5639" max="5642" width="11.5703125" style="6"/>
    <col min="5643" max="5643" width="0" style="6" hidden="1" customWidth="1"/>
    <col min="5644" max="5888" width="11.5703125" style="6"/>
    <col min="5889" max="5889" width="2.28515625" style="6" customWidth="1"/>
    <col min="5890" max="5890" width="25.7109375" style="6" customWidth="1"/>
    <col min="5891" max="5891" width="3.28515625" style="6" customWidth="1"/>
    <col min="5892" max="5892" width="31.85546875" style="6" customWidth="1"/>
    <col min="5893" max="5893" width="3.28515625" style="6" customWidth="1"/>
    <col min="5894" max="5894" width="16.7109375" style="6" bestFit="1" customWidth="1"/>
    <col min="5895" max="5898" width="11.5703125" style="6"/>
    <col min="5899" max="5899" width="0" style="6" hidden="1" customWidth="1"/>
    <col min="5900" max="6144" width="11.5703125" style="6"/>
    <col min="6145" max="6145" width="2.28515625" style="6" customWidth="1"/>
    <col min="6146" max="6146" width="25.7109375" style="6" customWidth="1"/>
    <col min="6147" max="6147" width="3.28515625" style="6" customWidth="1"/>
    <col min="6148" max="6148" width="31.85546875" style="6" customWidth="1"/>
    <col min="6149" max="6149" width="3.28515625" style="6" customWidth="1"/>
    <col min="6150" max="6150" width="16.7109375" style="6" bestFit="1" customWidth="1"/>
    <col min="6151" max="6154" width="11.5703125" style="6"/>
    <col min="6155" max="6155" width="0" style="6" hidden="1" customWidth="1"/>
    <col min="6156" max="6400" width="11.5703125" style="6"/>
    <col min="6401" max="6401" width="2.28515625" style="6" customWidth="1"/>
    <col min="6402" max="6402" width="25.7109375" style="6" customWidth="1"/>
    <col min="6403" max="6403" width="3.28515625" style="6" customWidth="1"/>
    <col min="6404" max="6404" width="31.85546875" style="6" customWidth="1"/>
    <col min="6405" max="6405" width="3.28515625" style="6" customWidth="1"/>
    <col min="6406" max="6406" width="16.7109375" style="6" bestFit="1" customWidth="1"/>
    <col min="6407" max="6410" width="11.5703125" style="6"/>
    <col min="6411" max="6411" width="0" style="6" hidden="1" customWidth="1"/>
    <col min="6412" max="6656" width="11.5703125" style="6"/>
    <col min="6657" max="6657" width="2.28515625" style="6" customWidth="1"/>
    <col min="6658" max="6658" width="25.7109375" style="6" customWidth="1"/>
    <col min="6659" max="6659" width="3.28515625" style="6" customWidth="1"/>
    <col min="6660" max="6660" width="31.85546875" style="6" customWidth="1"/>
    <col min="6661" max="6661" width="3.28515625" style="6" customWidth="1"/>
    <col min="6662" max="6662" width="16.7109375" style="6" bestFit="1" customWidth="1"/>
    <col min="6663" max="6666" width="11.5703125" style="6"/>
    <col min="6667" max="6667" width="0" style="6" hidden="1" customWidth="1"/>
    <col min="6668" max="6912" width="11.5703125" style="6"/>
    <col min="6913" max="6913" width="2.28515625" style="6" customWidth="1"/>
    <col min="6914" max="6914" width="25.7109375" style="6" customWidth="1"/>
    <col min="6915" max="6915" width="3.28515625" style="6" customWidth="1"/>
    <col min="6916" max="6916" width="31.85546875" style="6" customWidth="1"/>
    <col min="6917" max="6917" width="3.28515625" style="6" customWidth="1"/>
    <col min="6918" max="6918" width="16.7109375" style="6" bestFit="1" customWidth="1"/>
    <col min="6919" max="6922" width="11.5703125" style="6"/>
    <col min="6923" max="6923" width="0" style="6" hidden="1" customWidth="1"/>
    <col min="6924" max="7168" width="11.5703125" style="6"/>
    <col min="7169" max="7169" width="2.28515625" style="6" customWidth="1"/>
    <col min="7170" max="7170" width="25.7109375" style="6" customWidth="1"/>
    <col min="7171" max="7171" width="3.28515625" style="6" customWidth="1"/>
    <col min="7172" max="7172" width="31.85546875" style="6" customWidth="1"/>
    <col min="7173" max="7173" width="3.28515625" style="6" customWidth="1"/>
    <col min="7174" max="7174" width="16.7109375" style="6" bestFit="1" customWidth="1"/>
    <col min="7175" max="7178" width="11.5703125" style="6"/>
    <col min="7179" max="7179" width="0" style="6" hidden="1" customWidth="1"/>
    <col min="7180" max="7424" width="11.5703125" style="6"/>
    <col min="7425" max="7425" width="2.28515625" style="6" customWidth="1"/>
    <col min="7426" max="7426" width="25.7109375" style="6" customWidth="1"/>
    <col min="7427" max="7427" width="3.28515625" style="6" customWidth="1"/>
    <col min="7428" max="7428" width="31.85546875" style="6" customWidth="1"/>
    <col min="7429" max="7429" width="3.28515625" style="6" customWidth="1"/>
    <col min="7430" max="7430" width="16.7109375" style="6" bestFit="1" customWidth="1"/>
    <col min="7431" max="7434" width="11.5703125" style="6"/>
    <col min="7435" max="7435" width="0" style="6" hidden="1" customWidth="1"/>
    <col min="7436" max="7680" width="11.5703125" style="6"/>
    <col min="7681" max="7681" width="2.28515625" style="6" customWidth="1"/>
    <col min="7682" max="7682" width="25.7109375" style="6" customWidth="1"/>
    <col min="7683" max="7683" width="3.28515625" style="6" customWidth="1"/>
    <col min="7684" max="7684" width="31.85546875" style="6" customWidth="1"/>
    <col min="7685" max="7685" width="3.28515625" style="6" customWidth="1"/>
    <col min="7686" max="7686" width="16.7109375" style="6" bestFit="1" customWidth="1"/>
    <col min="7687" max="7690" width="11.5703125" style="6"/>
    <col min="7691" max="7691" width="0" style="6" hidden="1" customWidth="1"/>
    <col min="7692" max="7936" width="11.5703125" style="6"/>
    <col min="7937" max="7937" width="2.28515625" style="6" customWidth="1"/>
    <col min="7938" max="7938" width="25.7109375" style="6" customWidth="1"/>
    <col min="7939" max="7939" width="3.28515625" style="6" customWidth="1"/>
    <col min="7940" max="7940" width="31.85546875" style="6" customWidth="1"/>
    <col min="7941" max="7941" width="3.28515625" style="6" customWidth="1"/>
    <col min="7942" max="7942" width="16.7109375" style="6" bestFit="1" customWidth="1"/>
    <col min="7943" max="7946" width="11.5703125" style="6"/>
    <col min="7947" max="7947" width="0" style="6" hidden="1" customWidth="1"/>
    <col min="7948" max="8192" width="11.5703125" style="6"/>
    <col min="8193" max="8193" width="2.28515625" style="6" customWidth="1"/>
    <col min="8194" max="8194" width="25.7109375" style="6" customWidth="1"/>
    <col min="8195" max="8195" width="3.28515625" style="6" customWidth="1"/>
    <col min="8196" max="8196" width="31.85546875" style="6" customWidth="1"/>
    <col min="8197" max="8197" width="3.28515625" style="6" customWidth="1"/>
    <col min="8198" max="8198" width="16.7109375" style="6" bestFit="1" customWidth="1"/>
    <col min="8199" max="8202" width="11.5703125" style="6"/>
    <col min="8203" max="8203" width="0" style="6" hidden="1" customWidth="1"/>
    <col min="8204" max="8448" width="11.5703125" style="6"/>
    <col min="8449" max="8449" width="2.28515625" style="6" customWidth="1"/>
    <col min="8450" max="8450" width="25.7109375" style="6" customWidth="1"/>
    <col min="8451" max="8451" width="3.28515625" style="6" customWidth="1"/>
    <col min="8452" max="8452" width="31.85546875" style="6" customWidth="1"/>
    <col min="8453" max="8453" width="3.28515625" style="6" customWidth="1"/>
    <col min="8454" max="8454" width="16.7109375" style="6" bestFit="1" customWidth="1"/>
    <col min="8455" max="8458" width="11.5703125" style="6"/>
    <col min="8459" max="8459" width="0" style="6" hidden="1" customWidth="1"/>
    <col min="8460" max="8704" width="11.5703125" style="6"/>
    <col min="8705" max="8705" width="2.28515625" style="6" customWidth="1"/>
    <col min="8706" max="8706" width="25.7109375" style="6" customWidth="1"/>
    <col min="8707" max="8707" width="3.28515625" style="6" customWidth="1"/>
    <col min="8708" max="8708" width="31.85546875" style="6" customWidth="1"/>
    <col min="8709" max="8709" width="3.28515625" style="6" customWidth="1"/>
    <col min="8710" max="8710" width="16.7109375" style="6" bestFit="1" customWidth="1"/>
    <col min="8711" max="8714" width="11.5703125" style="6"/>
    <col min="8715" max="8715" width="0" style="6" hidden="1" customWidth="1"/>
    <col min="8716" max="8960" width="11.5703125" style="6"/>
    <col min="8961" max="8961" width="2.28515625" style="6" customWidth="1"/>
    <col min="8962" max="8962" width="25.7109375" style="6" customWidth="1"/>
    <col min="8963" max="8963" width="3.28515625" style="6" customWidth="1"/>
    <col min="8964" max="8964" width="31.85546875" style="6" customWidth="1"/>
    <col min="8965" max="8965" width="3.28515625" style="6" customWidth="1"/>
    <col min="8966" max="8966" width="16.7109375" style="6" bestFit="1" customWidth="1"/>
    <col min="8967" max="8970" width="11.5703125" style="6"/>
    <col min="8971" max="8971" width="0" style="6" hidden="1" customWidth="1"/>
    <col min="8972" max="9216" width="11.5703125" style="6"/>
    <col min="9217" max="9217" width="2.28515625" style="6" customWidth="1"/>
    <col min="9218" max="9218" width="25.7109375" style="6" customWidth="1"/>
    <col min="9219" max="9219" width="3.28515625" style="6" customWidth="1"/>
    <col min="9220" max="9220" width="31.85546875" style="6" customWidth="1"/>
    <col min="9221" max="9221" width="3.28515625" style="6" customWidth="1"/>
    <col min="9222" max="9222" width="16.7109375" style="6" bestFit="1" customWidth="1"/>
    <col min="9223" max="9226" width="11.5703125" style="6"/>
    <col min="9227" max="9227" width="0" style="6" hidden="1" customWidth="1"/>
    <col min="9228" max="9472" width="11.5703125" style="6"/>
    <col min="9473" max="9473" width="2.28515625" style="6" customWidth="1"/>
    <col min="9474" max="9474" width="25.7109375" style="6" customWidth="1"/>
    <col min="9475" max="9475" width="3.28515625" style="6" customWidth="1"/>
    <col min="9476" max="9476" width="31.85546875" style="6" customWidth="1"/>
    <col min="9477" max="9477" width="3.28515625" style="6" customWidth="1"/>
    <col min="9478" max="9478" width="16.7109375" style="6" bestFit="1" customWidth="1"/>
    <col min="9479" max="9482" width="11.5703125" style="6"/>
    <col min="9483" max="9483" width="0" style="6" hidden="1" customWidth="1"/>
    <col min="9484" max="9728" width="11.5703125" style="6"/>
    <col min="9729" max="9729" width="2.28515625" style="6" customWidth="1"/>
    <col min="9730" max="9730" width="25.7109375" style="6" customWidth="1"/>
    <col min="9731" max="9731" width="3.28515625" style="6" customWidth="1"/>
    <col min="9732" max="9732" width="31.85546875" style="6" customWidth="1"/>
    <col min="9733" max="9733" width="3.28515625" style="6" customWidth="1"/>
    <col min="9734" max="9734" width="16.7109375" style="6" bestFit="1" customWidth="1"/>
    <col min="9735" max="9738" width="11.5703125" style="6"/>
    <col min="9739" max="9739" width="0" style="6" hidden="1" customWidth="1"/>
    <col min="9740" max="9984" width="11.5703125" style="6"/>
    <col min="9985" max="9985" width="2.28515625" style="6" customWidth="1"/>
    <col min="9986" max="9986" width="25.7109375" style="6" customWidth="1"/>
    <col min="9987" max="9987" width="3.28515625" style="6" customWidth="1"/>
    <col min="9988" max="9988" width="31.85546875" style="6" customWidth="1"/>
    <col min="9989" max="9989" width="3.28515625" style="6" customWidth="1"/>
    <col min="9990" max="9990" width="16.7109375" style="6" bestFit="1" customWidth="1"/>
    <col min="9991" max="9994" width="11.5703125" style="6"/>
    <col min="9995" max="9995" width="0" style="6" hidden="1" customWidth="1"/>
    <col min="9996" max="10240" width="11.5703125" style="6"/>
    <col min="10241" max="10241" width="2.28515625" style="6" customWidth="1"/>
    <col min="10242" max="10242" width="25.7109375" style="6" customWidth="1"/>
    <col min="10243" max="10243" width="3.28515625" style="6" customWidth="1"/>
    <col min="10244" max="10244" width="31.85546875" style="6" customWidth="1"/>
    <col min="10245" max="10245" width="3.28515625" style="6" customWidth="1"/>
    <col min="10246" max="10246" width="16.7109375" style="6" bestFit="1" customWidth="1"/>
    <col min="10247" max="10250" width="11.5703125" style="6"/>
    <col min="10251" max="10251" width="0" style="6" hidden="1" customWidth="1"/>
    <col min="10252" max="10496" width="11.5703125" style="6"/>
    <col min="10497" max="10497" width="2.28515625" style="6" customWidth="1"/>
    <col min="10498" max="10498" width="25.7109375" style="6" customWidth="1"/>
    <col min="10499" max="10499" width="3.28515625" style="6" customWidth="1"/>
    <col min="10500" max="10500" width="31.85546875" style="6" customWidth="1"/>
    <col min="10501" max="10501" width="3.28515625" style="6" customWidth="1"/>
    <col min="10502" max="10502" width="16.7109375" style="6" bestFit="1" customWidth="1"/>
    <col min="10503" max="10506" width="11.5703125" style="6"/>
    <col min="10507" max="10507" width="0" style="6" hidden="1" customWidth="1"/>
    <col min="10508" max="10752" width="11.5703125" style="6"/>
    <col min="10753" max="10753" width="2.28515625" style="6" customWidth="1"/>
    <col min="10754" max="10754" width="25.7109375" style="6" customWidth="1"/>
    <col min="10755" max="10755" width="3.28515625" style="6" customWidth="1"/>
    <col min="10756" max="10756" width="31.85546875" style="6" customWidth="1"/>
    <col min="10757" max="10757" width="3.28515625" style="6" customWidth="1"/>
    <col min="10758" max="10758" width="16.7109375" style="6" bestFit="1" customWidth="1"/>
    <col min="10759" max="10762" width="11.5703125" style="6"/>
    <col min="10763" max="10763" width="0" style="6" hidden="1" customWidth="1"/>
    <col min="10764" max="11008" width="11.5703125" style="6"/>
    <col min="11009" max="11009" width="2.28515625" style="6" customWidth="1"/>
    <col min="11010" max="11010" width="25.7109375" style="6" customWidth="1"/>
    <col min="11011" max="11011" width="3.28515625" style="6" customWidth="1"/>
    <col min="11012" max="11012" width="31.85546875" style="6" customWidth="1"/>
    <col min="11013" max="11013" width="3.28515625" style="6" customWidth="1"/>
    <col min="11014" max="11014" width="16.7109375" style="6" bestFit="1" customWidth="1"/>
    <col min="11015" max="11018" width="11.5703125" style="6"/>
    <col min="11019" max="11019" width="0" style="6" hidden="1" customWidth="1"/>
    <col min="11020" max="11264" width="11.5703125" style="6"/>
    <col min="11265" max="11265" width="2.28515625" style="6" customWidth="1"/>
    <col min="11266" max="11266" width="25.7109375" style="6" customWidth="1"/>
    <col min="11267" max="11267" width="3.28515625" style="6" customWidth="1"/>
    <col min="11268" max="11268" width="31.85546875" style="6" customWidth="1"/>
    <col min="11269" max="11269" width="3.28515625" style="6" customWidth="1"/>
    <col min="11270" max="11270" width="16.7109375" style="6" bestFit="1" customWidth="1"/>
    <col min="11271" max="11274" width="11.5703125" style="6"/>
    <col min="11275" max="11275" width="0" style="6" hidden="1" customWidth="1"/>
    <col min="11276" max="11520" width="11.5703125" style="6"/>
    <col min="11521" max="11521" width="2.28515625" style="6" customWidth="1"/>
    <col min="11522" max="11522" width="25.7109375" style="6" customWidth="1"/>
    <col min="11523" max="11523" width="3.28515625" style="6" customWidth="1"/>
    <col min="11524" max="11524" width="31.85546875" style="6" customWidth="1"/>
    <col min="11525" max="11525" width="3.28515625" style="6" customWidth="1"/>
    <col min="11526" max="11526" width="16.7109375" style="6" bestFit="1" customWidth="1"/>
    <col min="11527" max="11530" width="11.5703125" style="6"/>
    <col min="11531" max="11531" width="0" style="6" hidden="1" customWidth="1"/>
    <col min="11532" max="11776" width="11.5703125" style="6"/>
    <col min="11777" max="11777" width="2.28515625" style="6" customWidth="1"/>
    <col min="11778" max="11778" width="25.7109375" style="6" customWidth="1"/>
    <col min="11779" max="11779" width="3.28515625" style="6" customWidth="1"/>
    <col min="11780" max="11780" width="31.85546875" style="6" customWidth="1"/>
    <col min="11781" max="11781" width="3.28515625" style="6" customWidth="1"/>
    <col min="11782" max="11782" width="16.7109375" style="6" bestFit="1" customWidth="1"/>
    <col min="11783" max="11786" width="11.5703125" style="6"/>
    <col min="11787" max="11787" width="0" style="6" hidden="1" customWidth="1"/>
    <col min="11788" max="12032" width="11.5703125" style="6"/>
    <col min="12033" max="12033" width="2.28515625" style="6" customWidth="1"/>
    <col min="12034" max="12034" width="25.7109375" style="6" customWidth="1"/>
    <col min="12035" max="12035" width="3.28515625" style="6" customWidth="1"/>
    <col min="12036" max="12036" width="31.85546875" style="6" customWidth="1"/>
    <col min="12037" max="12037" width="3.28515625" style="6" customWidth="1"/>
    <col min="12038" max="12038" width="16.7109375" style="6" bestFit="1" customWidth="1"/>
    <col min="12039" max="12042" width="11.5703125" style="6"/>
    <col min="12043" max="12043" width="0" style="6" hidden="1" customWidth="1"/>
    <col min="12044" max="12288" width="11.5703125" style="6"/>
    <col min="12289" max="12289" width="2.28515625" style="6" customWidth="1"/>
    <col min="12290" max="12290" width="25.7109375" style="6" customWidth="1"/>
    <col min="12291" max="12291" width="3.28515625" style="6" customWidth="1"/>
    <col min="12292" max="12292" width="31.85546875" style="6" customWidth="1"/>
    <col min="12293" max="12293" width="3.28515625" style="6" customWidth="1"/>
    <col min="12294" max="12294" width="16.7109375" style="6" bestFit="1" customWidth="1"/>
    <col min="12295" max="12298" width="11.5703125" style="6"/>
    <col min="12299" max="12299" width="0" style="6" hidden="1" customWidth="1"/>
    <col min="12300" max="12544" width="11.5703125" style="6"/>
    <col min="12545" max="12545" width="2.28515625" style="6" customWidth="1"/>
    <col min="12546" max="12546" width="25.7109375" style="6" customWidth="1"/>
    <col min="12547" max="12547" width="3.28515625" style="6" customWidth="1"/>
    <col min="12548" max="12548" width="31.85546875" style="6" customWidth="1"/>
    <col min="12549" max="12549" width="3.28515625" style="6" customWidth="1"/>
    <col min="12550" max="12550" width="16.7109375" style="6" bestFit="1" customWidth="1"/>
    <col min="12551" max="12554" width="11.5703125" style="6"/>
    <col min="12555" max="12555" width="0" style="6" hidden="1" customWidth="1"/>
    <col min="12556" max="12800" width="11.5703125" style="6"/>
    <col min="12801" max="12801" width="2.28515625" style="6" customWidth="1"/>
    <col min="12802" max="12802" width="25.7109375" style="6" customWidth="1"/>
    <col min="12803" max="12803" width="3.28515625" style="6" customWidth="1"/>
    <col min="12804" max="12804" width="31.85546875" style="6" customWidth="1"/>
    <col min="12805" max="12805" width="3.28515625" style="6" customWidth="1"/>
    <col min="12806" max="12806" width="16.7109375" style="6" bestFit="1" customWidth="1"/>
    <col min="12807" max="12810" width="11.5703125" style="6"/>
    <col min="12811" max="12811" width="0" style="6" hidden="1" customWidth="1"/>
    <col min="12812" max="13056" width="11.5703125" style="6"/>
    <col min="13057" max="13057" width="2.28515625" style="6" customWidth="1"/>
    <col min="13058" max="13058" width="25.7109375" style="6" customWidth="1"/>
    <col min="13059" max="13059" width="3.28515625" style="6" customWidth="1"/>
    <col min="13060" max="13060" width="31.85546875" style="6" customWidth="1"/>
    <col min="13061" max="13061" width="3.28515625" style="6" customWidth="1"/>
    <col min="13062" max="13062" width="16.7109375" style="6" bestFit="1" customWidth="1"/>
    <col min="13063" max="13066" width="11.5703125" style="6"/>
    <col min="13067" max="13067" width="0" style="6" hidden="1" customWidth="1"/>
    <col min="13068" max="13312" width="11.5703125" style="6"/>
    <col min="13313" max="13313" width="2.28515625" style="6" customWidth="1"/>
    <col min="13314" max="13314" width="25.7109375" style="6" customWidth="1"/>
    <col min="13315" max="13315" width="3.28515625" style="6" customWidth="1"/>
    <col min="13316" max="13316" width="31.85546875" style="6" customWidth="1"/>
    <col min="13317" max="13317" width="3.28515625" style="6" customWidth="1"/>
    <col min="13318" max="13318" width="16.7109375" style="6" bestFit="1" customWidth="1"/>
    <col min="13319" max="13322" width="11.5703125" style="6"/>
    <col min="13323" max="13323" width="0" style="6" hidden="1" customWidth="1"/>
    <col min="13324" max="13568" width="11.5703125" style="6"/>
    <col min="13569" max="13569" width="2.28515625" style="6" customWidth="1"/>
    <col min="13570" max="13570" width="25.7109375" style="6" customWidth="1"/>
    <col min="13571" max="13571" width="3.28515625" style="6" customWidth="1"/>
    <col min="13572" max="13572" width="31.85546875" style="6" customWidth="1"/>
    <col min="13573" max="13573" width="3.28515625" style="6" customWidth="1"/>
    <col min="13574" max="13574" width="16.7109375" style="6" bestFit="1" customWidth="1"/>
    <col min="13575" max="13578" width="11.5703125" style="6"/>
    <col min="13579" max="13579" width="0" style="6" hidden="1" customWidth="1"/>
    <col min="13580" max="13824" width="11.5703125" style="6"/>
    <col min="13825" max="13825" width="2.28515625" style="6" customWidth="1"/>
    <col min="13826" max="13826" width="25.7109375" style="6" customWidth="1"/>
    <col min="13827" max="13827" width="3.28515625" style="6" customWidth="1"/>
    <col min="13828" max="13828" width="31.85546875" style="6" customWidth="1"/>
    <col min="13829" max="13829" width="3.28515625" style="6" customWidth="1"/>
    <col min="13830" max="13830" width="16.7109375" style="6" bestFit="1" customWidth="1"/>
    <col min="13831" max="13834" width="11.5703125" style="6"/>
    <col min="13835" max="13835" width="0" style="6" hidden="1" customWidth="1"/>
    <col min="13836" max="14080" width="11.5703125" style="6"/>
    <col min="14081" max="14081" width="2.28515625" style="6" customWidth="1"/>
    <col min="14082" max="14082" width="25.7109375" style="6" customWidth="1"/>
    <col min="14083" max="14083" width="3.28515625" style="6" customWidth="1"/>
    <col min="14084" max="14084" width="31.85546875" style="6" customWidth="1"/>
    <col min="14085" max="14085" width="3.28515625" style="6" customWidth="1"/>
    <col min="14086" max="14086" width="16.7109375" style="6" bestFit="1" customWidth="1"/>
    <col min="14087" max="14090" width="11.5703125" style="6"/>
    <col min="14091" max="14091" width="0" style="6" hidden="1" customWidth="1"/>
    <col min="14092" max="14336" width="11.5703125" style="6"/>
    <col min="14337" max="14337" width="2.28515625" style="6" customWidth="1"/>
    <col min="14338" max="14338" width="25.7109375" style="6" customWidth="1"/>
    <col min="14339" max="14339" width="3.28515625" style="6" customWidth="1"/>
    <col min="14340" max="14340" width="31.85546875" style="6" customWidth="1"/>
    <col min="14341" max="14341" width="3.28515625" style="6" customWidth="1"/>
    <col min="14342" max="14342" width="16.7109375" style="6" bestFit="1" customWidth="1"/>
    <col min="14343" max="14346" width="11.5703125" style="6"/>
    <col min="14347" max="14347" width="0" style="6" hidden="1" customWidth="1"/>
    <col min="14348" max="14592" width="11.5703125" style="6"/>
    <col min="14593" max="14593" width="2.28515625" style="6" customWidth="1"/>
    <col min="14594" max="14594" width="25.7109375" style="6" customWidth="1"/>
    <col min="14595" max="14595" width="3.28515625" style="6" customWidth="1"/>
    <col min="14596" max="14596" width="31.85546875" style="6" customWidth="1"/>
    <col min="14597" max="14597" width="3.28515625" style="6" customWidth="1"/>
    <col min="14598" max="14598" width="16.7109375" style="6" bestFit="1" customWidth="1"/>
    <col min="14599" max="14602" width="11.5703125" style="6"/>
    <col min="14603" max="14603" width="0" style="6" hidden="1" customWidth="1"/>
    <col min="14604" max="14848" width="11.5703125" style="6"/>
    <col min="14849" max="14849" width="2.28515625" style="6" customWidth="1"/>
    <col min="14850" max="14850" width="25.7109375" style="6" customWidth="1"/>
    <col min="14851" max="14851" width="3.28515625" style="6" customWidth="1"/>
    <col min="14852" max="14852" width="31.85546875" style="6" customWidth="1"/>
    <col min="14853" max="14853" width="3.28515625" style="6" customWidth="1"/>
    <col min="14854" max="14854" width="16.7109375" style="6" bestFit="1" customWidth="1"/>
    <col min="14855" max="14858" width="11.5703125" style="6"/>
    <col min="14859" max="14859" width="0" style="6" hidden="1" customWidth="1"/>
    <col min="14860" max="15104" width="11.5703125" style="6"/>
    <col min="15105" max="15105" width="2.28515625" style="6" customWidth="1"/>
    <col min="15106" max="15106" width="25.7109375" style="6" customWidth="1"/>
    <col min="15107" max="15107" width="3.28515625" style="6" customWidth="1"/>
    <col min="15108" max="15108" width="31.85546875" style="6" customWidth="1"/>
    <col min="15109" max="15109" width="3.28515625" style="6" customWidth="1"/>
    <col min="15110" max="15110" width="16.7109375" style="6" bestFit="1" customWidth="1"/>
    <col min="15111" max="15114" width="11.5703125" style="6"/>
    <col min="15115" max="15115" width="0" style="6" hidden="1" customWidth="1"/>
    <col min="15116" max="15360" width="11.5703125" style="6"/>
    <col min="15361" max="15361" width="2.28515625" style="6" customWidth="1"/>
    <col min="15362" max="15362" width="25.7109375" style="6" customWidth="1"/>
    <col min="15363" max="15363" width="3.28515625" style="6" customWidth="1"/>
    <col min="15364" max="15364" width="31.85546875" style="6" customWidth="1"/>
    <col min="15365" max="15365" width="3.28515625" style="6" customWidth="1"/>
    <col min="15366" max="15366" width="16.7109375" style="6" bestFit="1" customWidth="1"/>
    <col min="15367" max="15370" width="11.5703125" style="6"/>
    <col min="15371" max="15371" width="0" style="6" hidden="1" customWidth="1"/>
    <col min="15372" max="15616" width="11.5703125" style="6"/>
    <col min="15617" max="15617" width="2.28515625" style="6" customWidth="1"/>
    <col min="15618" max="15618" width="25.7109375" style="6" customWidth="1"/>
    <col min="15619" max="15619" width="3.28515625" style="6" customWidth="1"/>
    <col min="15620" max="15620" width="31.85546875" style="6" customWidth="1"/>
    <col min="15621" max="15621" width="3.28515625" style="6" customWidth="1"/>
    <col min="15622" max="15622" width="16.7109375" style="6" bestFit="1" customWidth="1"/>
    <col min="15623" max="15626" width="11.5703125" style="6"/>
    <col min="15627" max="15627" width="0" style="6" hidden="1" customWidth="1"/>
    <col min="15628" max="15872" width="11.5703125" style="6"/>
    <col min="15873" max="15873" width="2.28515625" style="6" customWidth="1"/>
    <col min="15874" max="15874" width="25.7109375" style="6" customWidth="1"/>
    <col min="15875" max="15875" width="3.28515625" style="6" customWidth="1"/>
    <col min="15876" max="15876" width="31.85546875" style="6" customWidth="1"/>
    <col min="15877" max="15877" width="3.28515625" style="6" customWidth="1"/>
    <col min="15878" max="15878" width="16.7109375" style="6" bestFit="1" customWidth="1"/>
    <col min="15879" max="15882" width="11.5703125" style="6"/>
    <col min="15883" max="15883" width="0" style="6" hidden="1" customWidth="1"/>
    <col min="15884" max="16128" width="11.5703125" style="6"/>
    <col min="16129" max="16129" width="2.28515625" style="6" customWidth="1"/>
    <col min="16130" max="16130" width="25.7109375" style="6" customWidth="1"/>
    <col min="16131" max="16131" width="3.28515625" style="6" customWidth="1"/>
    <col min="16132" max="16132" width="31.85546875" style="6" customWidth="1"/>
    <col min="16133" max="16133" width="3.28515625" style="6" customWidth="1"/>
    <col min="16134" max="16134" width="16.7109375" style="6" bestFit="1" customWidth="1"/>
    <col min="16135" max="16138" width="11.5703125" style="6"/>
    <col min="16139" max="16139" width="0" style="6" hidden="1" customWidth="1"/>
    <col min="16140" max="16384" width="11.5703125" style="6"/>
  </cols>
  <sheetData>
    <row r="1" spans="2:11">
      <c r="B1" s="3">
        <f>Feuil3!E1-1</f>
        <v>2016</v>
      </c>
      <c r="C1" s="4"/>
      <c r="D1" s="5"/>
    </row>
    <row r="2" spans="2:11">
      <c r="K2" s="6">
        <v>2016</v>
      </c>
    </row>
    <row r="3" spans="2:11">
      <c r="B3" s="8"/>
      <c r="C3" s="8"/>
      <c r="D3" s="9"/>
      <c r="K3" s="6">
        <v>2017</v>
      </c>
    </row>
    <row r="4" spans="2:11">
      <c r="B4" s="10" t="s">
        <v>26</v>
      </c>
      <c r="C4" s="11"/>
      <c r="D4" s="12">
        <f>DATE(AnnéeMin,1,1)</f>
        <v>42370</v>
      </c>
      <c r="K4" s="6">
        <v>2018</v>
      </c>
    </row>
    <row r="5" spans="2:11">
      <c r="B5" s="10" t="s">
        <v>27</v>
      </c>
      <c r="C5" s="11"/>
      <c r="D5" s="14">
        <f>FLOOR(DATE(AnnéeMin,5,DAY(MINUTE(AnnéeMin/38)/2+56)),7)-34+7*(AnnéeMin=2079)</f>
        <v>42456</v>
      </c>
      <c r="K5" s="6">
        <v>2019</v>
      </c>
    </row>
    <row r="6" spans="2:11">
      <c r="B6" s="10" t="s">
        <v>28</v>
      </c>
      <c r="C6" s="11"/>
      <c r="D6" s="14">
        <f>D5+1</f>
        <v>42457</v>
      </c>
      <c r="K6" s="6">
        <v>2020</v>
      </c>
    </row>
    <row r="7" spans="2:11">
      <c r="B7" s="10" t="s">
        <v>29</v>
      </c>
      <c r="C7" s="11"/>
      <c r="D7" s="14">
        <f>DATE(AnnéeMin,5,1)</f>
        <v>42491</v>
      </c>
      <c r="K7" s="6">
        <v>2021</v>
      </c>
    </row>
    <row r="8" spans="2:11">
      <c r="B8" s="10" t="s">
        <v>30</v>
      </c>
      <c r="C8" s="11"/>
      <c r="D8" s="14">
        <f>DATE(AnnéeMin,5,8)</f>
        <v>42498</v>
      </c>
      <c r="K8" s="6">
        <v>2022</v>
      </c>
    </row>
    <row r="9" spans="2:11">
      <c r="B9" s="10" t="s">
        <v>31</v>
      </c>
      <c r="C9" s="11"/>
      <c r="D9" s="14">
        <f>D5+39</f>
        <v>42495</v>
      </c>
      <c r="K9" s="6">
        <v>2023</v>
      </c>
    </row>
    <row r="10" spans="2:11">
      <c r="B10" s="10" t="s">
        <v>32</v>
      </c>
      <c r="C10" s="11"/>
      <c r="D10" s="12">
        <f>D5+49</f>
        <v>42505</v>
      </c>
      <c r="K10" s="6">
        <v>2024</v>
      </c>
    </row>
    <row r="11" spans="2:11">
      <c r="B11" s="10" t="s">
        <v>33</v>
      </c>
      <c r="C11" s="11"/>
      <c r="D11" s="12">
        <f>D10+1</f>
        <v>42506</v>
      </c>
      <c r="K11" s="6">
        <v>2025</v>
      </c>
    </row>
    <row r="12" spans="2:11">
      <c r="B12" s="10" t="s">
        <v>34</v>
      </c>
      <c r="C12" s="11"/>
      <c r="D12" s="12">
        <f>DATE(AnnéeMin,7,14)</f>
        <v>42565</v>
      </c>
      <c r="K12" s="6">
        <v>2026</v>
      </c>
    </row>
    <row r="13" spans="2:11">
      <c r="B13" s="10" t="s">
        <v>35</v>
      </c>
      <c r="C13" s="11"/>
      <c r="D13" s="12">
        <f>DATE(AnnéeMin,8,15)</f>
        <v>42597</v>
      </c>
      <c r="K13" s="6">
        <v>2027</v>
      </c>
    </row>
    <row r="14" spans="2:11">
      <c r="B14" s="10" t="s">
        <v>36</v>
      </c>
      <c r="C14" s="11"/>
      <c r="D14" s="12">
        <f>DATE(AnnéeMin,11,1)</f>
        <v>42675</v>
      </c>
      <c r="K14" s="6">
        <v>2028</v>
      </c>
    </row>
    <row r="15" spans="2:11">
      <c r="B15" s="10" t="s">
        <v>37</v>
      </c>
      <c r="C15" s="11"/>
      <c r="D15" s="12">
        <f>DATE(AnnéeMin,11,11)</f>
        <v>42685</v>
      </c>
    </row>
    <row r="16" spans="2:11">
      <c r="B16" s="10" t="s">
        <v>38</v>
      </c>
      <c r="C16" s="11"/>
      <c r="D16" s="12">
        <f>DATE(AnnéeMin,12,25)</f>
        <v>42729</v>
      </c>
    </row>
    <row r="18" spans="2:6">
      <c r="B18" s="3">
        <f>Feuil3!E1</f>
        <v>2017</v>
      </c>
      <c r="C18" s="4"/>
      <c r="D18" s="5"/>
    </row>
    <row r="20" spans="2:6">
      <c r="B20" s="8"/>
      <c r="C20" s="8"/>
      <c r="D20" s="9"/>
    </row>
    <row r="21" spans="2:6">
      <c r="B21" s="10" t="s">
        <v>26</v>
      </c>
      <c r="C21" s="11"/>
      <c r="D21" s="12">
        <f>DATE(An,1,1)</f>
        <v>42736</v>
      </c>
      <c r="F21" s="13"/>
    </row>
    <row r="22" spans="2:6">
      <c r="B22" s="10" t="s">
        <v>27</v>
      </c>
      <c r="C22" s="11"/>
      <c r="D22" s="14">
        <f>FLOOR(DATE(An,5,DAY(MINUTE(An/38)/2+56)),7)-34+7*(An=2079)</f>
        <v>42841</v>
      </c>
      <c r="F22" s="13"/>
    </row>
    <row r="23" spans="2:6">
      <c r="B23" s="10" t="s">
        <v>28</v>
      </c>
      <c r="C23" s="11"/>
      <c r="D23" s="14">
        <f>D22+1</f>
        <v>42842</v>
      </c>
      <c r="F23" s="15"/>
    </row>
    <row r="24" spans="2:6">
      <c r="B24" s="10" t="s">
        <v>29</v>
      </c>
      <c r="C24" s="11"/>
      <c r="D24" s="14">
        <f>DATE(An,5,1)</f>
        <v>42856</v>
      </c>
    </row>
    <row r="25" spans="2:6">
      <c r="B25" s="10" t="s">
        <v>30</v>
      </c>
      <c r="C25" s="11"/>
      <c r="D25" s="14">
        <f>DATE(An,5,8)</f>
        <v>42863</v>
      </c>
    </row>
    <row r="26" spans="2:6">
      <c r="B26" s="10" t="s">
        <v>31</v>
      </c>
      <c r="C26" s="11"/>
      <c r="D26" s="14">
        <f>D22+39</f>
        <v>42880</v>
      </c>
    </row>
    <row r="27" spans="2:6">
      <c r="B27" s="10" t="s">
        <v>32</v>
      </c>
      <c r="C27" s="11"/>
      <c r="D27" s="12">
        <f>D22+49</f>
        <v>42890</v>
      </c>
    </row>
    <row r="28" spans="2:6">
      <c r="B28" s="10" t="s">
        <v>33</v>
      </c>
      <c r="C28" s="11"/>
      <c r="D28" s="12">
        <f>D27+1</f>
        <v>42891</v>
      </c>
    </row>
    <row r="29" spans="2:6">
      <c r="B29" s="10" t="s">
        <v>34</v>
      </c>
      <c r="C29" s="11"/>
      <c r="D29" s="12">
        <f>DATE(An,7,14)</f>
        <v>42930</v>
      </c>
    </row>
    <row r="30" spans="2:6">
      <c r="B30" s="10" t="s">
        <v>35</v>
      </c>
      <c r="C30" s="11"/>
      <c r="D30" s="12">
        <f>DATE(An,8,15)</f>
        <v>42962</v>
      </c>
      <c r="F30" s="13"/>
    </row>
    <row r="31" spans="2:6">
      <c r="B31" s="10" t="s">
        <v>36</v>
      </c>
      <c r="C31" s="11"/>
      <c r="D31" s="12">
        <f>DATE(An,11,1)</f>
        <v>43040</v>
      </c>
    </row>
    <row r="32" spans="2:6">
      <c r="B32" s="10" t="s">
        <v>37</v>
      </c>
      <c r="C32" s="11"/>
      <c r="D32" s="12">
        <f>DATE(An,11,11)</f>
        <v>43050</v>
      </c>
    </row>
    <row r="33" spans="2:4">
      <c r="B33" s="10" t="s">
        <v>38</v>
      </c>
      <c r="C33" s="11"/>
      <c r="D33" s="12">
        <f>DATE(An,12,25)</f>
        <v>43094</v>
      </c>
    </row>
    <row r="34" spans="2:4">
      <c r="B34" s="8"/>
      <c r="C34" s="8"/>
      <c r="D34" s="9"/>
    </row>
    <row r="35" spans="2:4">
      <c r="B35" s="3">
        <f>An+1</f>
        <v>2018</v>
      </c>
      <c r="C35" s="8"/>
      <c r="D35" s="9"/>
    </row>
    <row r="36" spans="2:4">
      <c r="B36" s="8"/>
      <c r="C36" s="8"/>
      <c r="D36" s="9"/>
    </row>
    <row r="37" spans="2:4">
      <c r="B37" s="8"/>
      <c r="C37" s="8"/>
      <c r="D37" s="9"/>
    </row>
    <row r="38" spans="2:4">
      <c r="B38" s="10" t="s">
        <v>26</v>
      </c>
      <c r="C38" s="11"/>
      <c r="D38" s="14">
        <f>DATE(Année2,1,1)</f>
        <v>43101</v>
      </c>
    </row>
    <row r="39" spans="2:4">
      <c r="B39" s="10" t="s">
        <v>27</v>
      </c>
      <c r="C39" s="11"/>
      <c r="D39" s="14">
        <f>FLOOR(DATE(Année2,5,DAY(MINUTE(Année2/38)/2+56)),7)-34+7*(Année2=2079)</f>
        <v>43191</v>
      </c>
    </row>
    <row r="40" spans="2:4">
      <c r="B40" s="10" t="s">
        <v>28</v>
      </c>
      <c r="C40" s="11"/>
      <c r="D40" s="14">
        <f>D39+1</f>
        <v>43192</v>
      </c>
    </row>
    <row r="41" spans="2:4">
      <c r="B41" s="10" t="s">
        <v>29</v>
      </c>
      <c r="C41" s="11"/>
      <c r="D41" s="12">
        <f>DATE(Année2,5,1)</f>
        <v>43221</v>
      </c>
    </row>
    <row r="42" spans="2:4">
      <c r="B42" s="10" t="s">
        <v>30</v>
      </c>
      <c r="C42" s="11"/>
      <c r="D42" s="12">
        <f>DATE(Année2,5,8)</f>
        <v>43228</v>
      </c>
    </row>
    <row r="43" spans="2:4">
      <c r="B43" s="10" t="s">
        <v>31</v>
      </c>
      <c r="C43" s="11"/>
      <c r="D43" s="12">
        <f>D39+39</f>
        <v>43230</v>
      </c>
    </row>
    <row r="44" spans="2:4">
      <c r="B44" s="10" t="s">
        <v>32</v>
      </c>
      <c r="C44" s="11"/>
      <c r="D44" s="12">
        <f>D39+49</f>
        <v>43240</v>
      </c>
    </row>
    <row r="45" spans="2:4">
      <c r="B45" s="10" t="s">
        <v>33</v>
      </c>
      <c r="C45" s="11"/>
      <c r="D45" s="12">
        <f>D44+1</f>
        <v>43241</v>
      </c>
    </row>
    <row r="46" spans="2:4">
      <c r="B46" s="10" t="s">
        <v>34</v>
      </c>
      <c r="C46" s="11"/>
      <c r="D46" s="12">
        <f>DATE(Année2,7,14)</f>
        <v>43295</v>
      </c>
    </row>
    <row r="47" spans="2:4">
      <c r="B47" s="10" t="s">
        <v>35</v>
      </c>
      <c r="C47" s="11"/>
      <c r="D47" s="12">
        <f>DATE(Année2,8,15)</f>
        <v>43327</v>
      </c>
    </row>
    <row r="48" spans="2:4">
      <c r="B48" s="10" t="s">
        <v>36</v>
      </c>
      <c r="C48" s="11"/>
      <c r="D48" s="14">
        <f>DATE(Année2,11,1)</f>
        <v>43405</v>
      </c>
    </row>
    <row r="49" spans="2:4">
      <c r="B49" s="10" t="s">
        <v>37</v>
      </c>
      <c r="C49" s="11"/>
      <c r="D49" s="14">
        <f>DATE(Année2,11,11)</f>
        <v>43415</v>
      </c>
    </row>
    <row r="50" spans="2:4">
      <c r="B50" s="10" t="s">
        <v>38</v>
      </c>
      <c r="C50" s="11"/>
      <c r="D50" s="14">
        <f>DATE(Année2,12,25)</f>
        <v>43459</v>
      </c>
    </row>
  </sheetData>
  <conditionalFormatting sqref="B21:D33">
    <cfRule type="expression" dxfId="18" priority="3" stopIfTrue="1">
      <formula>MOD(ROW(),2)</formula>
    </cfRule>
  </conditionalFormatting>
  <conditionalFormatting sqref="B38:D50">
    <cfRule type="expression" dxfId="17" priority="2" stopIfTrue="1">
      <formula>MOD(ROW(),2)</formula>
    </cfRule>
  </conditionalFormatting>
  <conditionalFormatting sqref="B4:D16">
    <cfRule type="expression" dxfId="16" priority="1" stopIfTrue="1">
      <formula>MOD(ROW(),2)</formula>
    </cfRule>
  </conditionalFormatting>
  <dataValidations count="1">
    <dataValidation type="list" allowBlank="1" showInputMessage="1" showErrorMessage="1" sqref="WVJ983058 IX18 ST18 ACP18 AML18 AWH18 BGD18 BPZ18 BZV18 CJR18 CTN18 DDJ18 DNF18 DXB18 EGX18 EQT18 FAP18 FKL18 FUH18 GED18 GNZ18 GXV18 HHR18 HRN18 IBJ18 ILF18 IVB18 JEX18 JOT18 JYP18 KIL18 KSH18 LCD18 LLZ18 LVV18 MFR18 MPN18 MZJ18 NJF18 NTB18 OCX18 OMT18 OWP18 PGL18 PQH18 QAD18 QJZ18 QTV18 RDR18 RNN18 RXJ18 SHF18 SRB18 TAX18 TKT18 TUP18 UEL18 UOH18 UYD18 VHZ18 VRV18 WBR18 WLN18 WVJ18 B65554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B131090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B196626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B262162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B327698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B393234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B458770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B524306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B589842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B655378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B720914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B786450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B851986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B917522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B983058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Feuil3</vt:lpstr>
      <vt:lpstr>Fériés</vt:lpstr>
      <vt:lpstr>An</vt:lpstr>
      <vt:lpstr>annee</vt:lpstr>
      <vt:lpstr>Année2</vt:lpstr>
      <vt:lpstr>AnnéeMin</vt:lpstr>
      <vt:lpstr>AnnéMin</vt:lpstr>
      <vt:lpstr>Fériés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tanis_demi_elle</cp:lastModifiedBy>
  <cp:lastPrinted>2009-03-28T15:00:57Z</cp:lastPrinted>
  <dcterms:created xsi:type="dcterms:W3CDTF">2009-03-25T18:38:39Z</dcterms:created>
  <dcterms:modified xsi:type="dcterms:W3CDTF">2017-02-17T12:42:25Z</dcterms:modified>
</cp:coreProperties>
</file>