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https://d.docs.live.net/4e54ff1e2a91e8ab/Bureau/"/>
    </mc:Choice>
  </mc:AlternateContent>
  <xr:revisionPtr revIDLastSave="54" documentId="13_ncr:1_{62E9E3FB-E81D-4287-98FA-4856C899FB0F}" xr6:coauthVersionLast="47" xr6:coauthVersionMax="47" xr10:uidLastSave="{9F24268E-7B0E-4CEA-B1D7-AEC5054531C0}"/>
  <bookViews>
    <workbookView xWindow="-108" yWindow="-108" windowWidth="23256" windowHeight="13176" activeTab="1" xr2:uid="{00000000-000D-0000-FFFF-FFFF00000000}"/>
  </bookViews>
  <sheets>
    <sheet name="Bilan" sheetId="4" r:id="rId1"/>
    <sheet name="planning " sheetId="1" r:id="rId2"/>
    <sheet name="hs" sheetId="5" r:id="rId3"/>
    <sheet name="ref" sheetId="3" r:id="rId4"/>
  </sheets>
  <externalReferences>
    <externalReference r:id="rId5"/>
  </externalReferences>
  <definedNames>
    <definedName name="_xlnm._FilterDatabase" localSheetId="1" hidden="1">'planning '!$B$5:$D$11</definedName>
    <definedName name="gérald">ref!$C$25:$C$33</definedName>
    <definedName name="gérald1">ref!$C$25:$D$33</definedName>
    <definedName name="gerald2">ref!$C$25:$C$33</definedName>
    <definedName name="gerald3">ref!$C$25:$C$35</definedName>
    <definedName name="gérald4">ref!$C$24:$C$35</definedName>
    <definedName name="listeMois">[1]ref!$L$2:$M$13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1" l="1"/>
  <c r="M10" i="1"/>
  <c r="M9" i="1"/>
  <c r="M8" i="1"/>
  <c r="M7" i="1"/>
  <c r="M6" i="1"/>
  <c r="M5" i="1"/>
  <c r="M15" i="1"/>
  <c r="D29" i="3" l="1"/>
  <c r="C5" i="1"/>
  <c r="J14" i="5"/>
  <c r="J15" i="5"/>
  <c r="J16" i="5"/>
  <c r="J17" i="5"/>
  <c r="J18" i="5"/>
  <c r="J19" i="5"/>
  <c r="J20" i="5"/>
  <c r="H20" i="5" l="1"/>
  <c r="B20" i="5"/>
  <c r="H19" i="5"/>
  <c r="B19" i="5"/>
  <c r="H18" i="5"/>
  <c r="B18" i="5"/>
  <c r="H17" i="5"/>
  <c r="B17" i="5"/>
  <c r="H16" i="5"/>
  <c r="B16" i="5"/>
  <c r="H15" i="5"/>
  <c r="B15" i="5"/>
  <c r="H14" i="5"/>
  <c r="B14" i="5"/>
  <c r="B5" i="5"/>
  <c r="B6" i="5"/>
  <c r="B7" i="5"/>
  <c r="B8" i="5"/>
  <c r="B9" i="5"/>
  <c r="B10" i="5"/>
  <c r="B4" i="5"/>
  <c r="J10" i="5"/>
  <c r="H10" i="5"/>
  <c r="J9" i="5"/>
  <c r="H9" i="5"/>
  <c r="J8" i="5"/>
  <c r="H8" i="5"/>
  <c r="J7" i="5"/>
  <c r="H7" i="5"/>
  <c r="J6" i="5"/>
  <c r="H6" i="5"/>
  <c r="J5" i="5"/>
  <c r="H5" i="5"/>
  <c r="J4" i="5"/>
  <c r="H4" i="5"/>
  <c r="C6" i="1"/>
  <c r="C5" i="5" s="1"/>
  <c r="V5" i="4"/>
  <c r="V4" i="4"/>
  <c r="L16" i="4"/>
  <c r="L15" i="4"/>
  <c r="L14" i="4"/>
  <c r="L13" i="4"/>
  <c r="L12" i="4"/>
  <c r="L11" i="4"/>
  <c r="L10" i="4"/>
  <c r="L9" i="4"/>
  <c r="L8" i="4"/>
  <c r="L7" i="4"/>
  <c r="L6" i="4"/>
  <c r="L5" i="4"/>
  <c r="C4" i="5" l="1"/>
  <c r="C5" i="4"/>
  <c r="C8" i="4" l="1"/>
  <c r="D8" i="4" s="1"/>
  <c r="C14" i="4"/>
  <c r="C13" i="4"/>
  <c r="C12" i="4"/>
  <c r="C11" i="4"/>
  <c r="C10" i="4"/>
  <c r="D10" i="4" s="1"/>
  <c r="C9" i="4"/>
  <c r="D9" i="4" s="1"/>
  <c r="C7" i="4"/>
  <c r="D7" i="4" s="1"/>
  <c r="C6" i="4"/>
  <c r="C15" i="4"/>
  <c r="C17" i="4" l="1"/>
  <c r="D14" i="4"/>
  <c r="D6" i="4"/>
  <c r="J5" i="4" l="1"/>
  <c r="J6" i="4"/>
  <c r="Y21" i="1" l="1"/>
  <c r="Y20" i="1"/>
  <c r="Y19" i="1"/>
  <c r="Y18" i="1"/>
  <c r="Y17" i="1"/>
  <c r="Y16" i="1"/>
  <c r="Y15" i="1"/>
  <c r="F15" i="5" l="1"/>
  <c r="F14" i="5"/>
  <c r="F16" i="5"/>
  <c r="F17" i="5"/>
  <c r="F19" i="5"/>
  <c r="F20" i="5"/>
  <c r="F18" i="5"/>
  <c r="T21" i="1"/>
  <c r="T20" i="1"/>
  <c r="T19" i="1"/>
  <c r="U19" i="1" s="1"/>
  <c r="T18" i="1"/>
  <c r="U18" i="1" s="1"/>
  <c r="T17" i="1"/>
  <c r="U17" i="1" s="1"/>
  <c r="T16" i="1"/>
  <c r="U16" i="1" s="1"/>
  <c r="T15" i="1"/>
  <c r="U15" i="1" s="1"/>
  <c r="T10" i="1"/>
  <c r="Y6" i="1"/>
  <c r="Z6" i="1" s="1"/>
  <c r="Y7" i="1"/>
  <c r="Z7" i="1" s="1"/>
  <c r="Y8" i="1"/>
  <c r="Z8" i="1" s="1"/>
  <c r="Y9" i="1"/>
  <c r="Z9" i="1" s="1"/>
  <c r="Y10" i="1"/>
  <c r="Z10" i="1" s="1"/>
  <c r="Y11" i="1"/>
  <c r="Z11" i="1" s="1"/>
  <c r="T6" i="1"/>
  <c r="T7" i="1"/>
  <c r="T8" i="1"/>
  <c r="T9" i="1"/>
  <c r="T11" i="1"/>
  <c r="Y5" i="1"/>
  <c r="Z5" i="1" s="1"/>
  <c r="T5" i="1"/>
  <c r="D9" i="5" l="1"/>
  <c r="U10" i="1"/>
  <c r="Z20" i="1"/>
  <c r="D20" i="5"/>
  <c r="U21" i="1"/>
  <c r="D10" i="5"/>
  <c r="U11" i="1"/>
  <c r="Z21" i="1"/>
  <c r="D19" i="5"/>
  <c r="U20" i="1"/>
  <c r="Z18" i="1"/>
  <c r="U8" i="1"/>
  <c r="U6" i="1"/>
  <c r="Z16" i="1"/>
  <c r="Z17" i="1"/>
  <c r="U7" i="1"/>
  <c r="U9" i="1"/>
  <c r="Z19" i="1"/>
  <c r="U5" i="1"/>
  <c r="Z15" i="1"/>
  <c r="F5" i="5"/>
  <c r="F6" i="5"/>
  <c r="F4" i="5"/>
  <c r="F8" i="5"/>
  <c r="F7" i="5"/>
  <c r="F10" i="5"/>
  <c r="F9" i="5"/>
  <c r="G16" i="1"/>
  <c r="J16" i="1" s="1"/>
  <c r="G17" i="1"/>
  <c r="J17" i="1" s="1"/>
  <c r="G18" i="1"/>
  <c r="G19" i="1"/>
  <c r="G20" i="1"/>
  <c r="G11" i="1"/>
  <c r="J11" i="1" s="1"/>
  <c r="G9" i="1"/>
  <c r="J9" i="1" s="1"/>
  <c r="G8" i="1"/>
  <c r="J8" i="1" s="1"/>
  <c r="G21" i="1"/>
  <c r="G6" i="1"/>
  <c r="J6" i="1" s="1"/>
  <c r="G15" i="1"/>
  <c r="J15" i="1" s="1"/>
  <c r="G7" i="1"/>
  <c r="J7" i="1" s="1"/>
  <c r="G10" i="1"/>
  <c r="J10" i="1" s="1"/>
  <c r="G5" i="1"/>
  <c r="J18" i="1" l="1"/>
  <c r="J21" i="1"/>
  <c r="J20" i="1"/>
  <c r="J19" i="1"/>
  <c r="J5" i="1"/>
  <c r="O17" i="5"/>
  <c r="N17" i="5"/>
  <c r="Q16" i="5"/>
  <c r="P16" i="5"/>
  <c r="O16" i="5"/>
  <c r="N16" i="5"/>
  <c r="Q17" i="5"/>
  <c r="P17" i="5"/>
  <c r="Q7" i="5"/>
  <c r="O7" i="5"/>
  <c r="P7" i="5"/>
  <c r="N7" i="5"/>
  <c r="Q6" i="5"/>
  <c r="P6" i="5"/>
  <c r="O6" i="5"/>
  <c r="N6" i="5"/>
  <c r="R6" i="4"/>
  <c r="J4" i="4"/>
  <c r="R5" i="4"/>
  <c r="D35" i="3" l="1"/>
  <c r="D34" i="3"/>
  <c r="D32" i="3"/>
  <c r="D31" i="3"/>
  <c r="D30" i="3"/>
  <c r="D28" i="3"/>
  <c r="D27" i="3"/>
  <c r="N8" i="1" s="1"/>
  <c r="M21" i="1"/>
  <c r="N21" i="1" s="1"/>
  <c r="AC20" i="1"/>
  <c r="M20" i="1"/>
  <c r="N20" i="1" s="1"/>
  <c r="I20" i="1"/>
  <c r="E20" i="1"/>
  <c r="M19" i="1"/>
  <c r="N19" i="1" s="1"/>
  <c r="M18" i="1"/>
  <c r="N18" i="1" s="1"/>
  <c r="M17" i="1"/>
  <c r="N17" i="1" s="1"/>
  <c r="M16" i="1"/>
  <c r="N16" i="1" s="1"/>
  <c r="N15" i="1"/>
  <c r="N11" i="1"/>
  <c r="AC10" i="1"/>
  <c r="N10" i="1"/>
  <c r="N5" i="1"/>
  <c r="N9" i="1" l="1"/>
  <c r="N6" i="1"/>
  <c r="N7" i="1"/>
  <c r="K5" i="1"/>
  <c r="J10" i="4"/>
  <c r="K10" i="1"/>
  <c r="K11" i="1"/>
  <c r="K21" i="1"/>
  <c r="K18" i="1"/>
  <c r="K20" i="1"/>
  <c r="K15" i="1"/>
  <c r="K16" i="1"/>
  <c r="K19" i="1"/>
  <c r="K17" i="1"/>
  <c r="I6" i="1"/>
  <c r="C7" i="1"/>
  <c r="C6" i="5" s="1"/>
  <c r="E6" i="1"/>
  <c r="I5" i="1"/>
  <c r="E5" i="1"/>
  <c r="O15" i="1"/>
  <c r="O16" i="1" s="1"/>
  <c r="O5" i="1"/>
  <c r="AD5" i="1" l="1"/>
  <c r="AD6" i="1"/>
  <c r="O6" i="1"/>
  <c r="O7" i="1" s="1"/>
  <c r="K6" i="1"/>
  <c r="K9" i="1"/>
  <c r="K8" i="1"/>
  <c r="K7" i="1"/>
  <c r="AI5" i="1" a="1"/>
  <c r="AI5" i="1" s="1"/>
  <c r="AJ5" i="1" s="1"/>
  <c r="R9" i="4"/>
  <c r="I7" i="1"/>
  <c r="C8" i="1"/>
  <c r="C7" i="5" s="1"/>
  <c r="E7" i="1"/>
  <c r="O17" i="1"/>
  <c r="AD7" i="1" l="1"/>
  <c r="E5" i="4"/>
  <c r="R7" i="4"/>
  <c r="O18" i="1"/>
  <c r="O19" i="1" s="1"/>
  <c r="AI6" i="1" a="1"/>
  <c r="AI6" i="1" s="1"/>
  <c r="AJ6" i="1" s="1"/>
  <c r="O8" i="1"/>
  <c r="E8" i="1"/>
  <c r="C9" i="1"/>
  <c r="C8" i="5" s="1"/>
  <c r="I8" i="1"/>
  <c r="AD8" i="1" l="1"/>
  <c r="O9" i="1"/>
  <c r="O10" i="1" s="1"/>
  <c r="AI7" i="1" a="1"/>
  <c r="AI7" i="1" s="1"/>
  <c r="AJ7" i="1" s="1"/>
  <c r="O20" i="1"/>
  <c r="I9" i="1"/>
  <c r="C10" i="1"/>
  <c r="C9" i="5" s="1"/>
  <c r="E9" i="1"/>
  <c r="AD9" i="1" l="1"/>
  <c r="O11" i="1"/>
  <c r="AC8" i="1" s="1"/>
  <c r="O21" i="1"/>
  <c r="AI8" i="1" a="1"/>
  <c r="AI8" i="1" s="1"/>
  <c r="AJ8" i="1" s="1"/>
  <c r="I21" i="1"/>
  <c r="E21" i="1"/>
  <c r="I10" i="1"/>
  <c r="E10" i="1"/>
  <c r="D11" i="4"/>
  <c r="C11" i="1"/>
  <c r="AD21" i="1" l="1"/>
  <c r="C15" i="1"/>
  <c r="E15" i="1" s="1"/>
  <c r="C10" i="5"/>
  <c r="I11" i="1"/>
  <c r="AD10" i="1"/>
  <c r="C14" i="5"/>
  <c r="I15" i="1"/>
  <c r="C16" i="1"/>
  <c r="C15" i="5" s="1"/>
  <c r="AC11" i="1"/>
  <c r="AC18" i="1"/>
  <c r="AI9" i="1" a="1"/>
  <c r="AI9" i="1" s="1"/>
  <c r="AJ9" i="1" s="1"/>
  <c r="R8" i="4"/>
  <c r="D12" i="4"/>
  <c r="D13" i="4"/>
  <c r="D5" i="4" s="1"/>
  <c r="E11" i="1"/>
  <c r="AI10" i="1" s="1" a="1"/>
  <c r="AI10" i="1" s="1"/>
  <c r="AC21" i="1"/>
  <c r="AD11" i="1" l="1"/>
  <c r="AC5" i="1" s="1"/>
  <c r="AC6" i="1" s="1"/>
  <c r="AD15" i="1"/>
  <c r="I16" i="1"/>
  <c r="C17" i="1"/>
  <c r="C16" i="5" s="1"/>
  <c r="E16" i="1"/>
  <c r="AI15" i="1" s="1" a="1"/>
  <c r="AI15" i="1" s="1"/>
  <c r="AJ15" i="1" s="1"/>
  <c r="AJ10" i="1"/>
  <c r="AD16" i="1" l="1"/>
  <c r="E17" i="1"/>
  <c r="AI16" i="1" s="1" a="1"/>
  <c r="AI16" i="1" s="1"/>
  <c r="AJ16" i="1" s="1"/>
  <c r="C18" i="1"/>
  <c r="C17" i="5" s="1"/>
  <c r="I17" i="1"/>
  <c r="J8" i="4"/>
  <c r="R10" i="4"/>
  <c r="J9" i="4"/>
  <c r="J7" i="4"/>
  <c r="AD17" i="1" l="1"/>
  <c r="C19" i="1"/>
  <c r="C18" i="5" s="1"/>
  <c r="I18" i="1"/>
  <c r="E18" i="1"/>
  <c r="AI17" i="1" s="1" a="1"/>
  <c r="AI17" i="1" s="1"/>
  <c r="AJ17" i="1" s="1"/>
  <c r="AD18" i="1" l="1"/>
  <c r="E19" i="1"/>
  <c r="AI18" i="1" s="1" a="1"/>
  <c r="AI18" i="1" s="1"/>
  <c r="AJ18" i="1" s="1"/>
  <c r="I19" i="1"/>
  <c r="AI20" i="1" s="1" a="1"/>
  <c r="AI20" i="1" s="1"/>
  <c r="AJ20" i="1" s="1"/>
  <c r="C20" i="1"/>
  <c r="C19" i="5" s="1"/>
  <c r="AI19" i="1" l="1" a="1"/>
  <c r="AI19" i="1" s="1"/>
  <c r="AJ19" i="1" s="1"/>
  <c r="AD19" i="1"/>
  <c r="AD20" i="1"/>
  <c r="C21" i="1"/>
  <c r="C20" i="5" s="1"/>
  <c r="AC15" i="1" l="1"/>
  <c r="AC16" i="1" s="1"/>
  <c r="R11" i="4"/>
  <c r="N10" i="4" l="1" a="1"/>
  <c r="N10" i="4" s="1"/>
  <c r="N13" i="4" a="1"/>
  <c r="N13" i="4" s="1"/>
  <c r="N11" i="4" a="1"/>
  <c r="N11" i="4" s="1"/>
  <c r="N9" i="4" a="1"/>
  <c r="N9" i="4" s="1"/>
  <c r="N12" i="4" a="1"/>
  <c r="N12" i="4" s="1"/>
  <c r="N14" i="4" a="1"/>
  <c r="N14" i="4" s="1"/>
  <c r="N6" i="4" a="1"/>
  <c r="N6" i="4" s="1"/>
  <c r="N5" i="4" a="1"/>
  <c r="N5" i="4" s="1"/>
  <c r="N15" i="4" a="1"/>
  <c r="N15" i="4" s="1"/>
  <c r="N7" i="4" a="1"/>
  <c r="N7" i="4" s="1"/>
  <c r="N16" i="4" a="1"/>
  <c r="N16" i="4" s="1"/>
  <c r="N8" i="4" a="1"/>
  <c r="N8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<sst xmlns="http://schemas.openxmlformats.org/spreadsheetml/2006/main" count="196" uniqueCount="120">
  <si>
    <t>pause</t>
  </si>
  <si>
    <t>jour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</si>
  <si>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</si>
  <si>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</si>
  <si>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</si>
  <si>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</si>
  <si>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</si>
  <si>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 xml:space="preserve">repos quotidien </t>
  </si>
  <si>
    <t>durée du travail hebdomadaire</t>
  </si>
  <si>
    <t xml:space="preserve">heure jour </t>
  </si>
  <si>
    <t>Férié travaillé</t>
  </si>
  <si>
    <t>Fin</t>
  </si>
  <si>
    <t>Début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</si>
  <si>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</si>
  <si>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</si>
  <si>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</si>
  <si>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</si>
  <si>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</si>
  <si>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</si>
  <si>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arrêt maladie</t>
  </si>
  <si>
    <t>arrêt travail</t>
  </si>
  <si>
    <t xml:space="preserve">férié </t>
  </si>
  <si>
    <t>férié travaillé</t>
  </si>
  <si>
    <t>H amp</t>
  </si>
  <si>
    <t>H semaine</t>
  </si>
  <si>
    <t>hc 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</si>
  <si>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</si>
  <si>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</si>
  <si>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</si>
  <si>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</si>
  <si>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</si>
  <si>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</si>
  <si>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</si>
  <si>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</si>
  <si>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</si>
  <si>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</si>
  <si>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</si>
  <si>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</si>
  <si>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hc de </t>
  </si>
  <si>
    <t>jours</t>
  </si>
  <si>
    <t>hs  semaine</t>
  </si>
  <si>
    <t>jour semaine maximun</t>
  </si>
  <si>
    <t>H semaine hc de</t>
  </si>
  <si>
    <t>amplitude jour +12 h</t>
  </si>
  <si>
    <t>jour +10 h</t>
  </si>
  <si>
    <t xml:space="preserve">mois </t>
  </si>
  <si>
    <t>résultat</t>
  </si>
  <si>
    <t>heures semaine + 48h</t>
  </si>
  <si>
    <t>jours hedbomadaire + 6 jours</t>
  </si>
  <si>
    <t xml:space="preserve">jour semaine </t>
  </si>
  <si>
    <t>rtt</t>
  </si>
  <si>
    <t>type de journée</t>
  </si>
  <si>
    <t>télétravail</t>
  </si>
  <si>
    <t xml:space="preserve">repos journalier </t>
  </si>
  <si>
    <t xml:space="preserve">repos journalier du </t>
  </si>
  <si>
    <t>à</t>
  </si>
  <si>
    <t>J1</t>
  </si>
  <si>
    <t>J2</t>
  </si>
  <si>
    <t>J3</t>
  </si>
  <si>
    <t>J4</t>
  </si>
  <si>
    <t>J5</t>
  </si>
  <si>
    <t>J6</t>
  </si>
  <si>
    <t>J7</t>
  </si>
  <si>
    <t xml:space="preserve">H Jour réel </t>
  </si>
  <si>
    <t>travail annuel +1607h</t>
  </si>
  <si>
    <t xml:space="preserve">Heures suplémentaires </t>
  </si>
  <si>
    <t>18h30 à 22h</t>
  </si>
  <si>
    <t>22h à 24</t>
  </si>
  <si>
    <t xml:space="preserve">24h à 6h </t>
  </si>
  <si>
    <t xml:space="preserve">dimanche </t>
  </si>
  <si>
    <t xml:space="preserve">samedi </t>
  </si>
  <si>
    <t>heures + 35</t>
  </si>
  <si>
    <t>jours fériés</t>
  </si>
  <si>
    <t>heures</t>
  </si>
  <si>
    <t xml:space="preserve">jours et heures réels </t>
  </si>
  <si>
    <t>pause repas midi</t>
  </si>
  <si>
    <t xml:space="preserve">début </t>
  </si>
  <si>
    <t>fin</t>
  </si>
  <si>
    <t xml:space="preserve">fin </t>
  </si>
  <si>
    <t>oui/non</t>
  </si>
  <si>
    <t>non</t>
  </si>
  <si>
    <t xml:space="preserve">non </t>
  </si>
  <si>
    <t>h</t>
  </si>
  <si>
    <t>h par mois</t>
  </si>
  <si>
    <t xml:space="preserve">Pause repas </t>
  </si>
  <si>
    <t>midi</t>
  </si>
  <si>
    <t>soir</t>
  </si>
  <si>
    <t>repas midi</t>
  </si>
  <si>
    <t>repas soir</t>
  </si>
  <si>
    <t>résultat des heures hc 2024</t>
  </si>
  <si>
    <t xml:space="preserve">concours </t>
  </si>
  <si>
    <t>autorisation d'absence</t>
  </si>
  <si>
    <t xml:space="preserve">pause </t>
  </si>
  <si>
    <t xml:space="preserve">j et h semaine </t>
  </si>
  <si>
    <t>paiement</t>
  </si>
  <si>
    <t>heures suplémenatires</t>
  </si>
  <si>
    <t xml:space="preserve">résultat hebdomadaire </t>
  </si>
  <si>
    <t>18h30-22h00</t>
  </si>
  <si>
    <t>22h00 -00h00</t>
  </si>
  <si>
    <t>06h - 18h30</t>
  </si>
  <si>
    <t>00h00-06h</t>
  </si>
  <si>
    <t>h incovar</t>
  </si>
  <si>
    <t>heures incovar</t>
  </si>
  <si>
    <t>jours 2024 (366 j)</t>
  </si>
  <si>
    <t>début</t>
  </si>
  <si>
    <t>début de l'année</t>
  </si>
  <si>
    <t>pause repas</t>
  </si>
  <si>
    <t>heures supplémentaires récupération après 18:30</t>
  </si>
  <si>
    <t>heures supplémentaires récupération après 22:00</t>
  </si>
  <si>
    <t>heures supplémentaires récupération samedi</t>
  </si>
  <si>
    <t>heures supplémentaires récupération dimanche</t>
  </si>
  <si>
    <t xml:space="preserve">début heures de nuit </t>
  </si>
  <si>
    <t>heures supplémentaires payées de 1h à 14h</t>
  </si>
  <si>
    <t>heures supplémentaires payées de 15h à 25h</t>
  </si>
  <si>
    <t>heures supplémentaires payées dimanche</t>
  </si>
  <si>
    <t>heures supplémentaires payées de nuit</t>
  </si>
  <si>
    <t>crédit/débit</t>
  </si>
  <si>
    <t xml:space="preserve">pause repas soir </t>
  </si>
  <si>
    <t>divers pauses</t>
  </si>
  <si>
    <t xml:space="preserve">repos hebdomadaire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</si>
</sst>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h]:mm"/>
    <numFmt numFmtId="165" formatCode="[$-40C]d\-mmm;@"/>
    <numFmt numFmtId="166" formatCode="dddd\ d\ mmm"/>
    <numFmt numFmtId="167" formatCode="d\ &quot;j.&quot;dd/mm/yy\ hh:mm"/>
    <numFmt numFmtId="168" formatCode="[$-F800]dddd\,\ mmmm\ dd\,\ yyyy"/>
    <numFmt numFmtId="169" formatCode="[$-F400]h:mm:ss\ AM/P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72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164" fontId="2" fillId="4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6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0" fillId="5" borderId="2" xfId="0" applyFill="1" applyBorder="1"/>
    <xf numFmtId="0" fontId="0" fillId="5" borderId="7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6" fontId="3" fillId="0" borderId="0" xfId="0" applyNumberFormat="1" applyFont="1"/>
    <xf numFmtId="20" fontId="3" fillId="0" borderId="0" xfId="0" applyNumberFormat="1" applyFont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164" fontId="3" fillId="0" borderId="0" xfId="0" applyNumberFormat="1" applyFont="1" applyAlignment="1">
      <alignment horizontal="center"/>
    </xf>
    <xf numFmtId="0" fontId="2" fillId="7" borderId="3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3" fillId="0" borderId="0" xfId="0" applyNumberFormat="1" applyFont="1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7" borderId="2" xfId="0" applyFill="1" applyBorder="1" applyAlignment="1">
      <alignment vertical="center"/>
    </xf>
    <xf numFmtId="0" fontId="0" fillId="7" borderId="12" xfId="0" applyFill="1" applyBorder="1" applyAlignment="1">
      <alignment vertical="center"/>
    </xf>
    <xf numFmtId="0" fontId="1" fillId="12" borderId="12" xfId="0" applyFont="1" applyFill="1" applyBorder="1" applyAlignment="1">
      <alignment horizontal="center" vertical="center"/>
    </xf>
    <xf numFmtId="164" fontId="2" fillId="12" borderId="1" xfId="0" applyNumberFormat="1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/>
    </xf>
    <xf numFmtId="164" fontId="2" fillId="7" borderId="3" xfId="0" applyNumberFormat="1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20" fontId="3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  <xf numFmtId="1" fontId="0" fillId="9" borderId="1" xfId="0" applyNumberFormat="1" applyFill="1" applyBorder="1" applyAlignment="1">
      <alignment horizontal="center" vertical="center"/>
    </xf>
    <xf numFmtId="164" fontId="1" fillId="0" borderId="0" xfId="0" applyNumberFormat="1" applyFont="1"/>
    <xf numFmtId="0" fontId="0" fillId="9" borderId="1" xfId="0" applyFill="1" applyBorder="1" applyAlignment="1">
      <alignment horizontal="center" vertical="center"/>
    </xf>
    <xf numFmtId="164" fontId="0" fillId="9" borderId="1" xfId="0" applyNumberForma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/>
    <xf numFmtId="164" fontId="0" fillId="0" borderId="2" xfId="0" applyNumberFormat="1" applyBorder="1" applyAlignment="1">
      <alignment horizontal="center"/>
    </xf>
    <xf numFmtId="164" fontId="0" fillId="4" borderId="4" xfId="0" applyNumberFormat="1" applyFill="1" applyBorder="1" applyAlignment="1">
      <alignment horizontal="center" vertical="center"/>
    </xf>
    <xf numFmtId="164" fontId="0" fillId="4" borderId="17" xfId="0" applyNumberFormat="1" applyFill="1" applyBorder="1" applyAlignment="1">
      <alignment horizontal="center" vertical="center"/>
    </xf>
    <xf numFmtId="164" fontId="0" fillId="9" borderId="6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164" fontId="0" fillId="4" borderId="20" xfId="0" applyNumberFormat="1" applyFill="1" applyBorder="1" applyAlignment="1">
      <alignment horizontal="center" vertical="center"/>
    </xf>
    <xf numFmtId="0" fontId="7" fillId="9" borderId="15" xfId="0" applyFont="1" applyFill="1" applyBorder="1"/>
    <xf numFmtId="0" fontId="7" fillId="9" borderId="16" xfId="0" applyFont="1" applyFill="1" applyBorder="1" applyAlignment="1">
      <alignment horizontal="center"/>
    </xf>
    <xf numFmtId="0" fontId="7" fillId="9" borderId="7" xfId="0" applyFont="1" applyFill="1" applyBorder="1" applyAlignment="1">
      <alignment horizontal="center" vertical="center"/>
    </xf>
    <xf numFmtId="0" fontId="7" fillId="9" borderId="6" xfId="0" applyFont="1" applyFill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164" fontId="0" fillId="3" borderId="24" xfId="0" applyNumberFormat="1" applyFill="1" applyBorder="1" applyAlignment="1">
      <alignment horizontal="center"/>
    </xf>
    <xf numFmtId="0" fontId="1" fillId="8" borderId="22" xfId="0" applyFont="1" applyFill="1" applyBorder="1" applyAlignment="1">
      <alignment horizontal="center"/>
    </xf>
    <xf numFmtId="1" fontId="0" fillId="3" borderId="25" xfId="0" applyNumberFormat="1" applyFill="1" applyBorder="1" applyAlignment="1">
      <alignment horizontal="center"/>
    </xf>
    <xf numFmtId="0" fontId="0" fillId="13" borderId="26" xfId="0" applyFill="1" applyBorder="1" applyAlignment="1">
      <alignment horizontal="center"/>
    </xf>
    <xf numFmtId="164" fontId="0" fillId="13" borderId="25" xfId="0" applyNumberForma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64" fontId="0" fillId="4" borderId="26" xfId="0" applyNumberFormat="1" applyFill="1" applyBorder="1" applyAlignment="1">
      <alignment horizontal="center"/>
    </xf>
    <xf numFmtId="0" fontId="0" fillId="13" borderId="27" xfId="0" applyFill="1" applyBorder="1" applyAlignment="1">
      <alignment horizontal="center"/>
    </xf>
    <xf numFmtId="164" fontId="0" fillId="13" borderId="26" xfId="0" applyNumberFormat="1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2" fillId="11" borderId="3" xfId="0" applyFon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/>
    <xf numFmtId="164" fontId="0" fillId="9" borderId="1" xfId="0" applyNumberFormat="1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/>
    </xf>
    <xf numFmtId="164" fontId="0" fillId="5" borderId="32" xfId="0" applyNumberForma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7" borderId="18" xfId="0" applyFont="1" applyFill="1" applyBorder="1"/>
    <xf numFmtId="0" fontId="1" fillId="7" borderId="19" xfId="0" applyFont="1" applyFill="1" applyBorder="1"/>
    <xf numFmtId="0" fontId="1" fillId="7" borderId="21" xfId="0" applyFont="1" applyFill="1" applyBorder="1"/>
    <xf numFmtId="0" fontId="0" fillId="7" borderId="18" xfId="0" applyFill="1" applyBorder="1"/>
    <xf numFmtId="0" fontId="8" fillId="7" borderId="19" xfId="0" applyFont="1" applyFill="1" applyBorder="1"/>
    <xf numFmtId="0" fontId="0" fillId="7" borderId="21" xfId="0" applyFill="1" applyBorder="1" applyAlignment="1">
      <alignment horizontal="center"/>
    </xf>
    <xf numFmtId="0" fontId="0" fillId="7" borderId="19" xfId="0" applyFill="1" applyBorder="1" applyAlignment="1">
      <alignment horizontal="center" vertical="center"/>
    </xf>
    <xf numFmtId="166" fontId="0" fillId="10" borderId="3" xfId="0" applyNumberFormat="1" applyFill="1" applyBorder="1" applyAlignment="1">
      <alignment horizontal="center"/>
    </xf>
    <xf numFmtId="167" fontId="0" fillId="11" borderId="2" xfId="0" applyNumberFormat="1" applyFill="1" applyBorder="1" applyAlignment="1">
      <alignment horizontal="center"/>
    </xf>
    <xf numFmtId="0" fontId="2" fillId="0" borderId="0" xfId="0" applyFont="1"/>
    <xf numFmtId="165" fontId="2" fillId="0" borderId="29" xfId="0" applyNumberFormat="1" applyFont="1" applyBorder="1" applyAlignment="1">
      <alignment horizontal="center"/>
    </xf>
    <xf numFmtId="165" fontId="2" fillId="0" borderId="30" xfId="0" applyNumberFormat="1" applyFont="1" applyBorder="1" applyAlignment="1">
      <alignment horizontal="center"/>
    </xf>
    <xf numFmtId="165" fontId="2" fillId="0" borderId="31" xfId="0" applyNumberFormat="1" applyFont="1" applyBorder="1" applyAlignment="1">
      <alignment horizontal="center"/>
    </xf>
    <xf numFmtId="164" fontId="0" fillId="4" borderId="20" xfId="0" applyNumberFormat="1" applyFill="1" applyBorder="1" applyAlignment="1">
      <alignment horizontal="center"/>
    </xf>
    <xf numFmtId="0" fontId="2" fillId="7" borderId="18" xfId="0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/>
    </xf>
    <xf numFmtId="168" fontId="0" fillId="12" borderId="3" xfId="0" applyNumberFormat="1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6" fontId="0" fillId="0" borderId="0" xfId="0" applyNumberFormat="1"/>
    <xf numFmtId="164" fontId="2" fillId="9" borderId="1" xfId="0" applyNumberFormat="1" applyFont="1" applyFill="1" applyBorder="1" applyAlignment="1">
      <alignment horizontal="center" vertical="center"/>
    </xf>
    <xf numFmtId="1" fontId="0" fillId="9" borderId="3" xfId="0" applyNumberFormat="1" applyFill="1" applyBorder="1" applyAlignment="1">
      <alignment horizontal="center" vertical="center"/>
    </xf>
    <xf numFmtId="0" fontId="4" fillId="0" borderId="10" xfId="0" applyFont="1" applyBorder="1" applyAlignment="1">
      <alignment horizontal="center" wrapText="1"/>
    </xf>
    <xf numFmtId="0" fontId="0" fillId="7" borderId="2" xfId="0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" fontId="0" fillId="3" borderId="2" xfId="0" applyNumberFormat="1" applyFill="1" applyBorder="1" applyAlignment="1">
      <alignment horizontal="center" vertical="center"/>
    </xf>
    <xf numFmtId="0" fontId="0" fillId="7" borderId="8" xfId="0" applyFill="1" applyBorder="1" applyAlignment="1">
      <alignment horizontal="right" vertical="center"/>
    </xf>
    <xf numFmtId="164" fontId="0" fillId="3" borderId="11" xfId="0" applyNumberFormat="1" applyFill="1" applyBorder="1" applyAlignment="1">
      <alignment horizontal="center" vertical="center"/>
    </xf>
    <xf numFmtId="164" fontId="2" fillId="7" borderId="2" xfId="0" applyNumberFormat="1" applyFont="1" applyFill="1" applyBorder="1" applyAlignment="1">
      <alignment horizontal="right" vertical="center"/>
    </xf>
    <xf numFmtId="0" fontId="0" fillId="7" borderId="3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4" xfId="0" applyFill="1" applyBorder="1" applyAlignment="1">
      <alignment horizontal="right" vertical="center"/>
    </xf>
    <xf numFmtId="0" fontId="0" fillId="14" borderId="1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168" fontId="0" fillId="0" borderId="0" xfId="0" applyNumberFormat="1"/>
    <xf numFmtId="0" fontId="3" fillId="0" borderId="20" xfId="0" applyFont="1" applyBorder="1"/>
    <xf numFmtId="0" fontId="0" fillId="0" borderId="20" xfId="0" applyBorder="1" applyAlignment="1">
      <alignment horizontal="center"/>
    </xf>
    <xf numFmtId="20" fontId="0" fillId="0" borderId="20" xfId="0" applyNumberFormat="1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8" fontId="0" fillId="0" borderId="20" xfId="0" applyNumberFormat="1" applyBorder="1" applyAlignment="1">
      <alignment horizontal="center" vertical="center"/>
    </xf>
    <xf numFmtId="164" fontId="0" fillId="15" borderId="18" xfId="0" applyNumberFormat="1" applyFill="1" applyBorder="1" applyAlignment="1">
      <alignment horizontal="center" vertical="center"/>
    </xf>
    <xf numFmtId="164" fontId="0" fillId="15" borderId="21" xfId="0" applyNumberFormat="1" applyFill="1" applyBorder="1" applyAlignment="1">
      <alignment horizontal="center" vertical="center"/>
    </xf>
    <xf numFmtId="164" fontId="0" fillId="15" borderId="19" xfId="0" applyNumberFormat="1" applyFill="1" applyBorder="1" applyAlignment="1">
      <alignment horizontal="center" vertical="center"/>
    </xf>
    <xf numFmtId="164" fontId="0" fillId="0" borderId="34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64" fontId="0" fillId="0" borderId="36" xfId="0" applyNumberFormat="1" applyBorder="1" applyAlignment="1">
      <alignment horizontal="center" vertical="center"/>
    </xf>
    <xf numFmtId="164" fontId="2" fillId="0" borderId="34" xfId="0" applyNumberFormat="1" applyFont="1" applyBorder="1" applyAlignment="1">
      <alignment horizontal="center" vertical="center"/>
    </xf>
    <xf numFmtId="164" fontId="2" fillId="0" borderId="35" xfId="0" applyNumberFormat="1" applyFont="1" applyBorder="1" applyAlignment="1">
      <alignment horizontal="center" vertical="center"/>
    </xf>
    <xf numFmtId="164" fontId="2" fillId="0" borderId="36" xfId="0" applyNumberFormat="1" applyFont="1" applyBorder="1" applyAlignment="1">
      <alignment horizontal="center" vertical="center"/>
    </xf>
    <xf numFmtId="0" fontId="0" fillId="7" borderId="20" xfId="0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164" fontId="0" fillId="3" borderId="37" xfId="0" applyNumberFormat="1" applyFill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0" fontId="7" fillId="9" borderId="16" xfId="0" applyFont="1" applyFill="1" applyBorder="1"/>
    <xf numFmtId="164" fontId="0" fillId="16" borderId="1" xfId="0" applyNumberFormat="1" applyFill="1" applyBorder="1" applyAlignment="1">
      <alignment horizontal="center"/>
    </xf>
    <xf numFmtId="0" fontId="0" fillId="16" borderId="38" xfId="0" applyFill="1" applyBorder="1" applyAlignment="1">
      <alignment horizontal="center" vertical="center"/>
    </xf>
    <xf numFmtId="0" fontId="0" fillId="16" borderId="5" xfId="0" applyFill="1" applyBorder="1"/>
    <xf numFmtId="0" fontId="0" fillId="16" borderId="6" xfId="0" applyFill="1" applyBorder="1"/>
    <xf numFmtId="0" fontId="0" fillId="10" borderId="1" xfId="0" applyFill="1" applyBorder="1" applyAlignment="1">
      <alignment horizontal="center" vertical="center"/>
    </xf>
    <xf numFmtId="1" fontId="0" fillId="10" borderId="1" xfId="0" applyNumberFormat="1" applyFill="1" applyBorder="1" applyAlignment="1">
      <alignment horizontal="center" vertical="center"/>
    </xf>
    <xf numFmtId="0" fontId="7" fillId="16" borderId="4" xfId="0" applyFont="1" applyFill="1" applyBorder="1" applyAlignment="1">
      <alignment horizontal="center" vertical="center"/>
    </xf>
    <xf numFmtId="169" fontId="0" fillId="0" borderId="20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68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1" fillId="0" borderId="0" xfId="0" applyFont="1" applyAlignment="1">
      <alignment horizontal="right"/>
    </xf>
    <xf numFmtId="164" fontId="1" fillId="0" borderId="39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D9E1F2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506555/Downloads/test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ilan"/>
      <sheetName val="planning "/>
      <sheetName val="ref"/>
    </sheetNames>
    <sheetDataSet>
      <sheetData sheetId="0"/>
      <sheetData sheetId="1"/>
      <sheetData sheetId="2">
        <row r="2">
          <cell r="L2" t="str">
            <v>aout</v>
          </cell>
          <cell r="M2">
            <v>8</v>
          </cell>
        </row>
        <row r="3">
          <cell r="L3" t="str">
            <v>avril</v>
          </cell>
          <cell r="M3">
            <v>4</v>
          </cell>
        </row>
        <row r="4">
          <cell r="L4" t="str">
            <v>décembre</v>
          </cell>
          <cell r="M4">
            <v>12</v>
          </cell>
        </row>
        <row r="5">
          <cell r="L5" t="str">
            <v>février</v>
          </cell>
          <cell r="M5">
            <v>2</v>
          </cell>
        </row>
        <row r="6">
          <cell r="L6" t="str">
            <v>janvier</v>
          </cell>
          <cell r="M6">
            <v>1</v>
          </cell>
        </row>
        <row r="7">
          <cell r="L7" t="str">
            <v>juillet</v>
          </cell>
          <cell r="M7">
            <v>7</v>
          </cell>
        </row>
        <row r="8">
          <cell r="L8" t="str">
            <v>juin</v>
          </cell>
          <cell r="M8">
            <v>6</v>
          </cell>
        </row>
        <row r="9">
          <cell r="L9" t="str">
            <v>mai</v>
          </cell>
          <cell r="M9">
            <v>5</v>
          </cell>
        </row>
        <row r="10">
          <cell r="L10" t="str">
            <v>mars</v>
          </cell>
          <cell r="M10">
            <v>3</v>
          </cell>
        </row>
        <row r="11">
          <cell r="L11" t="str">
            <v>novembre</v>
          </cell>
          <cell r="M11">
            <v>11</v>
          </cell>
        </row>
        <row r="12">
          <cell r="L12" t="str">
            <v>octobre</v>
          </cell>
          <cell r="M12">
            <v>10</v>
          </cell>
        </row>
        <row r="13">
          <cell r="L13" t="str">
            <v>septembre</v>
          </cell>
          <cell r="M13">
            <v>9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0"/>
  <sheetViews>
    <sheetView zoomScale="75" zoomScaleNormal="75" workbookViewId="0">
      <selection activeCell="C5" sqref="C5"/>
    </sheetView>
  </sheetViews>
  <sheetFormatPr baseColWidth="10" defaultRowHeight="14.4" x14ac:dyDescent="0.3"/>
  <cols>
    <col min="1" max="1" width="6.88671875" customWidth="1"/>
    <col min="2" max="2" width="23.88671875" customWidth="1"/>
    <col min="3" max="3" width="9.109375" customWidth="1"/>
    <col min="4" max="4" width="17.88671875" customWidth="1"/>
    <col min="5" max="5" width="24" customWidth="1"/>
    <col min="6" max="6" width="8.6640625" customWidth="1"/>
    <col min="7" max="7" width="5.88671875" customWidth="1"/>
    <col min="8" max="8" width="15.6640625" customWidth="1"/>
    <col min="9" max="9" width="22" customWidth="1"/>
    <col min="10" max="10" width="15.109375" customWidth="1"/>
    <col min="11" max="11" width="9.5546875" customWidth="1"/>
    <col min="12" max="12" width="3.109375" customWidth="1"/>
    <col min="13" max="13" width="13" customWidth="1"/>
    <col min="14" max="14" width="21.109375" customWidth="1"/>
    <col min="15" max="15" width="7.33203125" customWidth="1"/>
    <col min="17" max="17" width="17" customWidth="1"/>
    <col min="18" max="18" width="15" customWidth="1"/>
    <col min="19" max="19" width="13.6640625" customWidth="1"/>
    <col min="22" max="22" width="15" customWidth="1"/>
  </cols>
  <sheetData>
    <row r="1" spans="1:22" ht="13.95" customHeight="1" x14ac:dyDescent="1.65">
      <c r="A1" s="63"/>
    </row>
    <row r="2" spans="1:22" ht="14.4" customHeight="1" thickBot="1" x14ac:dyDescent="0.35"/>
    <row r="3" spans="1:22" ht="18.600000000000001" thickBot="1" x14ac:dyDescent="0.4">
      <c r="B3" s="72"/>
      <c r="C3" s="73" t="s">
        <v>74</v>
      </c>
      <c r="D3" s="170"/>
      <c r="E3" s="172" t="s">
        <v>102</v>
      </c>
      <c r="I3" s="89" t="s">
        <v>65</v>
      </c>
      <c r="J3" s="90"/>
      <c r="M3" s="124" t="s">
        <v>83</v>
      </c>
      <c r="N3" s="22"/>
      <c r="P3" s="140"/>
      <c r="Q3" s="141"/>
      <c r="R3" s="132" t="s">
        <v>89</v>
      </c>
      <c r="V3" s="146" t="s">
        <v>84</v>
      </c>
    </row>
    <row r="4" spans="1:22" ht="18" x14ac:dyDescent="0.3">
      <c r="B4" s="74"/>
      <c r="C4" s="75" t="s">
        <v>39</v>
      </c>
      <c r="D4" s="76" t="s">
        <v>73</v>
      </c>
      <c r="E4" s="177" t="s">
        <v>73</v>
      </c>
      <c r="I4" s="58" t="s">
        <v>66</v>
      </c>
      <c r="J4" s="59">
        <f>SUM(hs!F4:F12)</f>
        <v>0</v>
      </c>
      <c r="M4" s="23" t="s">
        <v>45</v>
      </c>
      <c r="N4" s="33" t="s">
        <v>82</v>
      </c>
      <c r="O4" s="55"/>
      <c r="P4" s="140"/>
      <c r="Q4" s="132" t="s">
        <v>64</v>
      </c>
      <c r="R4" s="134"/>
      <c r="T4" s="145" t="s">
        <v>85</v>
      </c>
      <c r="U4" s="145" t="s">
        <v>81</v>
      </c>
      <c r="V4" s="133">
        <f>COUNTIF('planning '!Q5:Q23,ref!P5)</f>
        <v>0</v>
      </c>
    </row>
    <row r="5" spans="1:22" ht="14.4" customHeight="1" x14ac:dyDescent="0.3">
      <c r="B5" s="58" t="s">
        <v>15</v>
      </c>
      <c r="C5" s="130">
        <f>COUNTIF('planning '!$D$5:$D$23,B5)</f>
        <v>14</v>
      </c>
      <c r="D5" s="129">
        <f>SUM('planning '!J5:J23)-D14-D13</f>
        <v>0</v>
      </c>
      <c r="E5" s="171">
        <f>SUM('planning '!L5:L23)-D14-D9</f>
        <v>0</v>
      </c>
      <c r="I5" s="58" t="s">
        <v>67</v>
      </c>
      <c r="J5" s="59">
        <f>SUM(hs!H4:H12)</f>
        <v>0</v>
      </c>
      <c r="L5" s="127">
        <f t="shared" ref="L5:L16" si="0">VLOOKUP(M5,listeMois,2)</f>
        <v>1</v>
      </c>
      <c r="M5" s="125" t="s">
        <v>26</v>
      </c>
      <c r="N5" s="126" cm="1">
        <f t="array" ref="N5">SUM(IFERROR((
MONTH('planning '!C:C)=Bilan!L5)*'planning '!J:J,
0))</f>
        <v>0</v>
      </c>
      <c r="P5" s="140"/>
      <c r="Q5" s="132" t="s">
        <v>87</v>
      </c>
      <c r="R5" s="134">
        <f>SUM('planning '!U5:U23)</f>
        <v>0</v>
      </c>
      <c r="T5" s="145" t="s">
        <v>86</v>
      </c>
      <c r="U5" s="145" t="s">
        <v>80</v>
      </c>
      <c r="V5" s="133">
        <f>COUNTIF('planning '!V5:V23,ref!P5)</f>
        <v>0</v>
      </c>
    </row>
    <row r="6" spans="1:22" ht="14.4" customHeight="1" x14ac:dyDescent="0.3">
      <c r="B6" s="58" t="s">
        <v>16</v>
      </c>
      <c r="C6" s="56">
        <f>COUNTIF('planning '!$D$5:$D$23,B6)</f>
        <v>0</v>
      </c>
      <c r="D6" s="69">
        <f>C6*ref!D$5</f>
        <v>0</v>
      </c>
      <c r="E6" s="173"/>
      <c r="I6" s="58" t="s">
        <v>68</v>
      </c>
      <c r="J6" s="59">
        <f>SUM(hs!J4:J12)</f>
        <v>0</v>
      </c>
      <c r="L6" s="127">
        <f t="shared" si="0"/>
        <v>2</v>
      </c>
      <c r="M6" s="125" t="s">
        <v>27</v>
      </c>
      <c r="N6" s="126" cm="1">
        <f t="array" ref="N6">SUM(IFERROR((
MONTH('planning '!C:C)=Bilan!L6)*'planning '!J:J,
0))</f>
        <v>0</v>
      </c>
      <c r="P6" s="140"/>
      <c r="Q6" s="132" t="s">
        <v>88</v>
      </c>
      <c r="R6" s="134">
        <f>SUM('planning '!Z5:Z23)</f>
        <v>0</v>
      </c>
    </row>
    <row r="7" spans="1:22" x14ac:dyDescent="0.3">
      <c r="B7" s="58" t="s">
        <v>19</v>
      </c>
      <c r="C7" s="56">
        <f>COUNTIF('planning '!$D$5:$D$23,B7)</f>
        <v>0</v>
      </c>
      <c r="D7" s="59">
        <f>C7*ref!D$5</f>
        <v>0</v>
      </c>
      <c r="E7" s="173"/>
      <c r="I7" s="89" t="s">
        <v>69</v>
      </c>
      <c r="J7" s="91" t="e">
        <f>SUM('planning '!#REF!)</f>
        <v>#REF!</v>
      </c>
      <c r="L7" s="127">
        <f t="shared" si="0"/>
        <v>3</v>
      </c>
      <c r="M7" s="125" t="s">
        <v>28</v>
      </c>
      <c r="N7" s="126" cm="1">
        <f t="array" ref="N7">SUM(IFERROR((
MONTH('planning '!C:C)=Bilan!L7)*'planning '!J:J,
0))</f>
        <v>0</v>
      </c>
      <c r="P7" s="143"/>
      <c r="Q7" s="144" t="s">
        <v>44</v>
      </c>
      <c r="R7" s="135">
        <f>SUM('planning '!K5:K23)</f>
        <v>0</v>
      </c>
    </row>
    <row r="8" spans="1:22" x14ac:dyDescent="0.3">
      <c r="B8" s="58" t="s">
        <v>20</v>
      </c>
      <c r="C8" s="56">
        <f>COUNTIF('planning '!$D$5:$D$23,B8)</f>
        <v>0</v>
      </c>
      <c r="D8" s="59">
        <f>C8*ref!D$5</f>
        <v>0</v>
      </c>
      <c r="E8" s="173"/>
      <c r="I8" s="89" t="s">
        <v>70</v>
      </c>
      <c r="J8" s="91" t="e">
        <f>SUM('planning '!#REF!)</f>
        <v>#REF!</v>
      </c>
      <c r="L8" s="127">
        <f t="shared" si="0"/>
        <v>4</v>
      </c>
      <c r="M8" s="125" t="s">
        <v>29</v>
      </c>
      <c r="N8" s="126" cm="1">
        <f t="array" ref="N8">SUM(IFERROR((
MONTH('planning '!C:C)=Bilan!L8)*'planning '!J:J,
0))</f>
        <v>0</v>
      </c>
      <c r="P8" s="140"/>
      <c r="Q8" s="132" t="s">
        <v>43</v>
      </c>
      <c r="R8" s="134">
        <f>SUM('planning '!N5:N23)</f>
        <v>0</v>
      </c>
    </row>
    <row r="9" spans="1:22" x14ac:dyDescent="0.3">
      <c r="B9" s="58" t="s">
        <v>21</v>
      </c>
      <c r="C9" s="56">
        <f>COUNTIF('planning '!$D$5:$D$23,B9)</f>
        <v>0</v>
      </c>
      <c r="D9" s="59">
        <f>C9*ref!D$5</f>
        <v>0</v>
      </c>
      <c r="E9" s="173"/>
      <c r="I9" s="89" t="s">
        <v>71</v>
      </c>
      <c r="J9" s="91" t="e">
        <f>SUM('planning '!#REF!)</f>
        <v>#REF!</v>
      </c>
      <c r="L9" s="127">
        <f t="shared" si="0"/>
        <v>5</v>
      </c>
      <c r="M9" s="125" t="s">
        <v>30</v>
      </c>
      <c r="N9" s="126" cm="1">
        <f t="array" ref="N9">SUM(IFERROR((
MONTH('planning '!C:C)=Bilan!L9)*'planning '!J:J,
0))</f>
        <v>0</v>
      </c>
      <c r="P9" s="140"/>
      <c r="Q9" s="132" t="s">
        <v>48</v>
      </c>
      <c r="R9" s="136" t="e">
        <f>SUM('planning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'!#REF!)</f>
        <v>#REF!</v>
      </c>
    </row>
    <row r="10" spans="1:22" x14ac:dyDescent="0.3">
      <c r="B10" s="58" t="s">
        <v>22</v>
      </c>
      <c r="C10" s="56">
        <f>COUNTIF('planning '!$D$5:$D$23,B10)</f>
        <v>0</v>
      </c>
      <c r="D10" s="59">
        <f>C10*ref!D$5</f>
        <v>0</v>
      </c>
      <c r="E10" s="173"/>
      <c r="I10" s="89" t="s">
        <v>72</v>
      </c>
      <c r="J10" s="91" t="e">
        <f>SUM('planning '!#REF!)</f>
        <v>#REF!</v>
      </c>
      <c r="L10" s="127">
        <f t="shared" si="0"/>
        <v>6</v>
      </c>
      <c r="M10" s="125" t="s">
        <v>31</v>
      </c>
      <c r="N10" s="126" cm="1">
        <f t="array" ref="N10">SUM(IFERROR((
MONTH('planning '!C:C)=Bilan!L10)*'planning '!J:J,
0))</f>
        <v>0</v>
      </c>
      <c r="P10" s="142"/>
      <c r="Q10" s="137" t="s">
        <v>47</v>
      </c>
      <c r="R10" s="138" t="e">
        <f>'planning '!AC11+'planning '!AC21+'planning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</f>
        <v>#REF!</v>
      </c>
    </row>
    <row r="11" spans="1:22" x14ac:dyDescent="0.3">
      <c r="B11" s="58" t="s">
        <v>91</v>
      </c>
      <c r="C11" s="56">
        <f>COUNTIF('planning '!$D$5:$D$23,B11)</f>
        <v>0</v>
      </c>
      <c r="D11" s="59">
        <f>C11*ref!D$5</f>
        <v>0</v>
      </c>
      <c r="E11" s="173"/>
      <c r="L11" s="127">
        <f t="shared" si="0"/>
        <v>7</v>
      </c>
      <c r="M11" s="125" t="s">
        <v>32</v>
      </c>
      <c r="N11" s="126" cm="1">
        <f t="array" ref="N11">SUM(IFERROR((
MONTH('planning '!C:C)=Bilan!L11)*'planning '!J:J,
0))</f>
        <v>0</v>
      </c>
      <c r="P11" s="30"/>
      <c r="Q11" s="139" t="s">
        <v>53</v>
      </c>
      <c r="R11" s="9">
        <f>SUM('planning '!AJ5:AJ23)</f>
        <v>0</v>
      </c>
    </row>
    <row r="12" spans="1:22" ht="15" customHeight="1" x14ac:dyDescent="0.3">
      <c r="B12" s="58" t="s">
        <v>52</v>
      </c>
      <c r="C12" s="56">
        <f>COUNTIF('planning '!$D$5:$D$23,B12)</f>
        <v>0</v>
      </c>
      <c r="D12" s="59">
        <f>C12*ref!D$5</f>
        <v>0</v>
      </c>
      <c r="E12" s="173"/>
      <c r="L12" s="127">
        <f t="shared" si="0"/>
        <v>8</v>
      </c>
      <c r="M12" s="125" t="s">
        <v>33</v>
      </c>
      <c r="N12" s="126" cm="1">
        <f t="array" ref="N12">SUM(IFERROR((
MONTH('planning '!C:C)=Bilan!L12)*'planning '!J:J,
0))</f>
        <v>0</v>
      </c>
      <c r="P12" s="140"/>
      <c r="Q12" s="132" t="s">
        <v>3</v>
      </c>
      <c r="R12" s="133"/>
    </row>
    <row r="13" spans="1:22" ht="15" customHeight="1" x14ac:dyDescent="0.3">
      <c r="B13" s="58" t="s">
        <v>50</v>
      </c>
      <c r="C13" s="56">
        <f>COUNTIF('planning '!$D$5:$D$23,B13)</f>
        <v>0</v>
      </c>
      <c r="D13" s="59">
        <f>C13*ref!D$5</f>
        <v>0</v>
      </c>
      <c r="E13" s="173"/>
      <c r="L13" s="127">
        <f t="shared" si="0"/>
        <v>9</v>
      </c>
      <c r="M13" s="125" t="s">
        <v>34</v>
      </c>
      <c r="N13" s="126" cm="1">
        <f t="array" ref="N13">SUM(IFERROR((
MONTH('planning '!C:C)=Bilan!L13)*'planning '!J:J,
0))</f>
        <v>0</v>
      </c>
    </row>
    <row r="14" spans="1:22" x14ac:dyDescent="0.3">
      <c r="A14" s="28"/>
      <c r="B14" s="56" t="s">
        <v>17</v>
      </c>
      <c r="C14" s="58">
        <f>COUNTIF('planning '!$D$5:$D$23,B14)</f>
        <v>0</v>
      </c>
      <c r="D14" s="59">
        <f>C14*ref!D$5</f>
        <v>0</v>
      </c>
      <c r="E14" s="174"/>
      <c r="L14" s="127">
        <f t="shared" si="0"/>
        <v>10</v>
      </c>
      <c r="M14" s="125" t="s">
        <v>35</v>
      </c>
      <c r="N14" s="126" cm="1">
        <f t="array" ref="N14">SUM(IFERROR((
MONTH('planning '!C:C)=Bilan!L14)*'planning '!J:J,
0))</f>
        <v>0</v>
      </c>
    </row>
    <row r="15" spans="1:22" x14ac:dyDescent="0.3">
      <c r="B15" s="58" t="s">
        <v>14</v>
      </c>
      <c r="C15" s="58">
        <f>COUNTIF('planning '!$D$5:$D$23,B15)</f>
        <v>0</v>
      </c>
      <c r="L15" s="127">
        <f t="shared" si="0"/>
        <v>11</v>
      </c>
      <c r="M15" s="125" t="s">
        <v>36</v>
      </c>
      <c r="N15" s="126" cm="1">
        <f t="array" ref="N15">SUM(IFERROR((
MONTH('planning '!C:C)=Bilan!L15)*'planning '!J:J,
0))</f>
        <v>0</v>
      </c>
    </row>
    <row r="16" spans="1:22" x14ac:dyDescent="0.3">
      <c r="A16" s="27"/>
      <c r="L16" s="127">
        <f t="shared" si="0"/>
        <v>12</v>
      </c>
      <c r="M16" s="125" t="s">
        <v>37</v>
      </c>
      <c r="N16" s="126" cm="1">
        <f t="array" ref="N16">SUM(IFERROR((
MONTH('planning '!C:C)=Bilan!L16)*'planning '!J:J,
0))</f>
        <v>0</v>
      </c>
    </row>
    <row r="17" spans="2:13" x14ac:dyDescent="0.3">
      <c r="B17" s="175" t="s">
        <v>103</v>
      </c>
      <c r="C17" s="176">
        <f>SUM(C5:C15)</f>
        <v>14</v>
      </c>
      <c r="M17" s="18"/>
    </row>
    <row r="28" spans="2:13" x14ac:dyDescent="0.3">
      <c r="I28" s="128"/>
    </row>
    <row r="30" spans="2:13" x14ac:dyDescent="0.3">
      <c r="I30" s="12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R534"/>
  <sheetViews>
    <sheetView tabSelected="1" zoomScale="75" zoomScaleNormal="75" workbookViewId="0">
      <selection activeCell="K13" sqref="K13"/>
    </sheetView>
  </sheetViews>
  <sheetFormatPr baseColWidth="10" defaultColWidth="11.5546875" defaultRowHeight="14.4" x14ac:dyDescent="0.3"/>
  <cols>
    <col min="1" max="1" width="2.5546875" style="2" customWidth="1"/>
    <col min="2" max="2" width="19.109375" style="2" customWidth="1"/>
    <col min="3" max="3" width="19.6640625" style="2" customWidth="1"/>
    <col min="4" max="4" width="28.44140625" style="2" customWidth="1"/>
    <col min="5" max="5" width="19.44140625" style="2" customWidth="1"/>
    <col min="6" max="8" width="7.6640625" style="2" customWidth="1"/>
    <col min="9" max="9" width="21.6640625" style="2" customWidth="1"/>
    <col min="10" max="10" width="12.109375" style="2" customWidth="1"/>
    <col min="11" max="11" width="6.6640625" style="2" customWidth="1"/>
    <col min="12" max="12" width="11.44140625" style="2" customWidth="1"/>
    <col min="13" max="13" width="7.5546875" style="2" customWidth="1"/>
    <col min="14" max="14" width="6.6640625" style="2" customWidth="1"/>
    <col min="15" max="15" width="13.109375" style="2" customWidth="1"/>
    <col min="16" max="16" width="5.6640625" customWidth="1"/>
    <col min="17" max="21" width="8.6640625" style="2" customWidth="1"/>
    <col min="22" max="22" width="8.6640625" customWidth="1"/>
    <col min="23" max="26" width="8.6640625" style="2" customWidth="1"/>
    <col min="27" max="27" width="13.88671875" style="2" customWidth="1"/>
    <col min="28" max="28" width="7.6640625" style="2" customWidth="1"/>
    <col min="29" max="29" width="17.109375" style="2" customWidth="1"/>
    <col min="30" max="30" width="16.88671875" style="2" customWidth="1"/>
    <col min="31" max="31" width="2.88671875" style="2" customWidth="1"/>
    <col min="32" max="32" width="8.21875" style="2" customWidth="1"/>
    <col min="33" max="33" width="5.6640625" style="2" customWidth="1"/>
    <col min="34" max="34" width="5.6640625" style="1" customWidth="1"/>
    <col min="35" max="35" width="8.5546875" style="2" customWidth="1"/>
    <col min="36" max="36" width="6.88671875" style="2" customWidth="1"/>
    <col min="37" max="37" width="5" customWidth="1"/>
    <col min="38" max="38" width="13.6640625" customWidth="1"/>
    <col min="39" max="40" width="13.6640625" style="2" customWidth="1"/>
    <col min="41" max="16384" width="11.5546875" style="2"/>
  </cols>
  <sheetData>
    <row r="1" spans="2:44" x14ac:dyDescent="0.3">
      <c r="AQ1"/>
      <c r="AR1"/>
    </row>
    <row r="2" spans="2:44" ht="25.8" x14ac:dyDescent="0.5">
      <c r="Q2" s="105"/>
      <c r="R2" s="106"/>
      <c r="S2" s="111" t="s">
        <v>75</v>
      </c>
      <c r="T2" s="106"/>
      <c r="U2" s="107"/>
      <c r="V2" s="108"/>
      <c r="W2" s="109"/>
      <c r="X2" s="111" t="s">
        <v>117</v>
      </c>
      <c r="Y2" s="86"/>
      <c r="Z2" s="110"/>
      <c r="AA2" s="165" t="s">
        <v>118</v>
      </c>
      <c r="AO2"/>
    </row>
    <row r="3" spans="2:44" x14ac:dyDescent="0.3">
      <c r="C3" s="7" t="s">
        <v>1</v>
      </c>
      <c r="D3" s="8" t="s">
        <v>51</v>
      </c>
      <c r="E3" s="87"/>
      <c r="F3" s="5" t="s">
        <v>12</v>
      </c>
      <c r="G3" s="44" t="s">
        <v>0</v>
      </c>
      <c r="H3" s="6" t="s">
        <v>11</v>
      </c>
      <c r="I3" s="88"/>
      <c r="J3" s="45" t="s">
        <v>63</v>
      </c>
      <c r="K3" s="31" t="s">
        <v>25</v>
      </c>
      <c r="L3" s="168" t="s">
        <v>101</v>
      </c>
      <c r="M3" s="6" t="s">
        <v>23</v>
      </c>
      <c r="N3" s="31" t="s">
        <v>25</v>
      </c>
      <c r="O3" s="7" t="s">
        <v>40</v>
      </c>
      <c r="Q3" s="102" t="s">
        <v>80</v>
      </c>
      <c r="R3" s="94" t="s">
        <v>76</v>
      </c>
      <c r="S3" s="93" t="s">
        <v>77</v>
      </c>
      <c r="T3" s="103" t="s">
        <v>46</v>
      </c>
      <c r="U3" s="104" t="s">
        <v>25</v>
      </c>
      <c r="V3" s="93" t="s">
        <v>79</v>
      </c>
      <c r="W3" s="94" t="s">
        <v>76</v>
      </c>
      <c r="X3" s="93" t="s">
        <v>78</v>
      </c>
      <c r="Y3" s="95" t="s">
        <v>46</v>
      </c>
      <c r="Z3" s="96" t="s">
        <v>25</v>
      </c>
      <c r="AA3" s="93"/>
      <c r="AB3" s="11"/>
      <c r="AC3" s="119"/>
      <c r="AD3" s="120" t="s">
        <v>93</v>
      </c>
      <c r="AF3" s="43" t="s">
        <v>54</v>
      </c>
      <c r="AG3" s="39"/>
      <c r="AH3" s="39"/>
      <c r="AI3" s="38"/>
      <c r="AJ3" s="42" t="s">
        <v>38</v>
      </c>
      <c r="AO3"/>
    </row>
    <row r="4" spans="2:44" ht="15" thickBot="1" x14ac:dyDescent="0.35">
      <c r="B4"/>
      <c r="AC4" s="18"/>
      <c r="AD4" s="21"/>
      <c r="AE4" s="15"/>
      <c r="AF4" s="36"/>
      <c r="AG4" s="37"/>
      <c r="AH4" s="37"/>
      <c r="AI4" s="35"/>
      <c r="AJ4"/>
      <c r="AO4"/>
    </row>
    <row r="5" spans="2:44" x14ac:dyDescent="0.3">
      <c r="B5" s="131"/>
      <c r="C5" s="112">
        <f>ref!D2</f>
        <v>43830</v>
      </c>
      <c r="D5" s="115" t="s">
        <v>15</v>
      </c>
      <c r="E5" s="113" t="str">
        <f t="shared" ref="E5:E11" si="0">IF(AND(H5="",F5=""),"",C5+F5)</f>
        <v/>
      </c>
      <c r="F5" s="24"/>
      <c r="G5" s="19">
        <f>SUM(T5+Y5+AA5)</f>
        <v>0</v>
      </c>
      <c r="H5" s="24"/>
      <c r="I5" s="32" t="str">
        <f t="shared" ref="I5:I11" si="1">IF(AND(F5="",H5=""),"",C5+H5+(F5&gt;H5))</f>
        <v/>
      </c>
      <c r="J5" s="17">
        <f>IF(OR(D5="télétravail",D5="férié travaillé",D5="travail"),(H5-F5+IF(F5&gt;H5,1)-G5),INDEX(ref!$D$24:'ref'!$D$37,MATCH(D5,ref!C$24:C$37,0)))</f>
        <v>0</v>
      </c>
      <c r="K5" s="9">
        <f>IF(SUM(J5-ref!D$8)&lt;0,0,SUM(J5-ref!D$8))</f>
        <v>0</v>
      </c>
      <c r="L5" s="169"/>
      <c r="M5" s="4">
        <f>IF(OR(D5="télétravail",D5="férié travaillé",D5="travail"),(H5-F5+IF(F5&gt;H5,1)),INDEX(ref!$D$24:'ref'!$D$37,MATCH(D5,ref!C$24:C$37,0)))</f>
        <v>0</v>
      </c>
      <c r="N5" s="10">
        <f>IF(SUM(M5-ref!D$4)&lt;0,0,SUM(M5-ref!D$4))</f>
        <v>0</v>
      </c>
      <c r="O5" s="17">
        <f>J5</f>
        <v>0</v>
      </c>
      <c r="Q5" s="97"/>
      <c r="R5" s="66"/>
      <c r="S5" s="92"/>
      <c r="T5" s="101">
        <f>S5-R5</f>
        <v>0</v>
      </c>
      <c r="U5" s="100" t="str">
        <f>IF(T5="","",IF(SUM(T5-ref!D$10)&gt;0,0,IF(T5=0, "0:00", SUM(T5-ref!D$10))))</f>
        <v>0:00</v>
      </c>
      <c r="V5" s="97"/>
      <c r="W5" s="66"/>
      <c r="X5" s="92"/>
      <c r="Y5" s="101">
        <f>X5-W5</f>
        <v>0</v>
      </c>
      <c r="Z5" s="167" t="str">
        <f>IF(Y5="","",IF(SUM(Y5-ref!D$10)&gt;0,0,IF(Y5=0, "0:00", SUM(Y5-ref!D$10))))</f>
        <v>0:00</v>
      </c>
      <c r="AA5" s="24"/>
      <c r="AB5" s="18"/>
      <c r="AC5" s="78">
        <f>SUM(AD5:AD11)</f>
        <v>0</v>
      </c>
      <c r="AD5" s="60">
        <f>IF(AND(G5&lt;&gt;"",I5&lt;&gt;""),1,0+OR(N(I4)&lt;N(G4),E5="récupération",E5="congé 1 jour",E5="congé 1/2 jour ",E5="congé 5h24",E5="arrêt maladie",E5="arrêt travail",E5="férié ",E5="congé parentale",E5="congé de naissance"))</f>
        <v>0</v>
      </c>
      <c r="AE5" s="15"/>
      <c r="AF5" s="121" t="s">
        <v>56</v>
      </c>
      <c r="AG5" s="40" t="s">
        <v>55</v>
      </c>
      <c r="AH5" s="122" t="s">
        <v>57</v>
      </c>
      <c r="AI5" s="41" t="str" cm="1">
        <f t="array" ref="AI5">IF(ISNUMBER(E6),E6-_xlfn.AGGREGATE(14,6,(I$4:I5&lt;E6)*I$4:I5,1),"")</f>
        <v/>
      </c>
      <c r="AJ5" s="16" t="str">
        <f>IF(ISNUMBER(AI5),ABS(IF(SUM(AI5-ref!D$9)&gt;0,0,SUM(AI5-ref!D$9))),"")</f>
        <v/>
      </c>
      <c r="AO5"/>
    </row>
    <row r="6" spans="2:44" x14ac:dyDescent="0.3">
      <c r="B6" s="61"/>
      <c r="C6" s="112">
        <f>C5+1</f>
        <v>43831</v>
      </c>
      <c r="D6" s="116" t="s">
        <v>15</v>
      </c>
      <c r="E6" s="113" t="str">
        <f t="shared" si="0"/>
        <v/>
      </c>
      <c r="F6" s="24"/>
      <c r="G6" s="19">
        <f t="shared" ref="G6:G11" si="2">SUM(T6+Y6+AA6)</f>
        <v>0</v>
      </c>
      <c r="H6" s="24"/>
      <c r="I6" s="32" t="str">
        <f t="shared" si="1"/>
        <v/>
      </c>
      <c r="J6" s="17">
        <f>IF(OR(D6="télétravail",D6="férié travaillé",D6="travail"),(H6-F6+IF(F6&gt;H6,1)-G6),INDEX(ref!$D$24:'ref'!$D$37,MATCH(D6,ref!C$24:C$37,0)))</f>
        <v>0</v>
      </c>
      <c r="K6" s="9">
        <f>IF(SUM(J6-ref!D$8)&lt;0,0,SUM(J6-ref!D$8))</f>
        <v>0</v>
      </c>
      <c r="L6" s="169"/>
      <c r="M6" s="4">
        <f>IF(OR(D6="télétravail",D6="férié travaillé",D6="travail"),(H6-F6+IF(F6&gt;H6,1)),INDEX(ref!$D$24:'ref'!$D$37,MATCH(D6,ref!C$24:C$37,0)))</f>
        <v>0</v>
      </c>
      <c r="N6" s="10">
        <f>IF(SUM(M6-ref!D$4)&lt;0,0,SUM(M6-ref!D$4))</f>
        <v>0</v>
      </c>
      <c r="O6" s="20">
        <f t="shared" ref="O6:O11" si="3">O5+J6</f>
        <v>0</v>
      </c>
      <c r="Q6" s="98"/>
      <c r="R6" s="66"/>
      <c r="S6" s="92"/>
      <c r="T6" s="101">
        <f>S6-R6</f>
        <v>0</v>
      </c>
      <c r="U6" s="100" t="str">
        <f>IF(T6="","",IF(SUM(T6-ref!D$10)&gt;0,0,IF(T6=0, "0:00", SUM(T6-ref!D$10))))</f>
        <v>0:00</v>
      </c>
      <c r="V6" s="98"/>
      <c r="W6" s="66"/>
      <c r="X6" s="92"/>
      <c r="Y6" s="101">
        <f t="shared" ref="Y6:Y9" si="4">X6-W6</f>
        <v>0</v>
      </c>
      <c r="Z6" s="167" t="str">
        <f>IF(Y6="","",IF(SUM(Y6-ref!D$10)&gt;0,0,IF(Y6=0, "0:00", SUM(Y6-ref!D$10))))</f>
        <v>0:00</v>
      </c>
      <c r="AA6" s="24"/>
      <c r="AB6" s="18"/>
      <c r="AC6" s="79">
        <f>IF(SUM(AC5-ref!D$7)&lt;0,0,SUM(AC5-ref!D$7))</f>
        <v>0</v>
      </c>
      <c r="AD6" s="60">
        <f t="shared" ref="AD6:AD11" si="5">IF(AND(G6&lt;&gt;"",I6&lt;&gt;""),1,0+OR(N(I5)&lt;N(G5),E6="récupération",E6="congé 1 jour",E6="congé 1/2 jour ",E6="congé 5h24",E6="arrêt maladie",E6="arrêt travail",E6="férié ",E6="congé parentale",E6="congé de naissance"))</f>
        <v>0</v>
      </c>
      <c r="AE6" s="15"/>
      <c r="AF6" s="123" t="s">
        <v>57</v>
      </c>
      <c r="AG6" s="40" t="s">
        <v>55</v>
      </c>
      <c r="AH6" s="122" t="s">
        <v>58</v>
      </c>
      <c r="AI6" s="41" t="str" cm="1">
        <f t="array" ref="AI6">IF(ISNUMBER(E7),E7-_xlfn.AGGREGATE(14,6,(I$4:I6&lt;E7)*I$4:I6,1),"")</f>
        <v/>
      </c>
      <c r="AJ6" s="16" t="str">
        <f>IF(ISNUMBER(AI6),ABS(IF(SUM(AI6-ref!D$9)&gt;0,0,SUM(AI6-ref!D$9))),"")</f>
        <v/>
      </c>
      <c r="AO6"/>
    </row>
    <row r="7" spans="2:44" x14ac:dyDescent="0.3">
      <c r="B7" s="61"/>
      <c r="C7" s="112">
        <f t="shared" ref="C7:C11" si="6">C6+1</f>
        <v>43832</v>
      </c>
      <c r="D7" s="116" t="s">
        <v>15</v>
      </c>
      <c r="E7" s="113" t="str">
        <f t="shared" si="0"/>
        <v/>
      </c>
      <c r="F7" s="24"/>
      <c r="G7" s="19">
        <f t="shared" si="2"/>
        <v>0</v>
      </c>
      <c r="H7" s="24"/>
      <c r="I7" s="32" t="str">
        <f t="shared" si="1"/>
        <v/>
      </c>
      <c r="J7" s="17">
        <f>IF(OR(D7="télétravail",D7="férié travaillé",D7="travail"),(H7-F7+IF(F7&gt;H7,1)-G7),INDEX(ref!$D$24:'ref'!$D$37,MATCH(D7,ref!C$24:C$37,0)))</f>
        <v>0</v>
      </c>
      <c r="K7" s="9">
        <f>IF(SUM(J7-ref!D$8)&lt;0,0,SUM(J7-ref!D$8))</f>
        <v>0</v>
      </c>
      <c r="L7" s="169"/>
      <c r="M7" s="4">
        <f>IF(OR(D7="télétravail",D7="férié travaillé",D7="travail"),(H7-F7+IF(F7&gt;H7,1)),INDEX(ref!$D$24:'ref'!$D$37,MATCH(D7,ref!C$24:C$37,0)))</f>
        <v>0</v>
      </c>
      <c r="N7" s="10">
        <f>IF(SUM(M7-ref!D$4)&lt;0,0,SUM(M7-ref!D$4))</f>
        <v>0</v>
      </c>
      <c r="O7" s="20">
        <f t="shared" si="3"/>
        <v>0</v>
      </c>
      <c r="Q7" s="98"/>
      <c r="R7" s="66"/>
      <c r="S7" s="92"/>
      <c r="T7" s="101">
        <f t="shared" ref="T7:T9" si="7">S7-R7</f>
        <v>0</v>
      </c>
      <c r="U7" s="100" t="str">
        <f>IF(T7="","",IF(SUM(T7-ref!D$10)&gt;0,0,IF(T7=0, "0:00", SUM(T7-ref!D$10))))</f>
        <v>0:00</v>
      </c>
      <c r="V7" s="98"/>
      <c r="W7" s="66"/>
      <c r="X7" s="92"/>
      <c r="Y7" s="101">
        <f t="shared" si="4"/>
        <v>0</v>
      </c>
      <c r="Z7" s="167" t="str">
        <f>IF(Y7="","",IF(SUM(Y7-ref!D$10)&gt;0,0,IF(Y7=0, "0:00", SUM(Y7-ref!D$10))))</f>
        <v>0:00</v>
      </c>
      <c r="AA7" s="24"/>
      <c r="AB7" s="18"/>
      <c r="AC7" s="80" t="s">
        <v>24</v>
      </c>
      <c r="AD7" s="60">
        <f t="shared" si="5"/>
        <v>0</v>
      </c>
      <c r="AE7" s="15"/>
      <c r="AF7" s="123" t="s">
        <v>58</v>
      </c>
      <c r="AG7" s="40" t="s">
        <v>55</v>
      </c>
      <c r="AH7" s="122" t="s">
        <v>59</v>
      </c>
      <c r="AI7" s="41" t="str" cm="1">
        <f t="array" ref="AI7">IF(ISNUMBER(E8),E8-_xlfn.AGGREGATE(14,6,(I$4:I7&lt;E8)*I$4:I7,1),"")</f>
        <v/>
      </c>
      <c r="AJ7" s="16" t="str">
        <f>IF(ISNUMBER(AI7),ABS(IF(SUM(AI7-ref!D$9)&gt;0,0,SUM(AI7-ref!D$9))),"")</f>
        <v/>
      </c>
      <c r="AO7"/>
    </row>
    <row r="8" spans="2:44" x14ac:dyDescent="0.3">
      <c r="B8" s="61"/>
      <c r="C8" s="112">
        <f t="shared" si="6"/>
        <v>43833</v>
      </c>
      <c r="D8" s="116" t="s">
        <v>15</v>
      </c>
      <c r="E8" s="113" t="str">
        <f t="shared" si="0"/>
        <v/>
      </c>
      <c r="F8" s="24"/>
      <c r="G8" s="19">
        <f t="shared" si="2"/>
        <v>0</v>
      </c>
      <c r="H8" s="24"/>
      <c r="I8" s="32" t="str">
        <f t="shared" si="1"/>
        <v/>
      </c>
      <c r="J8" s="17">
        <f>IF(OR(D8="télétravail",D8="férié travaillé",D8="travail"),(H8-F8+IF(F8&gt;H8,1)-G8),INDEX(ref!$D$24:'ref'!$D$37,MATCH(D8,ref!C$24:C$37,0)))</f>
        <v>0</v>
      </c>
      <c r="K8" s="9">
        <f>IF(SUM(J8-ref!D$8)&lt;0,0,SUM(J8-ref!D$8))</f>
        <v>0</v>
      </c>
      <c r="L8" s="169"/>
      <c r="M8" s="4">
        <f>IF(OR(D8="télétravail",D8="férié travaillé",D8="travail"),(H8-F8+IF(F8&gt;H8,1)),INDEX(ref!$D$24:'ref'!$D$37,MATCH(D8,ref!C$24:C$37,0)))</f>
        <v>0</v>
      </c>
      <c r="N8" s="10">
        <f>IF(SUM(M8-ref!D$4)&lt;0,0,SUM(M8-ref!D$4))</f>
        <v>0</v>
      </c>
      <c r="O8" s="67">
        <f t="shared" si="3"/>
        <v>0</v>
      </c>
      <c r="Q8" s="98"/>
      <c r="R8" s="66"/>
      <c r="S8" s="92"/>
      <c r="T8" s="101">
        <f t="shared" si="7"/>
        <v>0</v>
      </c>
      <c r="U8" s="100" t="str">
        <f>IF(T8="","",IF(SUM(T8-ref!D$10)&gt;0,0,IF(T8=0, "0:00", SUM(T8-ref!D$10))))</f>
        <v>0:00</v>
      </c>
      <c r="V8" s="98"/>
      <c r="W8" s="66"/>
      <c r="X8" s="92"/>
      <c r="Y8" s="101">
        <f t="shared" si="4"/>
        <v>0</v>
      </c>
      <c r="Z8" s="167" t="str">
        <f>IF(Y8="","",IF(SUM(Y8-ref!D$10)&gt;0,0,IF(Y8=0, "0:00", SUM(Y8-ref!D$10))))</f>
        <v>0:00</v>
      </c>
      <c r="AA8" s="24"/>
      <c r="AB8" s="18"/>
      <c r="AC8" s="81">
        <f>O11</f>
        <v>0</v>
      </c>
      <c r="AD8" s="60">
        <f t="shared" si="5"/>
        <v>0</v>
      </c>
      <c r="AE8" s="15"/>
      <c r="AF8" s="123" t="s">
        <v>59</v>
      </c>
      <c r="AG8" s="40" t="s">
        <v>55</v>
      </c>
      <c r="AH8" s="122" t="s">
        <v>60</v>
      </c>
      <c r="AI8" s="41" t="str" cm="1">
        <f t="array" ref="AI8">IF(ISNUMBER(E9),E9-_xlfn.AGGREGATE(14,6,(I$4:I8&lt;E9)*I$4:I8,1),"")</f>
        <v/>
      </c>
      <c r="AJ8" s="16" t="str">
        <f>IF(ISNUMBER(AI8),ABS(IF(SUM(AI8-ref!D$9)&gt;0,0,SUM(AI8-ref!D$9))),"")</f>
        <v/>
      </c>
      <c r="AO8"/>
    </row>
    <row r="9" spans="2:44" x14ac:dyDescent="0.3">
      <c r="B9" s="62"/>
      <c r="C9" s="112">
        <f t="shared" si="6"/>
        <v>43834</v>
      </c>
      <c r="D9" s="116" t="s">
        <v>15</v>
      </c>
      <c r="E9" s="113" t="str">
        <f t="shared" si="0"/>
        <v/>
      </c>
      <c r="F9" s="24"/>
      <c r="G9" s="19">
        <f t="shared" si="2"/>
        <v>0</v>
      </c>
      <c r="H9" s="24"/>
      <c r="I9" s="32" t="str">
        <f t="shared" si="1"/>
        <v/>
      </c>
      <c r="J9" s="17">
        <f>IF(OR(D9="télétravail",D9="férié travaillé",D9="travail"),(H9-F9+IF(F9&gt;H9,1)-G9),INDEX(ref!$D$24:'ref'!$D$37,MATCH(D9,ref!C$24:C$37,0)))</f>
        <v>0</v>
      </c>
      <c r="K9" s="9">
        <f>IF(SUM(J9-ref!D$8)&lt;0,0,SUM(J9-ref!D$8))</f>
        <v>0</v>
      </c>
      <c r="L9" s="169"/>
      <c r="M9" s="4">
        <f>IF(OR(D9="télétravail",D9="férié travaillé",D9="travail"),(H9-F9+IF(F9&gt;H9,1)),INDEX(ref!$D$24:'ref'!$D$37,MATCH(D9,ref!C$24:C$37,0)))</f>
        <v>0</v>
      </c>
      <c r="N9" s="10">
        <f>IF(SUM(M9-ref!D$4)&lt;0,0,SUM(M9-ref!D$4))</f>
        <v>0</v>
      </c>
      <c r="O9" s="20">
        <f t="shared" si="3"/>
        <v>0</v>
      </c>
      <c r="Q9" s="98"/>
      <c r="R9" s="66"/>
      <c r="S9" s="92"/>
      <c r="T9" s="101">
        <f t="shared" si="7"/>
        <v>0</v>
      </c>
      <c r="U9" s="100" t="str">
        <f>IF(T9="","",IF(SUM(T9-ref!D$10)&gt;0,0,IF(T9=0, "0:00", SUM(T9-ref!D$10))))</f>
        <v>0:00</v>
      </c>
      <c r="V9" s="98"/>
      <c r="W9" s="66"/>
      <c r="X9" s="92"/>
      <c r="Y9" s="101">
        <f t="shared" si="4"/>
        <v>0</v>
      </c>
      <c r="Z9" s="167" t="str">
        <f>IF(Y9="","",IF(SUM(Y9-ref!D$10)&gt;0,0,IF(Y9=0, "0:00", SUM(Y9-ref!D$10))))</f>
        <v>0:00</v>
      </c>
      <c r="AA9" s="24"/>
      <c r="AB9" s="18"/>
      <c r="AC9" s="82" t="s">
        <v>42</v>
      </c>
      <c r="AD9" s="60">
        <f t="shared" si="5"/>
        <v>0</v>
      </c>
      <c r="AE9" s="15"/>
      <c r="AF9" s="123" t="s">
        <v>60</v>
      </c>
      <c r="AG9" s="40" t="s">
        <v>55</v>
      </c>
      <c r="AH9" s="122" t="s">
        <v>61</v>
      </c>
      <c r="AI9" s="41" t="str" cm="1">
        <f t="array" ref="AI9">IF(ISNUMBER(E10),E10-_xlfn.AGGREGATE(14,6,(I$4:I9&lt;E10)*I$4:I9,1),"")</f>
        <v/>
      </c>
      <c r="AJ9" s="16" t="str">
        <f>IF(ISNUMBER(AI9),ABS(IF(SUM(AI9-ref!D$9)&gt;0,0,SUM(AI9-ref!D$9))),"")</f>
        <v/>
      </c>
      <c r="AO9"/>
    </row>
    <row r="10" spans="2:44" ht="15" thickBot="1" x14ac:dyDescent="0.35">
      <c r="B10" s="61"/>
      <c r="C10" s="112">
        <f t="shared" si="6"/>
        <v>43835</v>
      </c>
      <c r="D10" s="116" t="s">
        <v>15</v>
      </c>
      <c r="E10" s="113" t="str">
        <f t="shared" si="0"/>
        <v/>
      </c>
      <c r="F10" s="24"/>
      <c r="G10" s="19">
        <f t="shared" si="2"/>
        <v>0</v>
      </c>
      <c r="H10" s="24"/>
      <c r="I10" s="32" t="str">
        <f t="shared" si="1"/>
        <v/>
      </c>
      <c r="J10" s="17">
        <f>IF(OR(D10="télétravail",D10="férié travaillé",D10="travail"),(H10-F10+IF(F10&gt;H10,1)-G10),INDEX(ref!$D$24:'ref'!$D$37,MATCH(D10,ref!C$24:C$37,0)))</f>
        <v>0</v>
      </c>
      <c r="K10" s="9">
        <f>IF(SUM(J10-ref!D$8)&lt;0,0,SUM(J10-ref!D$8))</f>
        <v>0</v>
      </c>
      <c r="L10" s="169"/>
      <c r="M10" s="4">
        <f>IF(OR(D10="télétravail",D10="férié travaillé",D10="travail"),(H10-F10+IF(F10&gt;H10,1)),INDEX(ref!$D$24:'ref'!$D$37,MATCH(D10,ref!C$24:C$37,0)))</f>
        <v>0</v>
      </c>
      <c r="N10" s="10">
        <f>IF(SUM(M10-ref!D$4)&lt;0,0,SUM(M10-ref!D$4))</f>
        <v>0</v>
      </c>
      <c r="O10" s="70">
        <f t="shared" si="3"/>
        <v>0</v>
      </c>
      <c r="Q10" s="98"/>
      <c r="R10" s="66"/>
      <c r="S10" s="92"/>
      <c r="T10" s="101">
        <f>S10-R10</f>
        <v>0</v>
      </c>
      <c r="U10" s="100" t="str">
        <f>IF(T10="","",IF(SUM(T10-ref!D$10)&gt;0,0,IF(T10=0, "0:00", SUM(T10-ref!D$10))))</f>
        <v>0:00</v>
      </c>
      <c r="V10" s="98"/>
      <c r="W10" s="66"/>
      <c r="X10" s="92"/>
      <c r="Y10" s="101">
        <f>X10-W10</f>
        <v>0</v>
      </c>
      <c r="Z10" s="167" t="str">
        <f>IF(Y10="","",IF(SUM(Y10-ref!D$10)&gt;0,0,IF(Y10=0, "0:00", SUM(Y10-ref!D$10))))</f>
        <v>0:00</v>
      </c>
      <c r="AA10" s="24"/>
      <c r="AB10" s="18"/>
      <c r="AC10" s="83">
        <f>ref!D$12</f>
        <v>2</v>
      </c>
      <c r="AD10" s="60">
        <f t="shared" si="5"/>
        <v>0</v>
      </c>
      <c r="AE10" s="15"/>
      <c r="AF10" s="123" t="s">
        <v>61</v>
      </c>
      <c r="AG10" s="40" t="s">
        <v>55</v>
      </c>
      <c r="AH10" s="122" t="s">
        <v>62</v>
      </c>
      <c r="AI10" s="41" t="str" cm="1">
        <f t="array" ref="AI10">IF(ISNUMBER(E11),E11-_xlfn.AGGREGATE(14,6,(I$4:I10&lt;E11)*I$4:I10,1),"")</f>
        <v/>
      </c>
      <c r="AJ10" s="16" t="str">
        <f>IF(ISNUMBER(AI10),ABS(IF(SUM(AI10-ref!D$9)&gt;0,0,SUM(AI10-ref!D$9))),"")</f>
        <v/>
      </c>
      <c r="AO10"/>
    </row>
    <row r="11" spans="2:44" ht="15" thickBot="1" x14ac:dyDescent="0.35">
      <c r="B11" s="62"/>
      <c r="C11" s="112">
        <f t="shared" si="6"/>
        <v>43836</v>
      </c>
      <c r="D11" s="117" t="s">
        <v>15</v>
      </c>
      <c r="E11" s="113" t="str">
        <f t="shared" si="0"/>
        <v/>
      </c>
      <c r="F11" s="24"/>
      <c r="G11" s="19">
        <f t="shared" si="2"/>
        <v>0</v>
      </c>
      <c r="H11" s="24"/>
      <c r="I11" s="32" t="str">
        <f t="shared" si="1"/>
        <v/>
      </c>
      <c r="J11" s="17">
        <f>IF(OR(D11="télétravail",D11="férié travaillé",D11="travail"),(H11-F11+IF(F11&gt;H11,1)-G11),INDEX(ref!$D$24:'ref'!$D$37,MATCH(D11,ref!C$24:C$37,0)))</f>
        <v>0</v>
      </c>
      <c r="K11" s="9">
        <f>IF(SUM(J11-ref!D$8)&lt;0,0,SUM(J11-ref!D$8))</f>
        <v>0</v>
      </c>
      <c r="L11" s="169"/>
      <c r="M11" s="4">
        <f>IF(OR(D11="télétravail",D11="férié travaillé",D11="travail"),(H11-F11+IF(F11&gt;H11,1)),INDEX(ref!$D$24:'ref'!$D$37,MATCH(D11,ref!C$24:C$37,0)))</f>
        <v>0</v>
      </c>
      <c r="N11" s="10">
        <f>IF(SUM(M11-ref!D$4)&lt;0,0,SUM(M11-ref!D$4))</f>
        <v>0</v>
      </c>
      <c r="O11" s="68">
        <f t="shared" si="3"/>
        <v>0</v>
      </c>
      <c r="Q11" s="99"/>
      <c r="R11" s="66"/>
      <c r="S11" s="92"/>
      <c r="T11" s="101">
        <f>S11-R11</f>
        <v>0</v>
      </c>
      <c r="U11" s="100" t="str">
        <f>IF(T11="","",IF(SUM(T11-ref!D$10)&gt;0,0,IF(T11=0, "0:00", SUM(T11-ref!D$10))))</f>
        <v>0:00</v>
      </c>
      <c r="V11" s="99"/>
      <c r="W11" s="66"/>
      <c r="X11" s="92"/>
      <c r="Y11" s="101">
        <f>X11-W11</f>
        <v>0</v>
      </c>
      <c r="Z11" s="167" t="str">
        <f>IF(Y11="","",IF(SUM(Y11-ref!D$10)&gt;0,0,IF(Y11=0, "0:00", SUM(Y11-ref!D$10))))</f>
        <v>0:00</v>
      </c>
      <c r="AA11" s="24"/>
      <c r="AB11" s="18"/>
      <c r="AC11" s="77">
        <f>IF(SUM(O11-ref!D$12)&lt;0,0,SUM(O11-ref!D$12))</f>
        <v>0</v>
      </c>
      <c r="AD11" s="60">
        <f t="shared" si="5"/>
        <v>0</v>
      </c>
      <c r="AE11" s="15"/>
      <c r="AO11"/>
    </row>
    <row r="12" spans="2:44" ht="15" thickBot="1" x14ac:dyDescent="0.35">
      <c r="D12" s="114"/>
      <c r="U12" s="57"/>
      <c r="AO12"/>
    </row>
    <row r="13" spans="2:44" ht="15" thickBot="1" x14ac:dyDescent="0.35">
      <c r="D13" s="114"/>
      <c r="H13" s="198" t="s">
        <v>119</v>
      </c>
      <c r="I13" s="199"/>
      <c r="O13" s="12"/>
      <c r="AO13"/>
    </row>
    <row r="14" spans="2:44" ht="15" thickBot="1" x14ac:dyDescent="0.35">
      <c r="D14" s="114"/>
      <c r="U14" s="57"/>
      <c r="AO14"/>
    </row>
    <row r="15" spans="2:44" x14ac:dyDescent="0.3">
      <c r="B15" s="64"/>
      <c r="C15" s="112">
        <f>C11+1</f>
        <v>43837</v>
      </c>
      <c r="D15" s="115" t="s">
        <v>15</v>
      </c>
      <c r="E15" s="113" t="str">
        <f t="shared" ref="E15:E21" si="8">IF(AND(H15="",F15=""),"",C15+F15)</f>
        <v/>
      </c>
      <c r="F15" s="24"/>
      <c r="G15" s="19">
        <f>SUM(T15+Y15+AA15)</f>
        <v>0</v>
      </c>
      <c r="H15" s="24"/>
      <c r="I15" s="32" t="str">
        <f t="shared" ref="I15:I21" si="9">IF(AND(F15="",H15=""),"",C15+H15+(F15&gt;H15))</f>
        <v/>
      </c>
      <c r="J15" s="17">
        <f>IF(OR(D15="télétravail",D15="férié travaillé",D15="travail"),(H15-F15+IF(F15&gt;H15,1)-G15),INDEX(ref!$D$24:'ref'!$D$37,MATCH(D15,ref!C$24:C$37,0)))</f>
        <v>0</v>
      </c>
      <c r="K15" s="9">
        <f>IF(SUM(J15-ref!D$8)&lt;0,0,SUM(J15-ref!D$8))</f>
        <v>0</v>
      </c>
      <c r="L15" s="169"/>
      <c r="M15" s="4">
        <f>IF(OR(D15="férié travaillé",D15="travail",D15="asa",D15="rtt"),H15-F15+IF(F15&gt;H15,1),INDEX(ref!$D$25:'ref'!$D$35,MATCH(D15,gerald2,0)))</f>
        <v>0</v>
      </c>
      <c r="N15" s="10">
        <f>IF(SUM(M15-ref!D$4)&lt;0,0,SUM(M15-ref!D$4))</f>
        <v>0</v>
      </c>
      <c r="O15" s="118">
        <f>J15</f>
        <v>0</v>
      </c>
      <c r="Q15" s="97"/>
      <c r="R15" s="66"/>
      <c r="S15" s="92"/>
      <c r="T15" s="101">
        <f t="shared" ref="T15:T19" si="10">S15-R15</f>
        <v>0</v>
      </c>
      <c r="U15" s="100" t="str">
        <f>IF(T15="","",IF(SUM(T15-ref!D$10)&gt;0,0,IF(T15=0, "0:00", SUM(T15-ref!D$10))))</f>
        <v>0:00</v>
      </c>
      <c r="V15" s="97"/>
      <c r="W15" s="66"/>
      <c r="X15" s="92"/>
      <c r="Y15" s="101">
        <f>X15-W15</f>
        <v>0</v>
      </c>
      <c r="Z15" s="167" t="str">
        <f>IF(T5="","",IF(SUM(Y15-ref!D$10)&gt;0,0,IF(Y15=0, "0:00", SUM(Y15-ref!D$10))))</f>
        <v>0:00</v>
      </c>
      <c r="AA15" s="24"/>
      <c r="AB15" s="18"/>
      <c r="AC15" s="78">
        <f>SUM(AD15:AD21)</f>
        <v>0</v>
      </c>
      <c r="AD15" s="60">
        <f>IF(AND(G15&lt;&gt;"",I15&lt;&gt;""),1,0+OR(N(I14)&lt;N(G14),E15="récupération",E15="congé 1 jour",E15="congé 1/2 jour ",E15="congé 5h24",E15="arrêt maladie",E15="arrêt travail",E15="férié ",E15="congé parentale",E15="congé de naissance"))</f>
        <v>0</v>
      </c>
      <c r="AE15" s="15"/>
      <c r="AF15" s="121" t="s">
        <v>56</v>
      </c>
      <c r="AG15" s="40" t="s">
        <v>55</v>
      </c>
      <c r="AH15" s="122" t="s">
        <v>57</v>
      </c>
      <c r="AI15" s="41" t="str" cm="1">
        <f t="array" ref="AI15">IF(ISNUMBER(E16),E16-_xlfn.AGGREGATE(14,6,(I$4:I15&lt;E16)*I$4:I15,1),"")</f>
        <v/>
      </c>
      <c r="AJ15" s="16" t="str">
        <f>IF(ISNUMBER(AI15),ABS(IF(SUM(AI15-ref!D$9)&gt;0,0,SUM(AI15-ref!D$9))),"")</f>
        <v/>
      </c>
      <c r="AO15"/>
    </row>
    <row r="16" spans="2:44" x14ac:dyDescent="0.3">
      <c r="B16" s="64"/>
      <c r="C16" s="112">
        <f t="shared" ref="C16:C19" si="11">C15+1</f>
        <v>43838</v>
      </c>
      <c r="D16" s="116" t="s">
        <v>15</v>
      </c>
      <c r="E16" s="113" t="str">
        <f t="shared" si="8"/>
        <v/>
      </c>
      <c r="F16" s="24"/>
      <c r="G16" s="19">
        <f t="shared" ref="G16:G21" si="12">SUM(T16+Y16+AA16)</f>
        <v>0</v>
      </c>
      <c r="H16" s="24"/>
      <c r="I16" s="32" t="str">
        <f t="shared" si="9"/>
        <v/>
      </c>
      <c r="J16" s="17">
        <f>IF(OR(D16="télétravail",D16="férié travaillé",D16="travail"),(H16-F16+IF(F16&gt;H16,1)-G16),INDEX(ref!$D$24:'ref'!$D$37,MATCH(D16,ref!C$24:C$37,0)))</f>
        <v>0</v>
      </c>
      <c r="K16" s="9">
        <f>IF(SUM(J16-ref!D$8)&lt;0,0,SUM(J16-ref!D$8))</f>
        <v>0</v>
      </c>
      <c r="L16" s="169"/>
      <c r="M16" s="4">
        <f>IF(OR(D16="férié travaillé",D16="travail",D16="asa",D16="rtt"),H16-F16+IF(F16&gt;H16,1),INDEX(ref!$D$25:'ref'!$D$35,MATCH(D16,gerald2,0)))</f>
        <v>0</v>
      </c>
      <c r="N16" s="10">
        <f>IF(SUM(M16-ref!D$4)&lt;0,0,SUM(M16-ref!D$4))</f>
        <v>0</v>
      </c>
      <c r="O16" s="71">
        <f t="shared" ref="O16:O21" si="13">O15+J16</f>
        <v>0</v>
      </c>
      <c r="Q16" s="98"/>
      <c r="R16" s="66"/>
      <c r="S16" s="92"/>
      <c r="T16" s="101">
        <f t="shared" si="10"/>
        <v>0</v>
      </c>
      <c r="U16" s="100" t="str">
        <f>IF(T16="","",IF(SUM(T16-ref!D$10)&gt;0,0,IF(T16=0, "0:00", SUM(T16-ref!D$10))))</f>
        <v>0:00</v>
      </c>
      <c r="V16" s="98"/>
      <c r="W16" s="66"/>
      <c r="X16" s="92"/>
      <c r="Y16" s="101">
        <f t="shared" ref="Y16:Y19" si="14">X16-W16</f>
        <v>0</v>
      </c>
      <c r="Z16" s="167" t="str">
        <f>IF(T6="","",IF(SUM(Y16-ref!D$10)&gt;0,0,IF(Y16=0, "0:00", SUM(Y16-ref!D$10))))</f>
        <v>0:00</v>
      </c>
      <c r="AA16" s="24"/>
      <c r="AB16" s="18"/>
      <c r="AC16" s="79">
        <f>IF(SUM(AC15-ref!D$7)&lt;0,0,SUM(AC15-ref!D$7))</f>
        <v>0</v>
      </c>
      <c r="AD16" s="60">
        <f t="shared" ref="AD16:AD21" si="15">IF(AND(G16&lt;&gt;"",I16&lt;&gt;""),1,0+OR(N(I15)&lt;N(G15),E16="récupération",E16="congé 1 jour",E16="congé 1/2 jour ",E16="congé 5h24",E16="arrêt maladie",E16="arrêt travail",E16="férié ",E16="congé parentale",E16="congé de naissance"))</f>
        <v>0</v>
      </c>
      <c r="AE16" s="15"/>
      <c r="AF16" s="123" t="s">
        <v>57</v>
      </c>
      <c r="AG16" s="40" t="s">
        <v>55</v>
      </c>
      <c r="AH16" s="122" t="s">
        <v>58</v>
      </c>
      <c r="AI16" s="41" t="str" cm="1">
        <f t="array" ref="AI16">IF(ISNUMBER(E17),E17-_xlfn.AGGREGATE(14,6,(I$4:I16&lt;E17)*I$4:I16,1),"")</f>
        <v/>
      </c>
      <c r="AJ16" s="16" t="str">
        <f>IF(ISNUMBER(AI16),ABS(IF(SUM(AI16-ref!D$9)&gt;0,0,SUM(AI16-ref!D$9))),"")</f>
        <v/>
      </c>
      <c r="AO16"/>
    </row>
    <row r="17" spans="2:41" x14ac:dyDescent="0.3">
      <c r="B17" s="64"/>
      <c r="C17" s="112">
        <f t="shared" si="11"/>
        <v>43839</v>
      </c>
      <c r="D17" s="116" t="s">
        <v>15</v>
      </c>
      <c r="E17" s="113" t="str">
        <f t="shared" si="8"/>
        <v/>
      </c>
      <c r="F17" s="24"/>
      <c r="G17" s="19">
        <f t="shared" si="12"/>
        <v>0</v>
      </c>
      <c r="H17" s="24"/>
      <c r="I17" s="32" t="str">
        <f t="shared" si="9"/>
        <v/>
      </c>
      <c r="J17" s="17">
        <f>IF(OR(D17="télétravail",D17="férié travaillé",D17="travail"),(H17-F17+IF(F17&gt;H17,1)-G17),INDEX(ref!$D$24:'ref'!$D$37,MATCH(D17,ref!C$24:C$37,0)))</f>
        <v>0</v>
      </c>
      <c r="K17" s="9">
        <f>IF(SUM(J17-ref!D$8)&lt;0,0,SUM(J17-ref!D$8))</f>
        <v>0</v>
      </c>
      <c r="L17" s="169"/>
      <c r="M17" s="4">
        <f>IF(OR(D17="férié travaillé",D17="travail",D17="asa",D17="rtt"),H17-F17+IF(F17&gt;H17,1),INDEX(ref!$D$25:'ref'!$D$35,MATCH(D17,gerald2,0)))</f>
        <v>0</v>
      </c>
      <c r="N17" s="10">
        <f>IF(SUM(M17-ref!D$4)&lt;0,0,SUM(M17-ref!D$4))</f>
        <v>0</v>
      </c>
      <c r="O17" s="71">
        <f t="shared" si="13"/>
        <v>0</v>
      </c>
      <c r="Q17" s="98"/>
      <c r="R17" s="66"/>
      <c r="S17" s="92"/>
      <c r="T17" s="101">
        <f t="shared" si="10"/>
        <v>0</v>
      </c>
      <c r="U17" s="100" t="str">
        <f>IF(T17="","",IF(SUM(T17-ref!D$10)&gt;0,0,IF(T17=0, "0:00", SUM(T17-ref!D$10))))</f>
        <v>0:00</v>
      </c>
      <c r="V17" s="98"/>
      <c r="W17" s="66"/>
      <c r="X17" s="92"/>
      <c r="Y17" s="101">
        <f t="shared" si="14"/>
        <v>0</v>
      </c>
      <c r="Z17" s="167" t="str">
        <f>IF(T7="","",IF(SUM(Y17-ref!D$10)&gt;0,0,IF(Y17=0, "0:00", SUM(Y17-ref!D$10))))</f>
        <v>0:00</v>
      </c>
      <c r="AA17" s="24"/>
      <c r="AB17" s="18"/>
      <c r="AC17" s="80" t="s">
        <v>24</v>
      </c>
      <c r="AD17" s="60">
        <f t="shared" si="15"/>
        <v>0</v>
      </c>
      <c r="AE17" s="15"/>
      <c r="AF17" s="123" t="s">
        <v>58</v>
      </c>
      <c r="AG17" s="40" t="s">
        <v>55</v>
      </c>
      <c r="AH17" s="122" t="s">
        <v>59</v>
      </c>
      <c r="AI17" s="41" t="str" cm="1">
        <f t="array" ref="AI17">IF(ISNUMBER(E18),E18-_xlfn.AGGREGATE(14,6,(I$4:I17&lt;E18)*I$4:I17,1),"")</f>
        <v/>
      </c>
      <c r="AJ17" s="16" t="str">
        <f>IF(ISNUMBER(AI17),ABS(IF(SUM(AI17-ref!D$9)&gt;0,0,SUM(AI17-ref!D$9))),"")</f>
        <v/>
      </c>
      <c r="AO17"/>
    </row>
    <row r="18" spans="2:41" x14ac:dyDescent="0.3">
      <c r="B18" s="64"/>
      <c r="C18" s="112">
        <f t="shared" si="11"/>
        <v>43840</v>
      </c>
      <c r="D18" s="116" t="s">
        <v>15</v>
      </c>
      <c r="E18" s="113" t="str">
        <f t="shared" si="8"/>
        <v/>
      </c>
      <c r="F18" s="24"/>
      <c r="G18" s="19">
        <f t="shared" si="12"/>
        <v>0</v>
      </c>
      <c r="H18" s="24"/>
      <c r="I18" s="32" t="str">
        <f t="shared" si="9"/>
        <v/>
      </c>
      <c r="J18" s="17">
        <f>IF(OR(D18="télétravail",D18="férié travaillé",D18="travail"),(H18-F18+IF(F18&gt;H18,1)-G18),INDEX(ref!$D$24:'ref'!$D$37,MATCH(D18,ref!C$24:C$37,0)))</f>
        <v>0</v>
      </c>
      <c r="K18" s="9">
        <f>IF(SUM(J18-ref!D$8)&lt;0,0,SUM(J18-ref!D$8))</f>
        <v>0</v>
      </c>
      <c r="L18" s="169"/>
      <c r="M18" s="4">
        <f>IF(OR(D18="férié travaillé",D18="travail",D18="asa",D18="rtt"),H18-F18+IF(F18&gt;H18,1),INDEX(ref!$D$25:'ref'!$D$35,MATCH(D18,gerald2,0)))</f>
        <v>0</v>
      </c>
      <c r="N18" s="10">
        <f>IF(SUM(M18-ref!D$4)&lt;0,0,SUM(M18-ref!D$4))</f>
        <v>0</v>
      </c>
      <c r="O18" s="70">
        <f t="shared" si="13"/>
        <v>0</v>
      </c>
      <c r="Q18" s="98"/>
      <c r="R18" s="66"/>
      <c r="S18" s="92"/>
      <c r="T18" s="101">
        <f t="shared" si="10"/>
        <v>0</v>
      </c>
      <c r="U18" s="100" t="str">
        <f>IF(T18="","",IF(SUM(T18-ref!D$10)&gt;0,0,IF(T18=0, "0:00", SUM(T18-ref!D$10))))</f>
        <v>0:00</v>
      </c>
      <c r="V18" s="98"/>
      <c r="W18" s="66"/>
      <c r="X18" s="92"/>
      <c r="Y18" s="101">
        <f t="shared" si="14"/>
        <v>0</v>
      </c>
      <c r="Z18" s="167" t="str">
        <f>IF(T8="","",IF(SUM(Y18-ref!D$10)&gt;0,0,IF(Y18=0, "0:00", SUM(Y18-ref!D$10))))</f>
        <v>0:00</v>
      </c>
      <c r="AA18" s="24"/>
      <c r="AB18" s="18"/>
      <c r="AC18" s="81">
        <f>O21</f>
        <v>0</v>
      </c>
      <c r="AD18" s="60">
        <f t="shared" si="15"/>
        <v>0</v>
      </c>
      <c r="AE18" s="15"/>
      <c r="AF18" s="123" t="s">
        <v>59</v>
      </c>
      <c r="AG18" s="40" t="s">
        <v>55</v>
      </c>
      <c r="AH18" s="122" t="s">
        <v>60</v>
      </c>
      <c r="AI18" s="41" t="str" cm="1">
        <f t="array" ref="AI18">IF(ISNUMBER(E19),E19-_xlfn.AGGREGATE(14,6,(I$4:I18&lt;E19)*I$4:I18,1),"")</f>
        <v/>
      </c>
      <c r="AJ18" s="16" t="str">
        <f>IF(ISNUMBER(AI18),ABS(IF(SUM(AI18-ref!D$9)&gt;0,0,SUM(AI18-ref!D$9))),"")</f>
        <v/>
      </c>
      <c r="AO18"/>
    </row>
    <row r="19" spans="2:41" x14ac:dyDescent="0.3">
      <c r="B19" s="64"/>
      <c r="C19" s="112">
        <f t="shared" si="11"/>
        <v>43841</v>
      </c>
      <c r="D19" s="116" t="s">
        <v>15</v>
      </c>
      <c r="E19" s="113" t="str">
        <f t="shared" si="8"/>
        <v/>
      </c>
      <c r="F19" s="24"/>
      <c r="G19" s="19">
        <f t="shared" si="12"/>
        <v>0</v>
      </c>
      <c r="H19" s="24"/>
      <c r="I19" s="32" t="str">
        <f t="shared" si="9"/>
        <v/>
      </c>
      <c r="J19" s="17">
        <f>IF(OR(D19="télétravail",D19="férié travaillé",D19="travail"),(H19-F19+IF(F19&gt;H19,1)-G19),INDEX(ref!$D$24:'ref'!$D$37,MATCH(D19,ref!C$24:C$37,0)))</f>
        <v>0</v>
      </c>
      <c r="K19" s="9">
        <f>IF(SUM(J19-ref!D$8)&lt;0,0,SUM(J19-ref!D$8))</f>
        <v>0</v>
      </c>
      <c r="L19" s="169"/>
      <c r="M19" s="4">
        <f>IF(OR(D19="férié travaillé",D19="travail",D19="asa",D19="rtt"),H19-F19+IF(F19&gt;H19,1),INDEX(ref!$D$25:'ref'!$D$35,MATCH(D19,gerald2,0)))</f>
        <v>0</v>
      </c>
      <c r="N19" s="10">
        <f>IF(SUM(M19-ref!D$4)&lt;0,0,SUM(M19-ref!D$4))</f>
        <v>0</v>
      </c>
      <c r="O19" s="20">
        <f t="shared" si="13"/>
        <v>0</v>
      </c>
      <c r="Q19" s="98"/>
      <c r="R19" s="66"/>
      <c r="S19" s="92"/>
      <c r="T19" s="101">
        <f t="shared" si="10"/>
        <v>0</v>
      </c>
      <c r="U19" s="100" t="str">
        <f>IF(T19="","",IF(SUM(T19-ref!D$10)&gt;0,0,IF(T19=0, "0:00", SUM(T19-ref!D$10))))</f>
        <v>0:00</v>
      </c>
      <c r="V19" s="98"/>
      <c r="W19" s="66"/>
      <c r="X19" s="92"/>
      <c r="Y19" s="101">
        <f t="shared" si="14"/>
        <v>0</v>
      </c>
      <c r="Z19" s="167" t="str">
        <f>IF(T9="","",IF(SUM(Y19-ref!D$10)&gt;0,0,IF(Y19=0, "0:00", SUM(Y19-ref!D$10))))</f>
        <v>0:00</v>
      </c>
      <c r="AA19" s="24"/>
      <c r="AB19" s="18"/>
      <c r="AC19" s="84" t="s">
        <v>42</v>
      </c>
      <c r="AD19" s="60">
        <f t="shared" si="15"/>
        <v>0</v>
      </c>
      <c r="AE19" s="15"/>
      <c r="AF19" s="123" t="s">
        <v>60</v>
      </c>
      <c r="AG19" s="40" t="s">
        <v>55</v>
      </c>
      <c r="AH19" s="122" t="s">
        <v>61</v>
      </c>
      <c r="AI19" s="41" t="str" cm="1">
        <f t="array" ref="AI19">IF(ISNUMBER(E20),E20-_xlfn.AGGREGATE(14,6,(I$4:I19&lt;E20)*I$4:I19,1),"")</f>
        <v/>
      </c>
      <c r="AJ19" s="16" t="str">
        <f>IF(ISNUMBER(AI19),ABS(IF(SUM(AI19-ref!D$9)&gt;0,0,SUM(AI19-ref!D$9))),"")</f>
        <v/>
      </c>
      <c r="AO19"/>
    </row>
    <row r="20" spans="2:41" ht="15" thickBot="1" x14ac:dyDescent="0.35">
      <c r="B20" s="64"/>
      <c r="C20" s="112">
        <f>C19+1</f>
        <v>43842</v>
      </c>
      <c r="D20" s="116" t="s">
        <v>15</v>
      </c>
      <c r="E20" s="113" t="str">
        <f t="shared" si="8"/>
        <v/>
      </c>
      <c r="F20" s="24"/>
      <c r="G20" s="19">
        <f t="shared" si="12"/>
        <v>0</v>
      </c>
      <c r="H20" s="24"/>
      <c r="I20" s="32" t="str">
        <f t="shared" si="9"/>
        <v/>
      </c>
      <c r="J20" s="17">
        <f>IF(OR(D20="télétravail",D20="férié travaillé",D20="travail"),(H20-F20+IF(F20&gt;H20,1)-G20),INDEX(ref!$D$24:'ref'!$D$37,MATCH(D20,ref!C$24:C$37,0)))</f>
        <v>0</v>
      </c>
      <c r="K20" s="9">
        <f>IF(SUM(J20-ref!D$8)&lt;0,0,SUM(J20-ref!D$8))</f>
        <v>0</v>
      </c>
      <c r="L20" s="169"/>
      <c r="M20" s="4">
        <f>IF(OR(D20="férié travaillé",D20="travail",D20="asa",D20="rtt"),H20-F20+IF(F20&gt;H20,1),INDEX(ref!$D$25:'ref'!$D$35,MATCH(D20,gerald2,0)))</f>
        <v>0</v>
      </c>
      <c r="N20" s="10">
        <f>IF(SUM(M20-ref!D$4)&lt;0,0,SUM(M20-ref!D$4))</f>
        <v>0</v>
      </c>
      <c r="O20" s="70">
        <f t="shared" si="13"/>
        <v>0</v>
      </c>
      <c r="Q20" s="98"/>
      <c r="R20" s="66"/>
      <c r="S20" s="92"/>
      <c r="T20" s="101">
        <f>S20-R20</f>
        <v>0</v>
      </c>
      <c r="U20" s="100" t="str">
        <f>IF(T20="","",IF(SUM(T20-ref!D$10)&gt;0,0,IF(T20=0, "0:00", SUM(T20-ref!D$10))))</f>
        <v>0:00</v>
      </c>
      <c r="V20" s="98"/>
      <c r="W20" s="66"/>
      <c r="X20" s="92"/>
      <c r="Y20" s="101">
        <f>X20-W20</f>
        <v>0</v>
      </c>
      <c r="Z20" s="167" t="str">
        <f>IF(T10="","",IF(SUM(Y20-ref!D$10)&gt;0,0,IF(Y20=0, "0:00", SUM(Y20-ref!D$10))))</f>
        <v>0:00</v>
      </c>
      <c r="AA20" s="24"/>
      <c r="AB20" s="18"/>
      <c r="AC20" s="85">
        <f>ref!D$12</f>
        <v>2</v>
      </c>
      <c r="AD20" s="60">
        <f t="shared" si="15"/>
        <v>0</v>
      </c>
      <c r="AE20" s="15"/>
      <c r="AF20" s="123" t="s">
        <v>61</v>
      </c>
      <c r="AG20" s="40" t="s">
        <v>55</v>
      </c>
      <c r="AH20" s="122" t="s">
        <v>62</v>
      </c>
      <c r="AI20" s="41" t="str" cm="1">
        <f t="array" ref="AI20">IF(ISNUMBER(E21),E21-_xlfn.AGGREGATE(14,6,(I$4:I20&lt;E21)*I$4:I20,1),"")</f>
        <v/>
      </c>
      <c r="AJ20" s="16" t="str">
        <f>IF(ISNUMBER(AI20),ABS(IF(SUM(AI20-ref!D$9)&gt;0,0,SUM(AI20-ref!D$9))),"")</f>
        <v/>
      </c>
      <c r="AO20"/>
    </row>
    <row r="21" spans="2:41" ht="15" thickBot="1" x14ac:dyDescent="0.35">
      <c r="B21" s="64"/>
      <c r="C21" s="112">
        <f>C20+1</f>
        <v>43843</v>
      </c>
      <c r="D21" s="117" t="s">
        <v>15</v>
      </c>
      <c r="E21" s="113" t="str">
        <f t="shared" si="8"/>
        <v/>
      </c>
      <c r="F21" s="24"/>
      <c r="G21" s="19">
        <f t="shared" si="12"/>
        <v>0</v>
      </c>
      <c r="H21" s="24"/>
      <c r="I21" s="32" t="str">
        <f t="shared" si="9"/>
        <v/>
      </c>
      <c r="J21" s="17">
        <f>IF(OR(D21="télétravail",D21="férié travaillé",D21="travail"),(H21-F21+IF(F21&gt;H21,1)-G21),INDEX(ref!$D$24:'ref'!$D$37,MATCH(D21,ref!C$24:C$37,0)))</f>
        <v>0</v>
      </c>
      <c r="K21" s="9">
        <f>IF(SUM(J21-ref!D$8)&lt;0,0,SUM(J21-ref!D$8))</f>
        <v>0</v>
      </c>
      <c r="L21" s="169"/>
      <c r="M21" s="4">
        <f>IF(OR(D21="férié travaillé",D21="travail",D21="asa",D21="rtt"),H21-F21+IF(F21&gt;H21,1),INDEX(ref!$D$25:'ref'!$D$35,MATCH(D21,gerald2,0)))</f>
        <v>0</v>
      </c>
      <c r="N21" s="10">
        <f>IF(SUM(M21-ref!D$4)&lt;0,0,SUM(M21-ref!D$4))</f>
        <v>0</v>
      </c>
      <c r="O21" s="68">
        <f t="shared" si="13"/>
        <v>0</v>
      </c>
      <c r="Q21" s="99"/>
      <c r="R21" s="66"/>
      <c r="S21" s="92"/>
      <c r="T21" s="101">
        <f>S21-R21</f>
        <v>0</v>
      </c>
      <c r="U21" s="100" t="str">
        <f>IF(T21="","",IF(SUM(T21-ref!D$10)&gt;0,0,IF(T21=0, "0:00", SUM(T21-ref!D$10))))</f>
        <v>0:00</v>
      </c>
      <c r="V21" s="99"/>
      <c r="W21" s="66"/>
      <c r="X21" s="92"/>
      <c r="Y21" s="101">
        <f>X21-W21</f>
        <v>0</v>
      </c>
      <c r="Z21" s="167" t="str">
        <f>IF(T11="","",IF(SUM(Y21-ref!D$10)&gt;0,0,IF(Y21=0, "0:00", SUM(Y21-ref!D$10))))</f>
        <v>0:00</v>
      </c>
      <c r="AA21" s="24"/>
      <c r="AB21" s="18"/>
      <c r="AC21" s="77">
        <f>IF(SUM(O21-ref!D$12)&lt;0,0,SUM(O21-ref!D$12))</f>
        <v>0</v>
      </c>
      <c r="AD21" s="60">
        <f t="shared" si="15"/>
        <v>0</v>
      </c>
      <c r="AE21" s="15"/>
      <c r="AO21"/>
    </row>
    <row r="22" spans="2:41" x14ac:dyDescent="0.3">
      <c r="B22" s="65"/>
      <c r="D22" s="114"/>
      <c r="U22" s="57"/>
      <c r="AO22"/>
    </row>
    <row r="23" spans="2:41" x14ac:dyDescent="0.3">
      <c r="B23" s="65"/>
      <c r="D23" s="114"/>
      <c r="O23" s="12"/>
      <c r="AO23"/>
    </row>
    <row r="24" spans="2:41" x14ac:dyDescent="0.3">
      <c r="P24" s="2"/>
      <c r="V24" s="2"/>
      <c r="AH24" s="2"/>
      <c r="AK24" s="2"/>
      <c r="AL24" s="2"/>
    </row>
    <row r="25" spans="2:41" x14ac:dyDescent="0.3">
      <c r="P25" s="2"/>
      <c r="V25" s="2"/>
      <c r="AH25" s="2"/>
      <c r="AK25" s="2"/>
      <c r="AL25" s="2"/>
    </row>
    <row r="26" spans="2:41" x14ac:dyDescent="0.3">
      <c r="P26" s="2"/>
      <c r="V26" s="2"/>
      <c r="AH26" s="2"/>
      <c r="AK26" s="2"/>
      <c r="AL26" s="2"/>
    </row>
    <row r="27" spans="2:41" x14ac:dyDescent="0.3">
      <c r="P27" s="2"/>
      <c r="V27" s="2"/>
      <c r="AH27" s="2"/>
      <c r="AK27" s="2"/>
      <c r="AL27" s="2"/>
    </row>
    <row r="28" spans="2:41" x14ac:dyDescent="0.3">
      <c r="P28" s="2"/>
      <c r="V28" s="2"/>
      <c r="AH28" s="2"/>
      <c r="AK28" s="2"/>
      <c r="AL28" s="2"/>
    </row>
    <row r="29" spans="2:41" x14ac:dyDescent="0.3">
      <c r="P29" s="2"/>
      <c r="V29" s="2"/>
      <c r="AH29" s="2"/>
      <c r="AK29" s="2"/>
      <c r="AL29" s="2"/>
    </row>
    <row r="30" spans="2:41" x14ac:dyDescent="0.3">
      <c r="P30" s="2"/>
      <c r="V30" s="2"/>
      <c r="AH30" s="2"/>
      <c r="AK30" s="2"/>
      <c r="AL30" s="2"/>
    </row>
    <row r="31" spans="2:41" x14ac:dyDescent="0.3">
      <c r="P31" s="2"/>
      <c r="V31" s="2"/>
      <c r="AH31" s="2"/>
      <c r="AK31" s="2"/>
      <c r="AL31" s="2"/>
    </row>
    <row r="32" spans="2:41" x14ac:dyDescent="0.3">
      <c r="P32" s="2"/>
      <c r="V32" s="2"/>
      <c r="AH32" s="2"/>
      <c r="AK32" s="2"/>
      <c r="AL32" s="2"/>
    </row>
    <row r="33" s="2" customFormat="1" x14ac:dyDescent="0.3"/>
    <row r="34" s="2" customFormat="1" x14ac:dyDescent="0.3"/>
    <row r="35" s="2" customFormat="1" x14ac:dyDescent="0.3"/>
    <row r="36" s="2" customFormat="1" x14ac:dyDescent="0.3"/>
    <row r="37" s="2" customFormat="1" x14ac:dyDescent="0.3"/>
    <row r="38" s="2" customFormat="1" x14ac:dyDescent="0.3"/>
    <row r="39" s="2" customFormat="1" x14ac:dyDescent="0.3"/>
    <row r="40" s="2" customFormat="1" x14ac:dyDescent="0.3"/>
    <row r="41" s="2" customFormat="1" x14ac:dyDescent="0.3"/>
    <row r="42" s="2" customFormat="1" x14ac:dyDescent="0.3"/>
    <row r="43" s="2" customFormat="1" x14ac:dyDescent="0.3"/>
    <row r="44" s="2" customFormat="1" x14ac:dyDescent="0.3"/>
    <row r="45" s="2" customFormat="1" x14ac:dyDescent="0.3"/>
    <row r="46" s="2" customFormat="1" x14ac:dyDescent="0.3"/>
    <row r="47" s="2" customFormat="1" x14ac:dyDescent="0.3"/>
    <row r="48" s="2" customFormat="1" x14ac:dyDescent="0.3"/>
    <row r="49" s="2" customFormat="1" x14ac:dyDescent="0.3"/>
    <row r="50" s="2" customFormat="1" x14ac:dyDescent="0.3"/>
    <row r="51" s="2" customFormat="1" x14ac:dyDescent="0.3"/>
    <row r="52" s="2" customFormat="1" x14ac:dyDescent="0.3"/>
    <row r="53" s="2" customFormat="1" x14ac:dyDescent="0.3"/>
    <row r="54" s="2" customFormat="1" x14ac:dyDescent="0.3"/>
    <row r="55" s="2" customFormat="1" x14ac:dyDescent="0.3"/>
    <row r="56" s="2" customFormat="1" x14ac:dyDescent="0.3"/>
    <row r="57" s="2" customFormat="1" x14ac:dyDescent="0.3"/>
    <row r="58" s="2" customFormat="1" x14ac:dyDescent="0.3"/>
    <row r="59" s="2" customFormat="1" x14ac:dyDescent="0.3"/>
    <row r="60" s="2" customFormat="1" x14ac:dyDescent="0.3"/>
    <row r="61" s="2" customFormat="1" x14ac:dyDescent="0.3"/>
    <row r="62" s="2" customFormat="1" x14ac:dyDescent="0.3"/>
    <row r="63" s="2" customFormat="1" x14ac:dyDescent="0.3"/>
    <row r="64" s="2" customFormat="1" x14ac:dyDescent="0.3"/>
    <row r="65" s="2" customFormat="1" x14ac:dyDescent="0.3"/>
    <row r="66" s="2" customFormat="1" x14ac:dyDescent="0.3"/>
    <row r="67" s="2" customFormat="1" x14ac:dyDescent="0.3"/>
    <row r="68" s="2" customFormat="1" x14ac:dyDescent="0.3"/>
    <row r="69" s="2" customFormat="1" x14ac:dyDescent="0.3"/>
    <row r="70" s="2" customFormat="1" x14ac:dyDescent="0.3"/>
    <row r="71" s="2" customFormat="1" x14ac:dyDescent="0.3"/>
    <row r="72" s="2" customFormat="1" x14ac:dyDescent="0.3"/>
    <row r="73" s="2" customFormat="1" x14ac:dyDescent="0.3"/>
    <row r="74" s="2" customFormat="1" x14ac:dyDescent="0.3"/>
    <row r="75" s="2" customFormat="1" x14ac:dyDescent="0.3"/>
    <row r="76" s="2" customFormat="1" x14ac:dyDescent="0.3"/>
    <row r="77" s="2" customFormat="1" x14ac:dyDescent="0.3"/>
    <row r="78" s="2" customFormat="1" x14ac:dyDescent="0.3"/>
    <row r="79" s="2" customFormat="1" x14ac:dyDescent="0.3"/>
    <row r="80" s="2" customFormat="1" x14ac:dyDescent="0.3"/>
    <row r="81" s="2" customFormat="1" x14ac:dyDescent="0.3"/>
    <row r="82" s="2" customFormat="1" x14ac:dyDescent="0.3"/>
    <row r="83" s="2" customFormat="1" x14ac:dyDescent="0.3"/>
    <row r="84" s="2" customFormat="1" x14ac:dyDescent="0.3"/>
    <row r="85" s="2" customFormat="1" x14ac:dyDescent="0.3"/>
    <row r="86" s="2" customFormat="1" x14ac:dyDescent="0.3"/>
    <row r="87" s="2" customFormat="1" x14ac:dyDescent="0.3"/>
    <row r="88" s="2" customFormat="1" x14ac:dyDescent="0.3"/>
    <row r="89" s="2" customFormat="1" x14ac:dyDescent="0.3"/>
    <row r="90" s="2" customFormat="1" x14ac:dyDescent="0.3"/>
    <row r="91" s="2" customFormat="1" x14ac:dyDescent="0.3"/>
    <row r="92" s="2" customFormat="1" x14ac:dyDescent="0.3"/>
    <row r="93" s="2" customFormat="1" x14ac:dyDescent="0.3"/>
    <row r="94" s="2" customFormat="1" x14ac:dyDescent="0.3"/>
    <row r="95" s="2" customFormat="1" x14ac:dyDescent="0.3"/>
    <row r="96" s="2" customFormat="1" x14ac:dyDescent="0.3"/>
    <row r="97" s="2" customFormat="1" x14ac:dyDescent="0.3"/>
    <row r="98" s="2" customFormat="1" x14ac:dyDescent="0.3"/>
    <row r="99" s="2" customFormat="1" x14ac:dyDescent="0.3"/>
    <row r="100" s="2" customFormat="1" x14ac:dyDescent="0.3"/>
    <row r="101" s="2" customFormat="1" x14ac:dyDescent="0.3"/>
    <row r="102" s="2" customFormat="1" x14ac:dyDescent="0.3"/>
    <row r="103" s="2" customFormat="1" x14ac:dyDescent="0.3"/>
    <row r="104" s="2" customFormat="1" x14ac:dyDescent="0.3"/>
    <row r="105" s="2" customFormat="1" x14ac:dyDescent="0.3"/>
    <row r="106" s="2" customFormat="1" x14ac:dyDescent="0.3"/>
    <row r="107" s="2" customFormat="1" x14ac:dyDescent="0.3"/>
    <row r="108" s="2" customFormat="1" x14ac:dyDescent="0.3"/>
    <row r="109" s="2" customFormat="1" x14ac:dyDescent="0.3"/>
    <row r="110" s="2" customFormat="1" x14ac:dyDescent="0.3"/>
    <row r="111" s="2" customFormat="1" x14ac:dyDescent="0.3"/>
    <row r="112" s="2" customFormat="1" x14ac:dyDescent="0.3"/>
    <row r="113" s="2" customFormat="1" x14ac:dyDescent="0.3"/>
    <row r="114" s="2" customFormat="1" x14ac:dyDescent="0.3"/>
    <row r="115" s="2" customFormat="1" x14ac:dyDescent="0.3"/>
    <row r="116" s="2" customFormat="1" x14ac:dyDescent="0.3"/>
    <row r="117" s="2" customFormat="1" x14ac:dyDescent="0.3"/>
    <row r="118" s="2" customFormat="1" x14ac:dyDescent="0.3"/>
    <row r="119" s="2" customFormat="1" x14ac:dyDescent="0.3"/>
    <row r="120" s="2" customFormat="1" x14ac:dyDescent="0.3"/>
    <row r="121" s="2" customFormat="1" x14ac:dyDescent="0.3"/>
    <row r="122" s="2" customFormat="1" x14ac:dyDescent="0.3"/>
    <row r="123" s="2" customFormat="1" x14ac:dyDescent="0.3"/>
    <row r="124" s="2" customFormat="1" x14ac:dyDescent="0.3"/>
    <row r="125" s="2" customFormat="1" x14ac:dyDescent="0.3"/>
    <row r="126" s="2" customFormat="1" x14ac:dyDescent="0.3"/>
    <row r="127" s="2" customFormat="1" x14ac:dyDescent="0.3"/>
    <row r="128" s="2" customFormat="1" x14ac:dyDescent="0.3"/>
    <row r="129" s="2" customFormat="1" x14ac:dyDescent="0.3"/>
    <row r="130" s="2" customFormat="1" x14ac:dyDescent="0.3"/>
    <row r="131" s="2" customFormat="1" x14ac:dyDescent="0.3"/>
    <row r="132" s="2" customFormat="1" x14ac:dyDescent="0.3"/>
    <row r="133" s="2" customFormat="1" x14ac:dyDescent="0.3"/>
    <row r="134" s="2" customFormat="1" x14ac:dyDescent="0.3"/>
    <row r="135" s="2" customFormat="1" x14ac:dyDescent="0.3"/>
    <row r="136" s="2" customFormat="1" x14ac:dyDescent="0.3"/>
    <row r="137" s="2" customFormat="1" x14ac:dyDescent="0.3"/>
    <row r="138" s="2" customFormat="1" x14ac:dyDescent="0.3"/>
    <row r="139" s="2" customFormat="1" x14ac:dyDescent="0.3"/>
    <row r="140" s="2" customFormat="1" x14ac:dyDescent="0.3"/>
    <row r="141" s="2" customFormat="1" x14ac:dyDescent="0.3"/>
    <row r="142" s="2" customFormat="1" x14ac:dyDescent="0.3"/>
    <row r="143" s="2" customFormat="1" x14ac:dyDescent="0.3"/>
    <row r="144" s="2" customFormat="1" x14ac:dyDescent="0.3"/>
    <row r="145" s="2" customFormat="1" x14ac:dyDescent="0.3"/>
    <row r="146" s="2" customFormat="1" x14ac:dyDescent="0.3"/>
    <row r="147" s="2" customFormat="1" x14ac:dyDescent="0.3"/>
    <row r="148" s="2" customFormat="1" x14ac:dyDescent="0.3"/>
    <row r="149" s="2" customFormat="1" x14ac:dyDescent="0.3"/>
    <row r="150" s="2" customFormat="1" x14ac:dyDescent="0.3"/>
    <row r="151" s="2" customFormat="1" x14ac:dyDescent="0.3"/>
    <row r="152" s="2" customFormat="1" x14ac:dyDescent="0.3"/>
    <row r="153" s="2" customFormat="1" x14ac:dyDescent="0.3"/>
    <row r="154" s="2" customFormat="1" x14ac:dyDescent="0.3"/>
    <row r="155" s="2" customFormat="1" x14ac:dyDescent="0.3"/>
    <row r="156" s="2" customFormat="1" x14ac:dyDescent="0.3"/>
    <row r="157" s="2" customFormat="1" x14ac:dyDescent="0.3"/>
    <row r="158" s="2" customFormat="1" x14ac:dyDescent="0.3"/>
    <row r="159" s="2" customFormat="1" x14ac:dyDescent="0.3"/>
    <row r="160" s="2" customFormat="1" x14ac:dyDescent="0.3"/>
    <row r="161" s="2" customFormat="1" x14ac:dyDescent="0.3"/>
    <row r="162" s="2" customFormat="1" x14ac:dyDescent="0.3"/>
    <row r="163" s="2" customFormat="1" x14ac:dyDescent="0.3"/>
    <row r="164" s="2" customFormat="1" x14ac:dyDescent="0.3"/>
    <row r="165" s="2" customFormat="1" x14ac:dyDescent="0.3"/>
    <row r="166" s="2" customFormat="1" x14ac:dyDescent="0.3"/>
    <row r="167" s="2" customFormat="1" x14ac:dyDescent="0.3"/>
    <row r="168" s="2" customFormat="1" x14ac:dyDescent="0.3"/>
    <row r="169" s="2" customFormat="1" x14ac:dyDescent="0.3"/>
    <row r="170" s="2" customFormat="1" x14ac:dyDescent="0.3"/>
    <row r="171" s="2" customFormat="1" x14ac:dyDescent="0.3"/>
    <row r="172" s="2" customFormat="1" x14ac:dyDescent="0.3"/>
    <row r="173" s="2" customFormat="1" x14ac:dyDescent="0.3"/>
    <row r="174" s="2" customFormat="1" x14ac:dyDescent="0.3"/>
    <row r="175" s="2" customFormat="1" x14ac:dyDescent="0.3"/>
    <row r="176" s="2" customFormat="1" x14ac:dyDescent="0.3"/>
    <row r="177" s="2" customFormat="1" x14ac:dyDescent="0.3"/>
    <row r="178" s="2" customFormat="1" x14ac:dyDescent="0.3"/>
    <row r="179" s="2" customFormat="1" x14ac:dyDescent="0.3"/>
    <row r="180" s="2" customFormat="1" x14ac:dyDescent="0.3"/>
    <row r="181" s="2" customFormat="1" x14ac:dyDescent="0.3"/>
    <row r="182" s="2" customFormat="1" x14ac:dyDescent="0.3"/>
    <row r="183" s="2" customFormat="1" x14ac:dyDescent="0.3"/>
    <row r="184" s="2" customFormat="1" x14ac:dyDescent="0.3"/>
    <row r="185" s="2" customFormat="1" x14ac:dyDescent="0.3"/>
    <row r="186" s="2" customFormat="1" x14ac:dyDescent="0.3"/>
    <row r="187" s="2" customFormat="1" x14ac:dyDescent="0.3"/>
    <row r="188" s="2" customFormat="1" x14ac:dyDescent="0.3"/>
    <row r="189" s="2" customFormat="1" x14ac:dyDescent="0.3"/>
    <row r="190" s="2" customFormat="1" x14ac:dyDescent="0.3"/>
    <row r="191" s="2" customFormat="1" x14ac:dyDescent="0.3"/>
    <row r="192" s="2" customFormat="1" x14ac:dyDescent="0.3"/>
    <row r="193" s="2" customFormat="1" x14ac:dyDescent="0.3"/>
    <row r="194" s="2" customFormat="1" x14ac:dyDescent="0.3"/>
    <row r="195" s="2" customFormat="1" x14ac:dyDescent="0.3"/>
    <row r="196" s="2" customFormat="1" x14ac:dyDescent="0.3"/>
    <row r="197" s="2" customFormat="1" x14ac:dyDescent="0.3"/>
    <row r="198" s="2" customFormat="1" x14ac:dyDescent="0.3"/>
    <row r="199" s="2" customFormat="1" x14ac:dyDescent="0.3"/>
    <row r="200" s="2" customFormat="1" x14ac:dyDescent="0.3"/>
    <row r="201" s="2" customFormat="1" x14ac:dyDescent="0.3"/>
    <row r="202" s="2" customFormat="1" x14ac:dyDescent="0.3"/>
    <row r="203" s="2" customFormat="1" x14ac:dyDescent="0.3"/>
    <row r="204" s="2" customFormat="1" x14ac:dyDescent="0.3"/>
    <row r="205" s="2" customFormat="1" x14ac:dyDescent="0.3"/>
    <row r="206" s="2" customFormat="1" x14ac:dyDescent="0.3"/>
    <row r="207" s="2" customFormat="1" x14ac:dyDescent="0.3"/>
    <row r="208" s="2" customFormat="1" x14ac:dyDescent="0.3"/>
    <row r="209" s="2" customFormat="1" x14ac:dyDescent="0.3"/>
    <row r="210" s="2" customFormat="1" x14ac:dyDescent="0.3"/>
    <row r="211" s="2" customFormat="1" x14ac:dyDescent="0.3"/>
    <row r="212" s="2" customFormat="1" x14ac:dyDescent="0.3"/>
    <row r="213" s="2" customFormat="1" x14ac:dyDescent="0.3"/>
    <row r="214" s="2" customFormat="1" x14ac:dyDescent="0.3"/>
    <row r="215" s="2" customFormat="1" x14ac:dyDescent="0.3"/>
    <row r="216" s="2" customFormat="1" x14ac:dyDescent="0.3"/>
    <row r="217" s="2" customFormat="1" x14ac:dyDescent="0.3"/>
    <row r="218" s="2" customFormat="1" x14ac:dyDescent="0.3"/>
    <row r="219" s="2" customFormat="1" x14ac:dyDescent="0.3"/>
    <row r="220" s="2" customFormat="1" x14ac:dyDescent="0.3"/>
    <row r="221" s="2" customFormat="1" x14ac:dyDescent="0.3"/>
    <row r="222" s="2" customFormat="1" x14ac:dyDescent="0.3"/>
    <row r="223" s="2" customFormat="1" x14ac:dyDescent="0.3"/>
    <row r="224" s="2" customFormat="1" x14ac:dyDescent="0.3"/>
    <row r="225" s="2" customFormat="1" x14ac:dyDescent="0.3"/>
    <row r="226" s="2" customFormat="1" x14ac:dyDescent="0.3"/>
    <row r="227" s="2" customFormat="1" x14ac:dyDescent="0.3"/>
    <row r="228" s="2" customFormat="1" x14ac:dyDescent="0.3"/>
    <row r="229" s="2" customFormat="1" x14ac:dyDescent="0.3"/>
    <row r="230" s="2" customFormat="1" x14ac:dyDescent="0.3"/>
    <row r="231" s="2" customFormat="1" x14ac:dyDescent="0.3"/>
    <row r="232" s="2" customFormat="1" x14ac:dyDescent="0.3"/>
    <row r="233" s="2" customFormat="1" x14ac:dyDescent="0.3"/>
    <row r="234" s="2" customFormat="1" x14ac:dyDescent="0.3"/>
    <row r="235" s="2" customFormat="1" x14ac:dyDescent="0.3"/>
    <row r="236" s="2" customFormat="1" x14ac:dyDescent="0.3"/>
    <row r="237" s="2" customFormat="1" x14ac:dyDescent="0.3"/>
    <row r="238" s="2" customFormat="1" x14ac:dyDescent="0.3"/>
    <row r="239" s="2" customFormat="1" x14ac:dyDescent="0.3"/>
    <row r="240" s="2" customFormat="1" x14ac:dyDescent="0.3"/>
    <row r="241" s="2" customFormat="1" x14ac:dyDescent="0.3"/>
    <row r="242" s="2" customFormat="1" x14ac:dyDescent="0.3"/>
    <row r="243" s="2" customFormat="1" x14ac:dyDescent="0.3"/>
    <row r="244" s="2" customFormat="1" x14ac:dyDescent="0.3"/>
    <row r="245" s="2" customFormat="1" x14ac:dyDescent="0.3"/>
    <row r="246" s="2" customFormat="1" x14ac:dyDescent="0.3"/>
    <row r="247" s="2" customFormat="1" x14ac:dyDescent="0.3"/>
    <row r="248" s="2" customFormat="1" x14ac:dyDescent="0.3"/>
    <row r="249" s="2" customFormat="1" x14ac:dyDescent="0.3"/>
    <row r="250" s="2" customFormat="1" x14ac:dyDescent="0.3"/>
    <row r="251" s="2" customFormat="1" x14ac:dyDescent="0.3"/>
    <row r="252" s="2" customFormat="1" x14ac:dyDescent="0.3"/>
    <row r="253" s="2" customFormat="1" x14ac:dyDescent="0.3"/>
    <row r="254" s="2" customFormat="1" x14ac:dyDescent="0.3"/>
    <row r="255" s="2" customFormat="1" x14ac:dyDescent="0.3"/>
    <row r="256" s="2" customFormat="1" x14ac:dyDescent="0.3"/>
    <row r="257" s="2" customFormat="1" x14ac:dyDescent="0.3"/>
    <row r="258" s="2" customFormat="1" x14ac:dyDescent="0.3"/>
    <row r="259" s="2" customFormat="1" x14ac:dyDescent="0.3"/>
    <row r="260" s="2" customFormat="1" x14ac:dyDescent="0.3"/>
    <row r="261" s="2" customFormat="1" x14ac:dyDescent="0.3"/>
    <row r="262" s="2" customFormat="1" x14ac:dyDescent="0.3"/>
    <row r="263" s="2" customFormat="1" x14ac:dyDescent="0.3"/>
    <row r="264" s="2" customFormat="1" x14ac:dyDescent="0.3"/>
    <row r="265" s="2" customFormat="1" x14ac:dyDescent="0.3"/>
    <row r="266" s="2" customFormat="1" x14ac:dyDescent="0.3"/>
    <row r="267" s="2" customFormat="1" x14ac:dyDescent="0.3"/>
    <row r="268" s="2" customFormat="1" x14ac:dyDescent="0.3"/>
    <row r="269" s="2" customFormat="1" x14ac:dyDescent="0.3"/>
    <row r="270" s="2" customFormat="1" x14ac:dyDescent="0.3"/>
    <row r="271" s="2" customFormat="1" x14ac:dyDescent="0.3"/>
    <row r="272" s="2" customFormat="1" x14ac:dyDescent="0.3"/>
    <row r="273" s="2" customFormat="1" x14ac:dyDescent="0.3"/>
    <row r="274" s="2" customFormat="1" x14ac:dyDescent="0.3"/>
    <row r="275" s="2" customFormat="1" x14ac:dyDescent="0.3"/>
    <row r="276" s="2" customFormat="1" x14ac:dyDescent="0.3"/>
    <row r="277" s="2" customFormat="1" x14ac:dyDescent="0.3"/>
    <row r="278" s="2" customFormat="1" x14ac:dyDescent="0.3"/>
    <row r="279" s="2" customFormat="1" x14ac:dyDescent="0.3"/>
    <row r="280" s="2" customFormat="1" x14ac:dyDescent="0.3"/>
    <row r="281" s="2" customFormat="1" x14ac:dyDescent="0.3"/>
    <row r="282" s="2" customFormat="1" x14ac:dyDescent="0.3"/>
    <row r="283" s="2" customFormat="1" x14ac:dyDescent="0.3"/>
    <row r="284" s="2" customFormat="1" x14ac:dyDescent="0.3"/>
    <row r="285" s="2" customFormat="1" x14ac:dyDescent="0.3"/>
    <row r="286" s="2" customFormat="1" x14ac:dyDescent="0.3"/>
    <row r="287" s="2" customFormat="1" x14ac:dyDescent="0.3"/>
    <row r="288" s="2" customFormat="1" x14ac:dyDescent="0.3"/>
    <row r="289" s="2" customFormat="1" x14ac:dyDescent="0.3"/>
    <row r="290" s="2" customFormat="1" x14ac:dyDescent="0.3"/>
    <row r="291" s="2" customFormat="1" x14ac:dyDescent="0.3"/>
    <row r="292" s="2" customFormat="1" x14ac:dyDescent="0.3"/>
    <row r="293" s="2" customFormat="1" x14ac:dyDescent="0.3"/>
    <row r="294" s="2" customFormat="1" x14ac:dyDescent="0.3"/>
    <row r="295" s="2" customFormat="1" x14ac:dyDescent="0.3"/>
    <row r="296" s="2" customFormat="1" x14ac:dyDescent="0.3"/>
    <row r="297" s="2" customFormat="1" x14ac:dyDescent="0.3"/>
    <row r="298" s="2" customFormat="1" x14ac:dyDescent="0.3"/>
    <row r="299" s="2" customFormat="1" x14ac:dyDescent="0.3"/>
    <row r="300" s="2" customFormat="1" x14ac:dyDescent="0.3"/>
    <row r="301" s="2" customFormat="1" x14ac:dyDescent="0.3"/>
    <row r="302" s="2" customFormat="1" x14ac:dyDescent="0.3"/>
    <row r="303" s="2" customFormat="1" x14ac:dyDescent="0.3"/>
    <row r="304" s="2" customFormat="1" x14ac:dyDescent="0.3"/>
    <row r="305" s="2" customFormat="1" x14ac:dyDescent="0.3"/>
    <row r="306" s="2" customFormat="1" x14ac:dyDescent="0.3"/>
    <row r="307" s="2" customFormat="1" x14ac:dyDescent="0.3"/>
    <row r="308" s="2" customFormat="1" x14ac:dyDescent="0.3"/>
    <row r="309" s="2" customFormat="1" x14ac:dyDescent="0.3"/>
    <row r="310" s="2" customFormat="1" x14ac:dyDescent="0.3"/>
    <row r="311" s="2" customFormat="1" x14ac:dyDescent="0.3"/>
    <row r="312" s="2" customFormat="1" x14ac:dyDescent="0.3"/>
    <row r="313" s="2" customFormat="1" x14ac:dyDescent="0.3"/>
    <row r="314" s="2" customFormat="1" x14ac:dyDescent="0.3"/>
    <row r="315" s="2" customFormat="1" x14ac:dyDescent="0.3"/>
    <row r="316" s="2" customFormat="1" x14ac:dyDescent="0.3"/>
    <row r="317" s="2" customFormat="1" x14ac:dyDescent="0.3"/>
    <row r="318" s="2" customFormat="1" x14ac:dyDescent="0.3"/>
    <row r="319" s="2" customFormat="1" x14ac:dyDescent="0.3"/>
    <row r="320" s="2" customFormat="1" x14ac:dyDescent="0.3"/>
    <row r="321" s="2" customFormat="1" x14ac:dyDescent="0.3"/>
    <row r="322" s="2" customFormat="1" x14ac:dyDescent="0.3"/>
    <row r="323" s="2" customFormat="1" x14ac:dyDescent="0.3"/>
    <row r="324" s="2" customFormat="1" x14ac:dyDescent="0.3"/>
    <row r="325" s="2" customFormat="1" x14ac:dyDescent="0.3"/>
    <row r="326" s="2" customFormat="1" x14ac:dyDescent="0.3"/>
    <row r="327" s="2" customFormat="1" x14ac:dyDescent="0.3"/>
    <row r="328" s="2" customFormat="1" x14ac:dyDescent="0.3"/>
    <row r="329" s="2" customFormat="1" x14ac:dyDescent="0.3"/>
    <row r="330" s="2" customFormat="1" x14ac:dyDescent="0.3"/>
    <row r="331" s="2" customFormat="1" x14ac:dyDescent="0.3"/>
    <row r="332" s="2" customFormat="1" x14ac:dyDescent="0.3"/>
    <row r="333" s="2" customFormat="1" x14ac:dyDescent="0.3"/>
    <row r="334" s="2" customFormat="1" x14ac:dyDescent="0.3"/>
    <row r="335" s="2" customFormat="1" x14ac:dyDescent="0.3"/>
    <row r="336" s="2" customFormat="1" x14ac:dyDescent="0.3"/>
    <row r="337" s="2" customFormat="1" x14ac:dyDescent="0.3"/>
    <row r="338" s="2" customFormat="1" x14ac:dyDescent="0.3"/>
    <row r="339" s="2" customFormat="1" x14ac:dyDescent="0.3"/>
    <row r="340" s="2" customFormat="1" x14ac:dyDescent="0.3"/>
    <row r="341" s="2" customFormat="1" x14ac:dyDescent="0.3"/>
    <row r="342" s="2" customFormat="1" x14ac:dyDescent="0.3"/>
    <row r="343" s="2" customFormat="1" x14ac:dyDescent="0.3"/>
    <row r="344" s="2" customFormat="1" x14ac:dyDescent="0.3"/>
    <row r="345" s="2" customFormat="1" x14ac:dyDescent="0.3"/>
    <row r="346" s="2" customFormat="1" x14ac:dyDescent="0.3"/>
    <row r="347" s="2" customFormat="1" x14ac:dyDescent="0.3"/>
    <row r="348" s="2" customFormat="1" x14ac:dyDescent="0.3"/>
    <row r="349" s="2" customFormat="1" x14ac:dyDescent="0.3"/>
    <row r="350" s="2" customFormat="1" x14ac:dyDescent="0.3"/>
    <row r="351" s="2" customFormat="1" x14ac:dyDescent="0.3"/>
    <row r="352" s="2" customFormat="1" x14ac:dyDescent="0.3"/>
    <row r="353" s="2" customFormat="1" x14ac:dyDescent="0.3"/>
    <row r="354" s="2" customFormat="1" x14ac:dyDescent="0.3"/>
    <row r="355" s="2" customFormat="1" x14ac:dyDescent="0.3"/>
    <row r="356" s="2" customFormat="1" x14ac:dyDescent="0.3"/>
    <row r="357" s="2" customFormat="1" x14ac:dyDescent="0.3"/>
    <row r="358" s="2" customFormat="1" x14ac:dyDescent="0.3"/>
    <row r="359" s="2" customFormat="1" x14ac:dyDescent="0.3"/>
    <row r="360" s="2" customFormat="1" x14ac:dyDescent="0.3"/>
    <row r="361" s="2" customFormat="1" x14ac:dyDescent="0.3"/>
    <row r="362" s="2" customFormat="1" x14ac:dyDescent="0.3"/>
    <row r="363" s="2" customFormat="1" x14ac:dyDescent="0.3"/>
    <row r="364" s="2" customFormat="1" x14ac:dyDescent="0.3"/>
    <row r="365" s="2" customFormat="1" x14ac:dyDescent="0.3"/>
    <row r="366" s="2" customFormat="1" x14ac:dyDescent="0.3"/>
    <row r="367" s="2" customFormat="1" x14ac:dyDescent="0.3"/>
    <row r="368" s="2" customFormat="1" x14ac:dyDescent="0.3"/>
    <row r="369" s="2" customFormat="1" x14ac:dyDescent="0.3"/>
    <row r="370" s="2" customFormat="1" x14ac:dyDescent="0.3"/>
    <row r="371" s="2" customFormat="1" x14ac:dyDescent="0.3"/>
    <row r="372" s="2" customFormat="1" x14ac:dyDescent="0.3"/>
    <row r="373" s="2" customFormat="1" x14ac:dyDescent="0.3"/>
    <row r="374" s="2" customFormat="1" x14ac:dyDescent="0.3"/>
    <row r="375" s="2" customFormat="1" x14ac:dyDescent="0.3"/>
    <row r="376" s="2" customFormat="1" x14ac:dyDescent="0.3"/>
    <row r="377" s="2" customFormat="1" x14ac:dyDescent="0.3"/>
    <row r="378" s="2" customFormat="1" x14ac:dyDescent="0.3"/>
    <row r="379" s="2" customFormat="1" x14ac:dyDescent="0.3"/>
    <row r="380" s="2" customFormat="1" x14ac:dyDescent="0.3"/>
    <row r="381" s="2" customFormat="1" x14ac:dyDescent="0.3"/>
    <row r="382" s="2" customFormat="1" x14ac:dyDescent="0.3"/>
    <row r="383" s="2" customFormat="1" x14ac:dyDescent="0.3"/>
    <row r="384" s="2" customFormat="1" x14ac:dyDescent="0.3"/>
    <row r="385" s="2" customFormat="1" x14ac:dyDescent="0.3"/>
    <row r="386" s="2" customFormat="1" x14ac:dyDescent="0.3"/>
    <row r="387" s="2" customFormat="1" x14ac:dyDescent="0.3"/>
    <row r="388" s="2" customFormat="1" x14ac:dyDescent="0.3"/>
    <row r="389" s="2" customFormat="1" x14ac:dyDescent="0.3"/>
    <row r="390" s="2" customFormat="1" x14ac:dyDescent="0.3"/>
    <row r="391" s="2" customFormat="1" x14ac:dyDescent="0.3"/>
    <row r="392" s="2" customFormat="1" x14ac:dyDescent="0.3"/>
    <row r="393" s="2" customFormat="1" x14ac:dyDescent="0.3"/>
    <row r="394" s="2" customFormat="1" x14ac:dyDescent="0.3"/>
    <row r="395" s="2" customFormat="1" x14ac:dyDescent="0.3"/>
    <row r="396" s="2" customFormat="1" x14ac:dyDescent="0.3"/>
    <row r="397" s="2" customFormat="1" x14ac:dyDescent="0.3"/>
    <row r="398" s="2" customFormat="1" x14ac:dyDescent="0.3"/>
    <row r="399" s="2" customFormat="1" x14ac:dyDescent="0.3"/>
    <row r="400" s="2" customFormat="1" x14ac:dyDescent="0.3"/>
    <row r="401" s="2" customFormat="1" x14ac:dyDescent="0.3"/>
    <row r="402" s="2" customFormat="1" x14ac:dyDescent="0.3"/>
    <row r="403" s="2" customFormat="1" x14ac:dyDescent="0.3"/>
    <row r="404" s="2" customFormat="1" x14ac:dyDescent="0.3"/>
    <row r="405" s="2" customFormat="1" x14ac:dyDescent="0.3"/>
    <row r="406" s="2" customFormat="1" x14ac:dyDescent="0.3"/>
    <row r="407" s="2" customFormat="1" x14ac:dyDescent="0.3"/>
    <row r="408" s="2" customFormat="1" x14ac:dyDescent="0.3"/>
    <row r="409" s="2" customFormat="1" x14ac:dyDescent="0.3"/>
    <row r="410" s="2" customFormat="1" x14ac:dyDescent="0.3"/>
    <row r="411" s="2" customFormat="1" x14ac:dyDescent="0.3"/>
    <row r="412" s="2" customFormat="1" x14ac:dyDescent="0.3"/>
    <row r="413" s="2" customFormat="1" x14ac:dyDescent="0.3"/>
    <row r="414" s="2" customFormat="1" x14ac:dyDescent="0.3"/>
    <row r="415" s="2" customFormat="1" x14ac:dyDescent="0.3"/>
    <row r="416" s="2" customFormat="1" x14ac:dyDescent="0.3"/>
    <row r="417" s="2" customFormat="1" x14ac:dyDescent="0.3"/>
    <row r="418" s="2" customFormat="1" x14ac:dyDescent="0.3"/>
    <row r="419" s="2" customFormat="1" x14ac:dyDescent="0.3"/>
    <row r="420" s="2" customFormat="1" x14ac:dyDescent="0.3"/>
    <row r="421" s="2" customFormat="1" x14ac:dyDescent="0.3"/>
    <row r="422" s="2" customFormat="1" x14ac:dyDescent="0.3"/>
    <row r="423" s="2" customFormat="1" x14ac:dyDescent="0.3"/>
    <row r="424" s="2" customFormat="1" x14ac:dyDescent="0.3"/>
    <row r="425" s="2" customFormat="1" x14ac:dyDescent="0.3"/>
    <row r="426" s="2" customFormat="1" x14ac:dyDescent="0.3"/>
    <row r="427" s="2" customFormat="1" x14ac:dyDescent="0.3"/>
    <row r="428" s="2" customFormat="1" x14ac:dyDescent="0.3"/>
    <row r="429" s="2" customFormat="1" x14ac:dyDescent="0.3"/>
    <row r="430" s="2" customFormat="1" x14ac:dyDescent="0.3"/>
    <row r="431" s="2" customFormat="1" x14ac:dyDescent="0.3"/>
    <row r="432" s="2" customFormat="1" x14ac:dyDescent="0.3"/>
    <row r="433" s="2" customFormat="1" x14ac:dyDescent="0.3"/>
    <row r="434" s="2" customFormat="1" x14ac:dyDescent="0.3"/>
    <row r="435" s="2" customFormat="1" x14ac:dyDescent="0.3"/>
    <row r="436" s="2" customFormat="1" x14ac:dyDescent="0.3"/>
    <row r="437" s="2" customFormat="1" x14ac:dyDescent="0.3"/>
    <row r="438" s="2" customFormat="1" x14ac:dyDescent="0.3"/>
    <row r="439" s="2" customFormat="1" x14ac:dyDescent="0.3"/>
    <row r="440" s="2" customFormat="1" x14ac:dyDescent="0.3"/>
    <row r="441" s="2" customFormat="1" x14ac:dyDescent="0.3"/>
    <row r="442" s="2" customFormat="1" x14ac:dyDescent="0.3"/>
    <row r="443" s="2" customFormat="1" x14ac:dyDescent="0.3"/>
    <row r="444" s="2" customFormat="1" x14ac:dyDescent="0.3"/>
    <row r="445" s="2" customFormat="1" x14ac:dyDescent="0.3"/>
    <row r="446" s="2" customFormat="1" x14ac:dyDescent="0.3"/>
    <row r="447" s="2" customFormat="1" x14ac:dyDescent="0.3"/>
    <row r="448" s="2" customFormat="1" x14ac:dyDescent="0.3"/>
    <row r="449" s="2" customFormat="1" x14ac:dyDescent="0.3"/>
    <row r="450" s="2" customFormat="1" x14ac:dyDescent="0.3"/>
    <row r="451" s="2" customFormat="1" x14ac:dyDescent="0.3"/>
    <row r="452" s="2" customFormat="1" x14ac:dyDescent="0.3"/>
    <row r="453" s="2" customFormat="1" x14ac:dyDescent="0.3"/>
    <row r="454" s="2" customFormat="1" x14ac:dyDescent="0.3"/>
    <row r="455" s="2" customFormat="1" x14ac:dyDescent="0.3"/>
    <row r="456" s="2" customFormat="1" x14ac:dyDescent="0.3"/>
    <row r="457" s="2" customFormat="1" x14ac:dyDescent="0.3"/>
    <row r="458" s="2" customFormat="1" x14ac:dyDescent="0.3"/>
    <row r="459" s="2" customFormat="1" x14ac:dyDescent="0.3"/>
    <row r="460" s="2" customFormat="1" x14ac:dyDescent="0.3"/>
    <row r="461" s="2" customFormat="1" x14ac:dyDescent="0.3"/>
    <row r="462" s="2" customFormat="1" x14ac:dyDescent="0.3"/>
    <row r="463" s="2" customFormat="1" x14ac:dyDescent="0.3"/>
    <row r="464" s="2" customFormat="1" x14ac:dyDescent="0.3"/>
    <row r="465" s="2" customFormat="1" x14ac:dyDescent="0.3"/>
    <row r="466" s="2" customFormat="1" x14ac:dyDescent="0.3"/>
    <row r="467" s="2" customFormat="1" x14ac:dyDescent="0.3"/>
    <row r="468" s="2" customFormat="1" x14ac:dyDescent="0.3"/>
    <row r="469" s="2" customFormat="1" x14ac:dyDescent="0.3"/>
    <row r="470" s="2" customFormat="1" x14ac:dyDescent="0.3"/>
    <row r="471" s="2" customFormat="1" x14ac:dyDescent="0.3"/>
    <row r="472" s="2" customFormat="1" x14ac:dyDescent="0.3"/>
    <row r="473" s="2" customFormat="1" x14ac:dyDescent="0.3"/>
    <row r="474" s="2" customFormat="1" x14ac:dyDescent="0.3"/>
    <row r="475" s="2" customFormat="1" x14ac:dyDescent="0.3"/>
    <row r="476" s="2" customFormat="1" x14ac:dyDescent="0.3"/>
    <row r="477" s="2" customFormat="1" x14ac:dyDescent="0.3"/>
    <row r="478" s="2" customFormat="1" x14ac:dyDescent="0.3"/>
    <row r="479" s="2" customFormat="1" x14ac:dyDescent="0.3"/>
    <row r="480" s="2" customFormat="1" x14ac:dyDescent="0.3"/>
    <row r="481" s="2" customFormat="1" x14ac:dyDescent="0.3"/>
    <row r="482" s="2" customFormat="1" x14ac:dyDescent="0.3"/>
    <row r="483" s="2" customFormat="1" x14ac:dyDescent="0.3"/>
    <row r="484" s="2" customFormat="1" x14ac:dyDescent="0.3"/>
    <row r="485" s="2" customFormat="1" x14ac:dyDescent="0.3"/>
    <row r="486" s="2" customFormat="1" x14ac:dyDescent="0.3"/>
    <row r="487" s="2" customFormat="1" x14ac:dyDescent="0.3"/>
    <row r="488" s="2" customFormat="1" x14ac:dyDescent="0.3"/>
    <row r="489" s="2" customFormat="1" x14ac:dyDescent="0.3"/>
    <row r="490" s="2" customFormat="1" x14ac:dyDescent="0.3"/>
    <row r="491" s="2" customFormat="1" x14ac:dyDescent="0.3"/>
    <row r="492" s="2" customFormat="1" x14ac:dyDescent="0.3"/>
    <row r="493" s="2" customFormat="1" x14ac:dyDescent="0.3"/>
    <row r="494" s="2" customFormat="1" x14ac:dyDescent="0.3"/>
    <row r="495" s="2" customFormat="1" x14ac:dyDescent="0.3"/>
    <row r="496" s="2" customFormat="1" x14ac:dyDescent="0.3"/>
    <row r="497" s="2" customFormat="1" x14ac:dyDescent="0.3"/>
    <row r="498" s="2" customFormat="1" x14ac:dyDescent="0.3"/>
    <row r="499" s="2" customFormat="1" x14ac:dyDescent="0.3"/>
    <row r="500" s="2" customFormat="1" x14ac:dyDescent="0.3"/>
    <row r="501" s="2" customFormat="1" x14ac:dyDescent="0.3"/>
    <row r="502" s="2" customFormat="1" x14ac:dyDescent="0.3"/>
    <row r="503" s="2" customFormat="1" x14ac:dyDescent="0.3"/>
    <row r="504" s="2" customFormat="1" x14ac:dyDescent="0.3"/>
    <row r="505" s="2" customFormat="1" x14ac:dyDescent="0.3"/>
    <row r="506" s="2" customFormat="1" x14ac:dyDescent="0.3"/>
    <row r="507" s="2" customFormat="1" x14ac:dyDescent="0.3"/>
    <row r="508" s="2" customFormat="1" x14ac:dyDescent="0.3"/>
    <row r="509" s="2" customFormat="1" x14ac:dyDescent="0.3"/>
    <row r="510" s="2" customFormat="1" x14ac:dyDescent="0.3"/>
    <row r="511" s="2" customFormat="1" x14ac:dyDescent="0.3"/>
    <row r="512" s="2" customFormat="1" x14ac:dyDescent="0.3"/>
    <row r="513" s="2" customFormat="1" x14ac:dyDescent="0.3"/>
    <row r="514" s="2" customFormat="1" x14ac:dyDescent="0.3"/>
    <row r="515" s="2" customFormat="1" x14ac:dyDescent="0.3"/>
    <row r="516" s="2" customFormat="1" x14ac:dyDescent="0.3"/>
    <row r="517" s="2" customFormat="1" x14ac:dyDescent="0.3"/>
    <row r="518" s="2" customFormat="1" x14ac:dyDescent="0.3"/>
    <row r="519" s="2" customFormat="1" x14ac:dyDescent="0.3"/>
    <row r="520" s="2" customFormat="1" x14ac:dyDescent="0.3"/>
    <row r="521" s="2" customFormat="1" x14ac:dyDescent="0.3"/>
    <row r="522" s="2" customFormat="1" x14ac:dyDescent="0.3"/>
    <row r="523" s="2" customFormat="1" x14ac:dyDescent="0.3"/>
    <row r="524" s="2" customFormat="1" x14ac:dyDescent="0.3"/>
    <row r="525" s="2" customFormat="1" x14ac:dyDescent="0.3"/>
    <row r="526" s="2" customFormat="1" x14ac:dyDescent="0.3"/>
    <row r="527" s="2" customFormat="1" x14ac:dyDescent="0.3"/>
    <row r="528" s="2" customFormat="1" x14ac:dyDescent="0.3"/>
    <row r="529" s="2" customFormat="1" x14ac:dyDescent="0.3"/>
    <row r="530" s="2" customFormat="1" x14ac:dyDescent="0.3"/>
    <row r="531" s="2" customFormat="1" x14ac:dyDescent="0.3"/>
    <row r="532" s="2" customFormat="1" x14ac:dyDescent="0.3"/>
    <row r="533" s="2" customFormat="1" x14ac:dyDescent="0.3"/>
    <row r="534" s="2" customFormat="1" x14ac:dyDescent="0.3"/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promptTitle="gerald2" sqref="D15:D21 D6:D11" xr:uid="{00000000-0002-0000-0100-000000000000}">
      <formula1>gerald3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CF3746D-D1DD-4784-9890-5D74D05A79DE}">
          <x14:formula1>
            <xm:f>ref!$P$4:$P$5</xm:f>
          </x14:formula1>
          <xm:sqref>Q15:Q21 V5:V11 V15:V21 Q5:Q11</xm:sqref>
        </x14:dataValidation>
        <x14:dataValidation type="list" allowBlank="1" showInputMessage="1" showErrorMessage="1" promptTitle="gerald2" xr:uid="{4A7646BA-CD11-4EDD-AB80-E299C3373C9C}">
          <x14:formula1>
            <xm:f>ref!$C$25:$C$37</xm:f>
          </x14:formula1>
          <xm:sqref>D5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63D6B-34A6-4D21-B0A7-62A3114F06EE}">
  <dimension ref="B1:Q534"/>
  <sheetViews>
    <sheetView topLeftCell="C1" workbookViewId="0">
      <selection activeCell="D4" sqref="D4"/>
    </sheetView>
  </sheetViews>
  <sheetFormatPr baseColWidth="10" defaultRowHeight="14.4" x14ac:dyDescent="0.3"/>
  <cols>
    <col min="1" max="1" width="1" customWidth="1"/>
    <col min="2" max="2" width="20.5546875" customWidth="1"/>
    <col min="3" max="3" width="25.88671875" customWidth="1"/>
    <col min="4" max="4" width="11.88671875" customWidth="1"/>
    <col min="5" max="5" width="16" customWidth="1"/>
    <col min="6" max="6" width="14.6640625" customWidth="1"/>
    <col min="7" max="7" width="15.6640625" customWidth="1"/>
    <col min="9" max="9" width="13.109375" customWidth="1"/>
    <col min="11" max="11" width="11.44140625" customWidth="1"/>
    <col min="12" max="12" width="4.5546875" customWidth="1"/>
    <col min="13" max="13" width="15.109375" customWidth="1"/>
    <col min="15" max="15" width="14.109375" customWidth="1"/>
    <col min="16" max="16" width="12.6640625" customWidth="1"/>
  </cols>
  <sheetData>
    <row r="1" spans="2:17" x14ac:dyDescent="0.3">
      <c r="B1" s="13"/>
      <c r="C1" s="13" t="s">
        <v>104</v>
      </c>
      <c r="D1" s="153">
        <v>0.25</v>
      </c>
      <c r="E1" s="153"/>
      <c r="F1" s="50">
        <v>0.77083333333333337</v>
      </c>
      <c r="G1" s="153"/>
      <c r="H1" s="50">
        <v>0.91666666666666663</v>
      </c>
      <c r="I1" s="153"/>
      <c r="J1" s="50">
        <v>1</v>
      </c>
      <c r="K1" s="153"/>
    </row>
    <row r="2" spans="2:17" x14ac:dyDescent="0.3">
      <c r="B2" s="13"/>
      <c r="C2" s="13" t="s">
        <v>77</v>
      </c>
      <c r="D2" s="153">
        <v>0.77083333333333337</v>
      </c>
      <c r="E2" s="153"/>
      <c r="F2" s="153">
        <v>0.91666666666666663</v>
      </c>
      <c r="G2" s="153"/>
      <c r="H2" s="50">
        <v>1</v>
      </c>
      <c r="I2" s="153"/>
      <c r="J2" s="50">
        <v>0.25</v>
      </c>
      <c r="K2" s="153"/>
    </row>
    <row r="3" spans="2:17" ht="15" thickBot="1" x14ac:dyDescent="0.35">
      <c r="B3" s="13"/>
      <c r="C3" s="13"/>
      <c r="D3" s="153"/>
      <c r="E3" s="153"/>
      <c r="F3" s="50"/>
      <c r="G3" s="153"/>
      <c r="H3" s="50"/>
      <c r="I3" s="153"/>
      <c r="J3" s="153"/>
      <c r="K3" s="153"/>
    </row>
    <row r="4" spans="2:17" x14ac:dyDescent="0.3">
      <c r="B4" s="154" t="str">
        <f>'planning '!D5</f>
        <v>travail</v>
      </c>
      <c r="C4" s="155">
        <f>'planning '!C5</f>
        <v>43830</v>
      </c>
      <c r="D4" s="156"/>
      <c r="E4" s="162"/>
      <c r="F4" s="158">
        <f>IF(OR('planning '!$F5="",'planning '!$H5=""),0,IF('planning '!$H5&gt;'planning '!$F5,MEDIAN('planning '!$H5,F$2,F$1)-MEDIAN('planning '!$F5,F$2,F$1),+('planning '!$H5&lt;'planning '!$F5)*(F$2-F$1)+MEDIAN('planning '!$H5,F$1,F$2)-MEDIAN('planning '!$F5,F$1,F$2)))-'planning '!Y5</f>
        <v>0</v>
      </c>
      <c r="G4" s="159"/>
      <c r="H4" s="158">
        <f>IF(OR('planning '!$F5="",'planning '!$H5=""),0,IF('planning '!$H5&gt;'planning '!$F5,MEDIAN('planning '!$H5,H$2,H$1)-MEDIAN('planning '!$F5,H$2,H$1),+('planning '!$H5&lt;'planning '!$F5)*(H$2-H$1)+MEDIAN('planning '!$H5,H$1,H$2)-MEDIAN('planning '!$F5,H$1,H$2)))</f>
        <v>0</v>
      </c>
      <c r="I4" s="159"/>
      <c r="J4" s="157">
        <f>IF(OR('planning '!$F5="",'planning '!$H5=""),0,IF('planning '!$H5&gt;'planning '!$F5,MEDIAN('planning '!$H5,J$2,J$1)-MEDIAN('planning '!$F5,J$2,J$1),+('planning '!$H5&lt;'planning '!$F5)*(J$2-J$1)+MEDIAN('planning '!$H5,J$1,J$2)-MEDIAN('planning '!$F5,J$1,J$2)))</f>
        <v>0</v>
      </c>
      <c r="K4" s="159"/>
      <c r="M4" s="13"/>
      <c r="N4" s="180"/>
      <c r="O4" s="181" t="s">
        <v>96</v>
      </c>
      <c r="P4" s="182"/>
      <c r="Q4" s="13"/>
    </row>
    <row r="5" spans="2:17" x14ac:dyDescent="0.3">
      <c r="B5" s="154" t="str">
        <f>'planning '!D6</f>
        <v>travail</v>
      </c>
      <c r="C5" s="155">
        <f>'planning '!C6</f>
        <v>43831</v>
      </c>
      <c r="D5" s="156"/>
      <c r="E5" s="163"/>
      <c r="F5" s="158">
        <f>IF(OR('planning '!$F6="",'planning '!$H6=""),0,IF('planning '!$H6&gt;'planning '!$F6,MEDIAN('planning '!$H6,F$2,F$1)-MEDIAN('planning '!$F6,F$2,F$1),+('planning '!$H6&lt;'planning '!$F6)*(F$2-F$1)+MEDIAN('planning '!$H6,F$1,F$2)-MEDIAN('planning '!$F6,F$1,F$2)))-'planning '!Y6</f>
        <v>0</v>
      </c>
      <c r="G5" s="160"/>
      <c r="H5" s="158">
        <f>IF(OR('planning '!$F6="",'planning '!$H6=""),0,IF('planning '!$H6&gt;'planning '!$F6,MEDIAN('planning '!$H6,H$2,H$1)-MEDIAN('planning '!$F6,H$2,H$1),+('planning '!$H6&lt;'planning '!$F6)*(H$2-H$1)+MEDIAN('planning '!$H6,H$1,H$2)-MEDIAN('planning '!$F6,H$1,H$2)))</f>
        <v>0</v>
      </c>
      <c r="I5" s="160"/>
      <c r="J5" s="157">
        <f>IF(OR('planning '!$F6="",'planning '!$H6=""),0,IF('planning '!$H6&gt;'planning '!$F6,MEDIAN('planning '!$H6,J$2,J$1)-MEDIAN('planning '!$F6,J$2,J$1),+('planning '!$H6&lt;'planning '!$F6)*(J$2-J$1)+MEDIAN('planning '!$H6,J$1,J$2)-MEDIAN('planning '!$F6,J$1,J$2)))</f>
        <v>0</v>
      </c>
      <c r="K5" s="160"/>
      <c r="M5" s="13"/>
      <c r="N5" s="179" t="s">
        <v>99</v>
      </c>
      <c r="O5" s="179" t="s">
        <v>97</v>
      </c>
      <c r="P5" s="179" t="s">
        <v>98</v>
      </c>
      <c r="Q5" s="166" t="s">
        <v>100</v>
      </c>
    </row>
    <row r="6" spans="2:17" x14ac:dyDescent="0.3">
      <c r="B6" s="154" t="str">
        <f>'planning '!D7</f>
        <v>travail</v>
      </c>
      <c r="C6" s="155">
        <f>'planning '!C7</f>
        <v>43832</v>
      </c>
      <c r="D6" s="156"/>
      <c r="E6" s="163"/>
      <c r="F6" s="158">
        <f>IF(OR('planning '!$F7="",'planning '!$H7=""),0,IF('planning '!$H7&gt;'planning '!$F7,MEDIAN('planning '!$H7,F$2,F$1)-MEDIAN('planning '!$F7,F$2,F$1),+('planning '!$H7&lt;'planning '!$F7)*(F$2-F$1)+MEDIAN('planning '!$H7,F$1,F$2)-MEDIAN('planning '!$F7,F$1,F$2)))-'planning '!Y7</f>
        <v>0</v>
      </c>
      <c r="G6" s="160"/>
      <c r="H6" s="158">
        <f>IF(OR('planning '!$F7="",'planning '!$H7=""),0,IF('planning '!$H7&gt;'planning '!$F7,MEDIAN('planning '!$H7,H$2,H$1)-MEDIAN('planning '!$F7,H$2,H$1),+('planning '!$H7&lt;'planning '!$F7)*(H$2-H$1)+MEDIAN('planning '!$H7,H$1,H$2)-MEDIAN('planning '!$F7,H$1,H$2)))</f>
        <v>0</v>
      </c>
      <c r="I6" s="160"/>
      <c r="J6" s="157">
        <f>IF(OR('planning '!$F7="",'planning '!$H7=""),0,IF('planning '!$H7&gt;'planning '!$F7,MEDIAN('planning '!$H7,J$2,J$1)-MEDIAN('planning '!$F7,J$2,J$1),+('planning '!$H7&lt;'planning '!$F7)*(J$2-J$1)+MEDIAN('planning '!$H7,J$1,J$2)-MEDIAN('planning '!$F7,J$1,J$2)))</f>
        <v>0</v>
      </c>
      <c r="K6" s="160"/>
      <c r="M6" s="154" t="s">
        <v>94</v>
      </c>
      <c r="N6" s="178">
        <f t="shared" ref="N6:Q7" ca="1" si="0">SUMIF(OFFSET($C4:$C11,0,MATCH(N$10,$B$5:$H$5,0)-1,7,1),$K7,OFFSET($B4:$B10,0,MATCH(N$10,$B$5:$H$5,0)-1,7,1))</f>
        <v>0</v>
      </c>
      <c r="O6" s="178">
        <f t="shared" ca="1" si="0"/>
        <v>0</v>
      </c>
      <c r="P6" s="178">
        <f t="shared" ca="1" si="0"/>
        <v>0</v>
      </c>
      <c r="Q6" s="178">
        <f t="shared" ca="1" si="0"/>
        <v>0</v>
      </c>
    </row>
    <row r="7" spans="2:17" x14ac:dyDescent="0.3">
      <c r="B7" s="154" t="str">
        <f>'planning '!D8</f>
        <v>travail</v>
      </c>
      <c r="C7" s="155">
        <f>'planning '!C8</f>
        <v>43833</v>
      </c>
      <c r="D7" s="156"/>
      <c r="E7" s="163"/>
      <c r="F7" s="158">
        <f>IF(OR('planning '!$F8="",'planning '!$H8=""),0,IF('planning '!$H8&gt;'planning '!$F8,MEDIAN('planning '!$H8,F$2,F$1)-MEDIAN('planning '!$F8,F$2,F$1),+('planning '!$H8&lt;'planning '!$F8)*(F$2-F$1)+MEDIAN('planning '!$H8,F$1,F$2)-MEDIAN('planning '!$F8,F$1,F$2)))-'planning '!Y8</f>
        <v>0</v>
      </c>
      <c r="G7" s="160"/>
      <c r="H7" s="158">
        <f>IF(OR('planning '!$F8="",'planning '!$H8=""),0,IF('planning '!$H8&gt;'planning '!$F8,MEDIAN('planning '!$H8,H$2,H$1)-MEDIAN('planning '!$F8,H$2,H$1),+('planning '!$H8&lt;'planning '!$F8)*(H$2-H$1)+MEDIAN('planning '!$H8,H$1,H$2)-MEDIAN('planning '!$F8,H$1,H$2)))</f>
        <v>0</v>
      </c>
      <c r="I7" s="160"/>
      <c r="J7" s="157">
        <f>IF(OR('planning '!$F8="",'planning '!$H8=""),0,IF('planning '!$H8&gt;'planning '!$F8,MEDIAN('planning '!$H8,J$2,J$1)-MEDIAN('planning '!$F8,J$2,J$1),+('planning '!$H8&lt;'planning '!$F8)*(J$2-J$1)+MEDIAN('planning '!$H8,J$1,J$2)-MEDIAN('planning '!$F8,J$1,J$2)))</f>
        <v>0</v>
      </c>
      <c r="K7" s="160"/>
      <c r="M7" s="154" t="s">
        <v>16</v>
      </c>
      <c r="N7" s="178">
        <f t="shared" ca="1" si="0"/>
        <v>0</v>
      </c>
      <c r="O7" s="178">
        <f t="shared" ca="1" si="0"/>
        <v>0</v>
      </c>
      <c r="P7" s="178">
        <f t="shared" ca="1" si="0"/>
        <v>0</v>
      </c>
      <c r="Q7" s="178">
        <f t="shared" ca="1" si="0"/>
        <v>0</v>
      </c>
    </row>
    <row r="8" spans="2:17" x14ac:dyDescent="0.3">
      <c r="B8" s="154" t="str">
        <f>'planning '!D9</f>
        <v>travail</v>
      </c>
      <c r="C8" s="155">
        <f>'planning '!C9</f>
        <v>43834</v>
      </c>
      <c r="D8" s="156"/>
      <c r="E8" s="163"/>
      <c r="F8" s="158">
        <f>IF(OR('planning '!$F9="",'planning '!$H9=""),0,IF('planning '!$H9&gt;'planning '!$F9,MEDIAN('planning '!$H9,F$2,F$1)-MEDIAN('planning '!$F9,F$2,F$1),+('planning '!$H9&lt;'planning '!$F9)*(F$2-F$1)+MEDIAN('planning '!$H9,F$1,F$2)-MEDIAN('planning '!$F9,F$1,F$2)))-'planning '!Y9</f>
        <v>0</v>
      </c>
      <c r="G8" s="160"/>
      <c r="H8" s="158">
        <f>IF(OR('planning '!$F9="",'planning '!$H9=""),0,IF('planning '!$H9&gt;'planning '!$F9,MEDIAN('planning '!$H9,H$2,H$1)-MEDIAN('planning '!$F9,H$2,H$1),+('planning '!$H9&lt;'planning '!$F9)*(H$2-H$1)+MEDIAN('planning '!$H9,H$1,H$2)-MEDIAN('planning '!$F9,H$1,H$2)))</f>
        <v>0</v>
      </c>
      <c r="I8" s="160"/>
      <c r="J8" s="157">
        <f>IF(OR('planning '!$F9="",'planning '!$H9=""),0,IF('planning '!$H9&gt;'planning '!$F9,MEDIAN('planning '!$H9,J$2,J$1)-MEDIAN('planning '!$F9,J$2,J$1),+('planning '!$H9&lt;'planning '!$F9)*(J$2-J$1)+MEDIAN('planning '!$H9,J$1,J$2)-MEDIAN('planning '!$F9,J$1,J$2)))</f>
        <v>0</v>
      </c>
      <c r="K8" s="160"/>
      <c r="M8" s="13"/>
      <c r="N8" s="13"/>
      <c r="O8" s="13"/>
      <c r="P8" s="13"/>
      <c r="Q8" s="13"/>
    </row>
    <row r="9" spans="2:17" x14ac:dyDescent="0.3">
      <c r="B9" s="154" t="str">
        <f>'planning '!D10</f>
        <v>travail</v>
      </c>
      <c r="C9" s="155">
        <f>'planning '!C10</f>
        <v>43835</v>
      </c>
      <c r="D9" s="156">
        <f>IF(OR('planning '!$F10="",'planning '!$H10=""),0,IF('planning '!$H10&gt;'planning '!$F10,MEDIAN('planning '!$H10,D$2,D$1)-MEDIAN('planning '!$F10,D$2,D$1),+('planning '!$H10&lt;'planning '!$F10)*(D$2-D$1)+MEDIAN('planning '!$H10,D$1,D$2)-MEDIAN('planning '!$F10,D$1,D$2)))-'planning '!T10</f>
        <v>0</v>
      </c>
      <c r="E9" s="163"/>
      <c r="F9" s="158">
        <f>IF(OR('planning '!$F10="",'planning '!$H10=""),0,IF('planning '!$H10&gt;'planning '!$F10,MEDIAN('planning '!$H10,F$2,F$1)-MEDIAN('planning '!$F10,F$2,F$1),+('planning '!$H10&lt;'planning '!$F10)*(F$2-F$1)+MEDIAN('planning '!$H10,F$1,F$2)-MEDIAN('planning '!$F10,F$1,F$2)))-'planning '!Y10</f>
        <v>0</v>
      </c>
      <c r="G9" s="160"/>
      <c r="H9" s="158">
        <f>IF(OR('planning '!$F10="",'planning '!$H10=""),0,IF('planning '!$H10&gt;'planning '!$F10,MEDIAN('planning '!$H10,H$2,H$1)-MEDIAN('planning '!$F10,H$2,H$1),+('planning '!$H10&lt;'planning '!$F10)*(H$2-H$1)+MEDIAN('planning '!$H10,H$1,H$2)-MEDIAN('planning '!$F10,H$1,H$2)))</f>
        <v>0</v>
      </c>
      <c r="I9" s="160"/>
      <c r="J9" s="157">
        <f>IF(OR('planning '!$F10="",'planning '!$H10=""),0,IF('planning '!$H10&gt;'planning '!$F10,MEDIAN('planning '!$H10,J$2,J$1)-MEDIAN('planning '!$F10,J$2,J$1),+('planning '!$H10&lt;'planning '!$F10)*(J$2-J$1)+MEDIAN('planning '!$H10,J$1,J$2)-MEDIAN('planning '!$F10,J$1,J$2)))</f>
        <v>0</v>
      </c>
      <c r="K9" s="160"/>
      <c r="M9" s="13"/>
      <c r="N9" s="13"/>
      <c r="O9" s="13"/>
      <c r="P9" s="13"/>
      <c r="Q9" s="13"/>
    </row>
    <row r="10" spans="2:17" ht="15" thickBot="1" x14ac:dyDescent="0.35">
      <c r="B10" s="154" t="str">
        <f>'planning '!D11</f>
        <v>travail</v>
      </c>
      <c r="C10" s="155">
        <f>'planning '!C11</f>
        <v>43836</v>
      </c>
      <c r="D10" s="156">
        <f>IF(OR('planning '!$F11="",'planning '!$H11=""),0,IF('planning '!$H11&gt;'planning '!$F11,MEDIAN('planning '!$H11,D$2,D$1)-MEDIAN('planning '!$F11,D$2,D$1),+('planning '!$H11&lt;'planning '!$F11)*(D$2-D$1)+MEDIAN('planning '!$H11,D$1,D$2)-MEDIAN('planning '!$F11,D$1,D$2)))-'planning '!T11</f>
        <v>0</v>
      </c>
      <c r="E10" s="164"/>
      <c r="F10" s="158">
        <f>IF(OR('planning '!$F11="",'planning '!$H11=""),0,IF('planning '!$H11&gt;'planning '!$F11,MEDIAN('planning '!$H11,F$2,F$1)-MEDIAN('planning '!$F11,F$2,F$1),+('planning '!$H11&lt;'planning '!$F11)*(F$2-F$1)+MEDIAN('planning '!$H11,F$1,F$2)-MEDIAN('planning '!$F11,F$1,F$2)))-'planning '!Y11</f>
        <v>0</v>
      </c>
      <c r="G10" s="161"/>
      <c r="H10" s="158">
        <f>IF(OR('planning '!$F11="",'planning '!$H11=""),0,IF('planning '!$H11&gt;'planning '!$F11,MEDIAN('planning '!$H11,H$2,H$1)-MEDIAN('planning '!$F11,H$2,H$1),+('planning '!$H11&lt;'planning '!$F11)*(H$2-H$1)+MEDIAN('planning '!$H11,H$1,H$2)-MEDIAN('planning '!$F11,H$1,H$2)))</f>
        <v>0</v>
      </c>
      <c r="I10" s="161"/>
      <c r="J10" s="157">
        <f>IF(OR('planning '!$F11="",'planning '!$H11=""),0,IF('planning '!$H11&gt;'planning '!$F11,MEDIAN('planning '!$H11,J$2,J$1)-MEDIAN('planning '!$F11,J$2,J$1),+('planning '!$H11&lt;'planning '!$F11)*(J$2-J$1)+MEDIAN('planning '!$H11,J$1,J$2)-MEDIAN('planning '!$F11,J$1,J$2)))</f>
        <v>0</v>
      </c>
      <c r="K10" s="161"/>
      <c r="M10" s="13"/>
      <c r="N10" s="13"/>
      <c r="O10" s="13"/>
      <c r="P10" s="13"/>
      <c r="Q10" s="13"/>
    </row>
    <row r="11" spans="2:17" x14ac:dyDescent="0.3">
      <c r="B11" s="11"/>
      <c r="M11" s="13"/>
      <c r="N11" s="13"/>
      <c r="O11" s="13"/>
      <c r="P11" s="13"/>
      <c r="Q11" s="13"/>
    </row>
    <row r="12" spans="2:17" x14ac:dyDescent="0.3">
      <c r="B12" s="11"/>
      <c r="M12" s="13"/>
      <c r="N12" s="13"/>
      <c r="O12" s="13"/>
      <c r="P12" s="13"/>
      <c r="Q12" s="13"/>
    </row>
    <row r="13" spans="2:17" ht="15" thickBot="1" x14ac:dyDescent="0.35">
      <c r="M13" s="13"/>
      <c r="N13" s="13"/>
      <c r="O13" s="13"/>
      <c r="P13" s="13"/>
      <c r="Q13" s="13"/>
    </row>
    <row r="14" spans="2:17" x14ac:dyDescent="0.3">
      <c r="B14" s="154" t="str">
        <f>'planning '!D15</f>
        <v>travail</v>
      </c>
      <c r="C14" s="155">
        <f>'planning '!C15</f>
        <v>43837</v>
      </c>
      <c r="D14" s="156"/>
      <c r="E14" s="162"/>
      <c r="F14" s="158">
        <f>IF(OR('planning '!$F15="",'planning '!$H15=""),0,IF('planning '!$H15&gt;'planning '!$F15,MEDIAN('planning '!$H15,F$2,F$1)-MEDIAN('planning '!$F15,F$2,F$1),+('planning '!$H15&lt;'planning '!$F15)*(F$2-F$1)+MEDIAN('planning '!$H15,F$1,F$2)-MEDIAN('planning '!$F15,F$1,F$2)))-'planning '!Y15</f>
        <v>0</v>
      </c>
      <c r="G14" s="159"/>
      <c r="H14" s="158">
        <f>IF(OR('planning '!$F15="",'planning '!$H15=""),0,IF('planning '!$H15&gt;'planning '!$F15,MEDIAN('planning '!$H15,H$2,H$1)-MEDIAN('planning '!$F15,H$2,H$1),+('planning '!$H15&lt;'planning '!$F15)*(H$2-H$1)+MEDIAN('planning '!$H15,H$1,H$2)-MEDIAN('planning '!$F15,H$1,H$2)))</f>
        <v>0</v>
      </c>
      <c r="I14" s="159"/>
      <c r="J14" s="157">
        <f>IF(OR('planning '!$F15="",'planning '!$H15=""),0,IF('planning '!$H15&gt;'planning '!$F15,MEDIAN('planning '!$H15,J$2,J$1)-MEDIAN('planning '!$F15,J$2,J$1),+('planning '!$H15&lt;'planning '!$F15)*(J$2-J$1)+MEDIAN('planning '!$H15,J$1,J$2)-MEDIAN('planning '!$F15,J$1,J$2)))</f>
        <v>0</v>
      </c>
      <c r="K14" s="159"/>
      <c r="M14" s="13"/>
      <c r="N14" s="180"/>
      <c r="O14" s="181" t="s">
        <v>96</v>
      </c>
      <c r="P14" s="182"/>
      <c r="Q14" s="13"/>
    </row>
    <row r="15" spans="2:17" x14ac:dyDescent="0.3">
      <c r="B15" s="154" t="str">
        <f>'planning '!D16</f>
        <v>travail</v>
      </c>
      <c r="C15" s="155">
        <f>'planning '!C16</f>
        <v>43838</v>
      </c>
      <c r="D15" s="156"/>
      <c r="E15" s="163"/>
      <c r="F15" s="158">
        <f>IF(OR('planning '!$F16="",'planning '!$H16=""),0,IF('planning '!$H16&gt;'planning '!$F16,MEDIAN('planning '!$H16,F$2,F$1)-MEDIAN('planning '!$F16,F$2,F$1),+('planning '!$H16&lt;'planning '!$F16)*(F$2-F$1)+MEDIAN('planning '!$H16,F$1,F$2)-MEDIAN('planning '!$F16,F$1,F$2)))-'planning '!Y16</f>
        <v>0</v>
      </c>
      <c r="G15" s="160"/>
      <c r="H15" s="158">
        <f>IF(OR('planning '!$F16="",'planning '!$H16=""),0,IF('planning '!$H16&gt;'planning '!$F16,MEDIAN('planning '!$H16,H$2,H$1)-MEDIAN('planning '!$F16,H$2,H$1),+('planning '!$H16&lt;'planning '!$F16)*(H$2-H$1)+MEDIAN('planning '!$H16,H$1,H$2)-MEDIAN('planning '!$F16,H$1,H$2)))</f>
        <v>0</v>
      </c>
      <c r="I15" s="160"/>
      <c r="J15" s="157">
        <f>IF(OR('planning '!$F16="",'planning '!$H16=""),0,IF('planning '!$H16&gt;'planning '!$F16,MEDIAN('planning '!$H16,J$2,J$1)-MEDIAN('planning '!$F16,J$2,J$1),+('planning '!$H16&lt;'planning '!$F16)*(J$2-J$1)+MEDIAN('planning '!$H16,J$1,J$2)-MEDIAN('planning '!$F16,J$1,J$2)))</f>
        <v>0</v>
      </c>
      <c r="K15" s="160"/>
      <c r="M15" s="13"/>
      <c r="N15" s="179" t="s">
        <v>99</v>
      </c>
      <c r="O15" s="179" t="s">
        <v>97</v>
      </c>
      <c r="P15" s="179" t="s">
        <v>98</v>
      </c>
      <c r="Q15" s="166" t="s">
        <v>100</v>
      </c>
    </row>
    <row r="16" spans="2:17" x14ac:dyDescent="0.3">
      <c r="B16" s="154" t="str">
        <f>'planning '!D17</f>
        <v>travail</v>
      </c>
      <c r="C16" s="155">
        <f>'planning '!C17</f>
        <v>43839</v>
      </c>
      <c r="D16" s="156"/>
      <c r="E16" s="163"/>
      <c r="F16" s="158">
        <f>IF(OR('planning '!$F17="",'planning '!$H17=""),0,IF('planning '!$H17&gt;'planning '!$F17,MEDIAN('planning '!$H17,F$2,F$1)-MEDIAN('planning '!$F17,F$2,F$1),+('planning '!$H17&lt;'planning '!$F17)*(F$2-F$1)+MEDIAN('planning '!$H17,F$1,F$2)-MEDIAN('planning '!$F17,F$1,F$2)))-'planning '!Y17</f>
        <v>0</v>
      </c>
      <c r="G16" s="160"/>
      <c r="H16" s="158">
        <f>IF(OR('planning '!$F17="",'planning '!$H17=""),0,IF('planning '!$H17&gt;'planning '!$F17,MEDIAN('planning '!$H17,H$2,H$1)-MEDIAN('planning '!$F17,H$2,H$1),+('planning '!$H17&lt;'planning '!$F17)*(H$2-H$1)+MEDIAN('planning '!$H17,H$1,H$2)-MEDIAN('planning '!$F17,H$1,H$2)))</f>
        <v>0</v>
      </c>
      <c r="I16" s="160"/>
      <c r="J16" s="157">
        <f>IF(OR('planning '!$F17="",'planning '!$H17=""),0,IF('planning '!$H17&gt;'planning '!$F17,MEDIAN('planning '!$H17,J$2,J$1)-MEDIAN('planning '!$F17,J$2,J$1),+('planning '!$H17&lt;'planning '!$F17)*(J$2-J$1)+MEDIAN('planning '!$H17,J$1,J$2)-MEDIAN('planning '!$F17,J$1,J$2)))</f>
        <v>0</v>
      </c>
      <c r="K16" s="160"/>
      <c r="M16" s="154" t="s">
        <v>94</v>
      </c>
      <c r="N16" s="178">
        <f t="shared" ref="N16:Q16" ca="1" si="1">SUMIF(OFFSET($C14:$C21,0,MATCH(N$10,$B$5:$H$5,0)-1,7,1),$K17,OFFSET($B14:$B20,0,MATCH(N$10,$B$5:$H$5,0)-1,7,1))</f>
        <v>0</v>
      </c>
      <c r="O16" s="178">
        <f t="shared" ca="1" si="1"/>
        <v>0</v>
      </c>
      <c r="P16" s="178">
        <f t="shared" ca="1" si="1"/>
        <v>0</v>
      </c>
      <c r="Q16" s="178">
        <f t="shared" ca="1" si="1"/>
        <v>0</v>
      </c>
    </row>
    <row r="17" spans="2:17" x14ac:dyDescent="0.3">
      <c r="B17" s="154" t="str">
        <f>'planning '!D18</f>
        <v>travail</v>
      </c>
      <c r="C17" s="155">
        <f>'planning '!C18</f>
        <v>43840</v>
      </c>
      <c r="D17" s="156"/>
      <c r="E17" s="163"/>
      <c r="F17" s="158">
        <f>IF(OR('planning '!$F18="",'planning '!$H18=""),0,IF('planning '!$H18&gt;'planning '!$F18,MEDIAN('planning '!$H18,F$2,F$1)-MEDIAN('planning '!$F18,F$2,F$1),+('planning '!$H18&lt;'planning '!$F18)*(F$2-F$1)+MEDIAN('planning '!$H18,F$1,F$2)-MEDIAN('planning '!$F18,F$1,F$2)))-'planning '!Y18</f>
        <v>0</v>
      </c>
      <c r="G17" s="160"/>
      <c r="H17" s="158">
        <f>IF(OR('planning '!$F18="",'planning '!$H18=""),0,IF('planning '!$H18&gt;'planning '!$F18,MEDIAN('planning '!$H18,H$2,H$1)-MEDIAN('planning '!$F18,H$2,H$1),+('planning '!$H18&lt;'planning '!$F18)*(H$2-H$1)+MEDIAN('planning '!$H18,H$1,H$2)-MEDIAN('planning '!$F18,H$1,H$2)))</f>
        <v>0</v>
      </c>
      <c r="I17" s="160"/>
      <c r="J17" s="157">
        <f>IF(OR('planning '!$F18="",'planning '!$H18=""),0,IF('planning '!$H18&gt;'planning '!$F18,MEDIAN('planning '!$H18,J$2,J$1)-MEDIAN('planning '!$F18,J$2,J$1),+('planning '!$H18&lt;'planning '!$F18)*(J$2-J$1)+MEDIAN('planning '!$H18,J$1,J$2)-MEDIAN('planning '!$F18,J$1,J$2)))</f>
        <v>0</v>
      </c>
      <c r="K17" s="160"/>
      <c r="M17" s="154" t="s">
        <v>16</v>
      </c>
      <c r="N17" s="178">
        <f ca="1">SUMIF(OFFSET($C15:$C21,0,MATCH(N$10,$B$5:$H$5,0)-1,7,1),$K18,OFFSET($B15:$B21,0,MATCH(N$10,$B$5:$H$5,0)-1,7,1))</f>
        <v>0</v>
      </c>
      <c r="O17" s="178">
        <f ca="1">SUMIF(OFFSET($C15:$C21,0,MATCH(O$10,$B$5:$H$5,0)-1,7,1),$K18,OFFSET($B15:$B21,0,MATCH(O$10,$B$5:$H$5,0)-1,7,1))</f>
        <v>0</v>
      </c>
      <c r="P17" s="178">
        <f ca="1">SUMIF(OFFSET($C15:$C21,0,MATCH(P$10,$B$5:$H$5,0)-1,7,1),$K18,OFFSET($B15:$B21,0,MATCH(P$10,$B$5:$H$5,0)-1,7,1))</f>
        <v>0</v>
      </c>
      <c r="Q17" s="178">
        <f ca="1">SUMIF(OFFSET($C15:$C21,0,MATCH(Q$10,$B$5:$H$5,0)-1,7,1),$K18,OFFSET($B15:$B21,0,MATCH(Q$10,$B$5:$H$5,0)-1,7,1))</f>
        <v>0</v>
      </c>
    </row>
    <row r="18" spans="2:17" x14ac:dyDescent="0.3">
      <c r="B18" s="154" t="str">
        <f>'planning '!D19</f>
        <v>travail</v>
      </c>
      <c r="C18" s="155">
        <f>'planning '!C19</f>
        <v>43841</v>
      </c>
      <c r="D18" s="156"/>
      <c r="E18" s="163"/>
      <c r="F18" s="158">
        <f>IF(OR('planning '!$F19="",'planning '!$H19=""),0,IF('planning '!$H19&gt;'planning '!$F19,MEDIAN('planning '!$H19,F$2,F$1)-MEDIAN('planning '!$F19,F$2,F$1),+('planning '!$H19&lt;'planning '!$F19)*(F$2-F$1)+MEDIAN('planning '!$H19,F$1,F$2)-MEDIAN('planning '!$F19,F$1,F$2)))-'planning '!Y19</f>
        <v>0</v>
      </c>
      <c r="G18" s="160"/>
      <c r="H18" s="158">
        <f>IF(OR('planning '!$F19="",'planning '!$H19=""),0,IF('planning '!$H19&gt;'planning '!$F19,MEDIAN('planning '!$H19,H$2,H$1)-MEDIAN('planning '!$F19,H$2,H$1),+('planning '!$H19&lt;'planning '!$F19)*(H$2-H$1)+MEDIAN('planning '!$H19,H$1,H$2)-MEDIAN('planning '!$F19,H$1,H$2)))</f>
        <v>0</v>
      </c>
      <c r="I18" s="160"/>
      <c r="J18" s="157">
        <f>IF(OR('planning '!$F19="",'planning '!$H19=""),0,IF('planning '!$H19&gt;'planning '!$F19,MEDIAN('planning '!$H19,J$2,J$1)-MEDIAN('planning '!$F19,J$2,J$1),+('planning '!$H19&lt;'planning '!$F19)*(J$2-J$1)+MEDIAN('planning '!$H19,J$1,J$2)-MEDIAN('planning '!$F19,J$1,J$2)))</f>
        <v>0</v>
      </c>
      <c r="K18" s="160"/>
      <c r="M18" s="13"/>
      <c r="N18" s="13"/>
      <c r="O18" s="13"/>
      <c r="P18" s="13"/>
      <c r="Q18" s="13"/>
    </row>
    <row r="19" spans="2:17" x14ac:dyDescent="0.3">
      <c r="B19" s="154" t="str">
        <f>'planning '!D20</f>
        <v>travail</v>
      </c>
      <c r="C19" s="155">
        <f>'planning '!C20</f>
        <v>43842</v>
      </c>
      <c r="D19" s="156">
        <f>IF(OR('planning '!$F20="",'planning '!$H20=""),0,IF('planning '!$H20&gt;'planning '!$F20,MEDIAN('planning '!$H20,D$2,D$1)-MEDIAN('planning '!$F20,D$2,D$1),+('planning '!$H20&lt;'planning '!$F20)*(D$2-D$1)+MEDIAN('planning '!$H20,D$1,D$2)-MEDIAN('planning '!$F20,D$1,D$2)))-'planning '!T20</f>
        <v>0</v>
      </c>
      <c r="E19" s="163"/>
      <c r="F19" s="158">
        <f>IF(OR('planning '!$F20="",'planning '!$H20=""),0,IF('planning '!$H20&gt;'planning '!$F20,MEDIAN('planning '!$H20,F$2,F$1)-MEDIAN('planning '!$F20,F$2,F$1),+('planning '!$H20&lt;'planning '!$F20)*(F$2-F$1)+MEDIAN('planning '!$H20,F$1,F$2)-MEDIAN('planning '!$F20,F$1,F$2)))-'planning '!Y20</f>
        <v>0</v>
      </c>
      <c r="G19" s="160"/>
      <c r="H19" s="158">
        <f>IF(OR('planning '!$F20="",'planning '!$H20=""),0,IF('planning '!$H20&gt;'planning '!$F20,MEDIAN('planning '!$H20,H$2,H$1)-MEDIAN('planning '!$F20,H$2,H$1),+('planning '!$H20&lt;'planning '!$F20)*(H$2-H$1)+MEDIAN('planning '!$H20,H$1,H$2)-MEDIAN('planning '!$F20,H$1,H$2)))</f>
        <v>0</v>
      </c>
      <c r="I19" s="160"/>
      <c r="J19" s="157">
        <f>IF(OR('planning '!$F20="",'planning '!$H20=""),0,IF('planning '!$H20&gt;'planning '!$F20,MEDIAN('planning '!$H20,J$2,J$1)-MEDIAN('planning '!$F20,J$2,J$1),+('planning '!$H20&lt;'planning '!$F20)*(J$2-J$1)+MEDIAN('planning '!$H20,J$1,J$2)-MEDIAN('planning '!$F20,J$1,J$2)))</f>
        <v>0</v>
      </c>
      <c r="K19" s="160"/>
      <c r="M19" s="13"/>
      <c r="N19" s="13"/>
      <c r="O19" s="13"/>
      <c r="P19" s="13"/>
      <c r="Q19" s="13"/>
    </row>
    <row r="20" spans="2:17" ht="15" thickBot="1" x14ac:dyDescent="0.35">
      <c r="B20" s="154" t="str">
        <f>'planning '!D21</f>
        <v>travail</v>
      </c>
      <c r="C20" s="155">
        <f>'planning '!C21</f>
        <v>43843</v>
      </c>
      <c r="D20" s="156">
        <f>IF(OR('planning '!$F21="",'planning '!$H21=""),0,IF('planning '!$H21&gt;'planning '!$F21,MEDIAN('planning '!$H21,D$2,D$1)-MEDIAN('planning '!$F21,D$2,D$1),+('planning '!$H21&lt;'planning '!$F21)*(D$2-D$1)+MEDIAN('planning '!$H21,D$1,D$2)-MEDIAN('planning '!$F21,D$1,D$2)))-'planning '!T21</f>
        <v>0</v>
      </c>
      <c r="E20" s="164"/>
      <c r="F20" s="158">
        <f>IF(OR('planning '!$F21="",'planning '!$H21=""),0,IF('planning '!$H21&gt;'planning '!$F21,MEDIAN('planning '!$H21,F$2,F$1)-MEDIAN('planning '!$F21,F$2,F$1),+('planning '!$H21&lt;'planning '!$F21)*(F$2-F$1)+MEDIAN('planning '!$H21,F$1,F$2)-MEDIAN('planning '!$F21,F$1,F$2)))-'planning '!Y21</f>
        <v>0</v>
      </c>
      <c r="G20" s="161"/>
      <c r="H20" s="158">
        <f>IF(OR('planning '!$F21="",'planning '!$H21=""),0,IF('planning '!$H21&gt;'planning '!$F21,MEDIAN('planning '!$H21,H$2,H$1)-MEDIAN('planning '!$F21,H$2,H$1),+('planning '!$H21&lt;'planning '!$F21)*(H$2-H$1)+MEDIAN('planning '!$H21,H$1,H$2)-MEDIAN('planning '!$F21,H$1,H$2)))</f>
        <v>0</v>
      </c>
      <c r="I20" s="161"/>
      <c r="J20" s="157">
        <f>IF(OR('planning '!$F21="",'planning '!$H21=""),0,IF('planning '!$H21&gt;'planning '!$F21,MEDIAN('planning '!$H21,J$2,J$1)-MEDIAN('planning '!$F21,J$2,J$1),+('planning '!$H21&lt;'planning '!$F21)*(J$2-J$1)+MEDIAN('planning '!$H21,J$1,J$2)-MEDIAN('planning '!$F21,J$1,J$2)))</f>
        <v>0</v>
      </c>
      <c r="K20" s="161"/>
      <c r="M20" s="13"/>
      <c r="N20" s="13"/>
      <c r="O20" s="13"/>
      <c r="P20" s="13"/>
      <c r="Q20" s="13"/>
    </row>
    <row r="21" spans="2:17" x14ac:dyDescent="0.3">
      <c r="M21" s="13"/>
      <c r="N21" s="13"/>
      <c r="O21" s="13"/>
      <c r="P21" s="13"/>
      <c r="Q21" s="13"/>
    </row>
    <row r="199" ht="15.6" customHeight="1" x14ac:dyDescent="0.3"/>
    <row r="200" ht="14.4" customHeight="1" x14ac:dyDescent="0.3"/>
    <row r="531" spans="3:3" x14ac:dyDescent="0.3">
      <c r="C531" s="149"/>
    </row>
    <row r="532" spans="3:3" x14ac:dyDescent="0.3">
      <c r="C532" s="149"/>
    </row>
    <row r="533" spans="3:3" x14ac:dyDescent="0.3">
      <c r="C533" s="149"/>
    </row>
    <row r="534" spans="3:3" x14ac:dyDescent="0.3">
      <c r="C534" s="149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A16AA3C-9488-4745-98D5-FCACE042F1DE}">
          <x14:formula1>
            <xm:f>ref!$R$3:$R$5</xm:f>
          </x14:formula1>
          <xm:sqref>E4:E10 K14:K20 K4:K10 G14:G20 I14:I20 E14:E20 G4:G10 I4:I10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2:T37"/>
  <sheetViews>
    <sheetView topLeftCell="B1" zoomScale="75" zoomScaleNormal="75" workbookViewId="0">
      <selection activeCell="L19" sqref="L19"/>
    </sheetView>
  </sheetViews>
  <sheetFormatPr baseColWidth="10" defaultColWidth="11.44140625" defaultRowHeight="14.4" x14ac:dyDescent="0.3"/>
  <cols>
    <col min="1" max="1" width="6.33203125" style="3" customWidth="1"/>
    <col min="2" max="2" width="8.5546875" style="3" customWidth="1"/>
    <col min="3" max="3" width="51.6640625" style="3" customWidth="1"/>
    <col min="4" max="4" width="21.21875" style="3" customWidth="1"/>
    <col min="5" max="5" width="9.109375" style="3" customWidth="1"/>
    <col min="6" max="6" width="3.88671875" style="3" customWidth="1"/>
    <col min="7" max="7" width="18.33203125" style="3" customWidth="1"/>
    <col min="8" max="8" width="13.6640625" style="3" customWidth="1"/>
    <col min="9" max="9" width="14.109375" style="3" customWidth="1"/>
    <col min="10" max="10" width="16.6640625" style="3" customWidth="1"/>
    <col min="11" max="11" width="13.33203125" style="3" customWidth="1"/>
    <col min="12" max="12" width="28.109375" style="3" customWidth="1"/>
    <col min="13" max="14" width="11.44140625" style="3"/>
    <col min="15" max="15" width="13.5546875" style="3" customWidth="1"/>
    <col min="16" max="16" width="14.5546875" style="3" customWidth="1"/>
    <col min="17" max="17" width="11.44140625" style="3"/>
    <col min="18" max="18" width="15.109375" style="3" customWidth="1"/>
    <col min="19" max="16384" width="11.44140625" style="3"/>
  </cols>
  <sheetData>
    <row r="2" spans="3:20" x14ac:dyDescent="0.3">
      <c r="C2" s="183" t="s">
        <v>105</v>
      </c>
      <c r="D2" s="191">
        <v>43830</v>
      </c>
    </row>
    <row r="3" spans="3:20" x14ac:dyDescent="0.3">
      <c r="C3" s="184" t="s">
        <v>13</v>
      </c>
      <c r="D3" s="189">
        <v>66.958333333333329</v>
      </c>
      <c r="P3" s="147" t="s">
        <v>92</v>
      </c>
      <c r="Q3" s="25"/>
      <c r="R3" s="150"/>
    </row>
    <row r="4" spans="3:20" x14ac:dyDescent="0.3">
      <c r="C4" s="185" t="s">
        <v>5</v>
      </c>
      <c r="D4" s="192">
        <v>0.5</v>
      </c>
      <c r="H4" t="s">
        <v>95</v>
      </c>
      <c r="P4" s="148"/>
      <c r="R4" s="151" t="s">
        <v>16</v>
      </c>
    </row>
    <row r="5" spans="3:20" x14ac:dyDescent="0.3">
      <c r="C5" s="184" t="s">
        <v>9</v>
      </c>
      <c r="D5" s="189">
        <v>0.29166666666666669</v>
      </c>
      <c r="H5" s="11" t="s">
        <v>16</v>
      </c>
      <c r="I5" s="11" t="s">
        <v>94</v>
      </c>
      <c r="K5" s="11"/>
      <c r="L5" s="34"/>
      <c r="P5" s="147" t="s">
        <v>81</v>
      </c>
      <c r="R5" s="152" t="s">
        <v>94</v>
      </c>
    </row>
    <row r="6" spans="3:20" x14ac:dyDescent="0.3">
      <c r="C6" s="186" t="s">
        <v>49</v>
      </c>
      <c r="D6" s="193">
        <v>5</v>
      </c>
      <c r="K6" s="25"/>
      <c r="L6" s="11"/>
      <c r="M6" s="11"/>
      <c r="N6" s="46"/>
    </row>
    <row r="7" spans="3:20" x14ac:dyDescent="0.3">
      <c r="C7" s="186" t="s">
        <v>41</v>
      </c>
      <c r="D7" s="194">
        <v>6</v>
      </c>
      <c r="L7" s="11"/>
      <c r="M7" s="46"/>
      <c r="N7" s="46"/>
    </row>
    <row r="8" spans="3:20" x14ac:dyDescent="0.3">
      <c r="C8" s="184" t="s">
        <v>6</v>
      </c>
      <c r="D8" s="192">
        <v>0.41666666666666669</v>
      </c>
      <c r="K8" s="51"/>
      <c r="L8" s="11"/>
      <c r="M8" s="46"/>
      <c r="N8" s="46"/>
    </row>
    <row r="9" spans="3:20" x14ac:dyDescent="0.3">
      <c r="C9" s="184" t="s">
        <v>7</v>
      </c>
      <c r="D9" s="192">
        <v>0.45833333333333331</v>
      </c>
      <c r="F9" s="46"/>
      <c r="G9" s="11"/>
      <c r="H9" s="47"/>
      <c r="I9" s="29"/>
      <c r="J9" s="46"/>
      <c r="K9" s="51"/>
      <c r="L9" s="11"/>
      <c r="M9" s="1"/>
      <c r="N9" s="46"/>
      <c r="Q9" s="25"/>
      <c r="S9" s="11"/>
      <c r="T9" s="11"/>
    </row>
    <row r="10" spans="3:20" x14ac:dyDescent="0.3">
      <c r="C10" s="186" t="s">
        <v>106</v>
      </c>
      <c r="D10" s="192">
        <v>3.125E-2</v>
      </c>
      <c r="F10" s="46"/>
      <c r="G10" s="11"/>
      <c r="H10" s="47"/>
      <c r="I10" s="29"/>
      <c r="J10" s="46"/>
      <c r="K10" s="51"/>
      <c r="L10" s="11"/>
      <c r="M10" s="1"/>
      <c r="N10" s="46"/>
      <c r="Q10" s="25"/>
      <c r="S10" s="11"/>
      <c r="T10" s="11"/>
    </row>
    <row r="11" spans="3:20" x14ac:dyDescent="0.3">
      <c r="C11" s="184" t="s">
        <v>8</v>
      </c>
      <c r="D11" s="189">
        <v>1.4583333333333333</v>
      </c>
      <c r="F11" s="46"/>
      <c r="G11" s="11"/>
      <c r="H11" s="48"/>
      <c r="I11" s="46"/>
      <c r="J11" s="11"/>
      <c r="K11" s="51"/>
      <c r="L11" s="54"/>
      <c r="M11" s="46"/>
      <c r="N11" s="48"/>
    </row>
    <row r="12" spans="3:20" x14ac:dyDescent="0.3">
      <c r="C12" s="184" t="s">
        <v>2</v>
      </c>
      <c r="D12" s="189">
        <v>2</v>
      </c>
      <c r="F12" s="46"/>
      <c r="G12" s="11"/>
      <c r="H12" s="47"/>
      <c r="I12" s="29"/>
      <c r="J12" s="29"/>
      <c r="K12" s="51"/>
      <c r="L12" s="11"/>
      <c r="M12" s="46"/>
      <c r="N12" s="48"/>
    </row>
    <row r="13" spans="3:20" x14ac:dyDescent="0.3">
      <c r="C13" s="184" t="s">
        <v>3</v>
      </c>
      <c r="D13" s="189">
        <v>1.4583333333333333</v>
      </c>
      <c r="F13" s="46"/>
      <c r="G13" s="46"/>
      <c r="H13" s="48"/>
      <c r="I13" s="46"/>
      <c r="J13" s="46"/>
      <c r="K13" s="51"/>
      <c r="L13" s="11"/>
      <c r="M13" s="46"/>
    </row>
    <row r="14" spans="3:20" x14ac:dyDescent="0.3">
      <c r="C14" s="184" t="s">
        <v>4</v>
      </c>
      <c r="D14" s="189">
        <v>1.0416666666666667</v>
      </c>
      <c r="F14" s="46"/>
      <c r="G14" s="11"/>
      <c r="H14" s="48"/>
      <c r="I14" s="46"/>
      <c r="J14" s="46"/>
      <c r="K14" s="51"/>
      <c r="L14" s="11"/>
      <c r="M14" s="29"/>
      <c r="O14" s="48"/>
    </row>
    <row r="15" spans="3:20" x14ac:dyDescent="0.3">
      <c r="C15" s="186" t="s">
        <v>112</v>
      </c>
      <c r="D15" s="190">
        <v>1.25</v>
      </c>
      <c r="F15" s="46"/>
      <c r="G15" s="11"/>
      <c r="H15" s="47"/>
      <c r="I15" s="29"/>
      <c r="J15" s="51"/>
      <c r="K15" s="46"/>
      <c r="L15" s="11"/>
      <c r="M15" s="29"/>
      <c r="N15" s="51"/>
      <c r="O15" s="29"/>
      <c r="P15" s="29"/>
    </row>
    <row r="16" spans="3:20" x14ac:dyDescent="0.3">
      <c r="C16" s="187" t="s">
        <v>113</v>
      </c>
      <c r="D16" s="197">
        <v>1.27</v>
      </c>
      <c r="F16" s="46"/>
      <c r="G16" s="11"/>
      <c r="H16" s="48"/>
      <c r="I16" s="46"/>
      <c r="J16" s="51"/>
      <c r="K16" s="51"/>
      <c r="N16" s="48"/>
    </row>
    <row r="17" spans="2:19" x14ac:dyDescent="0.3">
      <c r="B17"/>
      <c r="C17" s="187" t="s">
        <v>114</v>
      </c>
      <c r="D17" s="189"/>
      <c r="F17" s="46"/>
      <c r="G17" s="11"/>
      <c r="H17" s="48"/>
      <c r="I17" s="46"/>
      <c r="J17" s="51"/>
      <c r="K17" s="51"/>
      <c r="N17" s="48"/>
    </row>
    <row r="18" spans="2:19" x14ac:dyDescent="0.3">
      <c r="B18"/>
      <c r="C18" s="187" t="s">
        <v>115</v>
      </c>
      <c r="D18" s="189"/>
      <c r="F18" s="46"/>
      <c r="G18" s="11"/>
      <c r="H18" s="48"/>
      <c r="I18" s="46"/>
      <c r="J18" s="51"/>
      <c r="K18" s="51"/>
      <c r="N18" s="48"/>
    </row>
    <row r="19" spans="2:19" x14ac:dyDescent="0.3">
      <c r="C19" s="186" t="s">
        <v>111</v>
      </c>
      <c r="D19" s="189">
        <v>0.91666666666666663</v>
      </c>
      <c r="F19" s="46"/>
      <c r="G19" s="11"/>
      <c r="H19" s="47"/>
      <c r="I19" s="29"/>
      <c r="J19" s="46"/>
      <c r="K19" s="51"/>
      <c r="N19" s="48"/>
    </row>
    <row r="20" spans="2:19" x14ac:dyDescent="0.3">
      <c r="C20" s="186" t="s">
        <v>107</v>
      </c>
      <c r="D20" s="189">
        <v>4.1666666666666664E-2</v>
      </c>
      <c r="F20" s="46"/>
      <c r="G20" s="11"/>
      <c r="H20" s="47"/>
      <c r="I20" s="29"/>
      <c r="J20" s="46"/>
      <c r="K20" s="51"/>
      <c r="N20" s="48"/>
    </row>
    <row r="21" spans="2:19" x14ac:dyDescent="0.3">
      <c r="C21" s="186" t="s">
        <v>108</v>
      </c>
      <c r="D21" s="189">
        <v>4.1666666666666664E-2</v>
      </c>
      <c r="F21" s="46"/>
      <c r="G21" s="46"/>
      <c r="H21" s="48"/>
      <c r="I21" s="46"/>
      <c r="J21" s="46"/>
      <c r="K21" s="51"/>
      <c r="N21" s="47"/>
    </row>
    <row r="22" spans="2:19" x14ac:dyDescent="0.3">
      <c r="C22" s="186" t="s">
        <v>109</v>
      </c>
      <c r="D22" s="189">
        <v>4.1666666666666664E-2</v>
      </c>
      <c r="F22" s="46"/>
      <c r="G22" s="11"/>
      <c r="H22" s="48"/>
      <c r="I22" s="46"/>
      <c r="K22" s="51"/>
      <c r="L22" s="11"/>
      <c r="M22" s="29"/>
      <c r="N22" s="47"/>
    </row>
    <row r="23" spans="2:19" x14ac:dyDescent="0.3">
      <c r="C23" s="186" t="s">
        <v>110</v>
      </c>
      <c r="D23" s="189">
        <v>4.1666666666666664E-2</v>
      </c>
      <c r="F23" s="46"/>
      <c r="G23" s="11"/>
      <c r="H23" s="47"/>
      <c r="I23" s="46"/>
      <c r="K23" s="46"/>
      <c r="L23" s="11"/>
      <c r="M23" s="29"/>
    </row>
    <row r="24" spans="2:19" x14ac:dyDescent="0.3">
      <c r="C24" s="184" t="s">
        <v>10</v>
      </c>
      <c r="D24" s="189">
        <v>6.9444444444444434E-2</v>
      </c>
      <c r="F24" s="46"/>
      <c r="G24" s="46"/>
      <c r="H24" s="48"/>
      <c r="I24" s="46"/>
      <c r="J24" s="11"/>
      <c r="K24" s="46"/>
      <c r="N24" s="25"/>
    </row>
    <row r="25" spans="2:19" x14ac:dyDescent="0.3">
      <c r="C25" s="186" t="s">
        <v>14</v>
      </c>
      <c r="D25" s="195">
        <v>0</v>
      </c>
      <c r="F25" s="46"/>
      <c r="G25" s="11"/>
      <c r="H25" s="47"/>
      <c r="I25" s="29"/>
      <c r="J25" s="29"/>
      <c r="K25" s="29"/>
      <c r="O25" s="25"/>
    </row>
    <row r="26" spans="2:19" x14ac:dyDescent="0.3">
      <c r="C26" s="186" t="s">
        <v>15</v>
      </c>
      <c r="D26" s="195">
        <v>0</v>
      </c>
      <c r="F26" s="46"/>
      <c r="G26" s="46"/>
      <c r="H26" s="48"/>
      <c r="I26" s="46"/>
      <c r="J26" s="46"/>
      <c r="K26" s="46"/>
      <c r="L26" s="11"/>
      <c r="M26" s="46"/>
      <c r="R26" s="34"/>
    </row>
    <row r="27" spans="2:19" x14ac:dyDescent="0.3">
      <c r="C27" s="186" t="s">
        <v>16</v>
      </c>
      <c r="D27" s="195">
        <f>D5</f>
        <v>0.29166666666666669</v>
      </c>
      <c r="F27" s="46"/>
      <c r="G27" s="46"/>
      <c r="H27" s="48"/>
      <c r="I27" s="46"/>
      <c r="J27" s="46"/>
      <c r="K27" s="29"/>
      <c r="L27" s="52"/>
      <c r="M27" s="46"/>
      <c r="O27" s="34"/>
    </row>
    <row r="28" spans="2:19" x14ac:dyDescent="0.3">
      <c r="C28" s="186" t="s">
        <v>17</v>
      </c>
      <c r="D28" s="195">
        <f>D5</f>
        <v>0.29166666666666669</v>
      </c>
      <c r="F28" s="46"/>
      <c r="G28" s="46"/>
      <c r="H28" s="48"/>
      <c r="I28" s="46"/>
      <c r="J28" s="46"/>
      <c r="K28" s="52"/>
      <c r="L28" s="11"/>
      <c r="M28" s="46"/>
      <c r="O28" s="34"/>
    </row>
    <row r="29" spans="2:19" x14ac:dyDescent="0.3">
      <c r="C29" s="186" t="s">
        <v>18</v>
      </c>
      <c r="D29" s="195">
        <f>D5/2</f>
        <v>0.14583333333333334</v>
      </c>
      <c r="F29" s="46"/>
      <c r="G29" s="11"/>
      <c r="H29" s="47"/>
      <c r="I29" s="29"/>
      <c r="J29" s="46"/>
      <c r="K29" s="29"/>
      <c r="O29" s="34"/>
    </row>
    <row r="30" spans="2:19" x14ac:dyDescent="0.3">
      <c r="C30" s="186" t="s">
        <v>19</v>
      </c>
      <c r="D30" s="195">
        <f>D5</f>
        <v>0.29166666666666669</v>
      </c>
      <c r="F30" s="46"/>
      <c r="G30" s="11"/>
      <c r="H30" s="47"/>
      <c r="I30" s="46"/>
      <c r="J30" s="46"/>
      <c r="K30" s="46"/>
      <c r="L30" s="11"/>
      <c r="M30" s="53"/>
    </row>
    <row r="31" spans="2:19" x14ac:dyDescent="0.3">
      <c r="C31" s="186" t="s">
        <v>20</v>
      </c>
      <c r="D31" s="195">
        <f>D5</f>
        <v>0.29166666666666669</v>
      </c>
      <c r="F31" s="46"/>
      <c r="G31" s="11"/>
      <c r="H31" s="50"/>
      <c r="I31" s="12"/>
      <c r="J31" s="46"/>
      <c r="K31" s="29"/>
      <c r="L31" s="11"/>
      <c r="M31" s="53"/>
      <c r="O31" s="25"/>
      <c r="P31" s="14"/>
      <c r="Q31" s="12"/>
      <c r="R31" s="1"/>
      <c r="S31" s="2"/>
    </row>
    <row r="32" spans="2:19" x14ac:dyDescent="0.3">
      <c r="C32" s="186" t="s">
        <v>21</v>
      </c>
      <c r="D32" s="195">
        <f>D5</f>
        <v>0.29166666666666669</v>
      </c>
      <c r="F32" s="46"/>
      <c r="G32" s="11"/>
      <c r="H32" s="50"/>
      <c r="I32" s="12"/>
      <c r="J32" s="1"/>
      <c r="K32" s="1"/>
      <c r="L32" s="1"/>
      <c r="M32" s="2"/>
      <c r="N32" s="2"/>
      <c r="P32" s="14"/>
      <c r="Q32" s="12"/>
      <c r="R32" s="1"/>
      <c r="S32" s="2"/>
    </row>
    <row r="33" spans="3:19" x14ac:dyDescent="0.3">
      <c r="C33" s="186" t="s">
        <v>52</v>
      </c>
      <c r="D33" s="189">
        <v>0.29166666666666669</v>
      </c>
      <c r="F33" s="46"/>
      <c r="G33" s="46"/>
      <c r="H33" s="49"/>
      <c r="I33" s="1"/>
      <c r="J33" s="1"/>
      <c r="K33" s="1"/>
      <c r="L33" s="1"/>
      <c r="M33" s="2"/>
      <c r="N33" s="2"/>
      <c r="O33" s="34"/>
      <c r="P33" s="14"/>
      <c r="Q33" s="12"/>
      <c r="R33" s="1"/>
      <c r="S33" s="2"/>
    </row>
    <row r="34" spans="3:19" x14ac:dyDescent="0.3">
      <c r="C34" s="186" t="s">
        <v>91</v>
      </c>
      <c r="D34" s="189">
        <f>D5</f>
        <v>0.29166666666666669</v>
      </c>
      <c r="L34" s="26"/>
      <c r="O34" s="34"/>
    </row>
    <row r="35" spans="3:19" x14ac:dyDescent="0.3">
      <c r="C35" s="186" t="s">
        <v>50</v>
      </c>
      <c r="D35" s="189">
        <f>D5</f>
        <v>0.29166666666666669</v>
      </c>
      <c r="L35" s="26"/>
    </row>
    <row r="36" spans="3:19" x14ac:dyDescent="0.3">
      <c r="C36" s="186" t="s">
        <v>90</v>
      </c>
      <c r="D36" s="189">
        <v>0.29166666666666669</v>
      </c>
      <c r="K36" s="26"/>
    </row>
    <row r="37" spans="3:19" x14ac:dyDescent="0.3">
      <c r="C37" s="188" t="s">
        <v>116</v>
      </c>
      <c r="D37" s="196">
        <v>0.29166666666666669</v>
      </c>
      <c r="K37" s="3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8a65ebe-2c7d-45ab-ae5c-1b1b30ad237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66B270ACDD9F4A982C490DDF74FBDF" ma:contentTypeVersion="14" ma:contentTypeDescription="Create a new document." ma:contentTypeScope="" ma:versionID="672f227fbdcf8e8d54ec6d8e4ca62f28">
  <xsd:schema xmlns:xsd="http://www.w3.org/2001/XMLSchema" xmlns:xs="http://www.w3.org/2001/XMLSchema" xmlns:p="http://schemas.microsoft.com/office/2006/metadata/properties" xmlns:ns3="f8a65ebe-2c7d-45ab-ae5c-1b1b30ad2378" xmlns:ns4="f2b971ed-cbb6-4172-b474-2e7d9fac3d31" targetNamespace="http://schemas.microsoft.com/office/2006/metadata/properties" ma:root="true" ma:fieldsID="21c426afde47321f703180017d9daa63" ns3:_="" ns4:_="">
    <xsd:import namespace="f8a65ebe-2c7d-45ab-ae5c-1b1b30ad2378"/>
    <xsd:import namespace="f2b971ed-cbb6-4172-b474-2e7d9fac3d31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a65ebe-2c7d-45ab-ae5c-1b1b30ad2378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b971ed-cbb6-4172-b474-2e7d9fac3d31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2E57E5-790F-433A-B65C-61F4566507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1CFDD3-06CE-4461-BE93-4D04AEA2C81F}">
  <ds:schemaRefs>
    <ds:schemaRef ds:uri="http://schemas.microsoft.com/office/infopath/2007/PartnerControls"/>
    <ds:schemaRef ds:uri="f8a65ebe-2c7d-45ab-ae5c-1b1b30ad2378"/>
    <ds:schemaRef ds:uri="http://schemas.openxmlformats.org/package/2006/metadata/core-properties"/>
    <ds:schemaRef ds:uri="http://schemas.microsoft.com/office/2006/documentManagement/types"/>
    <ds:schemaRef ds:uri="f2b971ed-cbb6-4172-b474-2e7d9fac3d31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4A95633-29B7-437C-BE4E-02BDE893EF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a65ebe-2c7d-45ab-ae5c-1b1b30ad2378"/>
    <ds:schemaRef ds:uri="f2b971ed-cbb6-4172-b474-2e7d9fac3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Bilan</vt:lpstr>
      <vt:lpstr>planning </vt:lpstr>
      <vt:lpstr>hs</vt:lpstr>
      <vt:lpstr>ref</vt:lpstr>
      <vt:lpstr>gérald</vt:lpstr>
      <vt:lpstr>gérald1</vt:lpstr>
      <vt:lpstr>gerald2</vt:lpstr>
      <vt:lpstr>gerald3</vt:lpstr>
      <vt:lpstr>gérald4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gerald mauritius</cp:lastModifiedBy>
  <dcterms:created xsi:type="dcterms:W3CDTF">2016-10-24T13:04:51Z</dcterms:created>
  <dcterms:modified xsi:type="dcterms:W3CDTF">2024-09-09T17:01:43Z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0x0101008D66B270ACDD9F4A982C490DDF74FBDF</vt:lpwstr>
  </property>
</Properties>
</file>