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https://d.docs.live.net/4e54ff1e2a91e8ab/Bureau/"/>
    </mc:Choice>
  </mc:AlternateContent>
  <xr:revisionPtr revIDLastSave="124" documentId="8_{71F01644-6906-4378-9FD5-477E17D1C1E2}" xr6:coauthVersionLast="47" xr6:coauthVersionMax="47" xr10:uidLastSave="{CA9E267C-B554-4F98-B5EA-A9F857FAFA21}"/>
  <bookViews>
    <workbookView xWindow="-108" yWindow="-108" windowWidth="23256" windowHeight="13176" activeTab="1" xr2:uid="{00000000-000D-0000-FFFF-FFFF00000000}"/>
  </bookViews>
  <sheets>
    <sheet name="Bilan" sheetId="4" r:id="rId1"/>
    <sheet name="planning " sheetId="1" r:id="rId2"/>
    <sheet name="ref" sheetId="3" r:id="rId3"/>
  </sheets>
  <definedNames>
    <definedName name="_xlnm._FilterDatabase" localSheetId="1" hidden="1">'planning '!$B$5:$D$11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H23" i="1"/>
  <c r="E23" i="1"/>
  <c r="H22" i="1"/>
  <c r="E22" i="1"/>
  <c r="H20" i="1"/>
  <c r="E20" i="1"/>
  <c r="H19" i="1"/>
  <c r="E19" i="1"/>
  <c r="H18" i="1"/>
  <c r="E18" i="1"/>
  <c r="C18" i="1"/>
  <c r="C19" i="1" s="1"/>
  <c r="C20" i="1" s="1"/>
  <c r="C21" i="1" s="1"/>
  <c r="C22" i="1" l="1"/>
  <c r="C23" i="1" s="1"/>
  <c r="H21" i="1"/>
  <c r="E21" i="1"/>
  <c r="E17" i="1"/>
  <c r="H17" i="1"/>
  <c r="C5" i="1"/>
  <c r="L9" i="4" l="1"/>
  <c r="M9" i="4" s="1"/>
  <c r="L8" i="4"/>
  <c r="M8" i="4" s="1"/>
  <c r="D7" i="4"/>
  <c r="D10" i="4"/>
  <c r="D16" i="4"/>
  <c r="E16" i="4" s="1"/>
  <c r="D15" i="4"/>
  <c r="D14" i="4"/>
  <c r="D13" i="4"/>
  <c r="D12" i="4"/>
  <c r="D11" i="4"/>
  <c r="D9" i="4"/>
  <c r="D8" i="4"/>
  <c r="D17" i="4"/>
  <c r="D19" i="4" l="1"/>
  <c r="I6" i="4" l="1"/>
  <c r="I7" i="4"/>
  <c r="I8" i="4"/>
  <c r="E26" i="4" l="1"/>
  <c r="R21" i="3"/>
  <c r="Q21" i="3"/>
  <c r="P21" i="3"/>
  <c r="E37" i="3" l="1"/>
  <c r="E36" i="3"/>
  <c r="E35" i="3"/>
  <c r="E33" i="3"/>
  <c r="E30" i="3"/>
  <c r="E29" i="3"/>
  <c r="E28" i="3"/>
  <c r="E25" i="3"/>
  <c r="E24" i="3"/>
  <c r="C6" i="1"/>
  <c r="E7" i="4" l="1"/>
  <c r="I12" i="4"/>
  <c r="H6" i="1"/>
  <c r="C7" i="1"/>
  <c r="E6" i="1"/>
  <c r="H5" i="1"/>
  <c r="E5" i="1"/>
  <c r="E28" i="4" l="1"/>
  <c r="F7" i="4"/>
  <c r="E29" i="4"/>
  <c r="H7" i="1"/>
  <c r="C8" i="1"/>
  <c r="E7" i="1"/>
  <c r="E8" i="1" l="1"/>
  <c r="C9" i="1"/>
  <c r="H8" i="1"/>
  <c r="H9" i="1" l="1"/>
  <c r="C10" i="1"/>
  <c r="E9" i="1"/>
  <c r="H10" i="1" l="1"/>
  <c r="E10" i="1"/>
  <c r="E11" i="4"/>
  <c r="E9" i="4"/>
  <c r="E13" i="4"/>
  <c r="E12" i="4"/>
  <c r="C11" i="1"/>
  <c r="E27" i="4" l="1"/>
  <c r="E14" i="4"/>
  <c r="E8" i="4"/>
  <c r="E15" i="4"/>
  <c r="E10" i="4"/>
  <c r="H11" i="1"/>
  <c r="N13" i="1" s="1"/>
  <c r="O13" i="1" s="1"/>
  <c r="E11" i="1"/>
  <c r="H28" i="4" l="1"/>
  <c r="I28" i="4" s="1"/>
  <c r="I10" i="4" l="1"/>
  <c r="E30" i="4"/>
  <c r="I11" i="4"/>
  <c r="I9" i="4"/>
  <c r="H27" i="4"/>
  <c r="I27" i="4" s="1"/>
  <c r="H25" i="4"/>
  <c r="I25" i="4" s="1"/>
  <c r="H34" i="4"/>
  <c r="I34" i="4" s="1"/>
  <c r="H32" i="4"/>
  <c r="I32" i="4" s="1"/>
  <c r="H35" i="4"/>
  <c r="I35" i="4" s="1"/>
  <c r="H31" i="4"/>
  <c r="I31" i="4" s="1"/>
  <c r="H29" i="4"/>
  <c r="I29" i="4" s="1"/>
  <c r="H26" i="4"/>
  <c r="I26" i="4" s="1"/>
  <c r="H24" i="4"/>
  <c r="H33" i="4"/>
  <c r="I33" i="4" s="1"/>
  <c r="H30" i="4"/>
  <c r="I30" i="4" s="1"/>
  <c r="I37" i="4" l="1"/>
  <c r="I24" i="4"/>
  <c r="I38" i="4" s="1"/>
</calcChain>
</file>

<file path=xl/sharedStrings.xml><?xml version="1.0" encoding="utf-8"?>
<sst xmlns="http://schemas.openxmlformats.org/spreadsheetml/2006/main" count="126" uniqueCount="88">
  <si>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</si>
  <si>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</si>
  <si>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</si>
  <si>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</si>
  <si>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</si>
  <si>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</si>
  <si>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</si>
  <si>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</si>
  <si>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</si>
  <si>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</si>
  <si>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</si>
  <si>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</si>
  <si>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</si>
  <si>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</si>
  <si>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</si>
  <si>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</si>
  <si>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</si>
  <si>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</si>
  <si>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</si>
  <si>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</si>
  <si>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</si>
  <si>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</si>
  <si>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</si>
  <si>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</si>
  <si>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</si>
  <si>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</si>
  <si>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</si>
  <si>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</si>
  <si>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</si>
  <si>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</si>
  <si>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</si>
  <si>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</si>
  <si>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</si>
  <si>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</si>
  <si>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</si>
  <si>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</si>
  <si>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</si>
  <si>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</si>
  <si>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</si>
  <si>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</si>
  <si>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</si>
  <si>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jour semaine maximun</t>
  </si>
  <si>
    <t>amplitude jour +12 h</t>
  </si>
  <si>
    <t>jour +10 h</t>
  </si>
  <si>
    <t xml:space="preserve">mois </t>
  </si>
  <si>
    <t>congé de naissance</t>
  </si>
  <si>
    <t>congé parentale</t>
  </si>
  <si>
    <t>congé parentale week end</t>
  </si>
  <si>
    <t>heures semaine + 48h</t>
  </si>
  <si>
    <t>jours hedbomadaire + 6 jours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</si>
  <si>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</si>
  <si>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</si>
  <si>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</si>
  <si>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</si>
  <si>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</si>
  <si>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</si>
  <si>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</si>
  <si>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type de journée</t>
  </si>
  <si>
    <t>asa</t>
  </si>
  <si>
    <t>télétravail</t>
  </si>
  <si>
    <t>h sup +37 / hc 2022</t>
  </si>
  <si>
    <t xml:space="preserve">repos journalier </t>
  </si>
  <si>
    <t>dimanche</t>
  </si>
  <si>
    <t xml:space="preserve">heure de pause repas </t>
  </si>
  <si>
    <t xml:space="preserve">h sup +37 2023 + 25h </t>
  </si>
  <si>
    <t>hs +35 / 25h par mois</t>
  </si>
  <si>
    <t>nuit</t>
  </si>
  <si>
    <t>travail annuel +1607h</t>
  </si>
  <si>
    <t xml:space="preserve">Heures suplémentaires </t>
  </si>
  <si>
    <t>18h30 à 22h</t>
  </si>
  <si>
    <t>22h à 24</t>
  </si>
  <si>
    <t xml:space="preserve">24h à 6h </t>
  </si>
  <si>
    <t>repas</t>
  </si>
  <si>
    <t xml:space="preserve">dimanche </t>
  </si>
  <si>
    <t xml:space="preserve">samedi </t>
  </si>
  <si>
    <t>heures + 35</t>
  </si>
  <si>
    <t>jours fériés</t>
  </si>
  <si>
    <t>résultat Incovar</t>
  </si>
  <si>
    <t>heures</t>
  </si>
  <si>
    <t xml:space="preserve">jours et heures réels </t>
  </si>
  <si>
    <t>résultat en jour 366</t>
  </si>
  <si>
    <t>résultat des heures hors cadre pour 2024</t>
  </si>
  <si>
    <t>vscolaire</t>
  </si>
  <si>
    <t>heure</t>
  </si>
  <si>
    <t>autorisation d'absence</t>
  </si>
  <si>
    <t xml:space="preserve">Repos hebdomadaire </t>
  </si>
  <si>
    <t xml:space="preserve">repos hebdomadaire - 35h </t>
  </si>
  <si>
    <t xml:space="preserve">repos hebdomadire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</si>
</sst>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"/>
    <numFmt numFmtId="165" formatCode="[$-40C]d\-mmm;@"/>
    <numFmt numFmtId="166" formatCode="dddd\ d\ mmm"/>
    <numFmt numFmtId="167" formatCode="d\ &quot;j.&quot;dd/mm/yy\ hh:m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8" xfId="0" applyFont="1" applyFill="1" applyBorder="1"/>
    <xf numFmtId="0" fontId="3" fillId="2" borderId="5" xfId="0" applyFont="1" applyFill="1" applyBorder="1"/>
    <xf numFmtId="0" fontId="3" fillId="2" borderId="5" xfId="0" applyFont="1" applyFill="1" applyBorder="1" applyAlignment="1">
      <alignment horizontal="right"/>
    </xf>
    <xf numFmtId="0" fontId="3" fillId="2" borderId="7" xfId="0" applyFont="1" applyFill="1" applyBorder="1"/>
    <xf numFmtId="0" fontId="2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1" fillId="3" borderId="9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5" borderId="2" xfId="0" applyFill="1" applyBorder="1" applyAlignment="1">
      <alignment horizontal="right"/>
    </xf>
    <xf numFmtId="0" fontId="1" fillId="5" borderId="3" xfId="0" applyFont="1" applyFill="1" applyBorder="1"/>
    <xf numFmtId="0" fontId="1" fillId="5" borderId="5" xfId="0" applyFont="1" applyFill="1" applyBorder="1"/>
    <xf numFmtId="0" fontId="0" fillId="5" borderId="6" xfId="0" applyFill="1" applyBorder="1" applyAlignment="1">
      <alignment horizontal="right"/>
    </xf>
    <xf numFmtId="0" fontId="3" fillId="5" borderId="3" xfId="0" applyFont="1" applyFill="1" applyBorder="1"/>
    <xf numFmtId="0" fontId="0" fillId="5" borderId="10" xfId="0" applyFill="1" applyBorder="1"/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0" fillId="4" borderId="3" xfId="0" applyFill="1" applyBorder="1"/>
    <xf numFmtId="0" fontId="0" fillId="4" borderId="2" xfId="0" applyFill="1" applyBorder="1"/>
    <xf numFmtId="0" fontId="0" fillId="4" borderId="7" xfId="0" applyFill="1" applyBorder="1" applyAlignment="1">
      <alignment horizontal="center"/>
    </xf>
    <xf numFmtId="0" fontId="0" fillId="4" borderId="2" xfId="0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" fontId="3" fillId="0" borderId="11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2" borderId="9" xfId="0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 vertical="center"/>
    </xf>
    <xf numFmtId="0" fontId="0" fillId="2" borderId="6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164" fontId="0" fillId="2" borderId="6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0" fillId="6" borderId="2" xfId="0" applyFill="1" applyBorder="1" applyAlignment="1">
      <alignment horizontal="right"/>
    </xf>
    <xf numFmtId="0" fontId="0" fillId="6" borderId="3" xfId="0" applyFill="1" applyBorder="1"/>
    <xf numFmtId="0" fontId="2" fillId="5" borderId="3" xfId="0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right"/>
    </xf>
    <xf numFmtId="164" fontId="2" fillId="3" borderId="1" xfId="0" applyNumberFormat="1" applyFont="1" applyFill="1" applyBorder="1" applyAlignment="1">
      <alignment horizontal="center"/>
    </xf>
    <xf numFmtId="0" fontId="0" fillId="4" borderId="3" xfId="0" applyFill="1" applyBorder="1" applyAlignment="1">
      <alignment horizontal="left"/>
    </xf>
    <xf numFmtId="164" fontId="1" fillId="3" borderId="4" xfId="0" applyNumberFormat="1" applyFont="1" applyFill="1" applyBorder="1" applyAlignment="1">
      <alignment horizontal="center"/>
    </xf>
    <xf numFmtId="167" fontId="0" fillId="9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3" fillId="0" borderId="0" xfId="0" applyNumberFormat="1" applyFont="1"/>
    <xf numFmtId="0" fontId="0" fillId="3" borderId="1" xfId="0" applyFill="1" applyBorder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46" fontId="3" fillId="0" borderId="1" xfId="0" applyNumberFormat="1" applyFont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5" fillId="7" borderId="12" xfId="0" applyFont="1" applyFill="1" applyBorder="1"/>
    <xf numFmtId="0" fontId="6" fillId="7" borderId="13" xfId="0" applyFont="1" applyFill="1" applyBorder="1" applyAlignment="1">
      <alignment horizontal="center"/>
    </xf>
    <xf numFmtId="0" fontId="0" fillId="7" borderId="14" xfId="0" applyFill="1" applyBorder="1"/>
    <xf numFmtId="0" fontId="6" fillId="7" borderId="1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right"/>
    </xf>
    <xf numFmtId="0" fontId="1" fillId="5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3" borderId="16" xfId="0" applyFont="1" applyFill="1" applyBorder="1" applyAlignment="1">
      <alignment horizontal="center" vertical="center"/>
    </xf>
    <xf numFmtId="164" fontId="1" fillId="3" borderId="16" xfId="0" applyNumberFormat="1" applyFont="1" applyFill="1" applyBorder="1" applyAlignment="1">
      <alignment horizontal="center" vertical="center"/>
    </xf>
    <xf numFmtId="164" fontId="1" fillId="0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E1F2"/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zoomScale="75" zoomScaleNormal="75" workbookViewId="0">
      <selection activeCell="J19" sqref="J19"/>
    </sheetView>
  </sheetViews>
  <sheetFormatPr baseColWidth="10" defaultRowHeight="14.4" x14ac:dyDescent="0.3"/>
  <cols>
    <col min="1" max="1" width="6.109375" customWidth="1"/>
    <col min="2" max="2" width="45.5546875" customWidth="1"/>
    <col min="3" max="3" width="36.5546875" customWidth="1"/>
    <col min="4" max="4" width="26" customWidth="1"/>
    <col min="5" max="5" width="33" customWidth="1"/>
    <col min="6" max="6" width="42.33203125" customWidth="1"/>
    <col min="7" max="7" width="27.44140625" customWidth="1"/>
    <col min="8" max="8" width="29" customWidth="1"/>
    <col min="9" max="9" width="18.5546875" customWidth="1"/>
    <col min="10" max="10" width="14.109375" customWidth="1"/>
    <col min="11" max="11" width="15.6640625" customWidth="1"/>
    <col min="12" max="12" width="20.33203125" customWidth="1"/>
    <col min="13" max="13" width="11.6640625" customWidth="1"/>
    <col min="14" max="14" width="22.109375" customWidth="1"/>
    <col min="15" max="15" width="20" customWidth="1"/>
    <col min="16" max="16" width="18.6640625" customWidth="1"/>
    <col min="17" max="17" width="31.109375" customWidth="1"/>
    <col min="18" max="18" width="21.109375" customWidth="1"/>
  </cols>
  <sheetData>
    <row r="1" spans="1:17" ht="91.8" x14ac:dyDescent="1.65">
      <c r="B1" s="102">
        <v>2024</v>
      </c>
    </row>
    <row r="2" spans="1:17" x14ac:dyDescent="0.3">
      <c r="A2" s="13"/>
    </row>
    <row r="3" spans="1:17" x14ac:dyDescent="0.3">
      <c r="A3" s="13"/>
      <c r="D3" s="15"/>
    </row>
    <row r="4" spans="1:17" ht="15" thickBot="1" x14ac:dyDescent="0.35">
      <c r="A4" s="13"/>
      <c r="O4" s="58"/>
      <c r="P4" s="85"/>
      <c r="Q4" s="59"/>
    </row>
    <row r="5" spans="1:17" ht="31.8" thickBot="1" x14ac:dyDescent="0.65">
      <c r="C5" s="91"/>
      <c r="D5" s="92" t="s">
        <v>79</v>
      </c>
      <c r="E5" s="93"/>
      <c r="F5" s="94" t="s">
        <v>77</v>
      </c>
      <c r="H5" s="13" t="s">
        <v>68</v>
      </c>
      <c r="O5" s="58"/>
      <c r="P5" s="85"/>
      <c r="Q5" s="19"/>
    </row>
    <row r="6" spans="1:17" x14ac:dyDescent="0.3">
      <c r="C6" s="88"/>
      <c r="D6" s="84" t="s">
        <v>40</v>
      </c>
      <c r="E6" s="84" t="s">
        <v>78</v>
      </c>
      <c r="F6" s="84" t="s">
        <v>78</v>
      </c>
      <c r="H6" s="15" t="s">
        <v>69</v>
      </c>
      <c r="I6" s="86" t="e">
        <f>SUM('planning '!#REF!)</f>
        <v>#REF!</v>
      </c>
      <c r="O6" s="58"/>
      <c r="P6" s="85"/>
      <c r="Q6" s="59"/>
    </row>
    <row r="7" spans="1:17" x14ac:dyDescent="0.3">
      <c r="C7" s="89" t="s">
        <v>19</v>
      </c>
      <c r="D7" s="87">
        <f>COUNTIF('planning '!$D$5:$D$14,C7)</f>
        <v>7</v>
      </c>
      <c r="E7" s="90" t="e">
        <f>SUM('planning '!#REF!)-E16</f>
        <v>#REF!</v>
      </c>
      <c r="F7" s="22" t="e">
        <f>SUM('planning '!#REF!)-E16</f>
        <v>#REF!</v>
      </c>
      <c r="H7" s="15" t="s">
        <v>70</v>
      </c>
      <c r="I7" s="86" t="e">
        <f>SUM('planning '!#REF!)</f>
        <v>#REF!</v>
      </c>
      <c r="K7" s="13"/>
      <c r="L7" s="13" t="s">
        <v>1</v>
      </c>
      <c r="M7" s="13" t="s">
        <v>83</v>
      </c>
      <c r="P7" s="15"/>
      <c r="Q7" s="19"/>
    </row>
    <row r="8" spans="1:17" x14ac:dyDescent="0.3">
      <c r="C8" s="89" t="s">
        <v>20</v>
      </c>
      <c r="D8" s="87">
        <f>COUNTIF('planning '!$D$5:$D$14,C8)</f>
        <v>0</v>
      </c>
      <c r="E8" s="90">
        <f>D8*ref!E$5</f>
        <v>0</v>
      </c>
      <c r="H8" s="15" t="s">
        <v>71</v>
      </c>
      <c r="I8" s="86" t="e">
        <f>SUM('planning '!#REF!)</f>
        <v>#REF!</v>
      </c>
      <c r="K8" s="100" t="s">
        <v>82</v>
      </c>
      <c r="L8" s="13" t="e">
        <f>COUNTIF('planning '!#REF!,K8)</f>
        <v>#REF!</v>
      </c>
      <c r="M8" s="19" t="e">
        <f>L8*ref!E$5</f>
        <v>#REF!</v>
      </c>
    </row>
    <row r="9" spans="1:17" x14ac:dyDescent="0.3">
      <c r="C9" s="89" t="s">
        <v>23</v>
      </c>
      <c r="D9" s="87">
        <f>COUNTIF('planning '!$D$5:$D$14,C9)</f>
        <v>0</v>
      </c>
      <c r="E9" s="90">
        <f>D9*ref!E$5</f>
        <v>0</v>
      </c>
      <c r="H9" s="13" t="s">
        <v>73</v>
      </c>
      <c r="I9" s="19" t="e">
        <f>SUM('planning '!#REF!)</f>
        <v>#REF!</v>
      </c>
      <c r="K9" s="103" t="s">
        <v>19</v>
      </c>
      <c r="L9" s="13" t="e">
        <f>COUNTIF('planning '!#REF!,K9)</f>
        <v>#REF!</v>
      </c>
      <c r="M9" s="19" t="e">
        <f>L9*ref!E$5</f>
        <v>#REF!</v>
      </c>
    </row>
    <row r="10" spans="1:17" x14ac:dyDescent="0.3">
      <c r="C10" s="89" t="s">
        <v>24</v>
      </c>
      <c r="D10" s="87">
        <f>COUNTIF('planning '!$D$5:$D$14,C10)</f>
        <v>0</v>
      </c>
      <c r="E10" s="90">
        <f>D10*ref!E$5</f>
        <v>0</v>
      </c>
      <c r="H10" s="13" t="s">
        <v>74</v>
      </c>
      <c r="I10" s="19" t="e">
        <f>SUM('planning '!#REF!)</f>
        <v>#REF!</v>
      </c>
      <c r="J10" s="13"/>
      <c r="K10" s="13"/>
    </row>
    <row r="11" spans="1:17" x14ac:dyDescent="0.3">
      <c r="C11" s="89" t="s">
        <v>25</v>
      </c>
      <c r="D11" s="87">
        <f>COUNTIF('planning '!$D$5:$D$14,C11)</f>
        <v>0</v>
      </c>
      <c r="E11" s="90">
        <f>D11*ref!E$5</f>
        <v>0</v>
      </c>
      <c r="F11" s="58"/>
      <c r="H11" s="13" t="s">
        <v>75</v>
      </c>
      <c r="I11" s="19" t="e">
        <f>SUM('planning '!#REF!)</f>
        <v>#REF!</v>
      </c>
      <c r="O11" s="58"/>
      <c r="P11" s="85"/>
      <c r="Q11" s="59"/>
    </row>
    <row r="12" spans="1:17" ht="15" customHeight="1" x14ac:dyDescent="0.3">
      <c r="C12" s="89" t="s">
        <v>26</v>
      </c>
      <c r="D12" s="87">
        <f>COUNTIF('planning '!$D$5:$D$14,C12)</f>
        <v>0</v>
      </c>
      <c r="E12" s="90">
        <f>D12*ref!E$5</f>
        <v>0</v>
      </c>
      <c r="F12" s="58"/>
      <c r="H12" s="13" t="s">
        <v>76</v>
      </c>
      <c r="I12" s="19" t="e">
        <f>SUM('planning '!#REF!)</f>
        <v>#REF!</v>
      </c>
    </row>
    <row r="13" spans="1:17" ht="15" customHeight="1" x14ac:dyDescent="0.3">
      <c r="C13" s="89" t="s">
        <v>58</v>
      </c>
      <c r="D13" s="87">
        <f>COUNTIF('planning '!$D$5:$D$14,C13)</f>
        <v>0</v>
      </c>
      <c r="E13" s="90">
        <f>D13*ref!E$5</f>
        <v>0</v>
      </c>
    </row>
    <row r="14" spans="1:17" x14ac:dyDescent="0.3">
      <c r="B14" s="58"/>
      <c r="C14" s="89" t="s">
        <v>59</v>
      </c>
      <c r="D14" s="87">
        <f>COUNTIF('planning '!$D$5:$D$14,C14)</f>
        <v>0</v>
      </c>
      <c r="E14" s="90">
        <f>D14*ref!E$5</f>
        <v>0</v>
      </c>
    </row>
    <row r="15" spans="1:17" x14ac:dyDescent="0.3">
      <c r="C15" s="89" t="s">
        <v>53</v>
      </c>
      <c r="D15" s="87">
        <f>COUNTIF('planning '!$D$5:$D$14,C15)</f>
        <v>0</v>
      </c>
      <c r="E15" s="90">
        <f>D15*ref!E$5</f>
        <v>0</v>
      </c>
    </row>
    <row r="16" spans="1:17" x14ac:dyDescent="0.3">
      <c r="B16" s="57"/>
      <c r="C16" s="87" t="s">
        <v>21</v>
      </c>
      <c r="D16" s="89">
        <f>COUNTIF('planning '!$D$5:$D$14,C16)</f>
        <v>0</v>
      </c>
      <c r="E16" s="90">
        <f>D16*ref!E$5</f>
        <v>0</v>
      </c>
    </row>
    <row r="17" spans="1:15" x14ac:dyDescent="0.3">
      <c r="C17" s="89" t="s">
        <v>18</v>
      </c>
      <c r="D17" s="89">
        <f>COUNTIF('planning '!$D$5:$D$14,C17)</f>
        <v>0</v>
      </c>
    </row>
    <row r="19" spans="1:15" x14ac:dyDescent="0.3">
      <c r="C19" s="89" t="s">
        <v>80</v>
      </c>
      <c r="D19" s="83">
        <f>SUM(D7:D17)</f>
        <v>7</v>
      </c>
    </row>
    <row r="22" spans="1:15" x14ac:dyDescent="0.3">
      <c r="G22" s="65" t="s">
        <v>65</v>
      </c>
      <c r="H22" s="34"/>
    </row>
    <row r="23" spans="1:15" ht="31.2" x14ac:dyDescent="0.6">
      <c r="C23" s="29"/>
      <c r="D23" s="30"/>
      <c r="E23" s="95" t="s">
        <v>81</v>
      </c>
      <c r="G23" s="37" t="s">
        <v>44</v>
      </c>
      <c r="H23" s="35"/>
      <c r="I23" s="68" t="s">
        <v>39</v>
      </c>
    </row>
    <row r="24" spans="1:15" x14ac:dyDescent="0.3">
      <c r="C24" s="24"/>
      <c r="D24" s="25"/>
      <c r="E24" s="10" t="s">
        <v>39</v>
      </c>
      <c r="F24" s="21"/>
      <c r="G24" s="31" t="s">
        <v>27</v>
      </c>
      <c r="H24" s="32" t="e">
        <f>SUMPRODUCT((YEAR('planning '!$C$5:$C$14)=ref!E$2)*(MONTH('planning '!$C$5:$C$14)=MONTH(1&amp;G24))*('planning '!#REF!))</f>
        <v>#REF!</v>
      </c>
      <c r="I24" s="66" t="e">
        <f>IF(SUM(H24-ref!E$13)&lt;0,0,SUM(H24-ref!E$13))</f>
        <v>#REF!</v>
      </c>
    </row>
    <row r="25" spans="1:15" x14ac:dyDescent="0.3">
      <c r="C25" s="26"/>
      <c r="D25" s="25" t="s">
        <v>67</v>
      </c>
      <c r="E25" s="18"/>
      <c r="F25" s="19"/>
      <c r="G25" s="31" t="s">
        <v>28</v>
      </c>
      <c r="H25" s="32" t="e">
        <f>SUMPRODUCT((YEAR('planning '!$C$5:$C$14)=ref!E$2)*(MONTH('planning '!$C$5:$C$14)=MONTH(1&amp;G25))*('planning '!#REF!))</f>
        <v>#REF!</v>
      </c>
      <c r="I25" s="12" t="e">
        <f>IF(SUM(H25-ref!E$13)&lt;0,0,SUM(H25-ref!E$13))</f>
        <v>#REF!</v>
      </c>
    </row>
    <row r="26" spans="1:15" x14ac:dyDescent="0.3">
      <c r="C26" s="24"/>
      <c r="D26" s="25" t="s">
        <v>72</v>
      </c>
      <c r="E26" s="18" t="e">
        <f>SUM('planning '!#REF!)+('planning '!#REF!)</f>
        <v>#REF!</v>
      </c>
      <c r="G26" s="31" t="s">
        <v>29</v>
      </c>
      <c r="H26" s="32" t="e">
        <f>SUMPRODUCT((YEAR('planning '!$C$5:$C$14)=ref!E$2)*(MONTH('planning '!$C$5:$C$14)=MONTH(1&amp;G26))*('planning '!#REF!))</f>
        <v>#REF!</v>
      </c>
      <c r="I26" s="12" t="e">
        <f>IF(SUM(H26-ref!E$13)&lt;0,0,SUM(H26-ref!E$13))</f>
        <v>#REF!</v>
      </c>
      <c r="M26" s="2"/>
      <c r="N26" s="3"/>
      <c r="O26" s="3"/>
    </row>
    <row r="27" spans="1:15" x14ac:dyDescent="0.3">
      <c r="C27" s="26"/>
      <c r="D27" s="25" t="s">
        <v>43</v>
      </c>
      <c r="E27" s="17" t="e">
        <f>SUM('planning '!#REF!)</f>
        <v>#REF!</v>
      </c>
      <c r="G27" s="31" t="s">
        <v>30</v>
      </c>
      <c r="H27" s="32" t="e">
        <f>SUMPRODUCT((YEAR('planning '!$C$5:$C$14)=ref!E$2)*(MONTH('planning '!$C$5:$C$14)=MONTH(1&amp;G27))*('planning '!#REF!))</f>
        <v>#REF!</v>
      </c>
      <c r="I27" s="12" t="e">
        <f>IF(SUM(H27-ref!E$13)&lt;0,0,SUM(H27-ref!E$13))</f>
        <v>#REF!</v>
      </c>
    </row>
    <row r="28" spans="1:15" x14ac:dyDescent="0.3">
      <c r="C28" s="26"/>
      <c r="D28" s="25" t="s">
        <v>42</v>
      </c>
      <c r="E28" s="18" t="e">
        <f>SUM('planning '!#REF!)</f>
        <v>#REF!</v>
      </c>
      <c r="G28" s="31" t="s">
        <v>31</v>
      </c>
      <c r="H28" s="32" t="e">
        <f>SUMPRODUCT((YEAR('planning '!$C$5:$C$14)=ref!E$2)*(MONTH('planning '!$C$5:$C$14)=MONTH(1&amp;G28))*('planning '!#REF!))</f>
        <v>#REF!</v>
      </c>
      <c r="I28" s="12" t="e">
        <f>IF(SUM(H28-ref!E$13)&lt;0,0,SUM(H28-ref!E$13))</f>
        <v>#REF!</v>
      </c>
    </row>
    <row r="29" spans="1:15" x14ac:dyDescent="0.3">
      <c r="C29" s="26"/>
      <c r="D29" s="25" t="s">
        <v>49</v>
      </c>
      <c r="E29" s="38" t="e">
        <f>SUM('planning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G29" s="31" t="s">
        <v>32</v>
      </c>
      <c r="H29" s="32" t="e">
        <f>SUMPRODUCT((YEAR('planning '!$C$5:$C$14)=ref!E$2)*(MONTH('planning '!$C$5:$C$14)=MONTH(1&amp;G29))*('planning '!#REF!))</f>
        <v>#REF!</v>
      </c>
      <c r="I29" s="12" t="e">
        <f>IF(SUM(H29-ref!E$13)&lt;0,0,SUM(H29-ref!E$13))</f>
        <v>#REF!</v>
      </c>
    </row>
    <row r="30" spans="1:15" x14ac:dyDescent="0.3">
      <c r="C30" s="27"/>
      <c r="D30" s="28" t="s">
        <v>48</v>
      </c>
      <c r="E30" s="23" t="e">
        <f>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</f>
        <v>#REF!</v>
      </c>
      <c r="G30" s="31" t="s">
        <v>33</v>
      </c>
      <c r="H30" s="32" t="e">
        <f>SUMPRODUCT((YEAR('planning '!$C$5:$C$14)=ref!E$2)*(MONTH('planning '!$C$5:$C$14)=MONTH(1&amp;G30))*('planning '!#REF!))</f>
        <v>#REF!</v>
      </c>
      <c r="I30" s="12" t="e">
        <f>IF(SUM(H30-ref!E$13)&lt;0,0,SUM(H30-ref!E$13))</f>
        <v>#REF!</v>
      </c>
    </row>
    <row r="31" spans="1:15" x14ac:dyDescent="0.3">
      <c r="C31" s="62"/>
      <c r="D31" s="63" t="s">
        <v>61</v>
      </c>
      <c r="E31" s="64"/>
      <c r="G31" s="31" t="s">
        <v>34</v>
      </c>
      <c r="H31" s="32" t="e">
        <f>SUMPRODUCT((YEAR('planning '!$C$5:$C$14)=ref!E$2)*(MONTH('planning '!$C$5:$C$14)=MONTH(1&amp;G31))*('planning '!#REF!))</f>
        <v>#REF!</v>
      </c>
      <c r="I31" s="12" t="e">
        <f>IF(SUM(H31-ref!E$13)&lt;0,0,SUM(H31-ref!E$13))</f>
        <v>#REF!</v>
      </c>
    </row>
    <row r="32" spans="1:15" x14ac:dyDescent="0.3">
      <c r="A32" s="1"/>
      <c r="B32" s="2"/>
      <c r="C32" s="24"/>
      <c r="D32" s="25" t="s">
        <v>3</v>
      </c>
      <c r="E32" s="70"/>
      <c r="G32" s="31" t="s">
        <v>35</v>
      </c>
      <c r="H32" s="32" t="e">
        <f>SUMPRODUCT((YEAR('planning '!$C$5:$C$14)=ref!E$2)*(MONTH('planning '!$C$5:$C$14)=MONTH(1&amp;G32))*('planning '!#REF!))</f>
        <v>#REF!</v>
      </c>
      <c r="I32" s="12" t="e">
        <f>IF(SUM(H32-ref!E$13)&lt;0,0,SUM(H32-ref!E$13))</f>
        <v>#REF!</v>
      </c>
    </row>
    <row r="33" spans="7:10" x14ac:dyDescent="0.3">
      <c r="G33" s="31" t="s">
        <v>36</v>
      </c>
      <c r="H33" s="32" t="e">
        <f>SUMPRODUCT((YEAR('planning '!$C$5:$C$14)=ref!E$2)*(MONTH('planning '!$C$5:$C$14)=MONTH(1&amp;G33))*('planning '!#REF!))</f>
        <v>#REF!</v>
      </c>
      <c r="I33" s="12" t="e">
        <f>IF(SUM(H33-ref!E$13)&lt;0,0,SUM(H33-ref!E$13))</f>
        <v>#REF!</v>
      </c>
    </row>
    <row r="34" spans="7:10" x14ac:dyDescent="0.3">
      <c r="G34" s="31" t="s">
        <v>37</v>
      </c>
      <c r="H34" s="32" t="e">
        <f>SUMPRODUCT((YEAR('planning '!$C$5:$C$14)=ref!E$2)*(MONTH('planning '!$C$5:$C$14)=MONTH(1&amp;G34))*('planning '!#REF!))</f>
        <v>#REF!</v>
      </c>
      <c r="I34" s="12" t="e">
        <f>IF(SUM(H34-ref!E$13)&lt;0,0,SUM(H34-ref!E$13))</f>
        <v>#REF!</v>
      </c>
    </row>
    <row r="35" spans="7:10" x14ac:dyDescent="0.3">
      <c r="G35" s="31" t="s">
        <v>38</v>
      </c>
      <c r="H35" s="32" t="e">
        <f>SUMPRODUCT((YEAR('planning '!$C$5:$C$14)=ref!E$2)*(MONTH('planning '!$C$5:$C$14)=MONTH(1&amp;G35))*('planning '!#REF!))</f>
        <v>#REF!</v>
      </c>
      <c r="I35" s="12" t="e">
        <f>IF(SUM(H35-ref!E$13)&lt;0,0,SUM(H35-ref!E$13))</f>
        <v>#REF!</v>
      </c>
    </row>
    <row r="37" spans="7:10" x14ac:dyDescent="0.3">
      <c r="G37" s="33"/>
      <c r="H37" s="36" t="s">
        <v>64</v>
      </c>
      <c r="I37" s="20" t="e">
        <f>SUM(H24:H35)</f>
        <v>#REF!</v>
      </c>
    </row>
    <row r="38" spans="7:10" x14ac:dyDescent="0.3">
      <c r="G38" s="61"/>
      <c r="H38" s="60" t="s">
        <v>60</v>
      </c>
      <c r="I38" s="17" t="e">
        <f>SUM(I24:I35)</f>
        <v>#REF!</v>
      </c>
    </row>
    <row r="39" spans="7:10" x14ac:dyDescent="0.3">
      <c r="I39" s="13"/>
      <c r="J39" s="13"/>
    </row>
    <row r="40" spans="7:10" x14ac:dyDescent="0.3">
      <c r="I40" s="13"/>
      <c r="J40" s="13"/>
    </row>
    <row r="41" spans="7:10" x14ac:dyDescent="0.3">
      <c r="I41" s="13"/>
      <c r="J41" s="13"/>
    </row>
    <row r="42" spans="7:10" x14ac:dyDescent="0.3">
      <c r="I42" s="13"/>
      <c r="J42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O23"/>
  <sheetViews>
    <sheetView tabSelected="1" zoomScale="75" zoomScaleNormal="75" workbookViewId="0">
      <selection activeCell="K18" sqref="K18"/>
    </sheetView>
  </sheetViews>
  <sheetFormatPr baseColWidth="10" defaultColWidth="11.5546875" defaultRowHeight="14.4" x14ac:dyDescent="0.3"/>
  <cols>
    <col min="1" max="1" width="2.5546875" style="2" customWidth="1"/>
    <col min="2" max="2" width="9.33203125" style="2" customWidth="1"/>
    <col min="3" max="3" width="19.6640625" style="2" customWidth="1"/>
    <col min="4" max="4" width="28.44140625" style="2" customWidth="1"/>
    <col min="5" max="5" width="19.44140625" style="2" customWidth="1"/>
    <col min="6" max="7" width="7.6640625" style="2" customWidth="1"/>
    <col min="8" max="8" width="21.6640625" style="2" customWidth="1"/>
    <col min="9" max="9" width="3.5546875" style="2" customWidth="1"/>
    <col min="10" max="13" width="11.5546875" style="2"/>
    <col min="14" max="14" width="15.6640625" style="2" customWidth="1"/>
    <col min="15" max="15" width="28" style="2" customWidth="1"/>
    <col min="16" max="16384" width="11.5546875" style="2"/>
  </cols>
  <sheetData>
    <row r="1" spans="2:15" x14ac:dyDescent="0.3">
      <c r="J1"/>
      <c r="K1"/>
    </row>
    <row r="3" spans="2:15" x14ac:dyDescent="0.3">
      <c r="C3" s="10" t="s">
        <v>1</v>
      </c>
      <c r="D3" s="11" t="s">
        <v>57</v>
      </c>
      <c r="E3" s="40"/>
      <c r="F3" s="8" t="s">
        <v>16</v>
      </c>
      <c r="G3" s="9" t="s">
        <v>15</v>
      </c>
      <c r="H3" s="104"/>
    </row>
    <row r="4" spans="2:15" x14ac:dyDescent="0.3">
      <c r="B4"/>
    </row>
    <row r="5" spans="2:15" x14ac:dyDescent="0.3">
      <c r="B5" s="96" t="s">
        <v>0</v>
      </c>
      <c r="C5" s="101">
        <f>DATE(ref!E$2,B$9,B$7)</f>
        <v>43830</v>
      </c>
      <c r="D5" s="41" t="s">
        <v>19</v>
      </c>
      <c r="E5" s="67" t="str">
        <f t="shared" ref="E5:E11" si="0">IF(AND(G5="",F5=""),"",C5+F5)</f>
        <v/>
      </c>
      <c r="F5" s="39"/>
      <c r="G5" s="39"/>
      <c r="H5" s="67" t="str">
        <f t="shared" ref="H5:H11" si="1">IF(AND(F5="",G5=""),"",C5+G5+(F5&gt;G5))</f>
        <v/>
      </c>
      <c r="L5" s="2" t="s">
        <v>87</v>
      </c>
      <c r="N5" s="14">
        <v>1.4583333333333333</v>
      </c>
    </row>
    <row r="6" spans="2:15" x14ac:dyDescent="0.3">
      <c r="B6" s="97" t="s">
        <v>0</v>
      </c>
      <c r="C6" s="101">
        <f t="shared" ref="C6:C9" si="2">C5+1</f>
        <v>43831</v>
      </c>
      <c r="D6" s="41" t="s">
        <v>19</v>
      </c>
      <c r="E6" s="67" t="str">
        <f t="shared" si="0"/>
        <v/>
      </c>
      <c r="F6" s="39"/>
      <c r="G6" s="39"/>
      <c r="H6" s="67" t="str">
        <f t="shared" si="1"/>
        <v/>
      </c>
    </row>
    <row r="7" spans="2:15" x14ac:dyDescent="0.3">
      <c r="B7" s="98">
        <v>1</v>
      </c>
      <c r="C7" s="101">
        <f t="shared" si="2"/>
        <v>43832</v>
      </c>
      <c r="D7" s="41" t="s">
        <v>19</v>
      </c>
      <c r="E7" s="67" t="str">
        <f t="shared" si="0"/>
        <v/>
      </c>
      <c r="F7" s="39"/>
      <c r="G7" s="39"/>
      <c r="H7" s="67" t="str">
        <f t="shared" si="1"/>
        <v/>
      </c>
    </row>
    <row r="8" spans="2:15" x14ac:dyDescent="0.3">
      <c r="B8" s="97" t="s">
        <v>51</v>
      </c>
      <c r="C8" s="101">
        <f t="shared" si="2"/>
        <v>43833</v>
      </c>
      <c r="D8" s="41" t="s">
        <v>19</v>
      </c>
      <c r="E8" s="67" t="str">
        <f t="shared" si="0"/>
        <v/>
      </c>
      <c r="F8" s="39"/>
      <c r="G8" s="39"/>
      <c r="H8" s="67" t="str">
        <f t="shared" si="1"/>
        <v/>
      </c>
    </row>
    <row r="9" spans="2:15" x14ac:dyDescent="0.3">
      <c r="B9" s="99">
        <v>1</v>
      </c>
      <c r="C9" s="101">
        <f t="shared" si="2"/>
        <v>43834</v>
      </c>
      <c r="D9" s="41" t="s">
        <v>19</v>
      </c>
      <c r="E9" s="67" t="str">
        <f t="shared" si="0"/>
        <v/>
      </c>
      <c r="F9" s="39"/>
      <c r="G9" s="39"/>
      <c r="H9" s="67" t="str">
        <f t="shared" si="1"/>
        <v/>
      </c>
    </row>
    <row r="10" spans="2:15" x14ac:dyDescent="0.3">
      <c r="B10"/>
      <c r="C10" s="101">
        <f>C9+1</f>
        <v>43835</v>
      </c>
      <c r="D10" s="41" t="s">
        <v>19</v>
      </c>
      <c r="E10" s="67" t="str">
        <f t="shared" si="0"/>
        <v/>
      </c>
      <c r="F10" s="39"/>
      <c r="G10" s="39"/>
      <c r="H10" s="67" t="str">
        <f t="shared" si="1"/>
        <v/>
      </c>
    </row>
    <row r="11" spans="2:15" x14ac:dyDescent="0.3">
      <c r="B11"/>
      <c r="C11" s="101">
        <f>C10+1</f>
        <v>43836</v>
      </c>
      <c r="D11" s="41" t="s">
        <v>19</v>
      </c>
      <c r="E11" s="67" t="str">
        <f t="shared" si="0"/>
        <v/>
      </c>
      <c r="F11" s="39"/>
      <c r="G11" s="39"/>
      <c r="H11" s="67" t="str">
        <f t="shared" si="1"/>
        <v/>
      </c>
    </row>
    <row r="12" spans="2:15" x14ac:dyDescent="0.3">
      <c r="O12" s="107" t="s">
        <v>86</v>
      </c>
    </row>
    <row r="13" spans="2:15" x14ac:dyDescent="0.3">
      <c r="G13" s="1"/>
      <c r="I13" s="1"/>
      <c r="L13" s="105" t="s">
        <v>85</v>
      </c>
      <c r="M13" s="106"/>
      <c r="N13" s="109" t="e">
        <f>SMALL(E17:E23,1)-LOOKUP(SMALL(E17:E23,1),H5:H11)</f>
        <v>#N/A</v>
      </c>
      <c r="O13" s="108" t="e">
        <f>IF(SUM(N13-ref!E$12)&gt;0,0,SUM(N13-ref!E$12))</f>
        <v>#N/A</v>
      </c>
    </row>
    <row r="15" spans="2:15" x14ac:dyDescent="0.3">
      <c r="C15" s="10" t="s">
        <v>1</v>
      </c>
      <c r="D15" s="11" t="s">
        <v>57</v>
      </c>
      <c r="E15" s="40"/>
      <c r="F15" s="8" t="s">
        <v>16</v>
      </c>
      <c r="G15" s="9" t="s">
        <v>15</v>
      </c>
      <c r="H15" s="104"/>
    </row>
    <row r="16" spans="2:15" x14ac:dyDescent="0.3">
      <c r="B16"/>
    </row>
    <row r="17" spans="2:8" x14ac:dyDescent="0.3">
      <c r="B17" s="96" t="s">
        <v>0</v>
      </c>
      <c r="C17" s="101">
        <f>DATE(ref!E$2,B21,B19)</f>
        <v>43837</v>
      </c>
      <c r="D17" s="41" t="s">
        <v>19</v>
      </c>
      <c r="E17" s="67">
        <f t="shared" ref="E17:E23" si="3">IF(AND(G17="",F17=""),"",C17+F17)</f>
        <v>43837.375</v>
      </c>
      <c r="F17" s="39">
        <v>0.375</v>
      </c>
      <c r="G17" s="39"/>
      <c r="H17" s="67">
        <f t="shared" ref="H17:H23" si="4">IF(AND(F17="",G17=""),"",C17+G17+(F17&gt;G17))</f>
        <v>43838</v>
      </c>
    </row>
    <row r="18" spans="2:8" x14ac:dyDescent="0.3">
      <c r="B18" s="97" t="s">
        <v>0</v>
      </c>
      <c r="C18" s="101">
        <f t="shared" ref="C18:C21" si="5">C17+1</f>
        <v>43838</v>
      </c>
      <c r="D18" s="41" t="s">
        <v>19</v>
      </c>
      <c r="E18" s="67" t="str">
        <f t="shared" si="3"/>
        <v/>
      </c>
      <c r="F18" s="39"/>
      <c r="G18" s="39"/>
      <c r="H18" s="67" t="str">
        <f t="shared" si="4"/>
        <v/>
      </c>
    </row>
    <row r="19" spans="2:8" x14ac:dyDescent="0.3">
      <c r="B19" s="98">
        <v>8</v>
      </c>
      <c r="C19" s="101">
        <f t="shared" si="5"/>
        <v>43839</v>
      </c>
      <c r="D19" s="41" t="s">
        <v>19</v>
      </c>
      <c r="E19" s="67" t="str">
        <f t="shared" si="3"/>
        <v/>
      </c>
      <c r="F19" s="39"/>
      <c r="G19" s="39"/>
      <c r="H19" s="67" t="str">
        <f t="shared" si="4"/>
        <v/>
      </c>
    </row>
    <row r="20" spans="2:8" x14ac:dyDescent="0.3">
      <c r="B20" s="97" t="s">
        <v>51</v>
      </c>
      <c r="C20" s="101">
        <f t="shared" si="5"/>
        <v>43840</v>
      </c>
      <c r="D20" s="41" t="s">
        <v>19</v>
      </c>
      <c r="E20" s="67" t="str">
        <f t="shared" si="3"/>
        <v/>
      </c>
      <c r="F20" s="39"/>
      <c r="G20" s="39"/>
      <c r="H20" s="67" t="str">
        <f t="shared" si="4"/>
        <v/>
      </c>
    </row>
    <row r="21" spans="2:8" x14ac:dyDescent="0.3">
      <c r="B21" s="99">
        <v>1</v>
      </c>
      <c r="C21" s="101">
        <f t="shared" si="5"/>
        <v>43841</v>
      </c>
      <c r="D21" s="41" t="s">
        <v>19</v>
      </c>
      <c r="E21" s="67" t="str">
        <f t="shared" si="3"/>
        <v/>
      </c>
      <c r="F21" s="39"/>
      <c r="G21" s="39"/>
      <c r="H21" s="67" t="str">
        <f t="shared" si="4"/>
        <v/>
      </c>
    </row>
    <row r="22" spans="2:8" x14ac:dyDescent="0.3">
      <c r="B22"/>
      <c r="C22" s="101">
        <f>C21+1</f>
        <v>43842</v>
      </c>
      <c r="D22" s="41" t="s">
        <v>19</v>
      </c>
      <c r="E22" s="67" t="str">
        <f t="shared" si="3"/>
        <v/>
      </c>
      <c r="F22" s="39"/>
      <c r="G22" s="39"/>
      <c r="H22" s="67" t="str">
        <f t="shared" si="4"/>
        <v/>
      </c>
    </row>
    <row r="23" spans="2:8" x14ac:dyDescent="0.3">
      <c r="B23"/>
      <c r="C23" s="101">
        <f>C22+1</f>
        <v>43843</v>
      </c>
      <c r="D23" s="41" t="s">
        <v>19</v>
      </c>
      <c r="E23" s="67" t="str">
        <f t="shared" si="3"/>
        <v/>
      </c>
      <c r="F23" s="39"/>
      <c r="G23" s="39"/>
      <c r="H23" s="67" t="str">
        <f t="shared" si="4"/>
        <v/>
      </c>
    </row>
  </sheetData>
  <sheetProtection formatCells="0" formatColumns="0" formatRows="0" insertColumns="0" insertRows="0" insertHyperlinks="0" deleteColumns="0" deleteRows="0" sort="0" autoFilter="0" pivotTables="0"/>
  <phoneticPr fontId="9" type="noConversion"/>
  <dataValidations count="1">
    <dataValidation type="list" allowBlank="1" showInputMessage="1" showErrorMessage="1" promptTitle="gerald2" sqref="D5:D11 D17:D23" xr:uid="{00000000-0002-0000-0100-000000000000}">
      <formula1>gerald3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40"/>
  <sheetViews>
    <sheetView topLeftCell="B1" zoomScale="75" zoomScaleNormal="75" workbookViewId="0">
      <selection activeCell="D37" sqref="D37"/>
    </sheetView>
  </sheetViews>
  <sheetFormatPr baseColWidth="10" defaultColWidth="11.44140625" defaultRowHeight="14.4" x14ac:dyDescent="0.3"/>
  <cols>
    <col min="1" max="1" width="6.33203125" style="3" customWidth="1"/>
    <col min="2" max="2" width="8.5546875" style="3" customWidth="1"/>
    <col min="3" max="3" width="14.5546875" style="3" customWidth="1"/>
    <col min="4" max="4" width="21.6640625" style="3" customWidth="1"/>
    <col min="5" max="5" width="13.6640625" style="3" customWidth="1"/>
    <col min="6" max="6" width="9.109375" style="3" customWidth="1"/>
    <col min="7" max="7" width="3.88671875" style="3" customWidth="1"/>
    <col min="8" max="8" width="18.33203125" style="3" customWidth="1"/>
    <col min="9" max="9" width="10.6640625" style="3" customWidth="1"/>
    <col min="10" max="11" width="11.44140625" style="3"/>
    <col min="12" max="12" width="13.33203125" style="3" customWidth="1"/>
    <col min="13" max="13" width="28.109375" style="3" customWidth="1"/>
    <col min="14" max="15" width="11.44140625" style="3"/>
    <col min="16" max="16" width="13.5546875" style="3" customWidth="1"/>
    <col min="17" max="17" width="14.5546875" style="3" customWidth="1"/>
    <col min="18" max="16384" width="11.44140625" style="3"/>
  </cols>
  <sheetData>
    <row r="2" spans="3:21" x14ac:dyDescent="0.3">
      <c r="C2" s="4"/>
      <c r="D2" s="51" t="s">
        <v>50</v>
      </c>
      <c r="E2" s="44">
        <v>2024</v>
      </c>
    </row>
    <row r="3" spans="3:21" x14ac:dyDescent="0.3">
      <c r="C3" s="5"/>
      <c r="D3" s="52" t="s">
        <v>17</v>
      </c>
      <c r="E3" s="45">
        <v>66.958333333333329</v>
      </c>
    </row>
    <row r="4" spans="3:21" x14ac:dyDescent="0.3">
      <c r="C4" s="5"/>
      <c r="D4" s="53" t="s">
        <v>5</v>
      </c>
      <c r="E4" s="46">
        <v>0.5</v>
      </c>
      <c r="L4" s="42"/>
    </row>
    <row r="5" spans="3:21" x14ac:dyDescent="0.3">
      <c r="C5" s="5"/>
      <c r="D5" s="52" t="s">
        <v>11</v>
      </c>
      <c r="E5" s="47">
        <v>0.29166666666666669</v>
      </c>
      <c r="L5" s="43"/>
      <c r="M5" s="13"/>
      <c r="N5" s="69"/>
    </row>
    <row r="6" spans="3:21" x14ac:dyDescent="0.3">
      <c r="C6" s="5"/>
      <c r="D6" s="54" t="s">
        <v>52</v>
      </c>
      <c r="E6" s="44">
        <v>5</v>
      </c>
      <c r="L6" s="42"/>
      <c r="M6" s="13"/>
      <c r="N6" s="13"/>
      <c r="O6" s="71"/>
    </row>
    <row r="7" spans="3:21" x14ac:dyDescent="0.3">
      <c r="C7" s="5"/>
      <c r="D7" s="54" t="s">
        <v>41</v>
      </c>
      <c r="E7" s="48">
        <v>6</v>
      </c>
      <c r="M7" s="13"/>
      <c r="N7" s="71"/>
      <c r="O7" s="71"/>
    </row>
    <row r="8" spans="3:21" x14ac:dyDescent="0.3">
      <c r="C8" s="5"/>
      <c r="D8" s="52" t="s">
        <v>6</v>
      </c>
      <c r="E8" s="46">
        <v>0.41666666666666669</v>
      </c>
      <c r="L8" s="76"/>
      <c r="M8" s="13"/>
      <c r="N8" s="71"/>
      <c r="O8" s="71"/>
    </row>
    <row r="9" spans="3:21" x14ac:dyDescent="0.3">
      <c r="C9" s="5"/>
      <c r="D9" s="52" t="s">
        <v>8</v>
      </c>
      <c r="E9" s="46">
        <v>0.45833333333333331</v>
      </c>
      <c r="G9" s="71"/>
      <c r="H9" s="13"/>
      <c r="I9" s="72"/>
      <c r="J9" s="59"/>
      <c r="K9" s="71"/>
      <c r="L9" s="76"/>
      <c r="M9" s="13"/>
      <c r="N9" s="1"/>
      <c r="O9" s="71"/>
      <c r="R9" s="42"/>
      <c r="T9" s="13"/>
      <c r="U9" s="13"/>
    </row>
    <row r="10" spans="3:21" x14ac:dyDescent="0.3">
      <c r="C10" s="5"/>
      <c r="D10" s="52" t="s">
        <v>10</v>
      </c>
      <c r="E10" s="45">
        <v>1.4583333333333333</v>
      </c>
      <c r="G10" s="71"/>
      <c r="H10" s="13"/>
      <c r="I10" s="73"/>
      <c r="J10" s="71"/>
      <c r="K10" s="13"/>
      <c r="L10" s="76"/>
      <c r="M10" s="79"/>
      <c r="N10" s="71"/>
      <c r="O10" s="71"/>
      <c r="P10" s="71"/>
      <c r="Q10" s="15" t="s">
        <v>66</v>
      </c>
      <c r="R10" s="15" t="s">
        <v>62</v>
      </c>
      <c r="S10" s="73"/>
    </row>
    <row r="11" spans="3:21" x14ac:dyDescent="0.3">
      <c r="C11" s="5"/>
      <c r="D11" s="52" t="s">
        <v>2</v>
      </c>
      <c r="E11" s="45">
        <v>2</v>
      </c>
      <c r="G11" s="71"/>
      <c r="H11" s="13"/>
      <c r="I11" s="72"/>
      <c r="J11" s="59"/>
      <c r="K11" s="59"/>
      <c r="L11" s="76"/>
      <c r="M11" s="13"/>
      <c r="N11" s="71"/>
      <c r="O11" s="71">
        <v>6</v>
      </c>
      <c r="P11" s="59">
        <v>0.1875</v>
      </c>
      <c r="Q11" s="80">
        <v>4.1666666666666664E-2</v>
      </c>
      <c r="R11" s="73"/>
      <c r="S11" s="73"/>
    </row>
    <row r="12" spans="3:21" x14ac:dyDescent="0.3">
      <c r="C12" s="5"/>
      <c r="D12" s="52" t="s">
        <v>3</v>
      </c>
      <c r="E12" s="45">
        <v>1.4583333333333333</v>
      </c>
      <c r="G12" s="71"/>
      <c r="H12" s="71"/>
      <c r="I12" s="73"/>
      <c r="J12" s="71"/>
      <c r="K12" s="71"/>
      <c r="L12" s="76"/>
      <c r="M12" s="13"/>
      <c r="N12" s="71"/>
      <c r="O12" s="71">
        <v>7</v>
      </c>
      <c r="P12" s="59">
        <v>0.125</v>
      </c>
      <c r="Q12" s="15"/>
      <c r="R12" s="73"/>
    </row>
    <row r="13" spans="3:21" x14ac:dyDescent="0.3">
      <c r="C13" s="5"/>
      <c r="D13" s="52" t="s">
        <v>4</v>
      </c>
      <c r="E13" s="45">
        <v>1.0416666666666667</v>
      </c>
      <c r="G13" s="71"/>
      <c r="H13" s="13"/>
      <c r="I13" s="73"/>
      <c r="J13" s="71"/>
      <c r="K13" s="71"/>
      <c r="L13" s="76"/>
      <c r="M13" s="13"/>
      <c r="N13" s="59"/>
      <c r="O13" s="71">
        <v>8</v>
      </c>
      <c r="P13" s="59">
        <v>0.12638888888888888</v>
      </c>
      <c r="Q13" s="13"/>
      <c r="R13" s="71"/>
      <c r="T13" s="73"/>
    </row>
    <row r="14" spans="3:21" x14ac:dyDescent="0.3">
      <c r="C14" s="5"/>
      <c r="D14" s="52" t="s">
        <v>12</v>
      </c>
      <c r="E14" s="47">
        <v>7.708333333333333</v>
      </c>
      <c r="G14" s="71"/>
      <c r="H14" s="13"/>
      <c r="I14" s="72"/>
      <c r="J14" s="59"/>
      <c r="K14" s="76"/>
      <c r="L14" s="71"/>
      <c r="M14" s="13"/>
      <c r="N14" s="59"/>
      <c r="O14" s="71">
        <v>9</v>
      </c>
      <c r="P14" s="59">
        <v>0.42708333333333331</v>
      </c>
      <c r="Q14" s="80">
        <v>4.8611111111111112E-2</v>
      </c>
      <c r="R14" s="71"/>
      <c r="S14" s="76"/>
      <c r="T14" s="59"/>
      <c r="U14" s="59"/>
    </row>
    <row r="15" spans="3:21" x14ac:dyDescent="0.3">
      <c r="C15" s="5"/>
      <c r="D15" s="54" t="s">
        <v>53</v>
      </c>
      <c r="E15" s="45">
        <v>3.4166666666666665</v>
      </c>
      <c r="G15" s="71"/>
      <c r="H15" s="71"/>
      <c r="I15" s="73"/>
      <c r="J15" s="71"/>
      <c r="K15" s="76"/>
      <c r="L15" s="59"/>
      <c r="M15" s="13"/>
      <c r="N15" s="71"/>
      <c r="O15" s="71">
        <v>10</v>
      </c>
      <c r="P15" s="59">
        <v>0.4055555555555555</v>
      </c>
      <c r="Q15" s="15"/>
      <c r="R15" s="76">
        <v>0.4055555555555555</v>
      </c>
      <c r="S15" s="76"/>
      <c r="T15" s="59"/>
      <c r="U15" s="59"/>
    </row>
    <row r="16" spans="3:21" x14ac:dyDescent="0.3">
      <c r="C16" s="5"/>
      <c r="D16" s="56" t="s">
        <v>55</v>
      </c>
      <c r="E16" s="49">
        <v>5.2083333333333336E-2</v>
      </c>
      <c r="G16" s="71"/>
      <c r="H16" s="13"/>
      <c r="I16" s="73"/>
      <c r="J16" s="71"/>
      <c r="K16" s="76"/>
      <c r="L16" s="76"/>
      <c r="O16" s="13">
        <v>12</v>
      </c>
      <c r="P16" s="59">
        <v>0.14583333333333334</v>
      </c>
      <c r="Q16" s="81">
        <v>2.0833333333333332E-2</v>
      </c>
      <c r="R16" s="72"/>
      <c r="S16" s="73"/>
    </row>
    <row r="17" spans="3:20" x14ac:dyDescent="0.3">
      <c r="C17" s="5"/>
      <c r="D17" s="52" t="s">
        <v>14</v>
      </c>
      <c r="E17" s="44">
        <v>22</v>
      </c>
      <c r="G17" s="71"/>
      <c r="H17" s="13"/>
      <c r="I17" s="72"/>
      <c r="J17" s="59"/>
      <c r="K17" s="71"/>
      <c r="L17" s="76"/>
      <c r="O17" s="13">
        <v>13</v>
      </c>
      <c r="P17" s="59">
        <v>0.16666666666666666</v>
      </c>
      <c r="Q17" s="15"/>
      <c r="R17" s="72"/>
      <c r="S17" s="73"/>
    </row>
    <row r="18" spans="3:20" x14ac:dyDescent="0.3">
      <c r="C18" s="5"/>
      <c r="D18" s="52" t="s">
        <v>7</v>
      </c>
      <c r="E18" s="45">
        <v>0.10416666666666667</v>
      </c>
      <c r="G18" s="71"/>
      <c r="H18" s="71"/>
      <c r="I18" s="73"/>
      <c r="J18" s="71"/>
      <c r="K18" s="71"/>
      <c r="L18" s="76"/>
      <c r="O18" s="13">
        <v>15</v>
      </c>
      <c r="P18" s="59">
        <v>0.19791666666666666</v>
      </c>
      <c r="Q18" s="76">
        <v>5.2083333333333336E-2</v>
      </c>
      <c r="R18" s="71"/>
      <c r="S18" s="72"/>
    </row>
    <row r="19" spans="3:20" x14ac:dyDescent="0.3">
      <c r="C19" s="5"/>
      <c r="D19" s="52" t="s">
        <v>9</v>
      </c>
      <c r="E19" s="45">
        <v>8.3333333333333329E-2</v>
      </c>
      <c r="G19" s="71"/>
      <c r="H19" s="13"/>
      <c r="I19" s="73"/>
      <c r="J19" s="71"/>
      <c r="L19" s="76"/>
      <c r="M19" s="13"/>
      <c r="N19" s="59"/>
      <c r="O19" s="71">
        <v>20</v>
      </c>
      <c r="P19" s="59">
        <v>0.13541666666666666</v>
      </c>
      <c r="Q19" s="71"/>
      <c r="R19" s="71"/>
      <c r="S19" s="72"/>
    </row>
    <row r="20" spans="3:20" x14ac:dyDescent="0.3">
      <c r="C20" s="5"/>
      <c r="D20" s="54" t="s">
        <v>54</v>
      </c>
      <c r="E20" s="46">
        <v>5.2083333333333336E-2</v>
      </c>
      <c r="G20" s="71"/>
      <c r="H20" s="13"/>
      <c r="I20" s="72"/>
      <c r="J20" s="71"/>
      <c r="L20" s="71"/>
      <c r="M20" s="13"/>
      <c r="N20" s="59"/>
      <c r="O20" s="71">
        <v>21</v>
      </c>
      <c r="P20" s="59">
        <v>0.16666666666666666</v>
      </c>
      <c r="Q20" s="76">
        <v>5.347222222222222E-2</v>
      </c>
      <c r="R20" s="71"/>
    </row>
    <row r="21" spans="3:20" x14ac:dyDescent="0.3">
      <c r="C21" s="5"/>
      <c r="D21" s="52" t="s">
        <v>13</v>
      </c>
      <c r="E21" s="45">
        <v>6.9444444444444434E-2</v>
      </c>
      <c r="G21" s="71"/>
      <c r="H21" s="71"/>
      <c r="I21" s="73"/>
      <c r="J21" s="71"/>
      <c r="K21" s="13"/>
      <c r="L21" s="71"/>
      <c r="O21" s="71"/>
      <c r="P21" s="59">
        <f>P11+P12+P13+P14+P15+P16+P17+P18+P19+P20</f>
        <v>2.0840277777777776</v>
      </c>
      <c r="Q21" s="76">
        <f>Q11+Q12+Q13+Q14+Q15+Q16+Q17+Q18+Q19+Q20</f>
        <v>0.21666666666666667</v>
      </c>
      <c r="R21" s="76">
        <f>R11+R12+R13+R14+R15+R16+R17+R18+R19+R20</f>
        <v>0.4055555555555555</v>
      </c>
      <c r="S21" s="42"/>
    </row>
    <row r="22" spans="3:20" x14ac:dyDescent="0.3">
      <c r="C22" s="6"/>
      <c r="D22" s="54" t="s">
        <v>18</v>
      </c>
      <c r="E22" s="50">
        <v>0</v>
      </c>
      <c r="G22" s="71"/>
      <c r="H22" s="13"/>
      <c r="I22" s="72"/>
      <c r="J22" s="59"/>
      <c r="K22" s="59"/>
      <c r="L22" s="59"/>
      <c r="P22" s="42"/>
    </row>
    <row r="23" spans="3:20" x14ac:dyDescent="0.3">
      <c r="C23" s="5"/>
      <c r="D23" s="54" t="s">
        <v>19</v>
      </c>
      <c r="E23" s="50">
        <v>0</v>
      </c>
      <c r="G23" s="71"/>
      <c r="H23" s="71"/>
      <c r="I23" s="73"/>
      <c r="J23" s="71"/>
      <c r="K23" s="71"/>
      <c r="L23" s="71"/>
      <c r="M23" s="13"/>
      <c r="N23" s="71"/>
      <c r="S23" s="69"/>
    </row>
    <row r="24" spans="3:20" x14ac:dyDescent="0.3">
      <c r="C24" s="5"/>
      <c r="D24" s="54" t="s">
        <v>20</v>
      </c>
      <c r="E24" s="50">
        <f>E5</f>
        <v>0.29166666666666669</v>
      </c>
      <c r="G24" s="71"/>
      <c r="H24" s="71"/>
      <c r="I24" s="73"/>
      <c r="J24" s="71"/>
      <c r="K24" s="71"/>
      <c r="L24" s="59"/>
      <c r="M24" s="77"/>
      <c r="N24" s="71"/>
      <c r="P24" s="69"/>
    </row>
    <row r="25" spans="3:20" x14ac:dyDescent="0.3">
      <c r="C25" s="5"/>
      <c r="D25" s="54" t="s">
        <v>21</v>
      </c>
      <c r="E25" s="50">
        <f>E5</f>
        <v>0.29166666666666669</v>
      </c>
      <c r="G25" s="71"/>
      <c r="H25" s="71"/>
      <c r="I25" s="73"/>
      <c r="J25" s="71"/>
      <c r="K25" s="71"/>
      <c r="L25" s="77"/>
      <c r="M25" s="13"/>
      <c r="N25" s="71"/>
      <c r="P25" s="69"/>
    </row>
    <row r="26" spans="3:20" x14ac:dyDescent="0.3">
      <c r="C26" s="5"/>
      <c r="D26" s="54" t="s">
        <v>22</v>
      </c>
      <c r="E26" s="50">
        <v>0.16388888888888889</v>
      </c>
      <c r="G26" s="71"/>
      <c r="H26" s="13"/>
      <c r="I26" s="72"/>
      <c r="J26" s="59"/>
      <c r="K26" s="71"/>
      <c r="L26" s="59"/>
      <c r="P26" s="69"/>
    </row>
    <row r="27" spans="3:20" x14ac:dyDescent="0.3">
      <c r="C27" s="5"/>
      <c r="D27" s="54" t="s">
        <v>56</v>
      </c>
      <c r="E27" s="50">
        <v>0.16666666666666666</v>
      </c>
      <c r="G27" s="71"/>
      <c r="H27" s="13"/>
      <c r="I27" s="72"/>
      <c r="J27" s="59"/>
      <c r="K27" s="71"/>
      <c r="L27" s="71"/>
      <c r="M27" s="13"/>
      <c r="N27" s="78"/>
    </row>
    <row r="28" spans="3:20" x14ac:dyDescent="0.3">
      <c r="C28" s="5"/>
      <c r="D28" s="54" t="s">
        <v>23</v>
      </c>
      <c r="E28" s="50">
        <f>E5</f>
        <v>0.29166666666666669</v>
      </c>
      <c r="G28" s="71"/>
      <c r="H28" s="13"/>
      <c r="I28" s="72"/>
      <c r="J28" s="71"/>
      <c r="K28" s="71"/>
      <c r="L28" s="71"/>
      <c r="M28" s="13"/>
      <c r="N28" s="78"/>
    </row>
    <row r="29" spans="3:20" x14ac:dyDescent="0.3">
      <c r="C29" s="5"/>
      <c r="D29" s="54" t="s">
        <v>24</v>
      </c>
      <c r="E29" s="50">
        <f>E5</f>
        <v>0.29166666666666669</v>
      </c>
      <c r="G29" s="71"/>
      <c r="H29" s="13"/>
      <c r="I29" s="75"/>
      <c r="J29" s="14"/>
      <c r="K29" s="71"/>
      <c r="L29" s="59"/>
      <c r="M29" s="13"/>
      <c r="N29" s="78"/>
      <c r="P29" s="42"/>
      <c r="Q29" s="16"/>
      <c r="R29" s="14"/>
      <c r="S29" s="1"/>
      <c r="T29" s="2"/>
    </row>
    <row r="30" spans="3:20" x14ac:dyDescent="0.3">
      <c r="C30" s="5"/>
      <c r="D30" s="54" t="s">
        <v>25</v>
      </c>
      <c r="E30" s="50">
        <f>E5</f>
        <v>0.29166666666666669</v>
      </c>
      <c r="G30" s="71"/>
      <c r="H30" s="13"/>
      <c r="I30" s="75"/>
      <c r="J30" s="14"/>
      <c r="K30" s="1"/>
      <c r="L30" s="1"/>
      <c r="M30" s="1"/>
      <c r="N30" s="2"/>
      <c r="O30" s="2"/>
      <c r="Q30" s="16"/>
      <c r="R30" s="14"/>
      <c r="S30" s="1"/>
      <c r="T30" s="2"/>
    </row>
    <row r="31" spans="3:20" x14ac:dyDescent="0.3">
      <c r="C31" s="5"/>
      <c r="D31" s="54" t="s">
        <v>59</v>
      </c>
      <c r="E31" s="46">
        <v>0</v>
      </c>
      <c r="G31" s="71"/>
      <c r="H31" s="71"/>
      <c r="I31" s="74"/>
      <c r="J31" s="1"/>
      <c r="K31" s="1"/>
      <c r="L31" s="1"/>
      <c r="M31" s="1"/>
      <c r="N31" s="2"/>
      <c r="O31" s="2"/>
      <c r="P31" s="69"/>
      <c r="Q31" s="16"/>
      <c r="R31" s="14"/>
      <c r="S31" s="1"/>
      <c r="T31" s="2"/>
    </row>
    <row r="32" spans="3:20" x14ac:dyDescent="0.3">
      <c r="C32" s="5"/>
      <c r="D32" s="54" t="s">
        <v>26</v>
      </c>
      <c r="E32" s="50">
        <v>0</v>
      </c>
      <c r="G32" s="71"/>
      <c r="H32" s="71"/>
      <c r="I32" s="14"/>
      <c r="J32" s="1"/>
      <c r="K32" s="1"/>
      <c r="L32" s="1"/>
      <c r="N32" s="2"/>
      <c r="O32" s="2"/>
      <c r="Q32" s="16"/>
      <c r="R32" s="14"/>
      <c r="S32" s="1"/>
      <c r="T32" s="2"/>
    </row>
    <row r="33" spans="3:22" x14ac:dyDescent="0.3">
      <c r="C33" s="5"/>
      <c r="D33" s="54" t="s">
        <v>46</v>
      </c>
      <c r="E33" s="45">
        <f>E5</f>
        <v>0.29166666666666669</v>
      </c>
      <c r="G33" s="71"/>
      <c r="H33" s="71"/>
      <c r="I33" s="14"/>
      <c r="J33" s="14"/>
      <c r="K33" s="14"/>
      <c r="L33" s="1"/>
      <c r="M33" s="1"/>
      <c r="N33" s="2"/>
      <c r="O33" s="2"/>
      <c r="Q33" s="16"/>
      <c r="R33" s="14"/>
      <c r="S33" s="1"/>
      <c r="T33" s="2"/>
      <c r="U33" s="2"/>
      <c r="V33" s="2"/>
    </row>
    <row r="34" spans="3:22" x14ac:dyDescent="0.3">
      <c r="C34" s="5"/>
      <c r="D34" s="54" t="s">
        <v>47</v>
      </c>
      <c r="E34" s="45">
        <v>0</v>
      </c>
      <c r="G34" s="71"/>
      <c r="H34" s="71"/>
      <c r="I34" s="1"/>
      <c r="J34" s="1"/>
      <c r="K34" s="1"/>
      <c r="L34" s="1"/>
      <c r="M34" s="1"/>
      <c r="N34" s="2"/>
      <c r="O34" s="2"/>
      <c r="P34" s="69"/>
      <c r="Q34" s="16"/>
      <c r="R34" s="14"/>
      <c r="S34" s="1"/>
      <c r="T34" s="2"/>
      <c r="U34" s="2"/>
      <c r="V34" s="2"/>
    </row>
    <row r="35" spans="3:22" x14ac:dyDescent="0.3">
      <c r="C35" s="5"/>
      <c r="D35" s="54" t="s">
        <v>45</v>
      </c>
      <c r="E35" s="45">
        <f>E5</f>
        <v>0.29166666666666669</v>
      </c>
      <c r="M35" s="43"/>
      <c r="P35" s="69"/>
      <c r="Q35" s="16"/>
    </row>
    <row r="36" spans="3:22" x14ac:dyDescent="0.3">
      <c r="C36" s="5"/>
      <c r="D36" s="54" t="s">
        <v>84</v>
      </c>
      <c r="E36" s="45">
        <f>E5</f>
        <v>0.29166666666666669</v>
      </c>
      <c r="M36" s="43"/>
      <c r="P36" s="69"/>
    </row>
    <row r="37" spans="3:22" x14ac:dyDescent="0.3">
      <c r="C37" s="5"/>
      <c r="D37" s="54" t="s">
        <v>53</v>
      </c>
      <c r="E37" s="45">
        <f>E5</f>
        <v>0.29166666666666669</v>
      </c>
      <c r="M37" s="43"/>
    </row>
    <row r="38" spans="3:22" x14ac:dyDescent="0.3">
      <c r="C38" s="7"/>
      <c r="D38" s="55" t="s">
        <v>63</v>
      </c>
      <c r="E38" s="82">
        <v>3.125E-2</v>
      </c>
      <c r="L38" s="69"/>
      <c r="M38" s="42"/>
    </row>
    <row r="39" spans="3:22" x14ac:dyDescent="0.3">
      <c r="L39" s="43"/>
    </row>
    <row r="40" spans="3:22" x14ac:dyDescent="0.3">
      <c r="L40" s="69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1CFDD3-06CE-4461-BE93-4D04AEA2C81F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f2b971ed-cbb6-4172-b474-2e7d9fac3d31"/>
    <ds:schemaRef ds:uri="http://purl.org/dc/terms/"/>
    <ds:schemaRef ds:uri="f8a65ebe-2c7d-45ab-ae5c-1b1b30ad2378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Bilan</vt:lpstr>
      <vt:lpstr>planning 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gerald mauritius</cp:lastModifiedBy>
  <dcterms:created xsi:type="dcterms:W3CDTF">2016-10-24T13:04:51Z</dcterms:created>
  <dcterms:modified xsi:type="dcterms:W3CDTF">2024-05-01T20:40:16Z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