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988" yWindow="-132" windowWidth="18192" windowHeight="11820" activeTab="2"/>
  </bookViews>
  <sheets>
    <sheet name="INDICATEUR RH" sheetId="1" r:id="rId1"/>
    <sheet name="BASE" sheetId="4" r:id="rId2"/>
    <sheet name="EFFECTIF_CIBLE_CS" sheetId="5" r:id="rId3"/>
    <sheet name="Feuil3" sheetId="6" r:id="rId4"/>
  </sheets>
  <calcPr calcId="125725"/>
</workbook>
</file>

<file path=xl/calcChain.xml><?xml version="1.0" encoding="utf-8"?>
<calcChain xmlns="http://schemas.openxmlformats.org/spreadsheetml/2006/main">
  <c r="K2" i="5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I2"/>
  <c r="E2"/>
  <c r="E9"/>
  <c r="D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2"/>
  <c r="D9"/>
  <c r="E3"/>
  <c r="I3"/>
  <c r="J3"/>
  <c r="L3"/>
  <c r="M3"/>
  <c r="E4"/>
  <c r="I4"/>
  <c r="J4"/>
  <c r="L4"/>
  <c r="M4"/>
  <c r="E5"/>
  <c r="I5"/>
  <c r="J5"/>
  <c r="L5"/>
  <c r="M5"/>
  <c r="E6"/>
  <c r="I6"/>
  <c r="J6"/>
  <c r="L6"/>
  <c r="M6"/>
  <c r="E7"/>
  <c r="I7"/>
  <c r="J7"/>
  <c r="L7"/>
  <c r="M7"/>
  <c r="E8"/>
  <c r="I8"/>
  <c r="J8"/>
  <c r="L8"/>
  <c r="M8"/>
  <c r="I9"/>
  <c r="J9"/>
  <c r="L9"/>
  <c r="M9"/>
  <c r="E10"/>
  <c r="I10"/>
  <c r="J10"/>
  <c r="L10"/>
  <c r="M10"/>
  <c r="E11"/>
  <c r="I11"/>
  <c r="J11"/>
  <c r="L11"/>
  <c r="M11"/>
  <c r="E12"/>
  <c r="I12"/>
  <c r="J12"/>
  <c r="L12"/>
  <c r="M12"/>
  <c r="E13"/>
  <c r="I13"/>
  <c r="J13"/>
  <c r="L13"/>
  <c r="M13"/>
  <c r="E14"/>
  <c r="I14"/>
  <c r="J14"/>
  <c r="L14"/>
  <c r="M14"/>
  <c r="E15"/>
  <c r="I15"/>
  <c r="J15"/>
  <c r="L15"/>
  <c r="M15"/>
  <c r="E16"/>
  <c r="I16"/>
  <c r="J16"/>
  <c r="L16"/>
  <c r="M16"/>
  <c r="E17"/>
  <c r="I17"/>
  <c r="J17"/>
  <c r="L17"/>
  <c r="M17"/>
  <c r="E18"/>
  <c r="I18"/>
  <c r="J18"/>
  <c r="L18"/>
  <c r="M18"/>
  <c r="E19"/>
  <c r="I19"/>
  <c r="J19"/>
  <c r="L19"/>
  <c r="M19"/>
  <c r="E20"/>
  <c r="I20"/>
  <c r="J20"/>
  <c r="L20"/>
  <c r="M20"/>
  <c r="E21"/>
  <c r="I21"/>
  <c r="J21"/>
  <c r="L21"/>
  <c r="M21"/>
  <c r="E22"/>
  <c r="I22"/>
  <c r="J22"/>
  <c r="L22"/>
  <c r="M22"/>
  <c r="E23"/>
  <c r="I23"/>
  <c r="J23"/>
  <c r="L23"/>
  <c r="M23"/>
  <c r="E24"/>
  <c r="I24"/>
  <c r="J24"/>
  <c r="L24"/>
  <c r="M24"/>
  <c r="E25"/>
  <c r="I25"/>
  <c r="J25"/>
  <c r="L25"/>
  <c r="M25"/>
  <c r="E26"/>
  <c r="I26"/>
  <c r="J26"/>
  <c r="L26"/>
  <c r="M26"/>
  <c r="E27"/>
  <c r="I27"/>
  <c r="J27"/>
  <c r="L27"/>
  <c r="M27"/>
  <c r="E28"/>
  <c r="I28"/>
  <c r="J28"/>
  <c r="L28"/>
  <c r="M28"/>
  <c r="E29"/>
  <c r="I29"/>
  <c r="J29"/>
  <c r="L29"/>
  <c r="M29"/>
  <c r="E30"/>
  <c r="I30"/>
  <c r="J30"/>
  <c r="L30"/>
  <c r="M30"/>
  <c r="E31"/>
  <c r="I31"/>
  <c r="J31"/>
  <c r="L31"/>
  <c r="M31"/>
  <c r="E32"/>
  <c r="I32"/>
  <c r="J32"/>
  <c r="L32"/>
  <c r="M32"/>
  <c r="E33"/>
  <c r="I33"/>
  <c r="J33"/>
  <c r="L33"/>
  <c r="M33"/>
  <c r="E34"/>
  <c r="I34"/>
  <c r="J34"/>
  <c r="L34"/>
  <c r="M34"/>
  <c r="E35"/>
  <c r="I35"/>
  <c r="J35"/>
  <c r="L35"/>
  <c r="M35"/>
  <c r="E36"/>
  <c r="I36"/>
  <c r="J36"/>
  <c r="L36"/>
  <c r="M36"/>
  <c r="E37"/>
  <c r="I37"/>
  <c r="J37"/>
  <c r="L37"/>
  <c r="M37"/>
  <c r="E38"/>
  <c r="I38"/>
  <c r="J38"/>
  <c r="L38"/>
  <c r="M38"/>
  <c r="E39"/>
  <c r="I39"/>
  <c r="J39"/>
  <c r="L39"/>
  <c r="M39"/>
  <c r="E40"/>
  <c r="I40"/>
  <c r="J40"/>
  <c r="L40"/>
  <c r="M40"/>
  <c r="E41"/>
  <c r="I41"/>
  <c r="J41"/>
  <c r="L41"/>
  <c r="M41"/>
  <c r="E42"/>
  <c r="I42"/>
  <c r="J42"/>
  <c r="L42"/>
  <c r="M42"/>
  <c r="E43"/>
  <c r="I43"/>
  <c r="J43"/>
  <c r="L43"/>
  <c r="M43"/>
  <c r="E44"/>
  <c r="I44"/>
  <c r="J44"/>
  <c r="L44"/>
  <c r="M44"/>
  <c r="E45"/>
  <c r="I45"/>
  <c r="J45"/>
  <c r="L45"/>
  <c r="M45"/>
  <c r="E46"/>
  <c r="I46"/>
  <c r="J46"/>
  <c r="L46"/>
  <c r="M46"/>
  <c r="E47"/>
  <c r="I47"/>
  <c r="J47"/>
  <c r="L47"/>
  <c r="M47"/>
  <c r="E48"/>
  <c r="I48"/>
  <c r="J48"/>
  <c r="L48"/>
  <c r="M48"/>
  <c r="E49"/>
  <c r="I49"/>
  <c r="J49"/>
  <c r="L49"/>
  <c r="M49"/>
  <c r="E50"/>
  <c r="I50"/>
  <c r="J50"/>
  <c r="L50"/>
  <c r="M50"/>
  <c r="E51"/>
  <c r="I51"/>
  <c r="J51"/>
  <c r="L51"/>
  <c r="M51"/>
  <c r="E52"/>
  <c r="I52"/>
  <c r="J52"/>
  <c r="L52"/>
  <c r="M52"/>
  <c r="E53"/>
  <c r="I53"/>
  <c r="J53"/>
  <c r="L53"/>
  <c r="M53"/>
  <c r="E54"/>
  <c r="I54"/>
  <c r="J54"/>
  <c r="L54"/>
  <c r="M54"/>
  <c r="E55"/>
  <c r="I55"/>
  <c r="J55"/>
  <c r="L55"/>
  <c r="M55"/>
  <c r="E56"/>
  <c r="I56"/>
  <c r="J56"/>
  <c r="L56"/>
  <c r="M56"/>
  <c r="E57"/>
  <c r="I57"/>
  <c r="J57"/>
  <c r="L57"/>
  <c r="M57"/>
  <c r="E58"/>
  <c r="I58"/>
  <c r="J58"/>
  <c r="L58"/>
  <c r="M58"/>
  <c r="E59"/>
  <c r="I59"/>
  <c r="J59"/>
  <c r="L59"/>
  <c r="M59"/>
  <c r="E60"/>
  <c r="I60"/>
  <c r="J60"/>
  <c r="L60"/>
  <c r="M60"/>
  <c r="E61"/>
  <c r="I61"/>
  <c r="J61"/>
  <c r="L61"/>
  <c r="M61"/>
  <c r="E62"/>
  <c r="I62"/>
  <c r="J62"/>
  <c r="L62"/>
  <c r="M62"/>
  <c r="E63"/>
  <c r="I63"/>
  <c r="J63"/>
  <c r="L63"/>
  <c r="M63"/>
  <c r="E64"/>
  <c r="I64"/>
  <c r="J64"/>
  <c r="L64"/>
  <c r="M64"/>
  <c r="E65"/>
  <c r="I65"/>
  <c r="J65"/>
  <c r="L65"/>
  <c r="M65"/>
  <c r="E66"/>
  <c r="I66"/>
  <c r="J66"/>
  <c r="L66"/>
  <c r="M66"/>
  <c r="E67"/>
  <c r="I67"/>
  <c r="J67"/>
  <c r="L67"/>
  <c r="M67"/>
  <c r="E68"/>
  <c r="I68"/>
  <c r="J68"/>
  <c r="L68"/>
  <c r="M68"/>
  <c r="E69"/>
  <c r="I69"/>
  <c r="J69"/>
  <c r="L69"/>
  <c r="M69"/>
  <c r="E70"/>
  <c r="I70"/>
  <c r="J70"/>
  <c r="L70"/>
  <c r="M70"/>
  <c r="E71"/>
  <c r="I71"/>
  <c r="J71"/>
  <c r="L71"/>
  <c r="M71"/>
  <c r="E72"/>
  <c r="I72"/>
  <c r="J72"/>
  <c r="L72"/>
  <c r="M72"/>
  <c r="E73"/>
  <c r="I73"/>
  <c r="J73"/>
  <c r="L73"/>
  <c r="M73"/>
  <c r="D3"/>
  <c r="D4"/>
  <c r="D5"/>
  <c r="D6"/>
  <c r="D7"/>
  <c r="D8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M2"/>
  <c r="L2"/>
  <c r="N73" i="6"/>
  <c r="N72"/>
  <c r="N71"/>
  <c r="N70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I4"/>
  <c r="N3"/>
  <c r="I3"/>
  <c r="N2"/>
  <c r="I2"/>
  <c r="N16" i="4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70"/>
  <c r="N71"/>
  <c r="N72"/>
  <c r="N73"/>
  <c r="N6"/>
  <c r="N7"/>
  <c r="N8"/>
  <c r="N9"/>
  <c r="N10"/>
  <c r="N11"/>
  <c r="N12"/>
  <c r="N13"/>
  <c r="N14"/>
  <c r="N15"/>
  <c r="N5"/>
  <c r="N3"/>
  <c r="N4"/>
  <c r="N2"/>
  <c r="I3"/>
  <c r="I4"/>
  <c r="I2"/>
</calcChain>
</file>

<file path=xl/sharedStrings.xml><?xml version="1.0" encoding="utf-8"?>
<sst xmlns="http://schemas.openxmlformats.org/spreadsheetml/2006/main" count="905" uniqueCount="264">
  <si>
    <t>Indicateurs RH pour les collèges</t>
  </si>
  <si>
    <t>Fonctions</t>
  </si>
  <si>
    <t>Accueil</t>
  </si>
  <si>
    <t>Maintenance</t>
  </si>
  <si>
    <t>Restauration</t>
  </si>
  <si>
    <t>Entretien</t>
  </si>
  <si>
    <t>Lingerie</t>
  </si>
  <si>
    <t>Gardiennage gymnase</t>
  </si>
  <si>
    <t>Chef</t>
  </si>
  <si>
    <t>Second</t>
  </si>
  <si>
    <t>Magasinier</t>
  </si>
  <si>
    <t>Normes  (ETP)</t>
  </si>
  <si>
    <t>Plonge + entretien réfectoire</t>
  </si>
  <si>
    <t>Aide + entretien cuisine</t>
  </si>
  <si>
    <t>Remplacement pause</t>
  </si>
  <si>
    <t>Cuisine satellite</t>
  </si>
  <si>
    <t>&gt; 2 bâtiments</t>
  </si>
  <si>
    <t>&gt; 2 étages</t>
  </si>
  <si>
    <t>Nb agents&gt;35</t>
  </si>
  <si>
    <t>Internat</t>
  </si>
  <si>
    <t>REP +</t>
  </si>
  <si>
    <t>Gymnase sans gardien</t>
  </si>
  <si>
    <t>Gymnase avec gardien</t>
  </si>
  <si>
    <t>Espaces verts</t>
  </si>
  <si>
    <t>1 500m2/ ETP*</t>
  </si>
  <si>
    <t>20 000m2/ ETP*</t>
  </si>
  <si>
    <t>Nb élèves&gt;700*</t>
  </si>
  <si>
    <t>Nb DP&lt;250*</t>
  </si>
  <si>
    <t>500&lt;Nb DP&lt;800*</t>
  </si>
  <si>
    <t>Nb DP&gt;800*</t>
  </si>
  <si>
    <t>17&lt;Nb agents&lt;35*</t>
  </si>
  <si>
    <t>* Norme KPMG</t>
  </si>
  <si>
    <t>Réfectoire&gt; 400m2</t>
  </si>
  <si>
    <t>Surfaces non bâties (cours, préaux, stationnement)</t>
  </si>
  <si>
    <t xml:space="preserve">Surfaces bâties </t>
  </si>
  <si>
    <t>Nom établissement</t>
  </si>
  <si>
    <t>Commune</t>
  </si>
  <si>
    <t>Total eff.Theorique</t>
  </si>
  <si>
    <t>ROUSTAN</t>
  </si>
  <si>
    <t>ANTIBES</t>
  </si>
  <si>
    <t>FERSEN</t>
  </si>
  <si>
    <t>BERTONE</t>
  </si>
  <si>
    <t>BELLEVUE</t>
  </si>
  <si>
    <t>BEAUSOLEIL</t>
  </si>
  <si>
    <t>BIOT</t>
  </si>
  <si>
    <t>BREIL SUR ROYA</t>
  </si>
  <si>
    <t>CAGNES SUR MER</t>
  </si>
  <si>
    <t>CANNES</t>
  </si>
  <si>
    <t>CAPRON</t>
  </si>
  <si>
    <t>CARROS</t>
  </si>
  <si>
    <t>CONTES</t>
  </si>
  <si>
    <t>GRASSE</t>
  </si>
  <si>
    <t>CARNOT</t>
  </si>
  <si>
    <t>CANTEPERDRIX</t>
  </si>
  <si>
    <t>MANDELIEU</t>
  </si>
  <si>
    <t>MENTON</t>
  </si>
  <si>
    <t>MOUANS SARTOUX</t>
  </si>
  <si>
    <t>MOUGINS</t>
  </si>
  <si>
    <t>SEGURANE</t>
  </si>
  <si>
    <t>NICE</t>
  </si>
  <si>
    <t>PORT LYMPIA</t>
  </si>
  <si>
    <t>PARC IMPERIAL</t>
  </si>
  <si>
    <t>PUGET THENIERS</t>
  </si>
  <si>
    <t>ROQUEBILLIERE</t>
  </si>
  <si>
    <t>CESAR</t>
  </si>
  <si>
    <t>ROQUEFORT LES PINS</t>
  </si>
  <si>
    <t>SOSPEL</t>
  </si>
  <si>
    <t>ST ETIENNE DE TINEE</t>
  </si>
  <si>
    <t>ST JEANNET</t>
  </si>
  <si>
    <t>ST LAURENT DU VAR</t>
  </si>
  <si>
    <t>ST EXUPERY</t>
  </si>
  <si>
    <t>ST MARTIN DU VAR</t>
  </si>
  <si>
    <t>ST SAUVEUR SUR TINEE</t>
  </si>
  <si>
    <t>ST VALLIER DE THIEY</t>
  </si>
  <si>
    <t>TENDE</t>
  </si>
  <si>
    <t>TOURRETTE LEVENS</t>
  </si>
  <si>
    <t>VALBONNE</t>
  </si>
  <si>
    <t>VALLAURIS</t>
  </si>
  <si>
    <t>VENCE</t>
  </si>
  <si>
    <t>ROMEE DE VILLENEUVE</t>
  </si>
  <si>
    <t>VILLENEUVE LOUBET</t>
  </si>
  <si>
    <t>SATELLITE</t>
  </si>
  <si>
    <t>SUR PLACE</t>
  </si>
  <si>
    <t>SUR PLACE/ cuisine centrale primaires</t>
  </si>
  <si>
    <t>LA FONTONNE</t>
  </si>
  <si>
    <t>SIDNEY BECHET</t>
  </si>
  <si>
    <t>JEAN COCTEAU</t>
  </si>
  <si>
    <t>L'EGANAUDE</t>
  </si>
  <si>
    <t>L'EAU VIVE</t>
  </si>
  <si>
    <t>LES BREGUIERES</t>
  </si>
  <si>
    <t>ANDRE MALRAUX</t>
  </si>
  <si>
    <t>JULES VERNE</t>
  </si>
  <si>
    <t>LES MURIERS</t>
  </si>
  <si>
    <t>GERARD PHILIPE</t>
  </si>
  <si>
    <t>LES VALLERGUES</t>
  </si>
  <si>
    <t>PAUL LANGEVIN</t>
  </si>
  <si>
    <t>ROGER CARLES</t>
  </si>
  <si>
    <t>LES JASMINS</t>
  </si>
  <si>
    <t>SAINT HILAIRE</t>
  </si>
  <si>
    <t>YVES KLEIN</t>
  </si>
  <si>
    <t>LA BOURGADE</t>
  </si>
  <si>
    <t>PIERRE BONNARD</t>
  </si>
  <si>
    <t>EMILE ROUX</t>
  </si>
  <si>
    <t>LE PRE DES ROURES</t>
  </si>
  <si>
    <t>ALBERT CAMUS</t>
  </si>
  <si>
    <t>LES MIMOSAS</t>
  </si>
  <si>
    <t>ANDRE MAUROIS</t>
  </si>
  <si>
    <t>GUILLAUME VENTO</t>
  </si>
  <si>
    <t>LA CHENAIE</t>
  </si>
  <si>
    <t>LES CAMPELIERES</t>
  </si>
  <si>
    <t>L'ARCHET</t>
  </si>
  <si>
    <t>LOUIS NUCERA</t>
  </si>
  <si>
    <t>ALPHONCE DAUDET</t>
  </si>
  <si>
    <t>JULES ROMAINS</t>
  </si>
  <si>
    <t>VICTOR DURUY</t>
  </si>
  <si>
    <t>JEAN HENRY FABRE</t>
  </si>
  <si>
    <t>ROLAND GARROS</t>
  </si>
  <si>
    <t>JEAN GIONO</t>
  </si>
  <si>
    <t>MAURICE JAUBERT</t>
  </si>
  <si>
    <t>HENRI MATISSE</t>
  </si>
  <si>
    <t>FREDERIC MISTRAL</t>
  </si>
  <si>
    <t>ANTOINE RISSO</t>
  </si>
  <si>
    <t>JEAN ROSTAND</t>
  </si>
  <si>
    <t>PAUL VALERI</t>
  </si>
  <si>
    <t>PAUL ARENE</t>
  </si>
  <si>
    <t>AUGUSTE BLANCHI</t>
  </si>
  <si>
    <t>INTERNATIONAL VERNIER</t>
  </si>
  <si>
    <t>JEAN SALINES</t>
  </si>
  <si>
    <t>JEAN FRANCO</t>
  </si>
  <si>
    <t>LES BAOUS</t>
  </si>
  <si>
    <t>JOSEPH PAGNOL</t>
  </si>
  <si>
    <t>LUDOVIC BREA</t>
  </si>
  <si>
    <t>SAINT BLAISE</t>
  </si>
  <si>
    <t>SIMON WIESENTHAL</t>
  </si>
  <si>
    <t>JEAN MEDECIN</t>
  </si>
  <si>
    <t>JEAN BAPTISTE RUSCA</t>
  </si>
  <si>
    <t>RENE CASSIN</t>
  </si>
  <si>
    <t>CENTRE INTERNATIONAL VALBONNE</t>
  </si>
  <si>
    <t>NIKI DE SAINT PHALLE</t>
  </si>
  <si>
    <t>PABLO PICASSO</t>
  </si>
  <si>
    <t>LA SINE</t>
  </si>
  <si>
    <t>BEAULIEU</t>
  </si>
  <si>
    <t>FRANCOIS RABELAIS</t>
  </si>
  <si>
    <t>L'ESCARENE</t>
  </si>
  <si>
    <t>LA COLLE</t>
  </si>
  <si>
    <t>LA TRINITE</t>
  </si>
  <si>
    <t>LE CANNET</t>
  </si>
  <si>
    <t>LE ROURET</t>
  </si>
  <si>
    <t>PEYMEINADE</t>
  </si>
  <si>
    <t>RAOUL DUFY</t>
  </si>
  <si>
    <t>TYPE PRODUCTION (DATE?)</t>
  </si>
  <si>
    <t>NB DP</t>
  </si>
  <si>
    <t>NB INTERNES</t>
  </si>
  <si>
    <t>Preau</t>
  </si>
  <si>
    <t>TOTAL</t>
  </si>
  <si>
    <t>Surfaces vitrées</t>
  </si>
  <si>
    <t>-</t>
  </si>
  <si>
    <t>1284*</t>
  </si>
  <si>
    <t>741*</t>
  </si>
  <si>
    <t>1110*</t>
  </si>
  <si>
    <t>450 *</t>
  </si>
  <si>
    <t>454*</t>
  </si>
  <si>
    <t>550*</t>
  </si>
  <si>
    <t>561*</t>
  </si>
  <si>
    <t>671*</t>
  </si>
  <si>
    <t>851*</t>
  </si>
  <si>
    <t>784*</t>
  </si>
  <si>
    <t>929*</t>
  </si>
  <si>
    <t>719 + mur rideau</t>
  </si>
  <si>
    <t>1 350*</t>
  </si>
  <si>
    <t>721*</t>
  </si>
  <si>
    <t>871*</t>
  </si>
  <si>
    <t>857**</t>
  </si>
  <si>
    <t>691 + mur rideau</t>
  </si>
  <si>
    <t>958*</t>
  </si>
  <si>
    <t>601*</t>
  </si>
  <si>
    <t>965*</t>
  </si>
  <si>
    <t>597*</t>
  </si>
  <si>
    <t>400*</t>
  </si>
  <si>
    <t>572*</t>
  </si>
  <si>
    <t>631*</t>
  </si>
  <si>
    <t>607*</t>
  </si>
  <si>
    <t>924*</t>
  </si>
  <si>
    <t>1280*</t>
  </si>
  <si>
    <t>656*</t>
  </si>
  <si>
    <t>1 095*</t>
  </si>
  <si>
    <t>1241*</t>
  </si>
  <si>
    <t>719 + mur rideau 180 *</t>
  </si>
  <si>
    <t>940*</t>
  </si>
  <si>
    <t>1 203*</t>
  </si>
  <si>
    <t>849*</t>
  </si>
  <si>
    <t>1 131*</t>
  </si>
  <si>
    <t>622*</t>
  </si>
  <si>
    <t>552*</t>
  </si>
  <si>
    <t>950*</t>
  </si>
  <si>
    <t>816 + mur rideau</t>
  </si>
  <si>
    <t>892*</t>
  </si>
  <si>
    <t>698*</t>
  </si>
  <si>
    <t>900*</t>
  </si>
  <si>
    <t>969*</t>
  </si>
  <si>
    <t>973*</t>
  </si>
  <si>
    <t>2537*</t>
  </si>
  <si>
    <t>1 093*</t>
  </si>
  <si>
    <t>762*</t>
  </si>
  <si>
    <t>551*</t>
  </si>
  <si>
    <t>547*</t>
  </si>
  <si>
    <t>615 + mur rideau 286 *</t>
  </si>
  <si>
    <t>812*</t>
  </si>
  <si>
    <t>401*</t>
  </si>
  <si>
    <t>662*</t>
  </si>
  <si>
    <t>358*</t>
  </si>
  <si>
    <t>1 650*</t>
  </si>
  <si>
    <t>1034*</t>
  </si>
  <si>
    <t>566*</t>
  </si>
  <si>
    <t>554*</t>
  </si>
  <si>
    <t>480*</t>
  </si>
  <si>
    <t>1220*</t>
  </si>
  <si>
    <t>466*</t>
  </si>
  <si>
    <t>365*</t>
  </si>
  <si>
    <t>1 158*</t>
  </si>
  <si>
    <t>985*</t>
  </si>
  <si>
    <t>692*</t>
  </si>
  <si>
    <t>615*</t>
  </si>
  <si>
    <t>688*</t>
  </si>
  <si>
    <t>ACCUEIL</t>
  </si>
  <si>
    <t>MAINTENANCE</t>
  </si>
  <si>
    <t>CHEF</t>
  </si>
  <si>
    <t>AIDE + ENTRETIEN CUISINE</t>
  </si>
  <si>
    <t>PLONGE + ENTRETIEN REFECTOIRE</t>
  </si>
  <si>
    <t>MAGASINIER</t>
  </si>
  <si>
    <t>SURFACES BATIES</t>
  </si>
  <si>
    <t>ESPACES VERTS</t>
  </si>
  <si>
    <t>LINGERIE</t>
  </si>
  <si>
    <t>GARDIENNEAGE GYMNASE</t>
  </si>
  <si>
    <t>SURFACES NON BATIES (COURS, 
PREAUX, STATIONNEMENT</t>
  </si>
  <si>
    <t>REP et REP+</t>
  </si>
  <si>
    <t>REP+</t>
  </si>
  <si>
    <t>REP</t>
  </si>
  <si>
    <t>Total nombre élèves 2016</t>
  </si>
  <si>
    <t xml:space="preserve">  </t>
  </si>
  <si>
    <t>Surfaces non bâties (cours, péaux, stationnement, equipement sportifs exterireurs)</t>
  </si>
  <si>
    <t xml:space="preserve">
Aires baties SHON</t>
  </si>
  <si>
    <t>Batiments
scolaires
SHON</t>
  </si>
  <si>
    <t>Batiments
préfabriqués
SHON</t>
  </si>
  <si>
    <t>Equipements sportifs couverts SHON</t>
  </si>
  <si>
    <t xml:space="preserve">
Aires non
baties</t>
  </si>
  <si>
    <t>Equipements
sportifs
exterieurs</t>
  </si>
  <si>
    <t xml:space="preserve">
Cours
extérieures</t>
  </si>
  <si>
    <t xml:space="preserve">
Stationnement et voirie</t>
  </si>
  <si>
    <t xml:space="preserve">
Espaces
verts</t>
  </si>
  <si>
    <t>Logements
de fonction
SHONx0,95</t>
  </si>
  <si>
    <t>SURFACES
CUISINE ET
DEPENDANCES</t>
  </si>
  <si>
    <r>
      <t>SUR PLACE/</t>
    </r>
    <r>
      <rPr>
        <b/>
        <sz val="8"/>
        <color theme="1"/>
        <rFont val="Calibri"/>
        <family val="2"/>
      </rPr>
      <t>internat</t>
    </r>
  </si>
  <si>
    <t>SURFACES
SALLES A
MANGER (REFECTOIRE)</t>
  </si>
  <si>
    <r>
      <t>SUR PLACE/</t>
    </r>
    <r>
      <rPr>
        <b/>
        <sz val="7"/>
        <color theme="1"/>
        <rFont val="Arial"/>
        <family val="2"/>
      </rPr>
      <t>internat</t>
    </r>
  </si>
  <si>
    <t>+0,2</t>
  </si>
  <si>
    <t>+0,5</t>
  </si>
  <si>
    <t>-1</t>
  </si>
  <si>
    <t>+1</t>
  </si>
  <si>
    <t>+0,3</t>
  </si>
  <si>
    <t>+0,25</t>
  </si>
  <si>
    <t>-0,5</t>
  </si>
  <si>
    <t>SECOND</t>
  </si>
  <si>
    <t>=SI(Tableau2[@[NB DP]]&gt;800;2;SI(Tableau2[@[NB DP]]&gt;500;1.5;SI(Tableau2[@[NB DP]]&gt;249;1;0)))+(BASE!V2&gt;400)*0.2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</si>
</sst>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000.00"/>
  </numFmts>
  <fonts count="25">
    <font>
      <sz val="12"/>
      <color theme="1"/>
      <name val="Time New Roman"/>
      <family val="2"/>
    </font>
    <font>
      <b/>
      <sz val="12"/>
      <color theme="1"/>
      <name val="Time New Roman"/>
    </font>
    <font>
      <b/>
      <u/>
      <sz val="12"/>
      <color theme="1"/>
      <name val="Time New Roman"/>
    </font>
    <font>
      <i/>
      <sz val="12"/>
      <color theme="1"/>
      <name val="Time New Roman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8"/>
      <color theme="1"/>
      <name val="Time New Roman"/>
      <family val="2"/>
    </font>
    <font>
      <b/>
      <sz val="8"/>
      <name val="Arial"/>
      <family val="2"/>
    </font>
    <font>
      <b/>
      <sz val="8"/>
      <color theme="1"/>
      <name val="Time New Roman"/>
      <family val="2"/>
    </font>
    <font>
      <sz val="8"/>
      <color theme="1"/>
      <name val="Time New Roman"/>
    </font>
    <font>
      <b/>
      <sz val="8"/>
      <color theme="0"/>
      <name val="Time New Roman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Time New Roman"/>
      <family val="2"/>
    </font>
    <font>
      <b/>
      <sz val="8.5"/>
      <color theme="1"/>
      <name val="Arial"/>
      <family val="2"/>
    </font>
    <font>
      <sz val="8.5"/>
      <color theme="1"/>
      <name val="Arial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12"/>
      <color theme="1"/>
      <name val="Time New Roman"/>
      <family val="2"/>
    </font>
    <font>
      <b/>
      <sz val="8"/>
      <color theme="1"/>
      <name val="Time New Roman"/>
    </font>
    <font>
      <b/>
      <sz val="6"/>
      <color theme="1"/>
      <name val="Time New Roman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4" fillId="0" borderId="0"/>
    <xf numFmtId="43" fontId="22" fillId="0" borderId="0" applyFont="0" applyFill="0" applyBorder="0" applyAlignment="0" applyProtection="0"/>
  </cellStyleXfs>
  <cellXfs count="106">
    <xf numFmtId="0" fontId="0" fillId="0" borderId="0" xfId="0"/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3" fillId="0" borderId="0" xfId="0" applyFont="1" applyFill="1" applyBorder="1" applyAlignment="1">
      <alignment wrapText="1"/>
    </xf>
    <xf numFmtId="0" fontId="7" fillId="0" borderId="0" xfId="0" applyFont="1" applyFill="1"/>
    <xf numFmtId="0" fontId="7" fillId="0" borderId="0" xfId="0" applyFont="1" applyFill="1" applyBorder="1"/>
    <xf numFmtId="0" fontId="7" fillId="0" borderId="0" xfId="0" applyFont="1" applyFill="1" applyAlignment="1">
      <alignment horizontal="center"/>
    </xf>
    <xf numFmtId="0" fontId="12" fillId="0" borderId="0" xfId="0" applyFont="1" applyAlignment="1">
      <alignment horizontal="center" textRotation="90"/>
    </xf>
    <xf numFmtId="0" fontId="13" fillId="0" borderId="0" xfId="0" applyFont="1" applyAlignment="1">
      <alignment horizontal="center" textRotation="90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4" borderId="5" xfId="0" applyFont="1" applyFill="1" applyBorder="1" applyAlignment="1">
      <alignment horizontal="center" textRotation="90"/>
    </xf>
    <xf numFmtId="0" fontId="11" fillId="4" borderId="6" xfId="0" applyFont="1" applyFill="1" applyBorder="1" applyAlignment="1">
      <alignment horizontal="center" textRotation="90"/>
    </xf>
    <xf numFmtId="0" fontId="7" fillId="0" borderId="5" xfId="0" applyFont="1" applyFill="1" applyBorder="1"/>
    <xf numFmtId="0" fontId="7" fillId="0" borderId="6" xfId="0" applyFont="1" applyFill="1" applyBorder="1"/>
    <xf numFmtId="0" fontId="10" fillId="0" borderId="5" xfId="0" applyFont="1" applyFill="1" applyBorder="1"/>
    <xf numFmtId="0" fontId="10" fillId="0" borderId="6" xfId="0" applyFont="1" applyFill="1" applyBorder="1"/>
    <xf numFmtId="0" fontId="7" fillId="0" borderId="7" xfId="0" applyFont="1" applyFill="1" applyBorder="1"/>
    <xf numFmtId="0" fontId="7" fillId="0" borderId="8" xfId="0" applyFont="1" applyFill="1" applyBorder="1"/>
    <xf numFmtId="0" fontId="13" fillId="6" borderId="0" xfId="0" applyFont="1" applyFill="1" applyAlignment="1">
      <alignment horizontal="center" textRotation="90"/>
    </xf>
    <xf numFmtId="0" fontId="13" fillId="5" borderId="0" xfId="0" applyFont="1" applyFill="1" applyAlignment="1">
      <alignment horizontal="center" textRotation="90"/>
    </xf>
    <xf numFmtId="0" fontId="13" fillId="7" borderId="0" xfId="0" applyFont="1" applyFill="1" applyAlignment="1">
      <alignment horizontal="center" textRotation="90"/>
    </xf>
    <xf numFmtId="0" fontId="13" fillId="7" borderId="0" xfId="0" applyFont="1" applyFill="1" applyAlignment="1">
      <alignment horizontal="center" textRotation="90" wrapText="1"/>
    </xf>
    <xf numFmtId="0" fontId="13" fillId="8" borderId="0" xfId="0" applyFont="1" applyFill="1" applyAlignment="1">
      <alignment horizontal="center" textRotation="90"/>
    </xf>
    <xf numFmtId="0" fontId="13" fillId="9" borderId="0" xfId="0" applyFont="1" applyFill="1" applyAlignment="1">
      <alignment horizontal="center" textRotation="90"/>
    </xf>
    <xf numFmtId="0" fontId="13" fillId="2" borderId="0" xfId="0" applyFont="1" applyFill="1" applyAlignment="1">
      <alignment horizontal="center" textRotation="90"/>
    </xf>
    <xf numFmtId="0" fontId="7" fillId="10" borderId="0" xfId="0" applyFont="1" applyFill="1"/>
    <xf numFmtId="0" fontId="15" fillId="3" borderId="1" xfId="3" applyFont="1" applyFill="1" applyBorder="1" applyAlignment="1">
      <alignment horizontal="left" vertical="top" wrapText="1" indent="2"/>
    </xf>
    <xf numFmtId="0" fontId="15" fillId="3" borderId="1" xfId="3" applyFont="1" applyFill="1" applyBorder="1" applyAlignment="1">
      <alignment horizontal="center" vertical="top" wrapText="1"/>
    </xf>
    <xf numFmtId="0" fontId="15" fillId="3" borderId="1" xfId="3" applyFont="1" applyFill="1" applyBorder="1" applyAlignment="1">
      <alignment horizontal="center" vertical="center" wrapText="1"/>
    </xf>
    <xf numFmtId="1" fontId="15" fillId="3" borderId="1" xfId="3" applyNumberFormat="1" applyFont="1" applyFill="1" applyBorder="1" applyAlignment="1">
      <alignment horizontal="center" vertical="center"/>
    </xf>
    <xf numFmtId="1" fontId="16" fillId="3" borderId="1" xfId="3" applyNumberFormat="1" applyFont="1" applyFill="1" applyBorder="1" applyAlignment="1">
      <alignment horizontal="center" vertical="center"/>
    </xf>
    <xf numFmtId="0" fontId="16" fillId="3" borderId="1" xfId="3" applyFont="1" applyFill="1" applyBorder="1" applyAlignment="1">
      <alignment horizontal="center" vertical="center" wrapText="1"/>
    </xf>
    <xf numFmtId="2" fontId="16" fillId="3" borderId="1" xfId="3" applyNumberFormat="1" applyFont="1" applyFill="1" applyBorder="1" applyAlignment="1">
      <alignment horizontal="center" vertical="center"/>
    </xf>
    <xf numFmtId="2" fontId="15" fillId="3" borderId="1" xfId="3" applyNumberFormat="1" applyFont="1" applyFill="1" applyBorder="1" applyAlignment="1">
      <alignment horizontal="center" vertical="center"/>
    </xf>
    <xf numFmtId="164" fontId="16" fillId="3" borderId="1" xfId="3" applyNumberFormat="1" applyFont="1" applyFill="1" applyBorder="1" applyAlignment="1">
      <alignment horizontal="center" vertical="center"/>
    </xf>
    <xf numFmtId="3" fontId="15" fillId="3" borderId="1" xfId="3" applyNumberFormat="1" applyFont="1" applyFill="1" applyBorder="1" applyAlignment="1">
      <alignment horizontal="center" vertical="center" wrapText="1"/>
    </xf>
    <xf numFmtId="164" fontId="15" fillId="3" borderId="1" xfId="3" applyNumberFormat="1" applyFont="1" applyFill="1" applyBorder="1" applyAlignment="1">
      <alignment horizontal="center" vertical="center"/>
    </xf>
    <xf numFmtId="0" fontId="6" fillId="3" borderId="1" xfId="3" applyFont="1" applyFill="1" applyBorder="1" applyAlignment="1">
      <alignment horizontal="center" vertical="top"/>
    </xf>
    <xf numFmtId="0" fontId="7" fillId="3" borderId="1" xfId="0" applyFont="1" applyFill="1" applyBorder="1"/>
    <xf numFmtId="1" fontId="13" fillId="3" borderId="1" xfId="1" applyNumberFormat="1" applyFont="1" applyFill="1" applyBorder="1" applyAlignment="1">
      <alignment horizontal="center"/>
    </xf>
    <xf numFmtId="0" fontId="17" fillId="3" borderId="1" xfId="1" applyFont="1" applyFill="1" applyBorder="1" applyAlignment="1">
      <alignment horizontal="center" vertical="center" wrapText="1"/>
    </xf>
    <xf numFmtId="0" fontId="17" fillId="3" borderId="1" xfId="2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/>
    </xf>
    <xf numFmtId="0" fontId="10" fillId="3" borderId="1" xfId="0" applyFont="1" applyFill="1" applyBorder="1"/>
    <xf numFmtId="0" fontId="12" fillId="3" borderId="1" xfId="1" applyFont="1" applyFill="1" applyBorder="1" applyAlignment="1">
      <alignment horizontal="center"/>
    </xf>
    <xf numFmtId="0" fontId="18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/>
    </xf>
    <xf numFmtId="0" fontId="15" fillId="3" borderId="1" xfId="3" applyFont="1" applyFill="1" applyBorder="1" applyAlignment="1">
      <alignment horizontal="left" vertical="top" wrapText="1" indent="1"/>
    </xf>
    <xf numFmtId="0" fontId="9" fillId="0" borderId="0" xfId="0" applyFont="1" applyFill="1"/>
    <xf numFmtId="0" fontId="15" fillId="0" borderId="1" xfId="3" applyFont="1" applyFill="1" applyBorder="1" applyAlignment="1">
      <alignment horizontal="left" vertical="top" wrapText="1" indent="2"/>
    </xf>
    <xf numFmtId="1" fontId="15" fillId="0" borderId="1" xfId="3" applyNumberFormat="1" applyFont="1" applyFill="1" applyBorder="1" applyAlignment="1">
      <alignment horizontal="center" vertical="center"/>
    </xf>
    <xf numFmtId="0" fontId="7" fillId="0" borderId="1" xfId="0" applyFont="1" applyFill="1" applyBorder="1"/>
    <xf numFmtId="0" fontId="15" fillId="0" borderId="1" xfId="3" applyFont="1" applyFill="1" applyBorder="1" applyAlignment="1">
      <alignment horizontal="center" vertical="top" wrapText="1"/>
    </xf>
    <xf numFmtId="2" fontId="16" fillId="0" borderId="1" xfId="3" applyNumberFormat="1" applyFont="1" applyFill="1" applyBorder="1" applyAlignment="1">
      <alignment horizontal="center" vertical="center"/>
    </xf>
    <xf numFmtId="164" fontId="16" fillId="0" borderId="1" xfId="3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top" textRotation="90"/>
    </xf>
    <xf numFmtId="0" fontId="8" fillId="3" borderId="1" xfId="1" applyFont="1" applyFill="1" applyBorder="1" applyAlignment="1">
      <alignment horizontal="center" vertical="top" textRotation="90"/>
    </xf>
    <xf numFmtId="0" fontId="14" fillId="3" borderId="1" xfId="0" applyFont="1" applyFill="1" applyBorder="1" applyAlignment="1">
      <alignment horizontal="center" vertical="top"/>
    </xf>
    <xf numFmtId="0" fontId="19" fillId="3" borderId="1" xfId="0" applyFont="1" applyFill="1" applyBorder="1" applyAlignment="1">
      <alignment horizontal="center" vertical="center" wrapText="1"/>
    </xf>
    <xf numFmtId="0" fontId="19" fillId="3" borderId="1" xfId="1" applyFont="1" applyFill="1" applyBorder="1" applyAlignment="1">
      <alignment horizontal="center" vertical="center" wrapText="1"/>
    </xf>
    <xf numFmtId="0" fontId="20" fillId="0" borderId="1" xfId="3" applyFont="1" applyFill="1" applyBorder="1" applyAlignment="1">
      <alignment horizontal="center" vertical="center" wrapText="1"/>
    </xf>
    <xf numFmtId="0" fontId="20" fillId="3" borderId="1" xfId="3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1" fillId="3" borderId="1" xfId="0" applyFont="1" applyFill="1" applyBorder="1"/>
    <xf numFmtId="1" fontId="21" fillId="3" borderId="1" xfId="1" applyNumberFormat="1" applyFont="1" applyFill="1" applyBorder="1" applyAlignment="1">
      <alignment horizontal="center"/>
    </xf>
    <xf numFmtId="0" fontId="21" fillId="3" borderId="1" xfId="1" applyFont="1" applyFill="1" applyBorder="1" applyAlignment="1">
      <alignment horizontal="center" vertical="center" wrapText="1"/>
    </xf>
    <xf numFmtId="0" fontId="21" fillId="3" borderId="1" xfId="2" applyFont="1" applyFill="1" applyBorder="1" applyAlignment="1">
      <alignment horizontal="center" vertical="center"/>
    </xf>
    <xf numFmtId="1" fontId="20" fillId="0" borderId="1" xfId="3" applyNumberFormat="1" applyFont="1" applyFill="1" applyBorder="1" applyAlignment="1">
      <alignment horizontal="center" vertical="center"/>
    </xf>
    <xf numFmtId="1" fontId="21" fillId="3" borderId="1" xfId="3" applyNumberFormat="1" applyFont="1" applyFill="1" applyBorder="1" applyAlignment="1">
      <alignment horizontal="center" vertical="center"/>
    </xf>
    <xf numFmtId="0" fontId="21" fillId="3" borderId="1" xfId="3" applyFont="1" applyFill="1" applyBorder="1" applyAlignment="1">
      <alignment horizontal="center" vertical="center" wrapText="1"/>
    </xf>
    <xf numFmtId="1" fontId="20" fillId="3" borderId="1" xfId="3" applyNumberFormat="1" applyFont="1" applyFill="1" applyBorder="1" applyAlignment="1">
      <alignment horizontal="center" vertical="center"/>
    </xf>
    <xf numFmtId="2" fontId="21" fillId="0" borderId="1" xfId="3" applyNumberFormat="1" applyFont="1" applyFill="1" applyBorder="1" applyAlignment="1">
      <alignment horizontal="center" vertical="center"/>
    </xf>
    <xf numFmtId="2" fontId="21" fillId="3" borderId="1" xfId="3" applyNumberFormat="1" applyFont="1" applyFill="1" applyBorder="1" applyAlignment="1">
      <alignment horizontal="center" vertical="center"/>
    </xf>
    <xf numFmtId="2" fontId="20" fillId="3" borderId="1" xfId="3" applyNumberFormat="1" applyFont="1" applyFill="1" applyBorder="1" applyAlignment="1">
      <alignment horizontal="center" vertical="center"/>
    </xf>
    <xf numFmtId="0" fontId="21" fillId="0" borderId="0" xfId="0" applyFont="1" applyFill="1"/>
    <xf numFmtId="0" fontId="21" fillId="3" borderId="1" xfId="1" applyFont="1" applyFill="1" applyBorder="1" applyAlignment="1">
      <alignment horizontal="center"/>
    </xf>
    <xf numFmtId="0" fontId="21" fillId="0" borderId="1" xfId="0" applyFont="1" applyFill="1" applyBorder="1"/>
    <xf numFmtId="164" fontId="21" fillId="0" borderId="1" xfId="3" applyNumberFormat="1" applyFont="1" applyFill="1" applyBorder="1" applyAlignment="1">
      <alignment horizontal="center" vertical="center"/>
    </xf>
    <xf numFmtId="3" fontId="20" fillId="3" borderId="1" xfId="3" applyNumberFormat="1" applyFont="1" applyFill="1" applyBorder="1" applyAlignment="1">
      <alignment horizontal="center" vertical="center" wrapText="1"/>
    </xf>
    <xf numFmtId="164" fontId="21" fillId="3" borderId="1" xfId="3" applyNumberFormat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/>
    </xf>
    <xf numFmtId="0" fontId="20" fillId="3" borderId="1" xfId="1" applyFont="1" applyFill="1" applyBorder="1" applyAlignment="1">
      <alignment horizontal="center" vertical="center" wrapText="1"/>
    </xf>
    <xf numFmtId="164" fontId="20" fillId="3" borderId="1" xfId="3" applyNumberFormat="1" applyFont="1" applyFill="1" applyBorder="1" applyAlignment="1">
      <alignment horizontal="center" vertical="center"/>
    </xf>
    <xf numFmtId="0" fontId="21" fillId="3" borderId="1" xfId="3" applyFont="1" applyFill="1" applyBorder="1" applyAlignment="1">
      <alignment horizontal="center" vertical="top"/>
    </xf>
    <xf numFmtId="0" fontId="21" fillId="3" borderId="1" xfId="0" applyFont="1" applyFill="1" applyBorder="1" applyAlignment="1">
      <alignment horizontal="center"/>
    </xf>
    <xf numFmtId="0" fontId="21" fillId="0" borderId="0" xfId="0" applyFont="1" applyFill="1" applyBorder="1"/>
    <xf numFmtId="0" fontId="21" fillId="0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1" xfId="0" quotePrefix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3" fillId="0" borderId="5" xfId="0" applyFont="1" applyFill="1" applyBorder="1"/>
    <xf numFmtId="43" fontId="13" fillId="7" borderId="0" xfId="4" applyFont="1" applyFill="1" applyAlignment="1">
      <alignment horizontal="center" textRotation="90"/>
    </xf>
    <xf numFmtId="43" fontId="13" fillId="0" borderId="0" xfId="4" applyFont="1" applyAlignment="1">
      <alignment horizontal="center"/>
    </xf>
    <xf numFmtId="0" fontId="24" fillId="0" borderId="0" xfId="0" applyFont="1"/>
  </cellXfs>
  <cellStyles count="5">
    <cellStyle name="Excel Built-in Normal" xfId="2"/>
    <cellStyle name="Milliers" xfId="4" builtinId="3"/>
    <cellStyle name="Normal" xfId="0" builtinId="0"/>
    <cellStyle name="Normal 2" xfId="3"/>
    <cellStyle name="Normal_Feuil1" xfId="1"/>
  </cellStyles>
  <dxfs count="20"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fill>
        <patternFill patternType="none">
          <fgColor indexed="64"/>
          <bgColor theme="0"/>
        </patternFill>
      </fill>
      <alignment horizontal="center" textRotation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fill>
        <patternFill patternType="none">
          <fgColor indexed="64"/>
          <bgColor theme="0"/>
        </patternFill>
      </fill>
      <alignment horizont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fill>
        <patternFill patternType="none">
          <fgColor indexed="64"/>
          <bgColor theme="0"/>
        </patternFill>
      </fill>
      <alignment horizontal="center" textRotation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fill>
        <patternFill patternType="none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7"/>
        <color theme="1"/>
        <name val="Arial"/>
        <scheme val="none"/>
      </font>
      <fill>
        <patternFill patternType="none">
          <fgColor indexed="64"/>
          <bgColor theme="0"/>
        </patternFill>
      </fill>
      <alignment textRotation="0" indent="0" relativeIndent="255" justifyLastLine="0" shrinkToFit="0" readingOrder="0"/>
      <border diagonalUp="0" diagonalDown="0" outline="0"/>
    </dxf>
    <dxf>
      <font>
        <b/>
        <strike val="0"/>
        <outline val="0"/>
        <shadow val="0"/>
        <u val="none"/>
        <vertAlign val="baseline"/>
        <sz val="7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</font>
      <fill>
        <patternFill patternType="none">
          <fgColor indexed="64"/>
          <bgColor theme="0"/>
        </patternFill>
      </fill>
      <alignment horizontal="center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</font>
      <fill>
        <patternFill patternType="none">
          <fgColor indexed="64"/>
          <bgColor theme="0"/>
        </patternFill>
      </fill>
      <alignment horizontal="center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</font>
      <fill>
        <patternFill patternType="none">
          <fgColor indexed="64"/>
          <bgColor theme="0"/>
        </patternFill>
      </fill>
      <alignment horizontal="center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</font>
      <fill>
        <patternFill patternType="none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</font>
      <fill>
        <patternFill patternType="none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Time New Roman"/>
        <scheme val="none"/>
      </font>
      <fill>
        <patternFill patternType="none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Time New Roman"/>
        <scheme val="none"/>
      </font>
      <fill>
        <patternFill patternType="none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</font>
      <fill>
        <patternFill patternType="none">
          <fgColor indexed="64"/>
          <bgColor theme="0"/>
        </patternFill>
      </fill>
      <alignment justifyLastLine="0" shrinkToFit="0" readingOrder="0"/>
    </dxf>
    <dxf>
      <font>
        <b/>
        <strike val="0"/>
        <outline val="0"/>
        <shadow val="0"/>
        <u val="none"/>
        <vertAlign val="baseline"/>
        <sz val="8"/>
        <color auto="1"/>
      </font>
      <fill>
        <patternFill patternType="none">
          <fgColor indexed="64"/>
          <bgColor theme="0"/>
        </patternFill>
      </fill>
      <alignment horizontal="center" vertical="top" textRotation="9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H73" totalsRowShown="0" headerRowDxfId="19" dataDxfId="18">
  <tableColumns count="8">
    <tableColumn id="1" name="Nom établissement" dataDxfId="17"/>
    <tableColumn id="2" name="Commune" dataDxfId="16"/>
    <tableColumn id="3" name="Total eff.Theorique" dataDxfId="15"/>
    <tableColumn id="5" name="Total nombre élèves 2016" dataDxfId="14"/>
    <tableColumn id="9" name="REP et REP+" dataDxfId="13" dataCellStyle="Normal_Feuil1"/>
    <tableColumn id="6" name="TYPE PRODUCTION (DATE?)" dataDxfId="12"/>
    <tableColumn id="7" name="NB DP" dataDxfId="11"/>
    <tableColumn id="8" name="NB INTERNES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25" displayName="Tableau25" ref="A1:H73" totalsRowShown="0" headerRowDxfId="9" dataDxfId="8">
  <tableColumns count="8">
    <tableColumn id="1" name="Nom établissement" dataDxfId="7"/>
    <tableColumn id="2" name="Commune" dataDxfId="6"/>
    <tableColumn id="3" name="Total eff.Theorique" dataDxfId="5"/>
    <tableColumn id="5" name="Total nombre élèves 2016" dataDxfId="4"/>
    <tableColumn id="9" name="REP et REP+" dataDxfId="3" dataCellStyle="Normal_Feuil1"/>
    <tableColumn id="6" name="TYPE PRODUCTION (DATE?)" dataDxfId="2"/>
    <tableColumn id="7" name="NB DP" dataDxfId="1"/>
    <tableColumn id="8" name="NB INTERN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F5" sqref="F5"/>
    </sheetView>
  </sheetViews>
  <sheetFormatPr baseColWidth="10" defaultRowHeight="15"/>
  <cols>
    <col min="1" max="1" width="12.54296875" customWidth="1"/>
    <col min="2" max="2" width="8" style="97" customWidth="1"/>
    <col min="3" max="3" width="11.54296875" style="97"/>
    <col min="4" max="4" width="11.54296875" style="97" customWidth="1"/>
    <col min="5" max="8" width="11.54296875" style="97"/>
    <col min="9" max="9" width="11.54296875" style="97" customWidth="1"/>
    <col min="10" max="10" width="12.453125" style="97" customWidth="1"/>
    <col min="11" max="12" width="11.54296875" style="97"/>
    <col min="13" max="13" width="12.81640625" style="97" customWidth="1"/>
  </cols>
  <sheetData>
    <row r="1" spans="1:13" ht="15.6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</row>
    <row r="3" spans="1:13" s="6" customFormat="1" ht="31.2">
      <c r="A3" s="5" t="s">
        <v>1</v>
      </c>
      <c r="B3" s="92" t="s">
        <v>2</v>
      </c>
      <c r="C3" s="92" t="s">
        <v>3</v>
      </c>
      <c r="D3" s="99" t="s">
        <v>4</v>
      </c>
      <c r="E3" s="100"/>
      <c r="F3" s="100"/>
      <c r="G3" s="100"/>
      <c r="H3" s="101"/>
      <c r="I3" s="99" t="s">
        <v>5</v>
      </c>
      <c r="J3" s="100"/>
      <c r="K3" s="101"/>
      <c r="L3" s="92" t="s">
        <v>6</v>
      </c>
      <c r="M3" s="92" t="s">
        <v>7</v>
      </c>
    </row>
    <row r="4" spans="1:13" ht="75">
      <c r="A4" s="1"/>
      <c r="B4" s="93"/>
      <c r="C4" s="93"/>
      <c r="D4" s="94" t="s">
        <v>8</v>
      </c>
      <c r="E4" s="94" t="s">
        <v>9</v>
      </c>
      <c r="F4" s="94" t="s">
        <v>13</v>
      </c>
      <c r="G4" s="94" t="s">
        <v>12</v>
      </c>
      <c r="H4" s="94" t="s">
        <v>10</v>
      </c>
      <c r="I4" s="94" t="s">
        <v>34</v>
      </c>
      <c r="J4" s="94" t="s">
        <v>33</v>
      </c>
      <c r="K4" s="94" t="s">
        <v>23</v>
      </c>
      <c r="L4" s="93"/>
      <c r="M4" s="93"/>
    </row>
    <row r="5" spans="1:13" s="4" customFormat="1" ht="31.2">
      <c r="A5" s="3" t="s">
        <v>11</v>
      </c>
      <c r="B5" s="95">
        <v>1</v>
      </c>
      <c r="C5" s="95">
        <v>1</v>
      </c>
      <c r="D5" s="95">
        <v>1</v>
      </c>
      <c r="E5" s="95">
        <v>1</v>
      </c>
      <c r="F5" s="95">
        <v>1</v>
      </c>
      <c r="G5" s="95">
        <v>1</v>
      </c>
      <c r="H5" s="95">
        <v>0</v>
      </c>
      <c r="I5" s="95" t="s">
        <v>24</v>
      </c>
      <c r="J5" s="95" t="s">
        <v>25</v>
      </c>
      <c r="K5" s="95" t="s">
        <v>25</v>
      </c>
      <c r="L5" s="95">
        <v>0</v>
      </c>
      <c r="M5" s="95">
        <v>1</v>
      </c>
    </row>
    <row r="6" spans="1:13" ht="30">
      <c r="A6" s="1" t="s">
        <v>14</v>
      </c>
      <c r="B6" s="96" t="s">
        <v>255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</row>
    <row r="7" spans="1:13" ht="30">
      <c r="A7" s="1" t="s">
        <v>26</v>
      </c>
      <c r="B7" s="96" t="s">
        <v>255</v>
      </c>
      <c r="C7" s="96" t="s">
        <v>256</v>
      </c>
      <c r="D7" s="93"/>
      <c r="E7" s="93"/>
      <c r="F7" s="93"/>
      <c r="G7" s="93"/>
      <c r="H7" s="93"/>
      <c r="I7" s="93"/>
      <c r="J7" s="93"/>
      <c r="K7" s="93"/>
      <c r="L7" s="93"/>
      <c r="M7" s="93"/>
    </row>
    <row r="8" spans="1:13" ht="30">
      <c r="A8" s="1" t="s">
        <v>15</v>
      </c>
      <c r="B8" s="93"/>
      <c r="C8" s="93"/>
      <c r="D8" s="93"/>
      <c r="E8" s="96" t="s">
        <v>257</v>
      </c>
      <c r="F8" s="93"/>
      <c r="G8" s="93"/>
      <c r="H8" s="93"/>
      <c r="I8" s="93"/>
      <c r="J8" s="93"/>
      <c r="K8" s="93"/>
      <c r="L8" s="93"/>
      <c r="M8" s="93"/>
    </row>
    <row r="9" spans="1:13">
      <c r="A9" s="1" t="s">
        <v>27</v>
      </c>
      <c r="B9" s="93"/>
      <c r="C9" s="93"/>
      <c r="D9" s="93"/>
      <c r="E9" s="93"/>
      <c r="F9" s="96" t="s">
        <v>257</v>
      </c>
      <c r="G9" s="93"/>
      <c r="H9" s="93"/>
      <c r="I9" s="93"/>
      <c r="J9" s="93"/>
      <c r="K9" s="93"/>
      <c r="L9" s="93"/>
      <c r="M9" s="93"/>
    </row>
    <row r="10" spans="1:13" ht="30">
      <c r="A10" s="1" t="s">
        <v>28</v>
      </c>
      <c r="B10" s="93"/>
      <c r="C10" s="93"/>
      <c r="D10" s="93"/>
      <c r="E10" s="93"/>
      <c r="F10" s="96" t="s">
        <v>256</v>
      </c>
      <c r="G10" s="96" t="s">
        <v>256</v>
      </c>
      <c r="H10" s="93"/>
      <c r="I10" s="93"/>
      <c r="J10" s="93"/>
      <c r="K10" s="93"/>
      <c r="L10" s="93"/>
      <c r="M10" s="93"/>
    </row>
    <row r="11" spans="1:13">
      <c r="A11" s="1" t="s">
        <v>29</v>
      </c>
      <c r="B11" s="93"/>
      <c r="C11" s="93"/>
      <c r="D11" s="93"/>
      <c r="E11" s="93"/>
      <c r="F11" s="96" t="s">
        <v>258</v>
      </c>
      <c r="G11" s="96" t="s">
        <v>258</v>
      </c>
      <c r="H11" s="96" t="s">
        <v>256</v>
      </c>
      <c r="I11" s="93"/>
      <c r="J11" s="93"/>
      <c r="K11" s="93"/>
      <c r="L11" s="93"/>
      <c r="M11" s="93"/>
    </row>
    <row r="12" spans="1:13">
      <c r="A12" s="2" t="s">
        <v>16</v>
      </c>
      <c r="B12" s="93"/>
      <c r="C12" s="93"/>
      <c r="D12" s="93"/>
      <c r="E12" s="93"/>
      <c r="F12" s="93"/>
      <c r="G12" s="93"/>
      <c r="H12" s="93"/>
      <c r="I12" s="96" t="s">
        <v>259</v>
      </c>
      <c r="J12" s="93"/>
      <c r="K12" s="93"/>
      <c r="L12" s="93"/>
      <c r="M12" s="93"/>
    </row>
    <row r="13" spans="1:13">
      <c r="A13" s="2" t="s">
        <v>17</v>
      </c>
      <c r="B13" s="93"/>
      <c r="C13" s="93"/>
      <c r="D13" s="93"/>
      <c r="E13" s="93"/>
      <c r="F13" s="93"/>
      <c r="G13" s="93"/>
      <c r="H13" s="93"/>
      <c r="I13" s="96" t="s">
        <v>259</v>
      </c>
      <c r="J13" s="93"/>
      <c r="K13" s="93"/>
      <c r="L13" s="93"/>
      <c r="M13" s="93"/>
    </row>
    <row r="14" spans="1:13" ht="30">
      <c r="A14" s="1" t="s">
        <v>32</v>
      </c>
      <c r="B14" s="93"/>
      <c r="C14" s="93"/>
      <c r="D14" s="93"/>
      <c r="E14" s="93"/>
      <c r="F14" s="96" t="s">
        <v>255</v>
      </c>
      <c r="G14" s="93"/>
      <c r="H14" s="93"/>
      <c r="I14" s="93"/>
      <c r="J14" s="93"/>
      <c r="K14" s="93"/>
      <c r="L14" s="93"/>
      <c r="M14" s="93"/>
    </row>
    <row r="15" spans="1:13" ht="30">
      <c r="A15" s="1" t="s">
        <v>30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6" t="s">
        <v>260</v>
      </c>
      <c r="M15" s="93"/>
    </row>
    <row r="16" spans="1:13">
      <c r="A16" s="1" t="s">
        <v>18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6" t="s">
        <v>256</v>
      </c>
      <c r="M16" s="93"/>
    </row>
    <row r="17" spans="1:13">
      <c r="A17" s="1" t="s">
        <v>19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6" t="s">
        <v>260</v>
      </c>
      <c r="M17" s="93"/>
    </row>
    <row r="18" spans="1:13">
      <c r="A18" s="1" t="s">
        <v>20</v>
      </c>
      <c r="B18" s="93"/>
      <c r="C18" s="93"/>
      <c r="D18" s="93"/>
      <c r="E18" s="93"/>
      <c r="F18" s="93"/>
      <c r="G18" s="93"/>
      <c r="H18" s="93"/>
      <c r="I18" s="96" t="s">
        <v>260</v>
      </c>
      <c r="J18" s="93"/>
      <c r="K18" s="93"/>
      <c r="L18" s="93"/>
      <c r="M18" s="93"/>
    </row>
    <row r="19" spans="1:13" ht="30">
      <c r="A19" s="1" t="s">
        <v>21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6" t="s">
        <v>261</v>
      </c>
    </row>
    <row r="20" spans="1:13" ht="30">
      <c r="A20" s="1" t="s">
        <v>22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6" t="s">
        <v>257</v>
      </c>
    </row>
    <row r="22" spans="1:13" ht="31.2">
      <c r="A22" s="7" t="s">
        <v>31</v>
      </c>
    </row>
  </sheetData>
  <mergeCells count="3">
    <mergeCell ref="A1:M1"/>
    <mergeCell ref="D3:H3"/>
    <mergeCell ref="I3:K3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X73"/>
  <sheetViews>
    <sheetView topLeftCell="N1" workbookViewId="0">
      <selection activeCell="E38" sqref="E38"/>
    </sheetView>
  </sheetViews>
  <sheetFormatPr baseColWidth="10" defaultColWidth="10.90625" defaultRowHeight="10.199999999999999"/>
  <cols>
    <col min="1" max="1" width="21.81640625" style="8" bestFit="1" customWidth="1"/>
    <col min="2" max="2" width="14.81640625" style="8" bestFit="1" customWidth="1"/>
    <col min="3" max="4" width="5.81640625" style="9" bestFit="1" customWidth="1"/>
    <col min="5" max="5" width="5.81640625" style="9" customWidth="1"/>
    <col min="6" max="6" width="13.1796875" style="10" bestFit="1" customWidth="1"/>
    <col min="7" max="8" width="5.81640625" style="10" bestFit="1" customWidth="1"/>
    <col min="9" max="13" width="10.90625" style="8"/>
    <col min="14" max="14" width="10.90625" style="30"/>
    <col min="15" max="20" width="10.90625" style="8"/>
    <col min="21" max="22" width="10.90625" style="10"/>
    <col min="23" max="23" width="10.90625" style="8"/>
    <col min="24" max="24" width="10.90625" style="10"/>
    <col min="25" max="16384" width="10.90625" style="8"/>
  </cols>
  <sheetData>
    <row r="1" spans="1:24" s="53" customFormat="1" ht="111">
      <c r="A1" s="60" t="s">
        <v>35</v>
      </c>
      <c r="B1" s="60" t="s">
        <v>36</v>
      </c>
      <c r="C1" s="61" t="s">
        <v>37</v>
      </c>
      <c r="D1" s="61" t="s">
        <v>238</v>
      </c>
      <c r="E1" s="61" t="s">
        <v>235</v>
      </c>
      <c r="F1" s="60" t="s">
        <v>150</v>
      </c>
      <c r="G1" s="60" t="s">
        <v>151</v>
      </c>
      <c r="H1" s="62" t="s">
        <v>152</v>
      </c>
      <c r="I1" s="54" t="s">
        <v>241</v>
      </c>
      <c r="J1" s="32" t="s">
        <v>242</v>
      </c>
      <c r="K1" s="32" t="s">
        <v>243</v>
      </c>
      <c r="L1" s="52" t="s">
        <v>244</v>
      </c>
      <c r="M1" s="32" t="s">
        <v>245</v>
      </c>
      <c r="N1" s="32" t="s">
        <v>240</v>
      </c>
      <c r="O1" s="32" t="s">
        <v>246</v>
      </c>
      <c r="P1" s="32" t="s">
        <v>247</v>
      </c>
      <c r="Q1" s="31" t="s">
        <v>248</v>
      </c>
      <c r="R1" s="32" t="s">
        <v>249</v>
      </c>
      <c r="S1" s="33" t="s">
        <v>153</v>
      </c>
      <c r="T1" s="32" t="s">
        <v>250</v>
      </c>
      <c r="U1" s="57" t="s">
        <v>251</v>
      </c>
      <c r="V1" s="32" t="s">
        <v>253</v>
      </c>
      <c r="W1" s="33" t="s">
        <v>154</v>
      </c>
      <c r="X1" s="33" t="s">
        <v>155</v>
      </c>
    </row>
    <row r="2" spans="1:24" ht="10.8">
      <c r="A2" s="43" t="s">
        <v>41</v>
      </c>
      <c r="B2" s="43" t="s">
        <v>39</v>
      </c>
      <c r="C2" s="44">
        <v>700</v>
      </c>
      <c r="D2" s="44">
        <v>706</v>
      </c>
      <c r="E2" s="44"/>
      <c r="F2" s="45" t="s">
        <v>252</v>
      </c>
      <c r="G2" s="46">
        <v>592</v>
      </c>
      <c r="H2" s="46"/>
      <c r="I2" s="55">
        <f>SUM(J2:L2)</f>
        <v>8379</v>
      </c>
      <c r="J2" s="35">
        <v>7013</v>
      </c>
      <c r="K2" s="36" t="s">
        <v>156</v>
      </c>
      <c r="L2" s="35">
        <v>1366</v>
      </c>
      <c r="M2" s="34">
        <v>7239</v>
      </c>
      <c r="N2" s="34">
        <f>O2+P2+Q2+S2</f>
        <v>7588</v>
      </c>
      <c r="O2" s="35">
        <v>819</v>
      </c>
      <c r="P2" s="35">
        <v>985</v>
      </c>
      <c r="Q2" s="35">
        <v>5435</v>
      </c>
      <c r="R2" s="34">
        <v>8544</v>
      </c>
      <c r="S2" s="34">
        <v>349</v>
      </c>
      <c r="T2" s="34">
        <v>728</v>
      </c>
      <c r="U2" s="58">
        <v>454.06</v>
      </c>
      <c r="V2" s="37">
        <v>269.52</v>
      </c>
      <c r="W2" s="38">
        <v>723.58</v>
      </c>
      <c r="X2" s="36" t="s">
        <v>157</v>
      </c>
    </row>
    <row r="3" spans="1:24" ht="10.8">
      <c r="A3" s="43" t="s">
        <v>40</v>
      </c>
      <c r="B3" s="43" t="s">
        <v>39</v>
      </c>
      <c r="C3" s="47">
        <v>600</v>
      </c>
      <c r="D3" s="47">
        <v>488</v>
      </c>
      <c r="E3" s="47"/>
      <c r="F3" s="45" t="s">
        <v>82</v>
      </c>
      <c r="G3" s="46">
        <v>402</v>
      </c>
      <c r="H3" s="46"/>
      <c r="I3" s="55">
        <f t="shared" ref="I3:I4" si="0">SUM(J3:L3)</f>
        <v>4384</v>
      </c>
      <c r="J3" s="35">
        <v>4384</v>
      </c>
      <c r="K3" s="36" t="s">
        <v>156</v>
      </c>
      <c r="L3" s="36">
        <v>0</v>
      </c>
      <c r="M3" s="34">
        <v>651</v>
      </c>
      <c r="N3" s="34">
        <f t="shared" ref="N3:N66" si="1">O3+P3+Q3+S3</f>
        <v>856</v>
      </c>
      <c r="O3" s="36">
        <v>0</v>
      </c>
      <c r="P3" s="35">
        <v>484</v>
      </c>
      <c r="Q3" s="35">
        <v>167</v>
      </c>
      <c r="R3" s="34">
        <v>517</v>
      </c>
      <c r="S3" s="34">
        <v>205</v>
      </c>
      <c r="T3" s="34">
        <v>517</v>
      </c>
      <c r="U3" s="58">
        <v>310.12</v>
      </c>
      <c r="V3" s="37">
        <v>223.72</v>
      </c>
      <c r="W3" s="38">
        <v>533.84</v>
      </c>
      <c r="X3" s="36" t="s">
        <v>158</v>
      </c>
    </row>
    <row r="4" spans="1:24" ht="10.8">
      <c r="A4" s="43" t="s">
        <v>84</v>
      </c>
      <c r="B4" s="43" t="s">
        <v>39</v>
      </c>
      <c r="C4" s="47">
        <v>700</v>
      </c>
      <c r="D4" s="47">
        <v>357</v>
      </c>
      <c r="E4" s="47"/>
      <c r="F4" s="45" t="s">
        <v>82</v>
      </c>
      <c r="G4" s="46">
        <v>328</v>
      </c>
      <c r="H4" s="46"/>
      <c r="I4" s="55">
        <f t="shared" si="0"/>
        <v>6417</v>
      </c>
      <c r="J4" s="35">
        <v>4929</v>
      </c>
      <c r="K4" s="36" t="s">
        <v>156</v>
      </c>
      <c r="L4" s="35">
        <v>1488</v>
      </c>
      <c r="M4" s="34">
        <v>7134</v>
      </c>
      <c r="N4" s="34">
        <f t="shared" si="1"/>
        <v>7269</v>
      </c>
      <c r="O4" s="35">
        <v>1960</v>
      </c>
      <c r="P4" s="35">
        <v>1451</v>
      </c>
      <c r="Q4" s="35">
        <v>3723</v>
      </c>
      <c r="R4" s="34">
        <v>721</v>
      </c>
      <c r="S4" s="34">
        <v>135</v>
      </c>
      <c r="T4" s="34">
        <v>720</v>
      </c>
      <c r="U4" s="58">
        <v>351.52</v>
      </c>
      <c r="V4" s="37">
        <v>270.16000000000003</v>
      </c>
      <c r="W4" s="38">
        <v>621.67999999999995</v>
      </c>
      <c r="X4" s="36" t="s">
        <v>159</v>
      </c>
    </row>
    <row r="5" spans="1:24" ht="10.8">
      <c r="A5" s="43" t="s">
        <v>85</v>
      </c>
      <c r="B5" s="43" t="s">
        <v>39</v>
      </c>
      <c r="C5" s="47">
        <v>400</v>
      </c>
      <c r="D5" s="47">
        <v>396</v>
      </c>
      <c r="E5" s="47"/>
      <c r="F5" s="45" t="s">
        <v>82</v>
      </c>
      <c r="G5" s="46">
        <v>344</v>
      </c>
      <c r="H5" s="46"/>
      <c r="I5" s="56">
        <v>0</v>
      </c>
      <c r="J5" s="43">
        <v>0</v>
      </c>
      <c r="K5" s="43">
        <v>0</v>
      </c>
      <c r="L5" s="43">
        <v>0</v>
      </c>
      <c r="M5" s="43"/>
      <c r="N5" s="34">
        <f t="shared" si="1"/>
        <v>0</v>
      </c>
      <c r="O5" s="43">
        <v>0</v>
      </c>
      <c r="P5" s="43">
        <v>0</v>
      </c>
      <c r="Q5" s="43">
        <v>0</v>
      </c>
      <c r="R5" s="43">
        <v>0</v>
      </c>
      <c r="S5" s="43">
        <v>0</v>
      </c>
      <c r="T5" s="43">
        <v>0</v>
      </c>
      <c r="U5" s="56">
        <v>0</v>
      </c>
      <c r="V5" s="43">
        <v>0</v>
      </c>
      <c r="W5" s="43">
        <v>0</v>
      </c>
      <c r="X5" s="43">
        <v>0</v>
      </c>
    </row>
    <row r="6" spans="1:24" ht="10.8">
      <c r="A6" s="43" t="s">
        <v>38</v>
      </c>
      <c r="B6" s="43" t="s">
        <v>39</v>
      </c>
      <c r="C6" s="47">
        <v>600</v>
      </c>
      <c r="D6" s="47">
        <v>330</v>
      </c>
      <c r="E6" s="47"/>
      <c r="F6" s="45" t="s">
        <v>82</v>
      </c>
      <c r="G6" s="46">
        <v>209</v>
      </c>
      <c r="H6" s="46"/>
      <c r="I6" s="55">
        <v>4790</v>
      </c>
      <c r="J6" s="35">
        <v>4790</v>
      </c>
      <c r="K6" s="36" t="s">
        <v>156</v>
      </c>
      <c r="L6" s="36">
        <v>0</v>
      </c>
      <c r="M6" s="34">
        <v>2170</v>
      </c>
      <c r="N6" s="34">
        <f t="shared" si="1"/>
        <v>2300</v>
      </c>
      <c r="O6" s="36">
        <v>0</v>
      </c>
      <c r="P6" s="35">
        <v>1400</v>
      </c>
      <c r="Q6" s="35">
        <v>770</v>
      </c>
      <c r="R6" s="34">
        <v>543</v>
      </c>
      <c r="S6" s="34">
        <v>130</v>
      </c>
      <c r="T6" s="34">
        <v>323</v>
      </c>
      <c r="U6" s="58">
        <v>347.46</v>
      </c>
      <c r="V6" s="37">
        <v>199.77</v>
      </c>
      <c r="W6" s="38">
        <v>547.23</v>
      </c>
      <c r="X6" s="36" t="s">
        <v>160</v>
      </c>
    </row>
    <row r="7" spans="1:24" ht="10.8">
      <c r="A7" s="43" t="s">
        <v>86</v>
      </c>
      <c r="B7" s="43" t="s">
        <v>141</v>
      </c>
      <c r="C7" s="47">
        <v>600</v>
      </c>
      <c r="D7" s="47">
        <v>503</v>
      </c>
      <c r="E7" s="47"/>
      <c r="F7" s="45" t="s">
        <v>82</v>
      </c>
      <c r="G7" s="46">
        <v>494</v>
      </c>
      <c r="H7" s="46"/>
      <c r="I7" s="55">
        <v>4123</v>
      </c>
      <c r="J7" s="35">
        <v>4123</v>
      </c>
      <c r="K7" s="36" t="s">
        <v>156</v>
      </c>
      <c r="L7" s="36">
        <v>0</v>
      </c>
      <c r="M7" s="34">
        <v>4938</v>
      </c>
      <c r="N7" s="34">
        <f t="shared" si="1"/>
        <v>5196</v>
      </c>
      <c r="O7" s="36">
        <v>0</v>
      </c>
      <c r="P7" s="35">
        <v>1828</v>
      </c>
      <c r="Q7" s="35">
        <v>3110</v>
      </c>
      <c r="R7" s="34">
        <v>4888</v>
      </c>
      <c r="S7" s="34">
        <v>258</v>
      </c>
      <c r="T7" s="34">
        <v>477</v>
      </c>
      <c r="U7" s="59">
        <v>330.2</v>
      </c>
      <c r="V7" s="37">
        <v>223.95</v>
      </c>
      <c r="W7" s="38">
        <v>554.15</v>
      </c>
      <c r="X7" s="36" t="s">
        <v>161</v>
      </c>
    </row>
    <row r="8" spans="1:24" ht="10.8">
      <c r="A8" s="43" t="s">
        <v>42</v>
      </c>
      <c r="B8" s="43" t="s">
        <v>43</v>
      </c>
      <c r="C8" s="47">
        <v>550</v>
      </c>
      <c r="D8" s="47">
        <v>526</v>
      </c>
      <c r="E8" s="47"/>
      <c r="F8" s="45" t="s">
        <v>82</v>
      </c>
      <c r="G8" s="46">
        <v>317</v>
      </c>
      <c r="H8" s="46"/>
      <c r="I8" s="55">
        <v>3751</v>
      </c>
      <c r="J8" s="35">
        <v>3540</v>
      </c>
      <c r="K8" s="36" t="s">
        <v>156</v>
      </c>
      <c r="L8" s="35">
        <v>211</v>
      </c>
      <c r="M8" s="34">
        <v>1151</v>
      </c>
      <c r="N8" s="34">
        <f t="shared" si="1"/>
        <v>1443</v>
      </c>
      <c r="O8" s="36">
        <v>0</v>
      </c>
      <c r="P8" s="35">
        <v>775</v>
      </c>
      <c r="Q8" s="35">
        <v>376</v>
      </c>
      <c r="R8" s="34">
        <v>247</v>
      </c>
      <c r="S8" s="34">
        <v>292</v>
      </c>
      <c r="T8" s="34">
        <v>397</v>
      </c>
      <c r="U8" s="58">
        <v>326.97000000000003</v>
      </c>
      <c r="V8" s="37">
        <v>247.84</v>
      </c>
      <c r="W8" s="38">
        <v>574.80999999999995</v>
      </c>
      <c r="X8" s="36" t="s">
        <v>162</v>
      </c>
    </row>
    <row r="9" spans="1:24" ht="10.8">
      <c r="A9" s="43" t="s">
        <v>87</v>
      </c>
      <c r="B9" s="43" t="s">
        <v>44</v>
      </c>
      <c r="C9" s="47">
        <v>850</v>
      </c>
      <c r="D9" s="47">
        <v>737</v>
      </c>
      <c r="E9" s="47"/>
      <c r="F9" s="45" t="s">
        <v>82</v>
      </c>
      <c r="G9" s="46">
        <v>686</v>
      </c>
      <c r="H9" s="46"/>
      <c r="I9" s="55">
        <v>7140</v>
      </c>
      <c r="J9" s="35">
        <v>6051</v>
      </c>
      <c r="K9" s="35">
        <v>109</v>
      </c>
      <c r="L9" s="35">
        <v>980</v>
      </c>
      <c r="M9" s="34">
        <v>10078</v>
      </c>
      <c r="N9" s="34">
        <f t="shared" si="1"/>
        <v>10258</v>
      </c>
      <c r="O9" s="35">
        <v>2496</v>
      </c>
      <c r="P9" s="35">
        <v>1617</v>
      </c>
      <c r="Q9" s="35">
        <v>5965</v>
      </c>
      <c r="R9" s="34">
        <v>7099</v>
      </c>
      <c r="S9" s="34">
        <v>180</v>
      </c>
      <c r="T9" s="34">
        <v>645</v>
      </c>
      <c r="U9" s="58">
        <v>315.83999999999997</v>
      </c>
      <c r="V9" s="37">
        <v>331.94</v>
      </c>
      <c r="W9" s="38">
        <v>647.78</v>
      </c>
      <c r="X9" s="36" t="s">
        <v>163</v>
      </c>
    </row>
    <row r="10" spans="1:24" ht="10.8">
      <c r="A10" s="43" t="s">
        <v>88</v>
      </c>
      <c r="B10" s="43" t="s">
        <v>45</v>
      </c>
      <c r="C10" s="44">
        <v>200</v>
      </c>
      <c r="D10" s="44">
        <v>122</v>
      </c>
      <c r="E10" s="44"/>
      <c r="F10" s="45" t="s">
        <v>252</v>
      </c>
      <c r="G10" s="46">
        <v>85</v>
      </c>
      <c r="H10" s="46">
        <v>30</v>
      </c>
      <c r="I10" s="55">
        <v>3210</v>
      </c>
      <c r="J10" s="35">
        <v>3083</v>
      </c>
      <c r="K10" s="35">
        <v>108</v>
      </c>
      <c r="L10" s="35">
        <v>19</v>
      </c>
      <c r="M10" s="34">
        <v>3290</v>
      </c>
      <c r="N10" s="34">
        <f t="shared" si="1"/>
        <v>3458</v>
      </c>
      <c r="O10" s="35">
        <v>624</v>
      </c>
      <c r="P10" s="35">
        <v>1918</v>
      </c>
      <c r="Q10" s="35">
        <v>748</v>
      </c>
      <c r="R10" s="34">
        <v>194</v>
      </c>
      <c r="S10" s="34">
        <v>168</v>
      </c>
      <c r="T10" s="34">
        <v>594</v>
      </c>
      <c r="U10" s="58">
        <v>202.99</v>
      </c>
      <c r="V10" s="37">
        <v>112.18</v>
      </c>
      <c r="W10" s="38">
        <v>315.17</v>
      </c>
      <c r="X10" s="36" t="s">
        <v>164</v>
      </c>
    </row>
    <row r="11" spans="1:24" ht="10.8">
      <c r="A11" s="43" t="s">
        <v>89</v>
      </c>
      <c r="B11" s="43" t="s">
        <v>46</v>
      </c>
      <c r="C11" s="47">
        <v>800</v>
      </c>
      <c r="D11" s="47">
        <v>532</v>
      </c>
      <c r="E11" s="47"/>
      <c r="F11" s="45" t="s">
        <v>82</v>
      </c>
      <c r="G11" s="46">
        <v>396</v>
      </c>
      <c r="H11" s="46"/>
      <c r="I11" s="55">
        <v>14447</v>
      </c>
      <c r="J11" s="35">
        <v>7121</v>
      </c>
      <c r="K11" s="36" t="s">
        <v>156</v>
      </c>
      <c r="L11" s="35">
        <v>7326</v>
      </c>
      <c r="M11" s="34">
        <v>9011</v>
      </c>
      <c r="N11" s="34">
        <f t="shared" si="1"/>
        <v>9887</v>
      </c>
      <c r="O11" s="35">
        <v>2708</v>
      </c>
      <c r="P11" s="35">
        <v>3021</v>
      </c>
      <c r="Q11" s="35">
        <v>3282</v>
      </c>
      <c r="R11" s="34">
        <v>401</v>
      </c>
      <c r="S11" s="34">
        <v>876</v>
      </c>
      <c r="T11" s="33" t="s">
        <v>165</v>
      </c>
      <c r="U11" s="58">
        <v>474.49</v>
      </c>
      <c r="V11" s="37">
        <v>235.58</v>
      </c>
      <c r="W11" s="38">
        <v>710.07</v>
      </c>
      <c r="X11" s="35">
        <v>0</v>
      </c>
    </row>
    <row r="12" spans="1:24" ht="10.8">
      <c r="A12" s="43" t="s">
        <v>90</v>
      </c>
      <c r="B12" s="43" t="s">
        <v>46</v>
      </c>
      <c r="C12" s="47">
        <v>600</v>
      </c>
      <c r="D12" s="47">
        <v>500</v>
      </c>
      <c r="E12" s="47"/>
      <c r="F12" s="45" t="s">
        <v>82</v>
      </c>
      <c r="G12" s="46">
        <v>478</v>
      </c>
      <c r="H12" s="46"/>
      <c r="I12" s="55">
        <v>5673</v>
      </c>
      <c r="J12" s="35">
        <v>4748</v>
      </c>
      <c r="K12" s="36" t="s">
        <v>156</v>
      </c>
      <c r="L12" s="35">
        <v>925</v>
      </c>
      <c r="M12" s="34">
        <v>5931</v>
      </c>
      <c r="N12" s="34">
        <f t="shared" si="1"/>
        <v>5931</v>
      </c>
      <c r="O12" s="35">
        <v>1882</v>
      </c>
      <c r="P12" s="35">
        <v>1442</v>
      </c>
      <c r="Q12" s="35">
        <v>2607</v>
      </c>
      <c r="R12" s="34">
        <v>2463</v>
      </c>
      <c r="S12" s="33">
        <v>0</v>
      </c>
      <c r="T12" s="34">
        <v>567</v>
      </c>
      <c r="U12" s="58">
        <v>230.37</v>
      </c>
      <c r="V12" s="37">
        <v>245.36</v>
      </c>
      <c r="W12" s="38">
        <v>475.73</v>
      </c>
      <c r="X12" s="36" t="s">
        <v>166</v>
      </c>
    </row>
    <row r="13" spans="1:24" ht="10.8">
      <c r="A13" s="43" t="s">
        <v>91</v>
      </c>
      <c r="B13" s="43" t="s">
        <v>46</v>
      </c>
      <c r="C13" s="47">
        <v>700</v>
      </c>
      <c r="D13" s="47">
        <v>592</v>
      </c>
      <c r="E13" s="47"/>
      <c r="F13" s="45" t="s">
        <v>82</v>
      </c>
      <c r="G13" s="46">
        <v>426</v>
      </c>
      <c r="H13" s="46"/>
      <c r="I13" s="55">
        <v>6685</v>
      </c>
      <c r="J13" s="35">
        <v>6251</v>
      </c>
      <c r="K13" s="36" t="s">
        <v>156</v>
      </c>
      <c r="L13" s="35">
        <v>434</v>
      </c>
      <c r="M13" s="34">
        <v>2043</v>
      </c>
      <c r="N13" s="34">
        <f t="shared" si="1"/>
        <v>2381</v>
      </c>
      <c r="O13" s="36">
        <v>0</v>
      </c>
      <c r="P13" s="35">
        <v>1337</v>
      </c>
      <c r="Q13" s="35">
        <v>706</v>
      </c>
      <c r="R13" s="34">
        <v>105</v>
      </c>
      <c r="S13" s="34">
        <v>338</v>
      </c>
      <c r="T13" s="34">
        <v>525</v>
      </c>
      <c r="U13" s="58">
        <v>115.35</v>
      </c>
      <c r="V13" s="37">
        <v>249.49</v>
      </c>
      <c r="W13" s="38">
        <v>364.84</v>
      </c>
      <c r="X13" s="36" t="s">
        <v>167</v>
      </c>
    </row>
    <row r="14" spans="1:24" ht="10.8">
      <c r="A14" s="43" t="s">
        <v>48</v>
      </c>
      <c r="B14" s="43" t="s">
        <v>47</v>
      </c>
      <c r="C14" s="47">
        <v>600</v>
      </c>
      <c r="D14" s="47">
        <v>303</v>
      </c>
      <c r="E14" s="47"/>
      <c r="F14" s="45" t="s">
        <v>82</v>
      </c>
      <c r="G14" s="46">
        <v>308</v>
      </c>
      <c r="H14" s="46"/>
      <c r="I14" s="55">
        <v>5312</v>
      </c>
      <c r="J14" s="35">
        <v>4899</v>
      </c>
      <c r="K14" s="36" t="s">
        <v>156</v>
      </c>
      <c r="L14" s="35">
        <v>413</v>
      </c>
      <c r="M14" s="34">
        <v>14146</v>
      </c>
      <c r="N14" s="34">
        <f t="shared" si="1"/>
        <v>14330</v>
      </c>
      <c r="O14" s="35">
        <v>6538</v>
      </c>
      <c r="P14" s="35">
        <v>3249</v>
      </c>
      <c r="Q14" s="35">
        <v>4359</v>
      </c>
      <c r="R14" s="34">
        <v>2212</v>
      </c>
      <c r="S14" s="34">
        <v>184</v>
      </c>
      <c r="T14" s="34">
        <v>872</v>
      </c>
      <c r="U14" s="58">
        <v>341.69</v>
      </c>
      <c r="V14" s="37">
        <v>288.36</v>
      </c>
      <c r="W14" s="38">
        <v>630.04999999999995</v>
      </c>
      <c r="X14" s="36" t="s">
        <v>168</v>
      </c>
    </row>
    <row r="15" spans="1:24" ht="10.8">
      <c r="A15" s="43" t="s">
        <v>92</v>
      </c>
      <c r="B15" s="43" t="s">
        <v>47</v>
      </c>
      <c r="C15" s="47">
        <v>700</v>
      </c>
      <c r="D15" s="47">
        <v>770</v>
      </c>
      <c r="E15" s="47" t="s">
        <v>237</v>
      </c>
      <c r="F15" s="45" t="s">
        <v>82</v>
      </c>
      <c r="G15" s="46">
        <v>525</v>
      </c>
      <c r="H15" s="46"/>
      <c r="I15" s="55">
        <v>7179</v>
      </c>
      <c r="J15" s="35">
        <v>7179</v>
      </c>
      <c r="K15" s="36" t="s">
        <v>156</v>
      </c>
      <c r="L15" s="36">
        <v>0</v>
      </c>
      <c r="M15" s="34">
        <v>8008</v>
      </c>
      <c r="N15" s="34">
        <f t="shared" si="1"/>
        <v>8482</v>
      </c>
      <c r="O15" s="35">
        <v>1115</v>
      </c>
      <c r="P15" s="35">
        <v>2525</v>
      </c>
      <c r="Q15" s="35">
        <v>4368</v>
      </c>
      <c r="R15" s="34">
        <v>5644</v>
      </c>
      <c r="S15" s="34">
        <v>474</v>
      </c>
      <c r="T15" s="34">
        <v>554</v>
      </c>
      <c r="U15" s="58">
        <v>334.65</v>
      </c>
      <c r="V15" s="37">
        <v>384.93</v>
      </c>
      <c r="W15" s="38">
        <v>719.58</v>
      </c>
      <c r="X15" s="36" t="s">
        <v>169</v>
      </c>
    </row>
    <row r="16" spans="1:24" ht="10.8">
      <c r="A16" s="43" t="s">
        <v>93</v>
      </c>
      <c r="B16" s="43" t="s">
        <v>47</v>
      </c>
      <c r="C16" s="47">
        <v>700</v>
      </c>
      <c r="D16" s="47">
        <v>597</v>
      </c>
      <c r="E16" s="47"/>
      <c r="F16" s="45" t="s">
        <v>82</v>
      </c>
      <c r="G16" s="46">
        <v>478</v>
      </c>
      <c r="H16" s="46"/>
      <c r="I16" s="55">
        <v>4907</v>
      </c>
      <c r="J16" s="35">
        <v>4907</v>
      </c>
      <c r="K16" s="36" t="s">
        <v>156</v>
      </c>
      <c r="L16" s="36">
        <v>0</v>
      </c>
      <c r="M16" s="34">
        <v>5168</v>
      </c>
      <c r="N16" s="34">
        <f t="shared" si="1"/>
        <v>5499</v>
      </c>
      <c r="O16" s="36">
        <v>0</v>
      </c>
      <c r="P16" s="35">
        <v>2546</v>
      </c>
      <c r="Q16" s="35">
        <v>2622</v>
      </c>
      <c r="R16" s="34">
        <v>5243</v>
      </c>
      <c r="S16" s="34">
        <v>331</v>
      </c>
      <c r="T16" s="34">
        <v>510</v>
      </c>
      <c r="U16" s="58">
        <v>370.53</v>
      </c>
      <c r="V16" s="37">
        <v>308.52999999999997</v>
      </c>
      <c r="W16" s="38">
        <v>679.06</v>
      </c>
      <c r="X16" s="36" t="s">
        <v>170</v>
      </c>
    </row>
    <row r="17" spans="1:24" ht="10.8">
      <c r="A17" s="43" t="s">
        <v>94</v>
      </c>
      <c r="B17" s="43" t="s">
        <v>47</v>
      </c>
      <c r="C17" s="47">
        <v>700</v>
      </c>
      <c r="D17" s="47">
        <v>480</v>
      </c>
      <c r="E17" s="47" t="s">
        <v>237</v>
      </c>
      <c r="F17" s="45" t="s">
        <v>82</v>
      </c>
      <c r="G17" s="46">
        <v>410</v>
      </c>
      <c r="H17" s="46"/>
      <c r="I17" s="55">
        <v>6451</v>
      </c>
      <c r="J17" s="35">
        <v>5240</v>
      </c>
      <c r="K17" s="36" t="s">
        <v>156</v>
      </c>
      <c r="L17" s="35">
        <v>1211</v>
      </c>
      <c r="M17" s="34">
        <v>5950</v>
      </c>
      <c r="N17" s="34">
        <f t="shared" si="1"/>
        <v>6253</v>
      </c>
      <c r="O17" s="35">
        <v>1770</v>
      </c>
      <c r="P17" s="35">
        <v>767</v>
      </c>
      <c r="Q17" s="35">
        <v>3413</v>
      </c>
      <c r="R17" s="34">
        <v>4701</v>
      </c>
      <c r="S17" s="34">
        <v>303</v>
      </c>
      <c r="T17" s="34">
        <v>513</v>
      </c>
      <c r="U17" s="58">
        <v>526.96</v>
      </c>
      <c r="V17" s="37">
        <v>298.95</v>
      </c>
      <c r="W17" s="38">
        <v>825.91</v>
      </c>
      <c r="X17" s="36" t="s">
        <v>171</v>
      </c>
    </row>
    <row r="18" spans="1:24" ht="10.8">
      <c r="A18" s="43" t="s">
        <v>95</v>
      </c>
      <c r="B18" s="43" t="s">
        <v>49</v>
      </c>
      <c r="C18" s="47">
        <v>900</v>
      </c>
      <c r="D18" s="47">
        <v>796</v>
      </c>
      <c r="E18" s="47" t="s">
        <v>237</v>
      </c>
      <c r="F18" s="45" t="s">
        <v>82</v>
      </c>
      <c r="G18" s="46">
        <v>575</v>
      </c>
      <c r="H18" s="46"/>
      <c r="I18" s="55">
        <v>6681</v>
      </c>
      <c r="J18" s="35">
        <v>6553</v>
      </c>
      <c r="K18" s="35">
        <v>129</v>
      </c>
      <c r="L18" s="36">
        <v>0</v>
      </c>
      <c r="M18" s="34">
        <v>18801</v>
      </c>
      <c r="N18" s="34">
        <f t="shared" si="1"/>
        <v>19169</v>
      </c>
      <c r="O18" s="35">
        <v>1200</v>
      </c>
      <c r="P18" s="35">
        <v>2201</v>
      </c>
      <c r="Q18" s="35">
        <v>15400</v>
      </c>
      <c r="R18" s="40">
        <v>15400</v>
      </c>
      <c r="S18" s="34">
        <v>368</v>
      </c>
      <c r="T18" s="34">
        <v>669</v>
      </c>
      <c r="U18" s="58">
        <v>498.35</v>
      </c>
      <c r="V18" s="37">
        <v>316.72000000000003</v>
      </c>
      <c r="W18" s="38">
        <v>815.07</v>
      </c>
      <c r="X18" s="36" t="s">
        <v>172</v>
      </c>
    </row>
    <row r="19" spans="1:24" ht="10.8">
      <c r="A19" s="48" t="s">
        <v>96</v>
      </c>
      <c r="B19" s="48" t="s">
        <v>50</v>
      </c>
      <c r="C19" s="47">
        <v>750</v>
      </c>
      <c r="D19" s="47">
        <v>706</v>
      </c>
      <c r="E19" s="47"/>
      <c r="F19" s="45" t="s">
        <v>82</v>
      </c>
      <c r="G19" s="46">
        <v>667</v>
      </c>
      <c r="H19" s="46"/>
      <c r="I19" s="55">
        <v>6132</v>
      </c>
      <c r="J19" s="35">
        <v>5987</v>
      </c>
      <c r="K19" s="35">
        <v>146</v>
      </c>
      <c r="L19" s="36">
        <v>0</v>
      </c>
      <c r="M19" s="34">
        <v>4502</v>
      </c>
      <c r="N19" s="34">
        <f t="shared" si="1"/>
        <v>4703</v>
      </c>
      <c r="O19" s="35">
        <v>1422</v>
      </c>
      <c r="P19" s="35">
        <v>2320</v>
      </c>
      <c r="Q19" s="35">
        <v>760</v>
      </c>
      <c r="R19" s="34">
        <v>2050</v>
      </c>
      <c r="S19" s="34">
        <v>201</v>
      </c>
      <c r="T19" s="34">
        <v>296</v>
      </c>
      <c r="U19" s="58">
        <v>379.26</v>
      </c>
      <c r="V19" s="37">
        <v>244.85</v>
      </c>
      <c r="W19" s="38">
        <v>624.11</v>
      </c>
      <c r="X19" s="36" t="s">
        <v>173</v>
      </c>
    </row>
    <row r="20" spans="1:24" ht="10.8">
      <c r="A20" s="43" t="s">
        <v>53</v>
      </c>
      <c r="B20" s="43" t="s">
        <v>51</v>
      </c>
      <c r="C20" s="47">
        <v>700</v>
      </c>
      <c r="D20" s="47">
        <v>728</v>
      </c>
      <c r="E20" s="47"/>
      <c r="F20" s="45" t="s">
        <v>82</v>
      </c>
      <c r="G20" s="46">
        <v>669</v>
      </c>
      <c r="H20" s="46"/>
      <c r="I20" s="55">
        <v>8884</v>
      </c>
      <c r="J20" s="35">
        <v>6783</v>
      </c>
      <c r="K20" s="36" t="s">
        <v>156</v>
      </c>
      <c r="L20" s="35">
        <v>2101</v>
      </c>
      <c r="M20" s="34">
        <v>11298</v>
      </c>
      <c r="N20" s="34">
        <f t="shared" si="1"/>
        <v>11760</v>
      </c>
      <c r="O20" s="35">
        <v>4696</v>
      </c>
      <c r="P20" s="35">
        <v>1882</v>
      </c>
      <c r="Q20" s="35">
        <v>4720</v>
      </c>
      <c r="R20" s="34">
        <v>9683</v>
      </c>
      <c r="S20" s="34">
        <v>462</v>
      </c>
      <c r="T20" s="34">
        <v>647</v>
      </c>
      <c r="U20" s="58">
        <v>478.44</v>
      </c>
      <c r="V20" s="37">
        <v>272.33999999999997</v>
      </c>
      <c r="W20" s="38">
        <v>750.78</v>
      </c>
      <c r="X20" s="36" t="s">
        <v>174</v>
      </c>
    </row>
    <row r="21" spans="1:24" ht="10.8">
      <c r="A21" s="43" t="s">
        <v>52</v>
      </c>
      <c r="B21" s="43" t="s">
        <v>51</v>
      </c>
      <c r="C21" s="47">
        <v>550</v>
      </c>
      <c r="D21" s="47">
        <v>426</v>
      </c>
      <c r="E21" s="47"/>
      <c r="F21" s="45" t="s">
        <v>252</v>
      </c>
      <c r="G21" s="46">
        <v>262</v>
      </c>
      <c r="H21" s="46"/>
      <c r="I21" s="55">
        <v>3528</v>
      </c>
      <c r="J21" s="35">
        <v>3528</v>
      </c>
      <c r="K21" s="36" t="s">
        <v>156</v>
      </c>
      <c r="L21" s="36">
        <v>0</v>
      </c>
      <c r="M21" s="34">
        <v>2104</v>
      </c>
      <c r="N21" s="34">
        <f t="shared" si="1"/>
        <v>2339</v>
      </c>
      <c r="O21" s="36">
        <v>0</v>
      </c>
      <c r="P21" s="35">
        <v>1625</v>
      </c>
      <c r="Q21" s="35">
        <v>479</v>
      </c>
      <c r="R21" s="34">
        <v>1180</v>
      </c>
      <c r="S21" s="34">
        <v>235</v>
      </c>
      <c r="T21" s="34">
        <v>100</v>
      </c>
      <c r="U21" s="58">
        <v>289.87</v>
      </c>
      <c r="V21" s="37">
        <v>221.48</v>
      </c>
      <c r="W21" s="38">
        <v>511.35</v>
      </c>
      <c r="X21" s="36" t="s">
        <v>175</v>
      </c>
    </row>
    <row r="22" spans="1:24" ht="10.8">
      <c r="A22" s="43" t="s">
        <v>97</v>
      </c>
      <c r="B22" s="43" t="s">
        <v>51</v>
      </c>
      <c r="C22" s="47">
        <v>600</v>
      </c>
      <c r="D22" s="47">
        <v>474</v>
      </c>
      <c r="E22" s="47"/>
      <c r="F22" s="45" t="s">
        <v>82</v>
      </c>
      <c r="G22" s="46">
        <v>357</v>
      </c>
      <c r="H22" s="46"/>
      <c r="I22" s="55">
        <v>6178</v>
      </c>
      <c r="J22" s="35">
        <v>5344</v>
      </c>
      <c r="K22" s="36" t="s">
        <v>156</v>
      </c>
      <c r="L22" s="35">
        <v>835</v>
      </c>
      <c r="M22" s="34">
        <v>8403</v>
      </c>
      <c r="N22" s="34">
        <f t="shared" si="1"/>
        <v>8730</v>
      </c>
      <c r="O22" s="35">
        <v>2036</v>
      </c>
      <c r="P22" s="35">
        <v>1586</v>
      </c>
      <c r="Q22" s="35">
        <v>4781</v>
      </c>
      <c r="R22" s="34">
        <v>1801</v>
      </c>
      <c r="S22" s="34">
        <v>327</v>
      </c>
      <c r="T22" s="34">
        <v>749</v>
      </c>
      <c r="U22" s="59">
        <v>207.4</v>
      </c>
      <c r="V22" s="37">
        <v>222.24</v>
      </c>
      <c r="W22" s="38">
        <v>429.64</v>
      </c>
      <c r="X22" s="36" t="s">
        <v>176</v>
      </c>
    </row>
    <row r="23" spans="1:24" ht="10.8">
      <c r="A23" s="43" t="s">
        <v>98</v>
      </c>
      <c r="B23" s="43" t="s">
        <v>51</v>
      </c>
      <c r="C23" s="47">
        <v>850</v>
      </c>
      <c r="D23" s="47">
        <v>474</v>
      </c>
      <c r="E23" s="47"/>
      <c r="F23" s="45" t="s">
        <v>252</v>
      </c>
      <c r="G23" s="46">
        <v>309</v>
      </c>
      <c r="H23" s="46">
        <v>13</v>
      </c>
      <c r="I23" s="55">
        <v>9244</v>
      </c>
      <c r="J23" s="35">
        <v>8015</v>
      </c>
      <c r="K23" s="36" t="s">
        <v>156</v>
      </c>
      <c r="L23" s="35">
        <v>1229</v>
      </c>
      <c r="M23" s="34">
        <v>3828</v>
      </c>
      <c r="N23" s="34">
        <f t="shared" si="1"/>
        <v>3975</v>
      </c>
      <c r="O23" s="35">
        <v>569</v>
      </c>
      <c r="P23" s="35">
        <v>1375</v>
      </c>
      <c r="Q23" s="35">
        <v>1884</v>
      </c>
      <c r="R23" s="34">
        <v>200</v>
      </c>
      <c r="S23" s="34">
        <v>147</v>
      </c>
      <c r="T23" s="34">
        <v>645</v>
      </c>
      <c r="U23" s="58">
        <v>410.43</v>
      </c>
      <c r="V23" s="37">
        <v>191.85</v>
      </c>
      <c r="W23" s="38">
        <v>602.28</v>
      </c>
      <c r="X23" s="36" t="s">
        <v>177</v>
      </c>
    </row>
    <row r="24" spans="1:24" ht="10.8">
      <c r="A24" s="43" t="s">
        <v>142</v>
      </c>
      <c r="B24" s="43" t="s">
        <v>143</v>
      </c>
      <c r="C24" s="47">
        <v>600</v>
      </c>
      <c r="D24" s="47">
        <v>388</v>
      </c>
      <c r="E24" s="47"/>
      <c r="F24" s="45" t="s">
        <v>82</v>
      </c>
      <c r="G24" s="46">
        <v>316</v>
      </c>
      <c r="H24" s="46"/>
      <c r="I24" s="55">
        <v>7266</v>
      </c>
      <c r="J24" s="35">
        <v>5398</v>
      </c>
      <c r="K24" s="36" t="s">
        <v>156</v>
      </c>
      <c r="L24" s="35">
        <v>1868</v>
      </c>
      <c r="M24" s="34">
        <v>8522</v>
      </c>
      <c r="N24" s="34">
        <f t="shared" si="1"/>
        <v>9173</v>
      </c>
      <c r="O24" s="35">
        <v>2685</v>
      </c>
      <c r="P24" s="35">
        <v>1661</v>
      </c>
      <c r="Q24" s="35">
        <v>4176</v>
      </c>
      <c r="R24" s="34">
        <v>2720</v>
      </c>
      <c r="S24" s="34">
        <v>651</v>
      </c>
      <c r="T24" s="34">
        <v>467</v>
      </c>
      <c r="U24" s="58">
        <v>349.16</v>
      </c>
      <c r="V24" s="37">
        <v>218.76</v>
      </c>
      <c r="W24" s="38">
        <v>567.91999999999996</v>
      </c>
      <c r="X24" s="36" t="s">
        <v>178</v>
      </c>
    </row>
    <row r="25" spans="1:24" ht="10.8">
      <c r="A25" s="43" t="s">
        <v>99</v>
      </c>
      <c r="B25" s="43" t="s">
        <v>144</v>
      </c>
      <c r="C25" s="47">
        <v>850</v>
      </c>
      <c r="D25" s="47">
        <v>695</v>
      </c>
      <c r="E25" s="47"/>
      <c r="F25" s="45" t="s">
        <v>82</v>
      </c>
      <c r="G25" s="46">
        <v>715</v>
      </c>
      <c r="H25" s="46"/>
      <c r="I25" s="55">
        <v>6303</v>
      </c>
      <c r="J25" s="35">
        <v>6303</v>
      </c>
      <c r="K25" s="36" t="s">
        <v>156</v>
      </c>
      <c r="L25" s="36">
        <v>0</v>
      </c>
      <c r="M25" s="34">
        <v>5773</v>
      </c>
      <c r="N25" s="34">
        <f t="shared" si="1"/>
        <v>6066</v>
      </c>
      <c r="O25" s="35">
        <v>1010</v>
      </c>
      <c r="P25" s="35">
        <v>1777</v>
      </c>
      <c r="Q25" s="35">
        <v>2986</v>
      </c>
      <c r="R25" s="34">
        <v>8183</v>
      </c>
      <c r="S25" s="34">
        <v>293</v>
      </c>
      <c r="T25" s="34">
        <v>540</v>
      </c>
      <c r="U25" s="58">
        <v>410.55</v>
      </c>
      <c r="V25" s="37">
        <v>320.54000000000002</v>
      </c>
      <c r="W25" s="38">
        <v>731.09</v>
      </c>
      <c r="X25" s="36" t="s">
        <v>179</v>
      </c>
    </row>
    <row r="26" spans="1:24" ht="10.8">
      <c r="A26" s="43" t="s">
        <v>100</v>
      </c>
      <c r="B26" s="43" t="s">
        <v>145</v>
      </c>
      <c r="C26" s="47">
        <v>550</v>
      </c>
      <c r="D26" s="47">
        <v>449</v>
      </c>
      <c r="E26" s="47"/>
      <c r="F26" s="45" t="s">
        <v>82</v>
      </c>
      <c r="G26" s="46">
        <v>278</v>
      </c>
      <c r="H26" s="46"/>
      <c r="I26" s="55">
        <v>4193</v>
      </c>
      <c r="J26" s="35">
        <v>4041</v>
      </c>
      <c r="K26" s="36" t="s">
        <v>156</v>
      </c>
      <c r="L26" s="35">
        <v>152</v>
      </c>
      <c r="M26" s="34">
        <v>2592</v>
      </c>
      <c r="N26" s="34">
        <f t="shared" si="1"/>
        <v>2967</v>
      </c>
      <c r="O26" s="35">
        <v>469</v>
      </c>
      <c r="P26" s="35">
        <v>830</v>
      </c>
      <c r="Q26" s="35">
        <v>1293</v>
      </c>
      <c r="R26" s="34">
        <v>2772</v>
      </c>
      <c r="S26" s="34">
        <v>375</v>
      </c>
      <c r="T26" s="34">
        <v>465</v>
      </c>
      <c r="U26" s="59">
        <v>361.9</v>
      </c>
      <c r="V26" s="37">
        <v>254.84</v>
      </c>
      <c r="W26" s="38">
        <v>616.74</v>
      </c>
      <c r="X26" s="36" t="s">
        <v>180</v>
      </c>
    </row>
    <row r="27" spans="1:24" ht="10.8">
      <c r="A27" s="43" t="s">
        <v>101</v>
      </c>
      <c r="B27" s="43" t="s">
        <v>146</v>
      </c>
      <c r="C27" s="47">
        <v>800</v>
      </c>
      <c r="D27" s="47">
        <v>524</v>
      </c>
      <c r="E27" s="47"/>
      <c r="F27" s="45" t="s">
        <v>82</v>
      </c>
      <c r="G27" s="46">
        <v>417</v>
      </c>
      <c r="H27" s="46"/>
      <c r="I27" s="55">
        <v>7766</v>
      </c>
      <c r="J27" s="35">
        <v>7766</v>
      </c>
      <c r="K27" s="36" t="s">
        <v>156</v>
      </c>
      <c r="L27" s="36">
        <v>0</v>
      </c>
      <c r="M27" s="34">
        <v>4485</v>
      </c>
      <c r="N27" s="34">
        <f t="shared" si="1"/>
        <v>4687</v>
      </c>
      <c r="O27" s="36">
        <v>0</v>
      </c>
      <c r="P27" s="35">
        <v>1264</v>
      </c>
      <c r="Q27" s="35">
        <v>3221</v>
      </c>
      <c r="R27" s="34">
        <v>9026</v>
      </c>
      <c r="S27" s="34">
        <v>202</v>
      </c>
      <c r="T27" s="34">
        <v>439</v>
      </c>
      <c r="U27" s="58">
        <v>296.62</v>
      </c>
      <c r="V27" s="39">
        <v>281.39999999999998</v>
      </c>
      <c r="W27" s="38">
        <v>578.02</v>
      </c>
      <c r="X27" s="36" t="s">
        <v>181</v>
      </c>
    </row>
    <row r="28" spans="1:24" ht="10.8">
      <c r="A28" s="43" t="s">
        <v>102</v>
      </c>
      <c r="B28" s="43" t="s">
        <v>146</v>
      </c>
      <c r="C28" s="47">
        <v>600</v>
      </c>
      <c r="D28" s="47">
        <v>555</v>
      </c>
      <c r="E28" s="47"/>
      <c r="F28" s="45" t="s">
        <v>82</v>
      </c>
      <c r="G28" s="46">
        <v>461</v>
      </c>
      <c r="H28" s="46"/>
      <c r="I28" s="55">
        <v>6379</v>
      </c>
      <c r="J28" s="35">
        <v>4763</v>
      </c>
      <c r="K28" s="36" t="s">
        <v>156</v>
      </c>
      <c r="L28" s="35">
        <v>1617</v>
      </c>
      <c r="M28" s="34">
        <v>5371</v>
      </c>
      <c r="N28" s="34">
        <f t="shared" si="1"/>
        <v>5634</v>
      </c>
      <c r="O28" s="35">
        <v>2450</v>
      </c>
      <c r="P28" s="35">
        <v>371</v>
      </c>
      <c r="Q28" s="35">
        <v>2550</v>
      </c>
      <c r="R28" s="34">
        <v>2277</v>
      </c>
      <c r="S28" s="34">
        <v>263</v>
      </c>
      <c r="T28" s="34">
        <v>917</v>
      </c>
      <c r="U28" s="58">
        <v>220.26</v>
      </c>
      <c r="V28" s="37">
        <v>268.27</v>
      </c>
      <c r="W28" s="38">
        <v>488.53</v>
      </c>
      <c r="X28" s="36" t="s">
        <v>182</v>
      </c>
    </row>
    <row r="29" spans="1:24" ht="10.8">
      <c r="A29" s="43" t="s">
        <v>103</v>
      </c>
      <c r="B29" s="43" t="s">
        <v>147</v>
      </c>
      <c r="C29" s="47">
        <v>800</v>
      </c>
      <c r="D29" s="47">
        <v>590</v>
      </c>
      <c r="E29" s="47"/>
      <c r="F29" s="45" t="s">
        <v>82</v>
      </c>
      <c r="G29" s="46">
        <v>593</v>
      </c>
      <c r="H29" s="46"/>
      <c r="I29" s="55">
        <v>8658</v>
      </c>
      <c r="J29" s="35">
        <v>6341</v>
      </c>
      <c r="K29" s="36" t="s">
        <v>156</v>
      </c>
      <c r="L29" s="35">
        <v>2317</v>
      </c>
      <c r="M29" s="34">
        <v>7119</v>
      </c>
      <c r="N29" s="34">
        <f t="shared" si="1"/>
        <v>7345</v>
      </c>
      <c r="O29" s="35">
        <v>2432</v>
      </c>
      <c r="P29" s="35">
        <v>2304</v>
      </c>
      <c r="Q29" s="35">
        <v>2383</v>
      </c>
      <c r="R29" s="34">
        <v>9242</v>
      </c>
      <c r="S29" s="34">
        <v>226</v>
      </c>
      <c r="T29" s="34">
        <v>836</v>
      </c>
      <c r="U29" s="58">
        <v>446.05</v>
      </c>
      <c r="V29" s="39">
        <v>314</v>
      </c>
      <c r="W29" s="38">
        <v>760.05</v>
      </c>
      <c r="X29" s="36" t="s">
        <v>183</v>
      </c>
    </row>
    <row r="30" spans="1:24" ht="10.8">
      <c r="A30" s="43" t="s">
        <v>104</v>
      </c>
      <c r="B30" s="43" t="s">
        <v>54</v>
      </c>
      <c r="C30" s="47">
        <v>750</v>
      </c>
      <c r="D30" s="47">
        <v>608</v>
      </c>
      <c r="E30" s="47"/>
      <c r="F30" s="45" t="s">
        <v>82</v>
      </c>
      <c r="G30" s="46">
        <v>540</v>
      </c>
      <c r="H30" s="46"/>
      <c r="I30" s="55">
        <v>6967</v>
      </c>
      <c r="J30" s="35">
        <v>5233</v>
      </c>
      <c r="K30" s="36" t="s">
        <v>156</v>
      </c>
      <c r="L30" s="35">
        <v>1734</v>
      </c>
      <c r="M30" s="34">
        <v>9202</v>
      </c>
      <c r="N30" s="34">
        <f t="shared" si="1"/>
        <v>9659</v>
      </c>
      <c r="O30" s="35">
        <v>3213</v>
      </c>
      <c r="P30" s="35">
        <v>1760</v>
      </c>
      <c r="Q30" s="35">
        <v>4229</v>
      </c>
      <c r="R30" s="34">
        <v>9394</v>
      </c>
      <c r="S30" s="34">
        <v>457</v>
      </c>
      <c r="T30" s="34">
        <v>490</v>
      </c>
      <c r="U30" s="58">
        <v>352.06</v>
      </c>
      <c r="V30" s="37">
        <v>309.05</v>
      </c>
      <c r="W30" s="38">
        <v>661.11</v>
      </c>
      <c r="X30" s="36" t="s">
        <v>184</v>
      </c>
    </row>
    <row r="31" spans="1:24" ht="10.8">
      <c r="A31" s="43" t="s">
        <v>105</v>
      </c>
      <c r="B31" s="43" t="s">
        <v>54</v>
      </c>
      <c r="C31" s="47">
        <v>800</v>
      </c>
      <c r="D31" s="47">
        <v>637</v>
      </c>
      <c r="E31" s="47"/>
      <c r="F31" s="45" t="s">
        <v>82</v>
      </c>
      <c r="G31" s="46">
        <v>600</v>
      </c>
      <c r="H31" s="46"/>
      <c r="I31" s="55">
        <v>7011</v>
      </c>
      <c r="J31" s="35">
        <v>5194</v>
      </c>
      <c r="K31" s="36" t="s">
        <v>156</v>
      </c>
      <c r="L31" s="35">
        <v>1817</v>
      </c>
      <c r="M31" s="34">
        <v>11555</v>
      </c>
      <c r="N31" s="34">
        <f t="shared" si="1"/>
        <v>11714</v>
      </c>
      <c r="O31" s="35">
        <v>1804</v>
      </c>
      <c r="P31" s="35">
        <v>1577</v>
      </c>
      <c r="Q31" s="35">
        <v>8174</v>
      </c>
      <c r="R31" s="34">
        <v>6664</v>
      </c>
      <c r="S31" s="34">
        <v>159</v>
      </c>
      <c r="T31" s="34">
        <v>872</v>
      </c>
      <c r="U31" s="58">
        <v>387.31</v>
      </c>
      <c r="V31" s="37">
        <v>270.86</v>
      </c>
      <c r="W31" s="38">
        <v>658.17</v>
      </c>
      <c r="X31" s="36" t="s">
        <v>185</v>
      </c>
    </row>
    <row r="32" spans="1:24" ht="10.8">
      <c r="A32" s="43" t="s">
        <v>106</v>
      </c>
      <c r="B32" s="43" t="s">
        <v>55</v>
      </c>
      <c r="C32" s="47">
        <v>800</v>
      </c>
      <c r="D32" s="47">
        <v>552</v>
      </c>
      <c r="E32" s="47"/>
      <c r="F32" s="45" t="s">
        <v>82</v>
      </c>
      <c r="G32" s="46">
        <v>379</v>
      </c>
      <c r="H32" s="46"/>
      <c r="I32" s="55">
        <v>6452</v>
      </c>
      <c r="J32" s="35">
        <v>5382</v>
      </c>
      <c r="K32" s="36" t="s">
        <v>156</v>
      </c>
      <c r="L32" s="35">
        <v>1070</v>
      </c>
      <c r="M32" s="34">
        <v>489</v>
      </c>
      <c r="N32" s="34">
        <f t="shared" si="1"/>
        <v>654</v>
      </c>
      <c r="O32" s="36">
        <v>0</v>
      </c>
      <c r="P32" s="35">
        <v>489</v>
      </c>
      <c r="Q32" s="36">
        <v>0</v>
      </c>
      <c r="R32" s="34">
        <v>377</v>
      </c>
      <c r="S32" s="34">
        <v>165</v>
      </c>
      <c r="T32" s="34">
        <v>527</v>
      </c>
      <c r="U32" s="58">
        <v>339.92</v>
      </c>
      <c r="V32" s="39">
        <v>228.1</v>
      </c>
      <c r="W32" s="38">
        <v>568.02</v>
      </c>
      <c r="X32" s="36" t="s">
        <v>186</v>
      </c>
    </row>
    <row r="33" spans="1:24" ht="21.6">
      <c r="A33" s="43" t="s">
        <v>107</v>
      </c>
      <c r="B33" s="43" t="s">
        <v>55</v>
      </c>
      <c r="C33" s="47">
        <v>800</v>
      </c>
      <c r="D33" s="47">
        <v>701</v>
      </c>
      <c r="E33" s="47"/>
      <c r="F33" s="45" t="s">
        <v>82</v>
      </c>
      <c r="G33" s="46">
        <v>491</v>
      </c>
      <c r="H33" s="46"/>
      <c r="I33" s="55">
        <v>7494</v>
      </c>
      <c r="J33" s="35">
        <v>6544</v>
      </c>
      <c r="K33" s="36" t="s">
        <v>156</v>
      </c>
      <c r="L33" s="35">
        <v>950</v>
      </c>
      <c r="M33" s="34">
        <v>1903</v>
      </c>
      <c r="N33" s="34">
        <f t="shared" si="1"/>
        <v>2181</v>
      </c>
      <c r="O33" s="35">
        <v>1328</v>
      </c>
      <c r="P33" s="35">
        <v>575</v>
      </c>
      <c r="Q33" s="36">
        <v>0</v>
      </c>
      <c r="R33" s="34">
        <v>135</v>
      </c>
      <c r="S33" s="34">
        <v>278</v>
      </c>
      <c r="T33" s="34">
        <v>772</v>
      </c>
      <c r="U33" s="58">
        <v>410.79</v>
      </c>
      <c r="V33" s="37">
        <v>248.12</v>
      </c>
      <c r="W33" s="38">
        <v>658.91</v>
      </c>
      <c r="X33" s="36" t="s">
        <v>187</v>
      </c>
    </row>
    <row r="34" spans="1:24" ht="10.8">
      <c r="A34" s="43" t="s">
        <v>108</v>
      </c>
      <c r="B34" s="43" t="s">
        <v>56</v>
      </c>
      <c r="C34" s="47">
        <v>850</v>
      </c>
      <c r="D34" s="47">
        <v>576</v>
      </c>
      <c r="E34" s="47"/>
      <c r="F34" s="45" t="s">
        <v>82</v>
      </c>
      <c r="G34" s="46">
        <v>554</v>
      </c>
      <c r="H34" s="46"/>
      <c r="I34" s="55">
        <v>7346</v>
      </c>
      <c r="J34" s="35">
        <v>5614</v>
      </c>
      <c r="K34" s="36" t="s">
        <v>156</v>
      </c>
      <c r="L34" s="35">
        <v>1731</v>
      </c>
      <c r="M34" s="34">
        <v>7205</v>
      </c>
      <c r="N34" s="34">
        <f t="shared" si="1"/>
        <v>7737</v>
      </c>
      <c r="O34" s="35">
        <v>1680</v>
      </c>
      <c r="P34" s="35">
        <v>1694</v>
      </c>
      <c r="Q34" s="35">
        <v>3831</v>
      </c>
      <c r="R34" s="34">
        <v>5776</v>
      </c>
      <c r="S34" s="34">
        <v>532</v>
      </c>
      <c r="T34" s="34">
        <v>901</v>
      </c>
      <c r="U34" s="58">
        <v>352.15</v>
      </c>
      <c r="V34" s="37">
        <v>271.95999999999998</v>
      </c>
      <c r="W34" s="38">
        <v>624.11</v>
      </c>
      <c r="X34" s="36" t="s">
        <v>188</v>
      </c>
    </row>
    <row r="35" spans="1:24" ht="10.8">
      <c r="A35" s="43" t="s">
        <v>109</v>
      </c>
      <c r="B35" s="43" t="s">
        <v>57</v>
      </c>
      <c r="C35" s="47">
        <v>900</v>
      </c>
      <c r="D35" s="47">
        <v>866</v>
      </c>
      <c r="E35" s="47"/>
      <c r="F35" s="45" t="s">
        <v>82</v>
      </c>
      <c r="G35" s="46">
        <v>848</v>
      </c>
      <c r="H35" s="46"/>
      <c r="I35" s="55">
        <v>9630</v>
      </c>
      <c r="J35" s="35">
        <v>9521</v>
      </c>
      <c r="K35" s="35">
        <v>109</v>
      </c>
      <c r="L35" s="36">
        <v>0</v>
      </c>
      <c r="M35" s="34">
        <v>11102</v>
      </c>
      <c r="N35" s="34">
        <f t="shared" si="1"/>
        <v>11454</v>
      </c>
      <c r="O35" s="35">
        <v>3434</v>
      </c>
      <c r="P35" s="35">
        <v>1644</v>
      </c>
      <c r="Q35" s="35">
        <v>6024</v>
      </c>
      <c r="R35" s="34">
        <v>7147</v>
      </c>
      <c r="S35" s="34">
        <v>352</v>
      </c>
      <c r="T35" s="34">
        <v>849</v>
      </c>
      <c r="U35" s="58">
        <v>476.91</v>
      </c>
      <c r="V35" s="37">
        <v>614.32000000000005</v>
      </c>
      <c r="W35" s="38">
        <v>1091.23</v>
      </c>
      <c r="X35" s="36" t="s">
        <v>189</v>
      </c>
    </row>
    <row r="36" spans="1:24" ht="10.8">
      <c r="A36" s="43" t="s">
        <v>110</v>
      </c>
      <c r="B36" s="43" t="s">
        <v>59</v>
      </c>
      <c r="C36" s="47">
        <v>800</v>
      </c>
      <c r="D36" s="47">
        <v>772</v>
      </c>
      <c r="E36" s="47"/>
      <c r="F36" s="45" t="s">
        <v>82</v>
      </c>
      <c r="G36" s="46">
        <v>714</v>
      </c>
      <c r="H36" s="46"/>
      <c r="I36" s="55">
        <v>6938</v>
      </c>
      <c r="J36" s="35">
        <v>6106</v>
      </c>
      <c r="K36" s="36" t="s">
        <v>156</v>
      </c>
      <c r="L36" s="35">
        <v>832</v>
      </c>
      <c r="M36" s="34">
        <v>5571</v>
      </c>
      <c r="N36" s="34">
        <f t="shared" si="1"/>
        <v>5851</v>
      </c>
      <c r="O36" s="35">
        <v>1173</v>
      </c>
      <c r="P36" s="35">
        <v>1384</v>
      </c>
      <c r="Q36" s="35">
        <v>3014</v>
      </c>
      <c r="R36" s="34">
        <v>4298</v>
      </c>
      <c r="S36" s="34">
        <v>280</v>
      </c>
      <c r="T36" s="34">
        <v>790</v>
      </c>
      <c r="U36" s="58">
        <v>343.57</v>
      </c>
      <c r="V36" s="37">
        <v>290.77999999999997</v>
      </c>
      <c r="W36" s="38">
        <v>634.35</v>
      </c>
      <c r="X36" s="36" t="s">
        <v>190</v>
      </c>
    </row>
    <row r="37" spans="1:24" ht="10.8">
      <c r="A37" s="43" t="s">
        <v>111</v>
      </c>
      <c r="B37" s="43" t="s">
        <v>59</v>
      </c>
      <c r="C37" s="47">
        <v>700</v>
      </c>
      <c r="D37" s="47">
        <v>567</v>
      </c>
      <c r="E37" s="49" t="s">
        <v>236</v>
      </c>
      <c r="F37" s="45" t="s">
        <v>82</v>
      </c>
      <c r="G37" s="46">
        <v>127</v>
      </c>
      <c r="H37" s="46"/>
      <c r="I37" s="55">
        <v>7542</v>
      </c>
      <c r="J37" s="35">
        <v>5734</v>
      </c>
      <c r="K37" s="36" t="s">
        <v>156</v>
      </c>
      <c r="L37" s="35">
        <v>1808</v>
      </c>
      <c r="M37" s="34">
        <v>5386</v>
      </c>
      <c r="N37" s="34">
        <f t="shared" si="1"/>
        <v>5613</v>
      </c>
      <c r="O37" s="35">
        <v>1775</v>
      </c>
      <c r="P37" s="35">
        <v>1621</v>
      </c>
      <c r="Q37" s="35">
        <v>1990</v>
      </c>
      <c r="R37" s="34">
        <v>264</v>
      </c>
      <c r="S37" s="34">
        <v>227</v>
      </c>
      <c r="T37" s="34">
        <v>477</v>
      </c>
      <c r="U37" s="58">
        <v>364.65</v>
      </c>
      <c r="V37" s="37">
        <v>271.18</v>
      </c>
      <c r="W37" s="38">
        <v>635.83000000000004</v>
      </c>
      <c r="X37" s="36" t="s">
        <v>191</v>
      </c>
    </row>
    <row r="38" spans="1:24" ht="10.8">
      <c r="A38" s="43" t="s">
        <v>112</v>
      </c>
      <c r="B38" s="43" t="s">
        <v>59</v>
      </c>
      <c r="C38" s="47">
        <v>750</v>
      </c>
      <c r="D38" s="47">
        <v>561</v>
      </c>
      <c r="E38" s="47"/>
      <c r="F38" s="45" t="s">
        <v>82</v>
      </c>
      <c r="G38" s="46">
        <v>411</v>
      </c>
      <c r="H38" s="46"/>
      <c r="I38" s="55">
        <v>6264</v>
      </c>
      <c r="J38" s="35">
        <v>5173</v>
      </c>
      <c r="K38" s="36" t="s">
        <v>156</v>
      </c>
      <c r="L38" s="35">
        <v>1091</v>
      </c>
      <c r="M38" s="34">
        <v>1181</v>
      </c>
      <c r="N38" s="34">
        <f t="shared" si="1"/>
        <v>1748</v>
      </c>
      <c r="O38" s="36">
        <v>0</v>
      </c>
      <c r="P38" s="35">
        <v>962</v>
      </c>
      <c r="Q38" s="35">
        <v>219</v>
      </c>
      <c r="R38" s="34">
        <v>252</v>
      </c>
      <c r="S38" s="34">
        <v>567</v>
      </c>
      <c r="T38" s="34">
        <v>814</v>
      </c>
      <c r="U38" s="59">
        <v>371.5</v>
      </c>
      <c r="V38" s="37">
        <v>252.41</v>
      </c>
      <c r="W38" s="38">
        <v>623.91</v>
      </c>
      <c r="X38" s="36" t="s">
        <v>192</v>
      </c>
    </row>
    <row r="39" spans="1:24" ht="10.8">
      <c r="A39" s="43" t="s">
        <v>113</v>
      </c>
      <c r="B39" s="43" t="s">
        <v>59</v>
      </c>
      <c r="C39" s="47">
        <v>750</v>
      </c>
      <c r="D39" s="47">
        <v>394</v>
      </c>
      <c r="E39" s="49" t="s">
        <v>236</v>
      </c>
      <c r="F39" s="50" t="s">
        <v>81</v>
      </c>
      <c r="G39" s="46">
        <v>64</v>
      </c>
      <c r="H39" s="46"/>
      <c r="I39" s="55">
        <v>5393</v>
      </c>
      <c r="J39" s="35">
        <v>5393</v>
      </c>
      <c r="K39" s="36" t="s">
        <v>156</v>
      </c>
      <c r="L39" s="36">
        <v>0</v>
      </c>
      <c r="M39" s="34">
        <v>6653</v>
      </c>
      <c r="N39" s="34">
        <f t="shared" si="1"/>
        <v>6845</v>
      </c>
      <c r="O39" s="35">
        <v>1800</v>
      </c>
      <c r="P39" s="35">
        <v>1700</v>
      </c>
      <c r="Q39" s="35">
        <v>3153</v>
      </c>
      <c r="R39" s="34">
        <v>3200</v>
      </c>
      <c r="S39" s="34">
        <v>192</v>
      </c>
      <c r="T39" s="34">
        <v>448</v>
      </c>
      <c r="U39" s="58">
        <v>179.08</v>
      </c>
      <c r="V39" s="37">
        <v>125.08</v>
      </c>
      <c r="W39" s="38">
        <v>304.16000000000003</v>
      </c>
      <c r="X39" s="36" t="s">
        <v>193</v>
      </c>
    </row>
    <row r="40" spans="1:24" ht="10.8">
      <c r="A40" s="43" t="s">
        <v>149</v>
      </c>
      <c r="B40" s="43" t="s">
        <v>59</v>
      </c>
      <c r="C40" s="47">
        <v>1000</v>
      </c>
      <c r="D40" s="47">
        <v>966</v>
      </c>
      <c r="E40" s="47"/>
      <c r="F40" s="45" t="s">
        <v>82</v>
      </c>
      <c r="G40" s="46">
        <v>862</v>
      </c>
      <c r="H40" s="46"/>
      <c r="I40" s="55">
        <v>8040</v>
      </c>
      <c r="J40" s="35">
        <v>7823</v>
      </c>
      <c r="K40" s="36" t="s">
        <v>156</v>
      </c>
      <c r="L40" s="35">
        <v>217</v>
      </c>
      <c r="M40" s="34">
        <v>9510</v>
      </c>
      <c r="N40" s="34">
        <f t="shared" si="1"/>
        <v>10047</v>
      </c>
      <c r="O40" s="35">
        <v>3000</v>
      </c>
      <c r="P40" s="35">
        <v>3700</v>
      </c>
      <c r="Q40" s="35">
        <v>2810</v>
      </c>
      <c r="R40" s="34">
        <v>4075</v>
      </c>
      <c r="S40" s="34">
        <v>537</v>
      </c>
      <c r="T40" s="34">
        <v>809</v>
      </c>
      <c r="U40" s="58">
        <v>507.16</v>
      </c>
      <c r="V40" s="37">
        <v>229.72</v>
      </c>
      <c r="W40" s="38">
        <v>736.88</v>
      </c>
      <c r="X40" s="36" t="s">
        <v>194</v>
      </c>
    </row>
    <row r="41" spans="1:24" ht="10.8">
      <c r="A41" s="43" t="s">
        <v>114</v>
      </c>
      <c r="B41" s="43" t="s">
        <v>59</v>
      </c>
      <c r="C41" s="47">
        <v>750</v>
      </c>
      <c r="D41" s="47">
        <v>394</v>
      </c>
      <c r="E41" s="47" t="s">
        <v>237</v>
      </c>
      <c r="F41" s="45" t="s">
        <v>82</v>
      </c>
      <c r="G41" s="46">
        <v>211</v>
      </c>
      <c r="H41" s="46"/>
      <c r="I41" s="55">
        <v>6080</v>
      </c>
      <c r="J41" s="35">
        <v>6039</v>
      </c>
      <c r="K41" s="36" t="s">
        <v>156</v>
      </c>
      <c r="L41" s="35">
        <v>41</v>
      </c>
      <c r="M41" s="34">
        <v>5738</v>
      </c>
      <c r="N41" s="34">
        <f t="shared" si="1"/>
        <v>6244</v>
      </c>
      <c r="O41" s="35">
        <v>1114</v>
      </c>
      <c r="P41" s="35">
        <v>2123</v>
      </c>
      <c r="Q41" s="35">
        <v>2501</v>
      </c>
      <c r="R41" s="34">
        <v>388</v>
      </c>
      <c r="S41" s="34">
        <v>506</v>
      </c>
      <c r="T41" s="34">
        <v>411</v>
      </c>
      <c r="U41" s="58">
        <v>358.85</v>
      </c>
      <c r="V41" s="37">
        <v>288.97000000000003</v>
      </c>
      <c r="W41" s="38">
        <v>647.82000000000005</v>
      </c>
      <c r="X41" s="36" t="s">
        <v>195</v>
      </c>
    </row>
    <row r="42" spans="1:24" ht="10.8">
      <c r="A42" s="43" t="s">
        <v>115</v>
      </c>
      <c r="B42" s="43" t="s">
        <v>59</v>
      </c>
      <c r="C42" s="47">
        <v>900</v>
      </c>
      <c r="D42" s="47">
        <v>701</v>
      </c>
      <c r="E42" s="47"/>
      <c r="F42" s="45" t="s">
        <v>82</v>
      </c>
      <c r="G42" s="46">
        <v>466</v>
      </c>
      <c r="H42" s="46"/>
      <c r="I42" s="55">
        <v>8643</v>
      </c>
      <c r="J42" s="35">
        <v>7576</v>
      </c>
      <c r="K42" s="36" t="s">
        <v>156</v>
      </c>
      <c r="L42" s="35">
        <v>1067</v>
      </c>
      <c r="M42" s="34">
        <v>6148</v>
      </c>
      <c r="N42" s="34">
        <f t="shared" si="1"/>
        <v>6885</v>
      </c>
      <c r="O42" s="35">
        <v>1455</v>
      </c>
      <c r="P42" s="35">
        <v>1940</v>
      </c>
      <c r="Q42" s="35">
        <v>2753</v>
      </c>
      <c r="R42" s="34">
        <v>1759</v>
      </c>
      <c r="S42" s="34">
        <v>737</v>
      </c>
      <c r="T42" s="34">
        <v>708</v>
      </c>
      <c r="U42" s="58">
        <v>380.15</v>
      </c>
      <c r="V42" s="37">
        <v>270.75</v>
      </c>
      <c r="W42" s="41">
        <v>650.9</v>
      </c>
      <c r="X42" s="36" t="s">
        <v>196</v>
      </c>
    </row>
    <row r="43" spans="1:24" ht="10.8">
      <c r="A43" s="43" t="s">
        <v>116</v>
      </c>
      <c r="B43" s="43" t="s">
        <v>59</v>
      </c>
      <c r="C43" s="47">
        <v>1000</v>
      </c>
      <c r="D43" s="47">
        <v>656</v>
      </c>
      <c r="E43" s="47"/>
      <c r="F43" s="45" t="s">
        <v>82</v>
      </c>
      <c r="G43" s="46">
        <v>575</v>
      </c>
      <c r="H43" s="46"/>
      <c r="I43" s="55">
        <v>6899</v>
      </c>
      <c r="J43" s="35">
        <v>6899</v>
      </c>
      <c r="K43" s="36" t="s">
        <v>156</v>
      </c>
      <c r="L43" s="36">
        <v>0</v>
      </c>
      <c r="M43" s="34">
        <v>7765</v>
      </c>
      <c r="N43" s="34">
        <f t="shared" si="1"/>
        <v>7982</v>
      </c>
      <c r="O43" s="35">
        <v>2222</v>
      </c>
      <c r="P43" s="35">
        <v>1940</v>
      </c>
      <c r="Q43" s="35">
        <v>3603</v>
      </c>
      <c r="R43" s="34">
        <v>1208</v>
      </c>
      <c r="S43" s="34">
        <v>217</v>
      </c>
      <c r="T43" s="34">
        <v>590</v>
      </c>
      <c r="U43" s="58">
        <v>452.84</v>
      </c>
      <c r="V43" s="37">
        <v>453.66</v>
      </c>
      <c r="W43" s="41">
        <v>906.5</v>
      </c>
      <c r="X43" s="36" t="s">
        <v>171</v>
      </c>
    </row>
    <row r="44" spans="1:24" ht="10.8">
      <c r="A44" s="43" t="s">
        <v>117</v>
      </c>
      <c r="B44" s="43" t="s">
        <v>59</v>
      </c>
      <c r="C44" s="47">
        <v>750</v>
      </c>
      <c r="D44" s="47">
        <v>630</v>
      </c>
      <c r="E44" s="47"/>
      <c r="F44" s="45" t="s">
        <v>82</v>
      </c>
      <c r="G44" s="46">
        <v>331</v>
      </c>
      <c r="H44" s="46"/>
      <c r="I44" s="55">
        <v>6902</v>
      </c>
      <c r="J44" s="35">
        <v>6858</v>
      </c>
      <c r="K44" s="36" t="s">
        <v>156</v>
      </c>
      <c r="L44" s="35">
        <v>44</v>
      </c>
      <c r="M44" s="34">
        <v>2967</v>
      </c>
      <c r="N44" s="34">
        <f t="shared" si="1"/>
        <v>3267</v>
      </c>
      <c r="O44" s="35">
        <v>1941</v>
      </c>
      <c r="P44" s="35">
        <v>1026</v>
      </c>
      <c r="Q44" s="36">
        <v>0</v>
      </c>
      <c r="R44" s="33">
        <v>36</v>
      </c>
      <c r="S44" s="34">
        <v>300</v>
      </c>
      <c r="T44" s="34">
        <v>747</v>
      </c>
      <c r="U44" s="58">
        <v>416.86</v>
      </c>
      <c r="V44" s="37">
        <v>326.68</v>
      </c>
      <c r="W44" s="38">
        <v>743.54</v>
      </c>
      <c r="X44" s="36" t="s">
        <v>197</v>
      </c>
    </row>
    <row r="45" spans="1:24" ht="10.8">
      <c r="A45" s="43" t="s">
        <v>118</v>
      </c>
      <c r="B45" s="43" t="s">
        <v>59</v>
      </c>
      <c r="C45" s="47">
        <v>900</v>
      </c>
      <c r="D45" s="47">
        <v>667</v>
      </c>
      <c r="E45" s="49" t="s">
        <v>236</v>
      </c>
      <c r="F45" s="50" t="s">
        <v>81</v>
      </c>
      <c r="G45" s="46">
        <v>2</v>
      </c>
      <c r="H45" s="46"/>
      <c r="I45" s="55">
        <v>10117</v>
      </c>
      <c r="J45" s="35">
        <v>8092</v>
      </c>
      <c r="K45" s="36" t="s">
        <v>156</v>
      </c>
      <c r="L45" s="35">
        <v>2025</v>
      </c>
      <c r="M45" s="34">
        <v>11148</v>
      </c>
      <c r="N45" s="34">
        <f t="shared" si="1"/>
        <v>11638</v>
      </c>
      <c r="O45" s="35">
        <v>1312</v>
      </c>
      <c r="P45" s="35">
        <v>2365</v>
      </c>
      <c r="Q45" s="35">
        <v>7471</v>
      </c>
      <c r="R45" s="34">
        <v>3447</v>
      </c>
      <c r="S45" s="34">
        <v>490</v>
      </c>
      <c r="T45" s="34">
        <v>744</v>
      </c>
      <c r="U45" s="58">
        <v>690.89</v>
      </c>
      <c r="V45" s="37">
        <v>182.12</v>
      </c>
      <c r="W45" s="38">
        <v>873.01</v>
      </c>
      <c r="X45" s="36" t="s">
        <v>198</v>
      </c>
    </row>
    <row r="46" spans="1:24" ht="10.8">
      <c r="A46" s="43" t="s">
        <v>119</v>
      </c>
      <c r="B46" s="43" t="s">
        <v>59</v>
      </c>
      <c r="C46" s="47">
        <v>800</v>
      </c>
      <c r="D46" s="47">
        <v>948</v>
      </c>
      <c r="E46" s="47"/>
      <c r="F46" s="50" t="s">
        <v>81</v>
      </c>
      <c r="G46" s="46">
        <v>865</v>
      </c>
      <c r="H46" s="46"/>
      <c r="I46" s="55">
        <v>8003</v>
      </c>
      <c r="J46" s="35">
        <v>8003</v>
      </c>
      <c r="K46" s="36" t="s">
        <v>156</v>
      </c>
      <c r="L46" s="36">
        <v>0</v>
      </c>
      <c r="M46" s="34">
        <v>3657</v>
      </c>
      <c r="N46" s="34">
        <f t="shared" si="1"/>
        <v>4026</v>
      </c>
      <c r="O46" s="35">
        <v>1228</v>
      </c>
      <c r="P46" s="35">
        <v>636</v>
      </c>
      <c r="Q46" s="35">
        <v>1793</v>
      </c>
      <c r="R46" s="34">
        <v>3327</v>
      </c>
      <c r="S46" s="34">
        <v>369</v>
      </c>
      <c r="T46" s="34">
        <v>786</v>
      </c>
      <c r="U46" s="58">
        <v>295.48</v>
      </c>
      <c r="V46" s="37">
        <v>227.77</v>
      </c>
      <c r="W46" s="38">
        <v>523.25</v>
      </c>
      <c r="X46" s="36" t="s">
        <v>199</v>
      </c>
    </row>
    <row r="47" spans="1:24" ht="10.8">
      <c r="A47" s="43" t="s">
        <v>120</v>
      </c>
      <c r="B47" s="43" t="s">
        <v>59</v>
      </c>
      <c r="C47" s="47">
        <v>1000</v>
      </c>
      <c r="D47" s="47">
        <v>663</v>
      </c>
      <c r="E47" s="47"/>
      <c r="F47" s="45" t="s">
        <v>82</v>
      </c>
      <c r="G47" s="46">
        <v>421</v>
      </c>
      <c r="H47" s="46"/>
      <c r="I47" s="55">
        <v>7465</v>
      </c>
      <c r="J47" s="35">
        <v>7465</v>
      </c>
      <c r="K47" s="36" t="s">
        <v>156</v>
      </c>
      <c r="L47" s="36">
        <v>0</v>
      </c>
      <c r="M47" s="34">
        <v>9635</v>
      </c>
      <c r="N47" s="34">
        <f t="shared" si="1"/>
        <v>10159</v>
      </c>
      <c r="O47" s="35">
        <v>3524</v>
      </c>
      <c r="P47" s="35">
        <v>2593</v>
      </c>
      <c r="Q47" s="35">
        <v>3518</v>
      </c>
      <c r="R47" s="34">
        <v>2639</v>
      </c>
      <c r="S47" s="34">
        <v>524</v>
      </c>
      <c r="T47" s="34">
        <v>799</v>
      </c>
      <c r="U47" s="58">
        <v>413.63</v>
      </c>
      <c r="V47" s="37">
        <v>299.27</v>
      </c>
      <c r="W47" s="41">
        <v>712.9</v>
      </c>
      <c r="X47" s="36" t="s">
        <v>200</v>
      </c>
    </row>
    <row r="48" spans="1:24" ht="10.8">
      <c r="A48" s="43" t="s">
        <v>61</v>
      </c>
      <c r="B48" s="43" t="s">
        <v>59</v>
      </c>
      <c r="C48" s="47">
        <v>700</v>
      </c>
      <c r="D48" s="47">
        <v>790</v>
      </c>
      <c r="E48" s="47"/>
      <c r="F48" s="45" t="s">
        <v>252</v>
      </c>
      <c r="G48" s="46">
        <v>1123</v>
      </c>
      <c r="H48" s="46">
        <v>121</v>
      </c>
      <c r="I48" s="55">
        <v>26654</v>
      </c>
      <c r="J48" s="35">
        <v>23952</v>
      </c>
      <c r="K48" s="36" t="s">
        <v>156</v>
      </c>
      <c r="L48" s="35">
        <v>2702</v>
      </c>
      <c r="M48" s="34">
        <v>22509</v>
      </c>
      <c r="N48" s="34">
        <f t="shared" si="1"/>
        <v>23283</v>
      </c>
      <c r="O48" s="35">
        <v>7185</v>
      </c>
      <c r="P48" s="35">
        <v>7413</v>
      </c>
      <c r="Q48" s="35">
        <v>7911</v>
      </c>
      <c r="R48" s="34">
        <v>6792</v>
      </c>
      <c r="S48" s="34">
        <v>774</v>
      </c>
      <c r="T48" s="34">
        <v>3093</v>
      </c>
      <c r="U48" s="58">
        <v>1034.6400000000001</v>
      </c>
      <c r="V48" s="37">
        <v>432.29</v>
      </c>
      <c r="W48" s="38">
        <v>1466.93</v>
      </c>
      <c r="X48" s="36" t="s">
        <v>201</v>
      </c>
    </row>
    <row r="49" spans="1:24" ht="10.8">
      <c r="A49" s="43" t="s">
        <v>60</v>
      </c>
      <c r="B49" s="43" t="s">
        <v>59</v>
      </c>
      <c r="C49" s="47">
        <v>1000</v>
      </c>
      <c r="D49" s="47">
        <v>727</v>
      </c>
      <c r="E49" s="47"/>
      <c r="F49" s="45" t="s">
        <v>82</v>
      </c>
      <c r="G49" s="46">
        <v>627</v>
      </c>
      <c r="H49" s="46"/>
      <c r="I49" s="55">
        <v>11080</v>
      </c>
      <c r="J49" s="35">
        <v>9481</v>
      </c>
      <c r="K49" s="36" t="s">
        <v>156</v>
      </c>
      <c r="L49" s="35">
        <v>1599</v>
      </c>
      <c r="M49" s="34">
        <v>12094</v>
      </c>
      <c r="N49" s="34">
        <f t="shared" si="1"/>
        <v>12510</v>
      </c>
      <c r="O49" s="35">
        <v>878</v>
      </c>
      <c r="P49" s="35">
        <v>2491</v>
      </c>
      <c r="Q49" s="35">
        <v>8725</v>
      </c>
      <c r="R49" s="34">
        <v>2467</v>
      </c>
      <c r="S49" s="34">
        <v>416</v>
      </c>
      <c r="T49" s="34">
        <v>1091</v>
      </c>
      <c r="U49" s="58">
        <v>476.28</v>
      </c>
      <c r="V49" s="37">
        <v>239.62</v>
      </c>
      <c r="W49" s="41">
        <v>715.9</v>
      </c>
      <c r="X49" s="36" t="s">
        <v>202</v>
      </c>
    </row>
    <row r="50" spans="1:24" ht="10.8">
      <c r="A50" s="43" t="s">
        <v>121</v>
      </c>
      <c r="B50" s="43" t="s">
        <v>59</v>
      </c>
      <c r="C50" s="47">
        <v>700</v>
      </c>
      <c r="D50" s="47">
        <v>444</v>
      </c>
      <c r="E50" s="47"/>
      <c r="F50" s="50" t="s">
        <v>81</v>
      </c>
      <c r="G50" s="46">
        <v>241</v>
      </c>
      <c r="H50" s="46"/>
      <c r="I50" s="55">
        <v>5015</v>
      </c>
      <c r="J50" s="35">
        <v>4619</v>
      </c>
      <c r="K50" s="36" t="s">
        <v>156</v>
      </c>
      <c r="L50" s="35">
        <v>396</v>
      </c>
      <c r="M50" s="34">
        <v>618</v>
      </c>
      <c r="N50" s="34">
        <f t="shared" si="1"/>
        <v>898</v>
      </c>
      <c r="O50" s="35">
        <v>83</v>
      </c>
      <c r="P50" s="35">
        <v>535</v>
      </c>
      <c r="Q50" s="36">
        <v>0</v>
      </c>
      <c r="R50" s="34">
        <v>53</v>
      </c>
      <c r="S50" s="34">
        <v>280</v>
      </c>
      <c r="T50" s="34">
        <v>297</v>
      </c>
      <c r="U50" s="58">
        <v>152.22999999999999</v>
      </c>
      <c r="V50" s="37">
        <v>271.82</v>
      </c>
      <c r="W50" s="38">
        <v>424.05</v>
      </c>
      <c r="X50" s="36" t="s">
        <v>203</v>
      </c>
    </row>
    <row r="51" spans="1:24" ht="10.8">
      <c r="A51" s="43" t="s">
        <v>122</v>
      </c>
      <c r="B51" s="43" t="s">
        <v>59</v>
      </c>
      <c r="C51" s="47">
        <v>600</v>
      </c>
      <c r="D51" s="47">
        <v>491</v>
      </c>
      <c r="E51" s="47"/>
      <c r="F51" s="45" t="s">
        <v>82</v>
      </c>
      <c r="G51" s="46">
        <v>351</v>
      </c>
      <c r="H51" s="46"/>
      <c r="I51" s="55">
        <v>4797</v>
      </c>
      <c r="J51" s="35">
        <v>4497</v>
      </c>
      <c r="K51" s="36" t="s">
        <v>156</v>
      </c>
      <c r="L51" s="35">
        <v>300</v>
      </c>
      <c r="M51" s="34">
        <v>2349</v>
      </c>
      <c r="N51" s="34">
        <f t="shared" si="1"/>
        <v>2646</v>
      </c>
      <c r="O51" s="35">
        <v>546</v>
      </c>
      <c r="P51" s="35">
        <v>1023</v>
      </c>
      <c r="Q51" s="35">
        <v>780</v>
      </c>
      <c r="R51" s="34">
        <v>531</v>
      </c>
      <c r="S51" s="34">
        <v>297</v>
      </c>
      <c r="T51" s="34">
        <v>358</v>
      </c>
      <c r="U51" s="58">
        <v>410.28</v>
      </c>
      <c r="V51" s="37">
        <v>249.93</v>
      </c>
      <c r="W51" s="38">
        <v>660.21</v>
      </c>
      <c r="X51" s="36" t="s">
        <v>204</v>
      </c>
    </row>
    <row r="52" spans="1:24" ht="10.8">
      <c r="A52" s="43" t="s">
        <v>58</v>
      </c>
      <c r="B52" s="43" t="s">
        <v>59</v>
      </c>
      <c r="C52" s="47">
        <v>600</v>
      </c>
      <c r="D52" s="47">
        <v>573</v>
      </c>
      <c r="E52" s="47"/>
      <c r="F52" s="50" t="s">
        <v>81</v>
      </c>
      <c r="G52" s="46">
        <v>395</v>
      </c>
      <c r="H52" s="46"/>
      <c r="I52" s="55">
        <v>4291</v>
      </c>
      <c r="J52" s="35">
        <v>4184</v>
      </c>
      <c r="K52" s="36" t="s">
        <v>156</v>
      </c>
      <c r="L52" s="35">
        <v>107</v>
      </c>
      <c r="M52" s="34">
        <v>1321</v>
      </c>
      <c r="N52" s="34">
        <f t="shared" si="1"/>
        <v>1646</v>
      </c>
      <c r="O52" s="36">
        <v>0</v>
      </c>
      <c r="P52" s="35">
        <v>1198</v>
      </c>
      <c r="Q52" s="35">
        <v>123</v>
      </c>
      <c r="R52" s="34">
        <v>80</v>
      </c>
      <c r="S52" s="34">
        <v>325</v>
      </c>
      <c r="T52" s="34">
        <v>510</v>
      </c>
      <c r="U52" s="58">
        <v>255.26</v>
      </c>
      <c r="V52" s="37">
        <v>232.21</v>
      </c>
      <c r="W52" s="38">
        <v>487.47</v>
      </c>
      <c r="X52" s="36" t="s">
        <v>205</v>
      </c>
    </row>
    <row r="53" spans="1:24" ht="14.25" customHeight="1">
      <c r="A53" s="43" t="s">
        <v>123</v>
      </c>
      <c r="B53" s="43" t="s">
        <v>59</v>
      </c>
      <c r="C53" s="47">
        <v>1000</v>
      </c>
      <c r="D53" s="47">
        <v>839</v>
      </c>
      <c r="E53" s="47"/>
      <c r="F53" s="45" t="s">
        <v>82</v>
      </c>
      <c r="G53" s="46">
        <v>549</v>
      </c>
      <c r="H53" s="46"/>
      <c r="I53" s="55">
        <v>8695</v>
      </c>
      <c r="J53" s="35">
        <v>7251</v>
      </c>
      <c r="K53" s="36" t="s">
        <v>156</v>
      </c>
      <c r="L53" s="35">
        <v>1444</v>
      </c>
      <c r="M53" s="34">
        <v>4583</v>
      </c>
      <c r="N53" s="34">
        <f t="shared" si="1"/>
        <v>5690</v>
      </c>
      <c r="O53" s="35">
        <v>1916</v>
      </c>
      <c r="P53" s="35">
        <v>1840</v>
      </c>
      <c r="Q53" s="35">
        <v>827</v>
      </c>
      <c r="R53" s="34">
        <v>604</v>
      </c>
      <c r="S53" s="34">
        <v>1107</v>
      </c>
      <c r="T53" s="34">
        <v>773</v>
      </c>
      <c r="U53" s="58">
        <v>469.65</v>
      </c>
      <c r="V53" s="37">
        <v>325.58999999999997</v>
      </c>
      <c r="W53" s="38">
        <v>795.24</v>
      </c>
      <c r="X53" s="36" t="s">
        <v>206</v>
      </c>
    </row>
    <row r="54" spans="1:24" ht="10.8">
      <c r="A54" s="43" t="s">
        <v>126</v>
      </c>
      <c r="B54" s="43" t="s">
        <v>59</v>
      </c>
      <c r="C54" s="47">
        <v>700</v>
      </c>
      <c r="D54" s="47">
        <v>524</v>
      </c>
      <c r="E54" s="47"/>
      <c r="F54" s="50" t="s">
        <v>81</v>
      </c>
      <c r="G54" s="46">
        <v>240</v>
      </c>
      <c r="H54" s="46"/>
      <c r="I54" s="55">
        <v>6685</v>
      </c>
      <c r="J54" s="35">
        <v>6251</v>
      </c>
      <c r="K54" s="36" t="s">
        <v>156</v>
      </c>
      <c r="L54" s="35">
        <v>434</v>
      </c>
      <c r="M54" s="34">
        <v>2043</v>
      </c>
      <c r="N54" s="34">
        <f t="shared" si="1"/>
        <v>2381</v>
      </c>
      <c r="O54" s="36">
        <v>0</v>
      </c>
      <c r="P54" s="35">
        <v>1337</v>
      </c>
      <c r="Q54" s="35">
        <v>706</v>
      </c>
      <c r="R54" s="34">
        <v>105</v>
      </c>
      <c r="S54" s="34">
        <v>338</v>
      </c>
      <c r="T54" s="34">
        <v>525</v>
      </c>
      <c r="U54" s="58">
        <v>115.35</v>
      </c>
      <c r="V54" s="37">
        <v>249.49</v>
      </c>
      <c r="W54" s="38">
        <v>364.84</v>
      </c>
      <c r="X54" s="36" t="s">
        <v>167</v>
      </c>
    </row>
    <row r="55" spans="1:24" ht="10.8">
      <c r="A55" s="43" t="s">
        <v>124</v>
      </c>
      <c r="B55" s="43" t="s">
        <v>148</v>
      </c>
      <c r="C55" s="47">
        <v>600</v>
      </c>
      <c r="D55" s="47">
        <v>597</v>
      </c>
      <c r="E55" s="47"/>
      <c r="F55" s="45" t="s">
        <v>82</v>
      </c>
      <c r="G55" s="46">
        <v>551</v>
      </c>
      <c r="H55" s="46"/>
      <c r="I55" s="55">
        <v>5517</v>
      </c>
      <c r="J55" s="35">
        <v>5298</v>
      </c>
      <c r="K55" s="35">
        <v>219</v>
      </c>
      <c r="L55" s="36">
        <v>0</v>
      </c>
      <c r="M55" s="34">
        <v>8752</v>
      </c>
      <c r="N55" s="34">
        <f t="shared" si="1"/>
        <v>9086</v>
      </c>
      <c r="O55" s="35">
        <v>2759</v>
      </c>
      <c r="P55" s="35">
        <v>1817</v>
      </c>
      <c r="Q55" s="35">
        <v>4176</v>
      </c>
      <c r="R55" s="34">
        <v>4779</v>
      </c>
      <c r="S55" s="34">
        <v>334</v>
      </c>
      <c r="T55" s="34">
        <v>729</v>
      </c>
      <c r="U55" s="58">
        <v>365.11</v>
      </c>
      <c r="V55" s="37">
        <v>257.08</v>
      </c>
      <c r="W55" s="38">
        <v>622.19000000000005</v>
      </c>
      <c r="X55" s="36" t="s">
        <v>207</v>
      </c>
    </row>
    <row r="56" spans="1:24" ht="10.8">
      <c r="A56" s="43" t="s">
        <v>125</v>
      </c>
      <c r="B56" s="43" t="s">
        <v>62</v>
      </c>
      <c r="C56" s="47">
        <v>250</v>
      </c>
      <c r="D56" s="47">
        <v>276</v>
      </c>
      <c r="E56" s="47"/>
      <c r="F56" s="45" t="s">
        <v>252</v>
      </c>
      <c r="G56" s="46">
        <v>181</v>
      </c>
      <c r="H56" s="46">
        <v>40</v>
      </c>
      <c r="I56" s="55">
        <v>5427</v>
      </c>
      <c r="J56" s="35">
        <v>3967</v>
      </c>
      <c r="K56" s="35">
        <v>55</v>
      </c>
      <c r="L56" s="35">
        <v>1405</v>
      </c>
      <c r="M56" s="34">
        <v>3213</v>
      </c>
      <c r="N56" s="34">
        <f t="shared" si="1"/>
        <v>3300</v>
      </c>
      <c r="O56" s="36">
        <v>0</v>
      </c>
      <c r="P56" s="35">
        <v>680</v>
      </c>
      <c r="Q56" s="35">
        <v>2533</v>
      </c>
      <c r="R56" s="33">
        <v>2533</v>
      </c>
      <c r="S56" s="34">
        <v>87</v>
      </c>
      <c r="T56" s="34">
        <v>370</v>
      </c>
      <c r="U56" s="58">
        <v>296.27</v>
      </c>
      <c r="V56" s="37">
        <v>208.12</v>
      </c>
      <c r="W56" s="38">
        <v>504.39</v>
      </c>
      <c r="X56" s="36" t="s">
        <v>208</v>
      </c>
    </row>
    <row r="57" spans="1:24" ht="10.8">
      <c r="A57" s="43" t="s">
        <v>127</v>
      </c>
      <c r="B57" s="43" t="s">
        <v>63</v>
      </c>
      <c r="C57" s="47">
        <v>300</v>
      </c>
      <c r="D57" s="47">
        <v>292</v>
      </c>
      <c r="E57" s="47"/>
      <c r="F57" s="45" t="s">
        <v>252</v>
      </c>
      <c r="G57" s="46">
        <v>206</v>
      </c>
      <c r="H57" s="46">
        <v>41</v>
      </c>
      <c r="I57" s="55">
        <v>6583</v>
      </c>
      <c r="J57" s="35">
        <v>5499</v>
      </c>
      <c r="K57" s="36" t="s">
        <v>156</v>
      </c>
      <c r="L57" s="35">
        <v>1084</v>
      </c>
      <c r="M57" s="34">
        <v>4565</v>
      </c>
      <c r="N57" s="34">
        <f t="shared" si="1"/>
        <v>4960</v>
      </c>
      <c r="O57" s="35">
        <v>1664</v>
      </c>
      <c r="P57" s="35">
        <v>1090</v>
      </c>
      <c r="Q57" s="35">
        <v>1811</v>
      </c>
      <c r="R57" s="34">
        <v>2130</v>
      </c>
      <c r="S57" s="34">
        <v>395</v>
      </c>
      <c r="T57" s="34">
        <v>283</v>
      </c>
      <c r="U57" s="58">
        <v>420.69</v>
      </c>
      <c r="V57" s="37">
        <v>328.31</v>
      </c>
      <c r="W57" s="41">
        <v>749</v>
      </c>
      <c r="X57" s="36" t="s">
        <v>209</v>
      </c>
    </row>
    <row r="58" spans="1:24" ht="14.25" customHeight="1">
      <c r="A58" s="43" t="s">
        <v>64</v>
      </c>
      <c r="B58" s="43" t="s">
        <v>65</v>
      </c>
      <c r="C58" s="47">
        <v>600</v>
      </c>
      <c r="D58" s="47">
        <v>548</v>
      </c>
      <c r="E58" s="47"/>
      <c r="F58" s="45" t="s">
        <v>83</v>
      </c>
      <c r="G58" s="46">
        <v>547</v>
      </c>
      <c r="H58" s="46">
        <v>500</v>
      </c>
      <c r="I58" s="55">
        <v>7434</v>
      </c>
      <c r="J58" s="35">
        <v>5274</v>
      </c>
      <c r="K58" s="36" t="s">
        <v>156</v>
      </c>
      <c r="L58" s="35">
        <v>2160</v>
      </c>
      <c r="M58" s="34">
        <v>0</v>
      </c>
      <c r="N58" s="34">
        <f t="shared" si="1"/>
        <v>0</v>
      </c>
      <c r="O58" s="35">
        <v>0</v>
      </c>
      <c r="P58" s="35">
        <v>0</v>
      </c>
      <c r="Q58" s="35">
        <v>0</v>
      </c>
      <c r="R58" s="34">
        <v>0</v>
      </c>
      <c r="S58" s="34">
        <v>0</v>
      </c>
      <c r="T58" s="34">
        <v>679</v>
      </c>
      <c r="U58" s="58">
        <v>695.25</v>
      </c>
      <c r="V58" s="37">
        <v>345.72</v>
      </c>
      <c r="W58" s="38">
        <v>1040.97</v>
      </c>
      <c r="X58" s="42"/>
    </row>
    <row r="59" spans="1:24" ht="10.8">
      <c r="A59" s="43" t="s">
        <v>128</v>
      </c>
      <c r="B59" s="43" t="s">
        <v>67</v>
      </c>
      <c r="C59" s="47">
        <v>300</v>
      </c>
      <c r="D59" s="47">
        <v>192</v>
      </c>
      <c r="E59" s="47"/>
      <c r="F59" s="45" t="s">
        <v>252</v>
      </c>
      <c r="G59" s="46">
        <v>43</v>
      </c>
      <c r="H59" s="46">
        <v>127</v>
      </c>
      <c r="I59" s="55">
        <v>8337</v>
      </c>
      <c r="J59" s="35">
        <v>5762</v>
      </c>
      <c r="K59" s="36" t="s">
        <v>156</v>
      </c>
      <c r="L59" s="35">
        <v>2575</v>
      </c>
      <c r="M59" s="34">
        <v>2066</v>
      </c>
      <c r="N59" s="34">
        <f t="shared" si="1"/>
        <v>2160</v>
      </c>
      <c r="O59" s="35">
        <v>1158</v>
      </c>
      <c r="P59" s="35">
        <v>760</v>
      </c>
      <c r="Q59" s="35">
        <v>148</v>
      </c>
      <c r="R59" s="33">
        <v>0</v>
      </c>
      <c r="S59" s="34">
        <v>94</v>
      </c>
      <c r="T59" s="34">
        <v>448</v>
      </c>
      <c r="U59" s="58">
        <v>260.36</v>
      </c>
      <c r="V59" s="37">
        <v>154.22999999999999</v>
      </c>
      <c r="W59" s="38">
        <v>414.59</v>
      </c>
      <c r="X59" s="36" t="s">
        <v>210</v>
      </c>
    </row>
    <row r="60" spans="1:24" ht="10.8">
      <c r="A60" s="43" t="s">
        <v>129</v>
      </c>
      <c r="B60" s="43" t="s">
        <v>68</v>
      </c>
      <c r="C60" s="47">
        <v>900</v>
      </c>
      <c r="D60" s="47">
        <v>824</v>
      </c>
      <c r="E60" s="47"/>
      <c r="F60" s="45" t="s">
        <v>82</v>
      </c>
      <c r="G60" s="46">
        <v>762</v>
      </c>
      <c r="H60" s="46"/>
      <c r="I60" s="55">
        <v>8944</v>
      </c>
      <c r="J60" s="35">
        <v>7879</v>
      </c>
      <c r="K60" s="36" t="s">
        <v>156</v>
      </c>
      <c r="L60" s="35">
        <v>1065</v>
      </c>
      <c r="M60" s="34">
        <v>20333</v>
      </c>
      <c r="N60" s="34">
        <f t="shared" si="1"/>
        <v>20660</v>
      </c>
      <c r="O60" s="35">
        <v>9350</v>
      </c>
      <c r="P60" s="35">
        <v>1522</v>
      </c>
      <c r="Q60" s="35">
        <v>9461</v>
      </c>
      <c r="R60" s="34">
        <v>18004</v>
      </c>
      <c r="S60" s="34">
        <v>327</v>
      </c>
      <c r="T60" s="34">
        <v>555</v>
      </c>
      <c r="U60" s="58">
        <v>264.89</v>
      </c>
      <c r="V60" s="37">
        <v>218.74</v>
      </c>
      <c r="W60" s="38">
        <v>483.63</v>
      </c>
      <c r="X60" s="36" t="s">
        <v>211</v>
      </c>
    </row>
    <row r="61" spans="1:24" ht="10.8">
      <c r="A61" s="43" t="s">
        <v>130</v>
      </c>
      <c r="B61" s="43" t="s">
        <v>69</v>
      </c>
      <c r="C61" s="47">
        <v>1000</v>
      </c>
      <c r="D61" s="47">
        <v>673</v>
      </c>
      <c r="E61" s="47"/>
      <c r="F61" s="45" t="s">
        <v>82</v>
      </c>
      <c r="G61" s="46">
        <v>626</v>
      </c>
      <c r="H61" s="46"/>
      <c r="I61" s="55">
        <v>9121</v>
      </c>
      <c r="J61" s="35">
        <v>6976</v>
      </c>
      <c r="K61" s="36" t="s">
        <v>156</v>
      </c>
      <c r="L61" s="35">
        <v>2145</v>
      </c>
      <c r="M61" s="34">
        <v>6991</v>
      </c>
      <c r="N61" s="34">
        <f t="shared" si="1"/>
        <v>7349</v>
      </c>
      <c r="O61" s="36">
        <v>0</v>
      </c>
      <c r="P61" s="35">
        <v>3220</v>
      </c>
      <c r="Q61" s="35">
        <v>3771</v>
      </c>
      <c r="R61" s="34">
        <v>6182</v>
      </c>
      <c r="S61" s="34">
        <v>358</v>
      </c>
      <c r="T61" s="34">
        <v>806</v>
      </c>
      <c r="U61" s="58">
        <v>369.34</v>
      </c>
      <c r="V61" s="37">
        <v>388.93</v>
      </c>
      <c r="W61" s="38">
        <v>758.27</v>
      </c>
      <c r="X61" s="36" t="s">
        <v>212</v>
      </c>
    </row>
    <row r="62" spans="1:24" ht="10.8">
      <c r="A62" s="43" t="s">
        <v>70</v>
      </c>
      <c r="B62" s="43" t="s">
        <v>69</v>
      </c>
      <c r="C62" s="47">
        <v>600</v>
      </c>
      <c r="D62" s="47">
        <v>570</v>
      </c>
      <c r="E62" s="47"/>
      <c r="F62" s="45" t="s">
        <v>82</v>
      </c>
      <c r="G62" s="46">
        <v>456</v>
      </c>
      <c r="H62" s="46"/>
      <c r="I62" s="55">
        <v>5600</v>
      </c>
      <c r="J62" s="35">
        <v>4692</v>
      </c>
      <c r="K62" s="36" t="s">
        <v>156</v>
      </c>
      <c r="L62" s="35">
        <v>908</v>
      </c>
      <c r="M62" s="34">
        <v>6360</v>
      </c>
      <c r="N62" s="34">
        <f t="shared" si="1"/>
        <v>7206</v>
      </c>
      <c r="O62" s="35">
        <v>2194</v>
      </c>
      <c r="P62" s="35">
        <v>2733</v>
      </c>
      <c r="Q62" s="35">
        <v>1433</v>
      </c>
      <c r="R62" s="34">
        <v>1055</v>
      </c>
      <c r="S62" s="34">
        <v>846</v>
      </c>
      <c r="T62" s="34">
        <v>605</v>
      </c>
      <c r="U62" s="58">
        <v>298.52999999999997</v>
      </c>
      <c r="V62" s="37">
        <v>230.08</v>
      </c>
      <c r="W62" s="38">
        <v>528.61</v>
      </c>
      <c r="X62" s="36" t="s">
        <v>213</v>
      </c>
    </row>
    <row r="63" spans="1:24" ht="10.8">
      <c r="A63" s="43" t="s">
        <v>131</v>
      </c>
      <c r="B63" s="43" t="s">
        <v>71</v>
      </c>
      <c r="C63" s="47">
        <v>450</v>
      </c>
      <c r="D63" s="47">
        <v>497</v>
      </c>
      <c r="E63" s="47"/>
      <c r="F63" s="50" t="s">
        <v>81</v>
      </c>
      <c r="G63" s="46">
        <v>459</v>
      </c>
      <c r="H63" s="46"/>
      <c r="I63" s="55">
        <v>3577</v>
      </c>
      <c r="J63" s="35">
        <v>3476</v>
      </c>
      <c r="K63" s="36" t="s">
        <v>156</v>
      </c>
      <c r="L63" s="35">
        <v>101</v>
      </c>
      <c r="M63" s="34">
        <v>7157</v>
      </c>
      <c r="N63" s="34">
        <f t="shared" si="1"/>
        <v>7673</v>
      </c>
      <c r="O63" s="35">
        <v>2714</v>
      </c>
      <c r="P63" s="35">
        <v>1015</v>
      </c>
      <c r="Q63" s="35">
        <v>3428</v>
      </c>
      <c r="R63" s="34">
        <v>678</v>
      </c>
      <c r="S63" s="34">
        <v>516</v>
      </c>
      <c r="T63" s="34">
        <v>357</v>
      </c>
      <c r="U63" s="59">
        <v>151.30000000000001</v>
      </c>
      <c r="V63" s="37">
        <v>196.66</v>
      </c>
      <c r="W63" s="38">
        <v>347.96</v>
      </c>
      <c r="X63" s="36" t="s">
        <v>214</v>
      </c>
    </row>
    <row r="64" spans="1:24" ht="10.8">
      <c r="A64" s="43" t="s">
        <v>132</v>
      </c>
      <c r="B64" s="43" t="s">
        <v>72</v>
      </c>
      <c r="C64" s="47">
        <v>200</v>
      </c>
      <c r="D64" s="47">
        <v>175</v>
      </c>
      <c r="E64" s="47"/>
      <c r="F64" s="45" t="s">
        <v>252</v>
      </c>
      <c r="G64" s="46">
        <v>96</v>
      </c>
      <c r="H64" s="46">
        <v>76</v>
      </c>
      <c r="I64" s="55">
        <v>3655</v>
      </c>
      <c r="J64" s="35">
        <v>3522</v>
      </c>
      <c r="K64" s="35">
        <v>133</v>
      </c>
      <c r="L64" s="36">
        <v>0</v>
      </c>
      <c r="M64" s="34">
        <v>1644</v>
      </c>
      <c r="N64" s="34">
        <f t="shared" si="1"/>
        <v>1721</v>
      </c>
      <c r="O64" s="36">
        <v>0</v>
      </c>
      <c r="P64" s="35">
        <v>684</v>
      </c>
      <c r="Q64" s="35">
        <v>960</v>
      </c>
      <c r="R64" s="34">
        <v>723</v>
      </c>
      <c r="S64" s="34">
        <v>77</v>
      </c>
      <c r="T64" s="34">
        <v>509</v>
      </c>
      <c r="U64" s="58">
        <v>94.54</v>
      </c>
      <c r="V64" s="37">
        <v>144.07</v>
      </c>
      <c r="W64" s="38">
        <v>238.61</v>
      </c>
      <c r="X64" s="36" t="s">
        <v>215</v>
      </c>
    </row>
    <row r="65" spans="1:24" ht="10.8">
      <c r="A65" s="43" t="s">
        <v>133</v>
      </c>
      <c r="B65" s="43" t="s">
        <v>73</v>
      </c>
      <c r="C65" s="47">
        <v>600</v>
      </c>
      <c r="D65" s="47">
        <v>576</v>
      </c>
      <c r="E65" s="47"/>
      <c r="F65" s="45" t="s">
        <v>252</v>
      </c>
      <c r="G65" s="46">
        <v>525</v>
      </c>
      <c r="H65" s="46">
        <v>26</v>
      </c>
      <c r="I65" s="55">
        <v>8298</v>
      </c>
      <c r="J65" s="35">
        <v>5249</v>
      </c>
      <c r="K65" s="35">
        <v>164</v>
      </c>
      <c r="L65" s="35">
        <v>2885</v>
      </c>
      <c r="M65" s="34">
        <v>8565</v>
      </c>
      <c r="N65" s="34">
        <f t="shared" si="1"/>
        <v>9019</v>
      </c>
      <c r="O65" s="35">
        <v>5471</v>
      </c>
      <c r="P65" s="35">
        <v>1314</v>
      </c>
      <c r="Q65" s="35">
        <v>1780</v>
      </c>
      <c r="R65" s="34">
        <v>19800</v>
      </c>
      <c r="S65" s="34">
        <v>454</v>
      </c>
      <c r="T65" s="34">
        <v>602</v>
      </c>
      <c r="U65" s="58">
        <v>395.17</v>
      </c>
      <c r="V65" s="39">
        <v>262.5</v>
      </c>
      <c r="W65" s="38">
        <v>657.67</v>
      </c>
      <c r="X65" s="36" t="s">
        <v>216</v>
      </c>
    </row>
    <row r="66" spans="1:24" ht="10.8">
      <c r="A66" s="43" t="s">
        <v>134</v>
      </c>
      <c r="B66" s="43" t="s">
        <v>66</v>
      </c>
      <c r="C66" s="47">
        <v>200</v>
      </c>
      <c r="D66" s="47">
        <v>188</v>
      </c>
      <c r="E66" s="47"/>
      <c r="F66" s="45" t="s">
        <v>252</v>
      </c>
      <c r="G66" s="46">
        <v>98</v>
      </c>
      <c r="H66" s="46">
        <v>25</v>
      </c>
      <c r="I66" s="55">
        <v>2795</v>
      </c>
      <c r="J66" s="35">
        <v>2758</v>
      </c>
      <c r="K66" s="35">
        <v>36</v>
      </c>
      <c r="L66" s="36">
        <v>0</v>
      </c>
      <c r="M66" s="34">
        <v>3653</v>
      </c>
      <c r="N66" s="34">
        <f t="shared" si="1"/>
        <v>3906</v>
      </c>
      <c r="O66" s="35">
        <v>1290</v>
      </c>
      <c r="P66" s="35">
        <v>893</v>
      </c>
      <c r="Q66" s="35">
        <v>1470</v>
      </c>
      <c r="R66" s="34">
        <v>1474</v>
      </c>
      <c r="S66" s="34">
        <v>253</v>
      </c>
      <c r="T66" s="34">
        <v>545</v>
      </c>
      <c r="U66" s="58">
        <v>187.61</v>
      </c>
      <c r="V66" s="37">
        <v>149.63999999999999</v>
      </c>
      <c r="W66" s="38">
        <v>337.25</v>
      </c>
      <c r="X66" s="36" t="s">
        <v>217</v>
      </c>
    </row>
    <row r="67" spans="1:24" ht="10.8">
      <c r="A67" s="43" t="s">
        <v>135</v>
      </c>
      <c r="B67" s="43" t="s">
        <v>74</v>
      </c>
      <c r="C67" s="47">
        <v>200</v>
      </c>
      <c r="D67" s="47">
        <v>106</v>
      </c>
      <c r="E67" s="47"/>
      <c r="F67" s="45" t="s">
        <v>252</v>
      </c>
      <c r="G67" s="46">
        <v>78</v>
      </c>
      <c r="H67" s="46">
        <v>26</v>
      </c>
      <c r="I67" s="55">
        <v>3026</v>
      </c>
      <c r="J67" s="35">
        <v>2218</v>
      </c>
      <c r="K67" s="36" t="s">
        <v>156</v>
      </c>
      <c r="L67" s="35">
        <v>808</v>
      </c>
      <c r="M67" s="34">
        <v>3527</v>
      </c>
      <c r="N67" s="34">
        <f t="shared" ref="N67:N73" si="2">O67+P67+Q67+S67</f>
        <v>3897</v>
      </c>
      <c r="O67" s="36">
        <v>0</v>
      </c>
      <c r="P67" s="35">
        <v>1297</v>
      </c>
      <c r="Q67" s="35">
        <v>2230</v>
      </c>
      <c r="R67" s="34">
        <v>747</v>
      </c>
      <c r="S67" s="34">
        <v>370</v>
      </c>
      <c r="T67" s="34">
        <v>218</v>
      </c>
      <c r="U67" s="58">
        <v>125.42</v>
      </c>
      <c r="V67" s="37">
        <v>86.68</v>
      </c>
      <c r="W67" s="41">
        <v>212.1</v>
      </c>
      <c r="X67" s="36" t="s">
        <v>218</v>
      </c>
    </row>
    <row r="68" spans="1:24" ht="10.8">
      <c r="A68" s="43" t="s">
        <v>136</v>
      </c>
      <c r="B68" s="43" t="s">
        <v>75</v>
      </c>
      <c r="C68" s="47">
        <v>700</v>
      </c>
      <c r="D68" s="47">
        <v>672</v>
      </c>
      <c r="E68" s="47"/>
      <c r="F68" s="45" t="s">
        <v>82</v>
      </c>
      <c r="G68" s="46">
        <v>665</v>
      </c>
      <c r="H68" s="46"/>
      <c r="I68" s="55">
        <v>6012</v>
      </c>
      <c r="J68" s="35">
        <v>4796</v>
      </c>
      <c r="K68" s="35">
        <v>55</v>
      </c>
      <c r="L68" s="35">
        <v>1161</v>
      </c>
      <c r="M68" s="34">
        <v>12257</v>
      </c>
      <c r="N68" s="34">
        <f t="shared" si="2"/>
        <v>12430</v>
      </c>
      <c r="O68" s="35">
        <v>4560</v>
      </c>
      <c r="P68" s="35">
        <v>1723</v>
      </c>
      <c r="Q68" s="35">
        <v>5974</v>
      </c>
      <c r="R68" s="34">
        <v>2827</v>
      </c>
      <c r="S68" s="34">
        <v>173</v>
      </c>
      <c r="T68" s="34">
        <v>1212</v>
      </c>
      <c r="U68" s="58">
        <v>329.72</v>
      </c>
      <c r="V68" s="37">
        <v>287.62</v>
      </c>
      <c r="W68" s="38">
        <v>617.34</v>
      </c>
      <c r="X68" s="36" t="s">
        <v>219</v>
      </c>
    </row>
    <row r="69" spans="1:24">
      <c r="A69" s="43" t="s">
        <v>137</v>
      </c>
      <c r="B69" s="43" t="s">
        <v>76</v>
      </c>
      <c r="C69" s="43"/>
      <c r="D69" s="47">
        <v>749</v>
      </c>
      <c r="E69" s="47"/>
      <c r="F69" s="51"/>
      <c r="G69" s="51"/>
      <c r="H69" s="51"/>
      <c r="I69" s="56">
        <v>0</v>
      </c>
      <c r="J69" s="43">
        <v>0</v>
      </c>
      <c r="K69" s="43">
        <v>0</v>
      </c>
      <c r="L69" s="43">
        <v>0</v>
      </c>
      <c r="M69" s="43">
        <v>0</v>
      </c>
      <c r="N69" s="43">
        <v>0</v>
      </c>
      <c r="O69" s="43">
        <v>0</v>
      </c>
      <c r="P69" s="43">
        <v>0</v>
      </c>
      <c r="Q69" s="43">
        <v>0</v>
      </c>
      <c r="R69" s="43">
        <v>0</v>
      </c>
      <c r="S69" s="43">
        <v>0</v>
      </c>
      <c r="T69" s="43">
        <v>0</v>
      </c>
      <c r="U69" s="56">
        <v>0</v>
      </c>
      <c r="V69" s="43">
        <v>0</v>
      </c>
      <c r="W69" s="43">
        <v>0</v>
      </c>
      <c r="X69" s="43">
        <v>0</v>
      </c>
    </row>
    <row r="70" spans="1:24" ht="10.8">
      <c r="A70" s="43" t="s">
        <v>138</v>
      </c>
      <c r="B70" s="43" t="s">
        <v>76</v>
      </c>
      <c r="C70" s="47">
        <v>800</v>
      </c>
      <c r="D70" s="47">
        <v>756</v>
      </c>
      <c r="E70" s="47"/>
      <c r="F70" s="45" t="s">
        <v>82</v>
      </c>
      <c r="G70" s="46">
        <v>717</v>
      </c>
      <c r="H70" s="46"/>
      <c r="I70" s="55">
        <v>8291</v>
      </c>
      <c r="J70" s="35">
        <v>6637</v>
      </c>
      <c r="K70" s="36" t="s">
        <v>156</v>
      </c>
      <c r="L70" s="35">
        <v>1654</v>
      </c>
      <c r="M70" s="34">
        <v>6382</v>
      </c>
      <c r="N70" s="34">
        <f t="shared" si="2"/>
        <v>6642</v>
      </c>
      <c r="O70" s="35">
        <v>1850</v>
      </c>
      <c r="P70" s="35">
        <v>2500</v>
      </c>
      <c r="Q70" s="35">
        <v>2032</v>
      </c>
      <c r="R70" s="34">
        <v>4300</v>
      </c>
      <c r="S70" s="34">
        <v>260</v>
      </c>
      <c r="T70" s="34">
        <v>676</v>
      </c>
      <c r="U70" s="58">
        <v>377.49</v>
      </c>
      <c r="V70" s="37">
        <v>308.17</v>
      </c>
      <c r="W70" s="38">
        <v>685.66</v>
      </c>
      <c r="X70" s="36" t="s">
        <v>220</v>
      </c>
    </row>
    <row r="71" spans="1:24" ht="10.8">
      <c r="A71" s="43" t="s">
        <v>139</v>
      </c>
      <c r="B71" s="43" t="s">
        <v>77</v>
      </c>
      <c r="C71" s="47">
        <v>700</v>
      </c>
      <c r="D71" s="47">
        <v>667</v>
      </c>
      <c r="E71" s="47" t="s">
        <v>237</v>
      </c>
      <c r="F71" s="45" t="s">
        <v>82</v>
      </c>
      <c r="G71" s="46">
        <v>337</v>
      </c>
      <c r="H71" s="46"/>
      <c r="I71" s="55">
        <v>8024</v>
      </c>
      <c r="J71" s="35">
        <v>8024</v>
      </c>
      <c r="K71" s="35">
        <v>0</v>
      </c>
      <c r="L71" s="36">
        <v>0</v>
      </c>
      <c r="M71" s="34">
        <v>7240</v>
      </c>
      <c r="N71" s="34">
        <f t="shared" si="2"/>
        <v>7441</v>
      </c>
      <c r="O71" s="35">
        <v>2339</v>
      </c>
      <c r="P71" s="35">
        <v>1221</v>
      </c>
      <c r="Q71" s="35">
        <v>3680</v>
      </c>
      <c r="R71" s="34">
        <v>6476</v>
      </c>
      <c r="S71" s="34">
        <v>201</v>
      </c>
      <c r="T71" s="34">
        <v>649</v>
      </c>
      <c r="U71" s="59">
        <v>371</v>
      </c>
      <c r="V71" s="39">
        <v>304</v>
      </c>
      <c r="W71" s="41">
        <v>675</v>
      </c>
      <c r="X71" s="36" t="s">
        <v>221</v>
      </c>
    </row>
    <row r="72" spans="1:24" ht="10.8">
      <c r="A72" s="43" t="s">
        <v>140</v>
      </c>
      <c r="B72" s="43" t="s">
        <v>78</v>
      </c>
      <c r="C72" s="47">
        <v>900</v>
      </c>
      <c r="D72" s="47">
        <v>815</v>
      </c>
      <c r="E72" s="47"/>
      <c r="F72" s="45" t="s">
        <v>82</v>
      </c>
      <c r="G72" s="46">
        <v>702</v>
      </c>
      <c r="H72" s="46"/>
      <c r="I72" s="55">
        <v>6711</v>
      </c>
      <c r="J72" s="35">
        <v>6428</v>
      </c>
      <c r="K72" s="36" t="s">
        <v>156</v>
      </c>
      <c r="L72" s="35">
        <v>283</v>
      </c>
      <c r="M72" s="34">
        <v>5681</v>
      </c>
      <c r="N72" s="34">
        <f t="shared" si="2"/>
        <v>6204</v>
      </c>
      <c r="O72" s="35">
        <v>1107</v>
      </c>
      <c r="P72" s="35">
        <v>1579</v>
      </c>
      <c r="Q72" s="35">
        <v>2995</v>
      </c>
      <c r="R72" s="34">
        <v>4497</v>
      </c>
      <c r="S72" s="34">
        <v>523</v>
      </c>
      <c r="T72" s="34">
        <v>483</v>
      </c>
      <c r="U72" s="58">
        <v>358.86</v>
      </c>
      <c r="V72" s="37">
        <v>304.23</v>
      </c>
      <c r="W72" s="38">
        <v>663.09</v>
      </c>
      <c r="X72" s="36" t="s">
        <v>222</v>
      </c>
    </row>
    <row r="73" spans="1:24" ht="10.8">
      <c r="A73" s="43" t="s">
        <v>79</v>
      </c>
      <c r="B73" s="43" t="s">
        <v>80</v>
      </c>
      <c r="C73" s="47">
        <v>700</v>
      </c>
      <c r="D73" s="47">
        <v>574</v>
      </c>
      <c r="E73" s="47"/>
      <c r="F73" s="45" t="s">
        <v>82</v>
      </c>
      <c r="G73" s="46">
        <v>516</v>
      </c>
      <c r="H73" s="46"/>
      <c r="I73" s="55">
        <v>5712</v>
      </c>
      <c r="J73" s="35">
        <v>4834</v>
      </c>
      <c r="K73" s="36" t="s">
        <v>156</v>
      </c>
      <c r="L73" s="35">
        <v>878</v>
      </c>
      <c r="M73" s="34">
        <v>4823</v>
      </c>
      <c r="N73" s="34">
        <f t="shared" si="2"/>
        <v>5034</v>
      </c>
      <c r="O73" s="35">
        <v>1997</v>
      </c>
      <c r="P73" s="35">
        <v>1376</v>
      </c>
      <c r="Q73" s="35">
        <v>1450</v>
      </c>
      <c r="R73" s="34">
        <v>2180</v>
      </c>
      <c r="S73" s="34">
        <v>211</v>
      </c>
      <c r="T73" s="34">
        <v>665</v>
      </c>
      <c r="U73" s="58">
        <v>353.24</v>
      </c>
      <c r="V73" s="39">
        <v>227.7</v>
      </c>
      <c r="W73" s="38">
        <v>580.94000000000005</v>
      </c>
      <c r="X73" s="36" t="s">
        <v>223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P73"/>
  <sheetViews>
    <sheetView showZeros="0" tabSelected="1" topLeftCell="C1" workbookViewId="0">
      <selection activeCell="H2" sqref="H2"/>
    </sheetView>
  </sheetViews>
  <sheetFormatPr baseColWidth="10" defaultColWidth="10.90625" defaultRowHeight="10.199999999999999"/>
  <cols>
    <col min="1" max="1" width="2.81640625" style="13" bestFit="1" customWidth="1"/>
    <col min="2" max="2" width="21.81640625" style="14" bestFit="1" customWidth="1"/>
    <col min="3" max="3" width="14.81640625" style="14" bestFit="1" customWidth="1"/>
    <col min="4" max="7" width="3.453125" style="14" customWidth="1"/>
    <col min="8" max="8" width="38.54296875" style="14" customWidth="1"/>
    <col min="9" max="10" width="3.453125" style="14" customWidth="1"/>
    <col min="11" max="11" width="6.453125" style="104" customWidth="1"/>
    <col min="12" max="12" width="5.08984375" style="14" bestFit="1" customWidth="1"/>
    <col min="13" max="14" width="3.453125" style="14" customWidth="1"/>
    <col min="15" max="15" width="4.6328125" style="14" bestFit="1" customWidth="1"/>
    <col min="16" max="16384" width="10.90625" style="14"/>
  </cols>
  <sheetData>
    <row r="1" spans="1:16" s="12" customFormat="1" ht="141.6">
      <c r="A1" s="11"/>
      <c r="B1" s="15" t="s">
        <v>35</v>
      </c>
      <c r="C1" s="16" t="s">
        <v>36</v>
      </c>
      <c r="D1" s="27" t="s">
        <v>224</v>
      </c>
      <c r="E1" s="24" t="s">
        <v>225</v>
      </c>
      <c r="F1" s="23" t="s">
        <v>226</v>
      </c>
      <c r="G1" s="23" t="s">
        <v>262</v>
      </c>
      <c r="H1" s="23" t="s">
        <v>227</v>
      </c>
      <c r="I1" s="23" t="s">
        <v>228</v>
      </c>
      <c r="J1" s="23" t="s">
        <v>229</v>
      </c>
      <c r="K1" s="103" t="s">
        <v>230</v>
      </c>
      <c r="L1" s="26" t="s">
        <v>234</v>
      </c>
      <c r="M1" s="25" t="s">
        <v>231</v>
      </c>
      <c r="N1" s="28" t="s">
        <v>232</v>
      </c>
      <c r="O1" s="29" t="s">
        <v>233</v>
      </c>
    </row>
    <row r="2" spans="1:16">
      <c r="A2" s="13">
        <v>1</v>
      </c>
      <c r="B2" s="17" t="s">
        <v>41</v>
      </c>
      <c r="C2" s="18" t="s">
        <v>39</v>
      </c>
      <c r="D2" s="14">
        <f>1.2+(Tableau2[[#This Row],[Total nombre élèves 2016]]&gt;700)*0.2</f>
        <v>1.4</v>
      </c>
      <c r="E2" s="14">
        <f>H5</f>
        <v>0</v>
      </c>
      <c r="F2" s="14">
        <f>1</f>
        <v>1</v>
      </c>
      <c r="H2" s="105" t="s">
        <v>263</v>
      </c>
      <c r="I2" s="14">
        <f>IF(Tableau2[[#This Row],[NB DP]]&gt;800,2,IF(Tableau2[[#This Row],[NB DP]]&gt;500,1.5,1))</f>
        <v>1.5</v>
      </c>
      <c r="K2" s="104">
        <f>BASE!I2/1500+(Tableau2[[#This Row],[REP et REP+]]="REP+")*0.25</f>
        <v>5.5860000000000003</v>
      </c>
      <c r="L2" s="14">
        <f>BASE!N2/20000</f>
        <v>0.37940000000000002</v>
      </c>
      <c r="M2" s="14">
        <f>BASE!R2/20000</f>
        <v>0.42720000000000002</v>
      </c>
      <c r="P2" s="14" t="s">
        <v>239</v>
      </c>
    </row>
    <row r="3" spans="1:16">
      <c r="A3" s="13">
        <v>2</v>
      </c>
      <c r="B3" s="17" t="s">
        <v>40</v>
      </c>
      <c r="C3" s="18" t="s">
        <v>39</v>
      </c>
      <c r="D3" s="14">
        <f>1.2+(Tableau2[[#This Row],[Total nombre élèves 2016]]&gt;700)*0.2</f>
        <v>1.2</v>
      </c>
      <c r="E3" s="14">
        <f>1+(Tableau2[[#This Row],[Total nombre élèves 2016]]&gt;700)*0.5</f>
        <v>1</v>
      </c>
      <c r="F3" s="14">
        <f>1</f>
        <v>1</v>
      </c>
      <c r="I3" s="14">
        <f>IF(Tableau2[[#This Row],[NB DP]]&gt;800,2,IF(Tableau2[[#This Row],[NB DP]]&gt;500,1.5,1))</f>
        <v>1</v>
      </c>
      <c r="J3" s="14">
        <f>(Tableau2[[#This Row],[NB DP]]&gt;800)*0.5</f>
        <v>0</v>
      </c>
      <c r="K3" s="104">
        <f>BASE!I3/1500+(Tableau2[[#This Row],[REP et REP+]]="REP+")*0.25</f>
        <v>2.9226666666666667</v>
      </c>
      <c r="L3" s="14">
        <f>BASE!N3/20000</f>
        <v>4.2799999999999998E-2</v>
      </c>
      <c r="M3" s="14">
        <f>BASE!R3/20000</f>
        <v>2.5850000000000001E-2</v>
      </c>
    </row>
    <row r="4" spans="1:16">
      <c r="A4" s="13">
        <v>3</v>
      </c>
      <c r="B4" s="17" t="s">
        <v>84</v>
      </c>
      <c r="C4" s="18" t="s">
        <v>39</v>
      </c>
      <c r="D4" s="14">
        <f>1.2+(Tableau2[[#This Row],[Total nombre élèves 2016]]&gt;700)*0.2</f>
        <v>1.2</v>
      </c>
      <c r="E4" s="14">
        <f>1+(Tableau2[[#This Row],[Total nombre élèves 2016]]&gt;700)*0.5</f>
        <v>1</v>
      </c>
      <c r="F4" s="14">
        <f>1</f>
        <v>1</v>
      </c>
      <c r="I4" s="14">
        <f>IF(Tableau2[[#This Row],[NB DP]]&gt;800,2,IF(Tableau2[[#This Row],[NB DP]]&gt;500,1.5,1))</f>
        <v>1</v>
      </c>
      <c r="J4" s="14">
        <f>(Tableau2[[#This Row],[NB DP]]&gt;800)*0.5</f>
        <v>0</v>
      </c>
      <c r="K4" s="104">
        <f>BASE!I4/1500+(Tableau2[[#This Row],[REP et REP+]]="REP+")*0.25</f>
        <v>4.2779999999999996</v>
      </c>
      <c r="L4" s="14">
        <f>BASE!N4/20000</f>
        <v>0.36345</v>
      </c>
      <c r="M4" s="14">
        <f>BASE!R4/20000</f>
        <v>3.6049999999999999E-2</v>
      </c>
    </row>
    <row r="5" spans="1:16">
      <c r="A5" s="13">
        <v>4</v>
      </c>
      <c r="B5" s="17" t="s">
        <v>85</v>
      </c>
      <c r="C5" s="18" t="s">
        <v>39</v>
      </c>
      <c r="D5" s="14">
        <f>1.2+(Tableau2[[#This Row],[Total nombre élèves 2016]]&gt;700)*0.2</f>
        <v>1.2</v>
      </c>
      <c r="E5" s="14">
        <f>1+(Tableau2[[#This Row],[Total nombre élèves 2016]]&gt;700)*0.5</f>
        <v>1</v>
      </c>
      <c r="F5" s="14">
        <f>1</f>
        <v>1</v>
      </c>
      <c r="I5" s="14">
        <f>IF(Tableau2[[#This Row],[NB DP]]&gt;800,2,IF(Tableau2[[#This Row],[NB DP]]&gt;500,1.5,1))</f>
        <v>1</v>
      </c>
      <c r="J5" s="14">
        <f>(Tableau2[[#This Row],[NB DP]]&gt;800)*0.5</f>
        <v>0</v>
      </c>
      <c r="K5" s="104">
        <f>BASE!I5/1500+(Tableau2[[#This Row],[REP et REP+]]="REP+")*0.25</f>
        <v>0</v>
      </c>
      <c r="L5" s="14">
        <f>BASE!N5/20000</f>
        <v>0</v>
      </c>
      <c r="M5" s="14">
        <f>BASE!R5/20000</f>
        <v>0</v>
      </c>
    </row>
    <row r="6" spans="1:16">
      <c r="A6" s="13">
        <v>5</v>
      </c>
      <c r="B6" s="17" t="s">
        <v>38</v>
      </c>
      <c r="C6" s="18" t="s">
        <v>39</v>
      </c>
      <c r="D6" s="14">
        <f>1.2+(Tableau2[[#This Row],[Total nombre élèves 2016]]&gt;700)*0.2</f>
        <v>1.2</v>
      </c>
      <c r="E6" s="14">
        <f>1+(Tableau2[[#This Row],[Total nombre élèves 2016]]&gt;700)*0.5</f>
        <v>1</v>
      </c>
      <c r="F6" s="14">
        <f>1</f>
        <v>1</v>
      </c>
      <c r="I6" s="14">
        <f>IF(Tableau2[[#This Row],[NB DP]]&gt;800,2,IF(Tableau2[[#This Row],[NB DP]]&gt;500,1.5,1))</f>
        <v>1</v>
      </c>
      <c r="J6" s="14">
        <f>(Tableau2[[#This Row],[NB DP]]&gt;800)*0.5</f>
        <v>0</v>
      </c>
      <c r="K6" s="104">
        <f>BASE!I6/1500+(Tableau2[[#This Row],[REP et REP+]]="REP+")*0.25</f>
        <v>3.1933333333333334</v>
      </c>
      <c r="L6" s="14">
        <f>BASE!N6/20000</f>
        <v>0.115</v>
      </c>
      <c r="M6" s="14">
        <f>BASE!R6/20000</f>
        <v>2.7150000000000001E-2</v>
      </c>
    </row>
    <row r="7" spans="1:16">
      <c r="A7" s="13">
        <v>6</v>
      </c>
      <c r="B7" s="17" t="s">
        <v>86</v>
      </c>
      <c r="C7" s="18" t="s">
        <v>141</v>
      </c>
      <c r="D7" s="14">
        <f>1.2+(Tableau2[[#This Row],[Total nombre élèves 2016]]&gt;700)*0.2</f>
        <v>1.2</v>
      </c>
      <c r="E7" s="14">
        <f>1+(Tableau2[[#This Row],[Total nombre élèves 2016]]&gt;700)*0.5</f>
        <v>1</v>
      </c>
      <c r="F7" s="14">
        <f>1</f>
        <v>1</v>
      </c>
      <c r="I7" s="14">
        <f>IF(Tableau2[[#This Row],[NB DP]]&gt;800,2,IF(Tableau2[[#This Row],[NB DP]]&gt;500,1.5,1))</f>
        <v>1</v>
      </c>
      <c r="J7" s="14">
        <f>(Tableau2[[#This Row],[NB DP]]&gt;800)*0.5</f>
        <v>0</v>
      </c>
      <c r="K7" s="104">
        <f>BASE!I7/1500+(Tableau2[[#This Row],[REP et REP+]]="REP+")*0.25</f>
        <v>2.7486666666666668</v>
      </c>
      <c r="L7" s="14">
        <f>BASE!N7/20000</f>
        <v>0.25979999999999998</v>
      </c>
      <c r="M7" s="14">
        <f>BASE!R7/20000</f>
        <v>0.24440000000000001</v>
      </c>
    </row>
    <row r="8" spans="1:16">
      <c r="A8" s="13">
        <v>7</v>
      </c>
      <c r="B8" s="17" t="s">
        <v>42</v>
      </c>
      <c r="C8" s="18" t="s">
        <v>43</v>
      </c>
      <c r="D8" s="14">
        <f>1.2+(Tableau2[[#This Row],[Total nombre élèves 2016]]&gt;700)*0.2</f>
        <v>1.2</v>
      </c>
      <c r="E8" s="14">
        <f>1+(Tableau2[[#This Row],[Total nombre élèves 2016]]&gt;700)*0.5</f>
        <v>1</v>
      </c>
      <c r="F8" s="14">
        <f>1</f>
        <v>1</v>
      </c>
      <c r="I8" s="14">
        <f>IF(Tableau2[[#This Row],[NB DP]]&gt;800,2,IF(Tableau2[[#This Row],[NB DP]]&gt;500,1.5,1))</f>
        <v>1</v>
      </c>
      <c r="J8" s="14">
        <f>(Tableau2[[#This Row],[NB DP]]&gt;800)*0.5</f>
        <v>0</v>
      </c>
      <c r="K8" s="104">
        <f>BASE!I8/1500+(Tableau2[[#This Row],[REP et REP+]]="REP+")*0.25</f>
        <v>2.5006666666666666</v>
      </c>
      <c r="L8" s="14">
        <f>BASE!N8/20000</f>
        <v>7.2150000000000006E-2</v>
      </c>
      <c r="M8" s="14">
        <f>BASE!R8/20000</f>
        <v>1.235E-2</v>
      </c>
    </row>
    <row r="9" spans="1:16">
      <c r="A9" s="13">
        <v>8</v>
      </c>
      <c r="B9" s="17" t="s">
        <v>87</v>
      </c>
      <c r="C9" s="18" t="s">
        <v>44</v>
      </c>
      <c r="D9" s="14">
        <f>1.2+(Tableau2[[#This Row],[Total nombre élèves 2016]]&gt;700)*0.2</f>
        <v>1.4</v>
      </c>
      <c r="E9" s="14">
        <f>1+(Tableau2[[#This Row],[Total nombre élèves 2016]]&gt;700)*0.5</f>
        <v>1.5</v>
      </c>
      <c r="F9" s="14">
        <f>1</f>
        <v>1</v>
      </c>
      <c r="I9" s="14">
        <f>IF(Tableau2[[#This Row],[NB DP]]&gt;800,2,IF(Tableau2[[#This Row],[NB DP]]&gt;500,1.5,1))</f>
        <v>1.5</v>
      </c>
      <c r="J9" s="14">
        <f>(Tableau2[[#This Row],[NB DP]]&gt;800)*0.5</f>
        <v>0</v>
      </c>
      <c r="K9" s="104">
        <f>BASE!I9/1500+(Tableau2[[#This Row],[REP et REP+]]="REP+")*0.25</f>
        <v>4.76</v>
      </c>
      <c r="L9" s="14">
        <f>BASE!N9/20000</f>
        <v>0.51290000000000002</v>
      </c>
      <c r="M9" s="14">
        <f>BASE!R9/20000</f>
        <v>0.35494999999999999</v>
      </c>
    </row>
    <row r="10" spans="1:16">
      <c r="A10" s="13">
        <v>9</v>
      </c>
      <c r="B10" s="17" t="s">
        <v>88</v>
      </c>
      <c r="C10" s="18" t="s">
        <v>45</v>
      </c>
      <c r="D10" s="14">
        <f>1.2+(Tableau2[[#This Row],[Total nombre élèves 2016]]&gt;700)*0.2</f>
        <v>1.2</v>
      </c>
      <c r="E10" s="14">
        <f>1+(Tableau2[[#This Row],[Total nombre élèves 2016]]&gt;700)*0.5</f>
        <v>1</v>
      </c>
      <c r="F10" s="14">
        <f>1</f>
        <v>1</v>
      </c>
      <c r="I10" s="14">
        <f>IF(Tableau2[[#This Row],[NB DP]]&gt;800,2,IF(Tableau2[[#This Row],[NB DP]]&gt;500,1.5,1))</f>
        <v>1</v>
      </c>
      <c r="J10" s="14">
        <f>(Tableau2[[#This Row],[NB DP]]&gt;800)*0.5</f>
        <v>0</v>
      </c>
      <c r="K10" s="104">
        <f>BASE!I10/1500+(Tableau2[[#This Row],[REP et REP+]]="REP+")*0.25</f>
        <v>2.14</v>
      </c>
      <c r="L10" s="14">
        <f>BASE!N10/20000</f>
        <v>0.1729</v>
      </c>
      <c r="M10" s="14">
        <f>BASE!R10/20000</f>
        <v>9.7000000000000003E-3</v>
      </c>
    </row>
    <row r="11" spans="1:16">
      <c r="A11" s="13">
        <v>10</v>
      </c>
      <c r="B11" s="17" t="s">
        <v>89</v>
      </c>
      <c r="C11" s="18" t="s">
        <v>46</v>
      </c>
      <c r="D11" s="14">
        <f>1.2+(Tableau2[[#This Row],[Total nombre élèves 2016]]&gt;700)*0.2</f>
        <v>1.2</v>
      </c>
      <c r="E11" s="14">
        <f>1+(Tableau2[[#This Row],[Total nombre élèves 2016]]&gt;700)*0.5</f>
        <v>1</v>
      </c>
      <c r="F11" s="14">
        <f>1</f>
        <v>1</v>
      </c>
      <c r="I11" s="14">
        <f>IF(Tableau2[[#This Row],[NB DP]]&gt;800,2,IF(Tableau2[[#This Row],[NB DP]]&gt;500,1.5,1))</f>
        <v>1</v>
      </c>
      <c r="J11" s="14">
        <f>(Tableau2[[#This Row],[NB DP]]&gt;800)*0.5</f>
        <v>0</v>
      </c>
      <c r="K11" s="104">
        <f>BASE!I11/1500+(Tableau2[[#This Row],[REP et REP+]]="REP+")*0.25</f>
        <v>9.631333333333334</v>
      </c>
      <c r="L11" s="14">
        <f>BASE!N11/20000</f>
        <v>0.49435000000000001</v>
      </c>
      <c r="M11" s="14">
        <f>BASE!R11/20000</f>
        <v>2.0049999999999998E-2</v>
      </c>
    </row>
    <row r="12" spans="1:16">
      <c r="A12" s="13">
        <v>11</v>
      </c>
      <c r="B12" s="17" t="s">
        <v>90</v>
      </c>
      <c r="C12" s="18" t="s">
        <v>46</v>
      </c>
      <c r="D12" s="14">
        <f>1.2+(Tableau2[[#This Row],[Total nombre élèves 2016]]&gt;700)*0.2</f>
        <v>1.2</v>
      </c>
      <c r="E12" s="14">
        <f>1+(Tableau2[[#This Row],[Total nombre élèves 2016]]&gt;700)*0.5</f>
        <v>1</v>
      </c>
      <c r="F12" s="14">
        <f>1</f>
        <v>1</v>
      </c>
      <c r="I12" s="14">
        <f>IF(Tableau2[[#This Row],[NB DP]]&gt;800,2,IF(Tableau2[[#This Row],[NB DP]]&gt;500,1.5,1))</f>
        <v>1</v>
      </c>
      <c r="J12" s="14">
        <f>(Tableau2[[#This Row],[NB DP]]&gt;800)*0.5</f>
        <v>0</v>
      </c>
      <c r="K12" s="104">
        <f>BASE!I12/1500+(Tableau2[[#This Row],[REP et REP+]]="REP+")*0.25</f>
        <v>3.782</v>
      </c>
      <c r="L12" s="14">
        <f>BASE!N12/20000</f>
        <v>0.29654999999999998</v>
      </c>
      <c r="M12" s="14">
        <f>BASE!R12/20000</f>
        <v>0.12315</v>
      </c>
    </row>
    <row r="13" spans="1:16">
      <c r="A13" s="13">
        <v>12</v>
      </c>
      <c r="B13" s="17" t="s">
        <v>91</v>
      </c>
      <c r="C13" s="18" t="s">
        <v>46</v>
      </c>
      <c r="D13" s="14">
        <f>1.2+(Tableau2[[#This Row],[Total nombre élèves 2016]]&gt;700)*0.2</f>
        <v>1.2</v>
      </c>
      <c r="E13" s="14">
        <f>1+(Tableau2[[#This Row],[Total nombre élèves 2016]]&gt;700)*0.5</f>
        <v>1</v>
      </c>
      <c r="F13" s="14">
        <f>1</f>
        <v>1</v>
      </c>
      <c r="I13" s="14">
        <f>IF(Tableau2[[#This Row],[NB DP]]&gt;800,2,IF(Tableau2[[#This Row],[NB DP]]&gt;500,1.5,1))</f>
        <v>1</v>
      </c>
      <c r="J13" s="14">
        <f>(Tableau2[[#This Row],[NB DP]]&gt;800)*0.5</f>
        <v>0</v>
      </c>
      <c r="K13" s="104">
        <f>BASE!I13/1500+(Tableau2[[#This Row],[REP et REP+]]="REP+")*0.25</f>
        <v>4.456666666666667</v>
      </c>
      <c r="L13" s="14">
        <f>BASE!N13/20000</f>
        <v>0.11905</v>
      </c>
      <c r="M13" s="14">
        <f>BASE!R13/20000</f>
        <v>5.2500000000000003E-3</v>
      </c>
    </row>
    <row r="14" spans="1:16">
      <c r="A14" s="13">
        <v>13</v>
      </c>
      <c r="B14" s="17" t="s">
        <v>48</v>
      </c>
      <c r="C14" s="18" t="s">
        <v>47</v>
      </c>
      <c r="D14" s="14">
        <f>1.2+(Tableau2[[#This Row],[Total nombre élèves 2016]]&gt;700)*0.2</f>
        <v>1.2</v>
      </c>
      <c r="E14" s="14">
        <f>1+(Tableau2[[#This Row],[Total nombre élèves 2016]]&gt;700)*0.5</f>
        <v>1</v>
      </c>
      <c r="F14" s="14">
        <f>1</f>
        <v>1</v>
      </c>
      <c r="I14" s="14">
        <f>IF(Tableau2[[#This Row],[NB DP]]&gt;800,2,IF(Tableau2[[#This Row],[NB DP]]&gt;500,1.5,1))</f>
        <v>1</v>
      </c>
      <c r="J14" s="14">
        <f>(Tableau2[[#This Row],[NB DP]]&gt;800)*0.5</f>
        <v>0</v>
      </c>
      <c r="K14" s="104">
        <f>BASE!I14/1500+(Tableau2[[#This Row],[REP et REP+]]="REP+")*0.25</f>
        <v>3.5413333333333332</v>
      </c>
      <c r="L14" s="14">
        <f>BASE!N14/20000</f>
        <v>0.71650000000000003</v>
      </c>
      <c r="M14" s="14">
        <f>BASE!R14/20000</f>
        <v>0.1106</v>
      </c>
    </row>
    <row r="15" spans="1:16">
      <c r="A15" s="13">
        <v>14</v>
      </c>
      <c r="B15" s="17" t="s">
        <v>92</v>
      </c>
      <c r="C15" s="18" t="s">
        <v>47</v>
      </c>
      <c r="D15" s="14">
        <f>1.2+(Tableau2[[#This Row],[Total nombre élèves 2016]]&gt;700)*0.2</f>
        <v>1.4</v>
      </c>
      <c r="E15" s="14">
        <f>1+(Tableau2[[#This Row],[Total nombre élèves 2016]]&gt;700)*0.5</f>
        <v>1.5</v>
      </c>
      <c r="F15" s="14">
        <f>1</f>
        <v>1</v>
      </c>
      <c r="I15" s="14">
        <f>IF(Tableau2[[#This Row],[NB DP]]&gt;800,2,IF(Tableau2[[#This Row],[NB DP]]&gt;500,1.5,1))</f>
        <v>1.5</v>
      </c>
      <c r="J15" s="14">
        <f>(Tableau2[[#This Row],[NB DP]]&gt;800)*0.5</f>
        <v>0</v>
      </c>
      <c r="K15" s="104">
        <f>BASE!I15/1500+(Tableau2[[#This Row],[REP et REP+]]="REP+")*0.25</f>
        <v>4.7859999999999996</v>
      </c>
      <c r="L15" s="14">
        <f>BASE!N15/20000</f>
        <v>0.42409999999999998</v>
      </c>
      <c r="M15" s="14">
        <f>BASE!R15/20000</f>
        <v>0.28220000000000001</v>
      </c>
    </row>
    <row r="16" spans="1:16">
      <c r="A16" s="13">
        <v>15</v>
      </c>
      <c r="B16" s="17" t="s">
        <v>93</v>
      </c>
      <c r="C16" s="18" t="s">
        <v>47</v>
      </c>
      <c r="D16" s="14">
        <f>1.2+(Tableau2[[#This Row],[Total nombre élèves 2016]]&gt;700)*0.2</f>
        <v>1.2</v>
      </c>
      <c r="E16" s="14">
        <f>1+(Tableau2[[#This Row],[Total nombre élèves 2016]]&gt;700)*0.5</f>
        <v>1</v>
      </c>
      <c r="F16" s="14">
        <f>1</f>
        <v>1</v>
      </c>
      <c r="I16" s="14">
        <f>IF(Tableau2[[#This Row],[NB DP]]&gt;800,2,IF(Tableau2[[#This Row],[NB DP]]&gt;500,1.5,1))</f>
        <v>1</v>
      </c>
      <c r="J16" s="14">
        <f>(Tableau2[[#This Row],[NB DP]]&gt;800)*0.5</f>
        <v>0</v>
      </c>
      <c r="K16" s="104">
        <f>BASE!I16/1500+(Tableau2[[#This Row],[REP et REP+]]="REP+")*0.25</f>
        <v>3.2713333333333332</v>
      </c>
      <c r="L16" s="14">
        <f>BASE!N16/20000</f>
        <v>0.27495000000000003</v>
      </c>
      <c r="M16" s="14">
        <f>BASE!R16/20000</f>
        <v>0.26214999999999999</v>
      </c>
    </row>
    <row r="17" spans="1:13">
      <c r="A17" s="13">
        <v>16</v>
      </c>
      <c r="B17" s="17" t="s">
        <v>94</v>
      </c>
      <c r="C17" s="18" t="s">
        <v>47</v>
      </c>
      <c r="D17" s="14">
        <f>1.2+(Tableau2[[#This Row],[Total nombre élèves 2016]]&gt;700)*0.2</f>
        <v>1.2</v>
      </c>
      <c r="E17" s="14">
        <f>1+(Tableau2[[#This Row],[Total nombre élèves 2016]]&gt;700)*0.5</f>
        <v>1</v>
      </c>
      <c r="F17" s="14">
        <f>1</f>
        <v>1</v>
      </c>
      <c r="I17" s="14">
        <f>IF(Tableau2[[#This Row],[NB DP]]&gt;800,2,IF(Tableau2[[#This Row],[NB DP]]&gt;500,1.5,1))</f>
        <v>1</v>
      </c>
      <c r="J17" s="14">
        <f>(Tableau2[[#This Row],[NB DP]]&gt;800)*0.5</f>
        <v>0</v>
      </c>
      <c r="K17" s="104">
        <f>BASE!I17/1500+(Tableau2[[#This Row],[REP et REP+]]="REP+")*0.25</f>
        <v>4.3006666666666664</v>
      </c>
      <c r="L17" s="14">
        <f>BASE!N17/20000</f>
        <v>0.31264999999999998</v>
      </c>
      <c r="M17" s="14">
        <f>BASE!R17/20000</f>
        <v>0.23505000000000001</v>
      </c>
    </row>
    <row r="18" spans="1:13">
      <c r="A18" s="13">
        <v>17</v>
      </c>
      <c r="B18" s="17" t="s">
        <v>95</v>
      </c>
      <c r="C18" s="18" t="s">
        <v>49</v>
      </c>
      <c r="D18" s="14">
        <f>1.2+(Tableau2[[#This Row],[Total nombre élèves 2016]]&gt;700)*0.2</f>
        <v>1.4</v>
      </c>
      <c r="E18" s="14">
        <f>1+(Tableau2[[#This Row],[Total nombre élèves 2016]]&gt;700)*0.5</f>
        <v>1.5</v>
      </c>
      <c r="F18" s="14">
        <f>1</f>
        <v>1</v>
      </c>
      <c r="I18" s="14">
        <f>IF(Tableau2[[#This Row],[NB DP]]&gt;800,2,IF(Tableau2[[#This Row],[NB DP]]&gt;500,1.5,1))</f>
        <v>1.5</v>
      </c>
      <c r="J18" s="14">
        <f>(Tableau2[[#This Row],[NB DP]]&gt;800)*0.5</f>
        <v>0</v>
      </c>
      <c r="K18" s="104">
        <f>BASE!I18/1500+(Tableau2[[#This Row],[REP et REP+]]="REP+")*0.25</f>
        <v>4.4539999999999997</v>
      </c>
      <c r="L18" s="14">
        <f>BASE!N18/20000</f>
        <v>0.95845000000000002</v>
      </c>
      <c r="M18" s="14">
        <f>BASE!R18/20000</f>
        <v>0.77</v>
      </c>
    </row>
    <row r="19" spans="1:13">
      <c r="A19" s="13">
        <v>18</v>
      </c>
      <c r="B19" s="19" t="s">
        <v>96</v>
      </c>
      <c r="C19" s="20" t="s">
        <v>50</v>
      </c>
      <c r="D19" s="14">
        <f>1.2+(Tableau2[[#This Row],[Total nombre élèves 2016]]&gt;700)*0.2</f>
        <v>1.4</v>
      </c>
      <c r="E19" s="14">
        <f>1+(Tableau2[[#This Row],[Total nombre élèves 2016]]&gt;700)*0.5</f>
        <v>1.5</v>
      </c>
      <c r="F19" s="14">
        <f>1</f>
        <v>1</v>
      </c>
      <c r="I19" s="14">
        <f>IF(Tableau2[[#This Row],[NB DP]]&gt;800,2,IF(Tableau2[[#This Row],[NB DP]]&gt;500,1.5,1))</f>
        <v>1.5</v>
      </c>
      <c r="J19" s="14">
        <f>(Tableau2[[#This Row],[NB DP]]&gt;800)*0.5</f>
        <v>0</v>
      </c>
      <c r="K19" s="104">
        <f>BASE!I19/1500+(Tableau2[[#This Row],[REP et REP+]]="REP+")*0.25</f>
        <v>4.0880000000000001</v>
      </c>
      <c r="L19" s="14">
        <f>BASE!N19/20000</f>
        <v>0.23515</v>
      </c>
      <c r="M19" s="14">
        <f>BASE!R19/20000</f>
        <v>0.10249999999999999</v>
      </c>
    </row>
    <row r="20" spans="1:13">
      <c r="A20" s="13">
        <v>19</v>
      </c>
      <c r="B20" s="17" t="s">
        <v>53</v>
      </c>
      <c r="C20" s="18" t="s">
        <v>51</v>
      </c>
      <c r="D20" s="14">
        <f>1.2+(Tableau2[[#This Row],[Total nombre élèves 2016]]&gt;700)*0.2</f>
        <v>1.4</v>
      </c>
      <c r="E20" s="14">
        <f>1+(Tableau2[[#This Row],[Total nombre élèves 2016]]&gt;700)*0.5</f>
        <v>1.5</v>
      </c>
      <c r="F20" s="14">
        <f>1</f>
        <v>1</v>
      </c>
      <c r="I20" s="14">
        <f>IF(Tableau2[[#This Row],[NB DP]]&gt;800,2,IF(Tableau2[[#This Row],[NB DP]]&gt;500,1.5,1))</f>
        <v>1.5</v>
      </c>
      <c r="J20" s="14">
        <f>(Tableau2[[#This Row],[NB DP]]&gt;800)*0.5</f>
        <v>0</v>
      </c>
      <c r="K20" s="104">
        <f>BASE!I20/1500+(Tableau2[[#This Row],[REP et REP+]]="REP+")*0.25</f>
        <v>5.9226666666666663</v>
      </c>
      <c r="L20" s="14">
        <f>BASE!N20/20000</f>
        <v>0.58799999999999997</v>
      </c>
      <c r="M20" s="14">
        <f>BASE!R20/20000</f>
        <v>0.48415000000000002</v>
      </c>
    </row>
    <row r="21" spans="1:13">
      <c r="A21" s="13">
        <v>20</v>
      </c>
      <c r="B21" s="17" t="s">
        <v>52</v>
      </c>
      <c r="C21" s="18" t="s">
        <v>51</v>
      </c>
      <c r="D21" s="14">
        <f>1.2+(Tableau2[[#This Row],[Total nombre élèves 2016]]&gt;700)*0.2</f>
        <v>1.2</v>
      </c>
      <c r="E21" s="14">
        <f>1+(Tableau2[[#This Row],[Total nombre élèves 2016]]&gt;700)*0.5</f>
        <v>1</v>
      </c>
      <c r="F21" s="14">
        <f>1</f>
        <v>1</v>
      </c>
      <c r="I21" s="14">
        <f>IF(Tableau2[[#This Row],[NB DP]]&gt;800,2,IF(Tableau2[[#This Row],[NB DP]]&gt;500,1.5,1))</f>
        <v>1</v>
      </c>
      <c r="J21" s="14">
        <f>(Tableau2[[#This Row],[NB DP]]&gt;800)*0.5</f>
        <v>0</v>
      </c>
      <c r="K21" s="104">
        <f>BASE!I21/1500+(Tableau2[[#This Row],[REP et REP+]]="REP+")*0.25</f>
        <v>2.3519999999999999</v>
      </c>
      <c r="L21" s="14">
        <f>BASE!N21/20000</f>
        <v>0.11695</v>
      </c>
      <c r="M21" s="14">
        <f>BASE!R21/20000</f>
        <v>5.8999999999999997E-2</v>
      </c>
    </row>
    <row r="22" spans="1:13">
      <c r="A22" s="13">
        <v>21</v>
      </c>
      <c r="B22" s="17" t="s">
        <v>97</v>
      </c>
      <c r="C22" s="18" t="s">
        <v>51</v>
      </c>
      <c r="D22" s="14">
        <f>1.2+(Tableau2[[#This Row],[Total nombre élèves 2016]]&gt;700)*0.2</f>
        <v>1.2</v>
      </c>
      <c r="E22" s="14">
        <f>1+(Tableau2[[#This Row],[Total nombre élèves 2016]]&gt;700)*0.5</f>
        <v>1</v>
      </c>
      <c r="F22" s="14">
        <f>1</f>
        <v>1</v>
      </c>
      <c r="I22" s="14">
        <f>IF(Tableau2[[#This Row],[NB DP]]&gt;800,2,IF(Tableau2[[#This Row],[NB DP]]&gt;500,1.5,1))</f>
        <v>1</v>
      </c>
      <c r="J22" s="14">
        <f>(Tableau2[[#This Row],[NB DP]]&gt;800)*0.5</f>
        <v>0</v>
      </c>
      <c r="K22" s="104">
        <f>BASE!I22/1500+(Tableau2[[#This Row],[REP et REP+]]="REP+")*0.25</f>
        <v>4.1186666666666669</v>
      </c>
      <c r="L22" s="14">
        <f>BASE!N22/20000</f>
        <v>0.4365</v>
      </c>
      <c r="M22" s="14">
        <f>BASE!R22/20000</f>
        <v>9.0050000000000005E-2</v>
      </c>
    </row>
    <row r="23" spans="1:13">
      <c r="A23" s="13">
        <v>22</v>
      </c>
      <c r="B23" s="17" t="s">
        <v>98</v>
      </c>
      <c r="C23" s="18" t="s">
        <v>51</v>
      </c>
      <c r="D23" s="14">
        <f>1.2+(Tableau2[[#This Row],[Total nombre élèves 2016]]&gt;700)*0.2</f>
        <v>1.2</v>
      </c>
      <c r="E23" s="14">
        <f>1+(Tableau2[[#This Row],[Total nombre élèves 2016]]&gt;700)*0.5</f>
        <v>1</v>
      </c>
      <c r="F23" s="14">
        <f>1</f>
        <v>1</v>
      </c>
      <c r="I23" s="14">
        <f>IF(Tableau2[[#This Row],[NB DP]]&gt;800,2,IF(Tableau2[[#This Row],[NB DP]]&gt;500,1.5,1))</f>
        <v>1</v>
      </c>
      <c r="J23" s="14">
        <f>(Tableau2[[#This Row],[NB DP]]&gt;800)*0.5</f>
        <v>0</v>
      </c>
      <c r="K23" s="104">
        <f>BASE!I23/1500+(Tableau2[[#This Row],[REP et REP+]]="REP+")*0.25</f>
        <v>6.1626666666666665</v>
      </c>
      <c r="L23" s="14">
        <f>BASE!N23/20000</f>
        <v>0.19875000000000001</v>
      </c>
      <c r="M23" s="14">
        <f>BASE!R23/20000</f>
        <v>0.01</v>
      </c>
    </row>
    <row r="24" spans="1:13">
      <c r="A24" s="13">
        <v>23</v>
      </c>
      <c r="B24" s="17" t="s">
        <v>142</v>
      </c>
      <c r="C24" s="18" t="s">
        <v>143</v>
      </c>
      <c r="D24" s="14">
        <f>1.2+(Tableau2[[#This Row],[Total nombre élèves 2016]]&gt;700)*0.2</f>
        <v>1.2</v>
      </c>
      <c r="E24" s="14">
        <f>1+(Tableau2[[#This Row],[Total nombre élèves 2016]]&gt;700)*0.5</f>
        <v>1</v>
      </c>
      <c r="F24" s="14">
        <f>1</f>
        <v>1</v>
      </c>
      <c r="I24" s="14">
        <f>IF(Tableau2[[#This Row],[NB DP]]&gt;800,2,IF(Tableau2[[#This Row],[NB DP]]&gt;500,1.5,1))</f>
        <v>1</v>
      </c>
      <c r="J24" s="14">
        <f>(Tableau2[[#This Row],[NB DP]]&gt;800)*0.5</f>
        <v>0</v>
      </c>
      <c r="K24" s="104">
        <f>BASE!I24/1500+(Tableau2[[#This Row],[REP et REP+]]="REP+")*0.25</f>
        <v>4.8440000000000003</v>
      </c>
      <c r="L24" s="14">
        <f>BASE!N24/20000</f>
        <v>0.45865</v>
      </c>
      <c r="M24" s="14">
        <f>BASE!R24/20000</f>
        <v>0.13600000000000001</v>
      </c>
    </row>
    <row r="25" spans="1:13">
      <c r="A25" s="13">
        <v>24</v>
      </c>
      <c r="B25" s="17" t="s">
        <v>99</v>
      </c>
      <c r="C25" s="18" t="s">
        <v>144</v>
      </c>
      <c r="D25" s="14">
        <f>1.2+(Tableau2[[#This Row],[Total nombre élèves 2016]]&gt;700)*0.2</f>
        <v>1.2</v>
      </c>
      <c r="E25" s="14">
        <f>1+(Tableau2[[#This Row],[Total nombre élèves 2016]]&gt;700)*0.5</f>
        <v>1</v>
      </c>
      <c r="F25" s="14">
        <f>1</f>
        <v>1</v>
      </c>
      <c r="I25" s="14">
        <f>IF(Tableau2[[#This Row],[NB DP]]&gt;800,2,IF(Tableau2[[#This Row],[NB DP]]&gt;500,1.5,1))</f>
        <v>1.5</v>
      </c>
      <c r="J25" s="14">
        <f>(Tableau2[[#This Row],[NB DP]]&gt;800)*0.5</f>
        <v>0</v>
      </c>
      <c r="K25" s="104">
        <f>BASE!I25/1500+(Tableau2[[#This Row],[REP et REP+]]="REP+")*0.25</f>
        <v>4.202</v>
      </c>
      <c r="L25" s="14">
        <f>BASE!N25/20000</f>
        <v>0.30330000000000001</v>
      </c>
      <c r="M25" s="14">
        <f>BASE!R25/20000</f>
        <v>0.40915000000000001</v>
      </c>
    </row>
    <row r="26" spans="1:13">
      <c r="A26" s="13">
        <v>25</v>
      </c>
      <c r="B26" s="17" t="s">
        <v>100</v>
      </c>
      <c r="C26" s="18" t="s">
        <v>145</v>
      </c>
      <c r="D26" s="14">
        <f>1.2+(Tableau2[[#This Row],[Total nombre élèves 2016]]&gt;700)*0.2</f>
        <v>1.2</v>
      </c>
      <c r="E26" s="14">
        <f>1+(Tableau2[[#This Row],[Total nombre élèves 2016]]&gt;700)*0.5</f>
        <v>1</v>
      </c>
      <c r="F26" s="14">
        <f>1</f>
        <v>1</v>
      </c>
      <c r="I26" s="14">
        <f>IF(Tableau2[[#This Row],[NB DP]]&gt;800,2,IF(Tableau2[[#This Row],[NB DP]]&gt;500,1.5,1))</f>
        <v>1</v>
      </c>
      <c r="J26" s="14">
        <f>(Tableau2[[#This Row],[NB DP]]&gt;800)*0.5</f>
        <v>0</v>
      </c>
      <c r="K26" s="104">
        <f>BASE!I26/1500+(Tableau2[[#This Row],[REP et REP+]]="REP+")*0.25</f>
        <v>2.7953333333333332</v>
      </c>
      <c r="L26" s="14">
        <f>BASE!N26/20000</f>
        <v>0.14835000000000001</v>
      </c>
      <c r="M26" s="14">
        <f>BASE!R26/20000</f>
        <v>0.1386</v>
      </c>
    </row>
    <row r="27" spans="1:13">
      <c r="A27" s="13">
        <v>26</v>
      </c>
      <c r="B27" s="17" t="s">
        <v>101</v>
      </c>
      <c r="C27" s="18" t="s">
        <v>146</v>
      </c>
      <c r="D27" s="14">
        <f>1.2+(Tableau2[[#This Row],[Total nombre élèves 2016]]&gt;700)*0.2</f>
        <v>1.2</v>
      </c>
      <c r="E27" s="14">
        <f>1+(Tableau2[[#This Row],[Total nombre élèves 2016]]&gt;700)*0.5</f>
        <v>1</v>
      </c>
      <c r="F27" s="14">
        <f>1</f>
        <v>1</v>
      </c>
      <c r="I27" s="14">
        <f>IF(Tableau2[[#This Row],[NB DP]]&gt;800,2,IF(Tableau2[[#This Row],[NB DP]]&gt;500,1.5,1))</f>
        <v>1</v>
      </c>
      <c r="J27" s="14">
        <f>(Tableau2[[#This Row],[NB DP]]&gt;800)*0.5</f>
        <v>0</v>
      </c>
      <c r="K27" s="104">
        <f>BASE!I27/1500+(Tableau2[[#This Row],[REP et REP+]]="REP+")*0.25</f>
        <v>5.1773333333333333</v>
      </c>
      <c r="L27" s="14">
        <f>BASE!N27/20000</f>
        <v>0.23435</v>
      </c>
      <c r="M27" s="14">
        <f>BASE!R27/20000</f>
        <v>0.45129999999999998</v>
      </c>
    </row>
    <row r="28" spans="1:13">
      <c r="A28" s="13">
        <v>27</v>
      </c>
      <c r="B28" s="17" t="s">
        <v>102</v>
      </c>
      <c r="C28" s="18" t="s">
        <v>146</v>
      </c>
      <c r="D28" s="14">
        <f>1.2+(Tableau2[[#This Row],[Total nombre élèves 2016]]&gt;700)*0.2</f>
        <v>1.2</v>
      </c>
      <c r="E28" s="14">
        <f>1+(Tableau2[[#This Row],[Total nombre élèves 2016]]&gt;700)*0.5</f>
        <v>1</v>
      </c>
      <c r="F28" s="14">
        <f>1</f>
        <v>1</v>
      </c>
      <c r="I28" s="14">
        <f>IF(Tableau2[[#This Row],[NB DP]]&gt;800,2,IF(Tableau2[[#This Row],[NB DP]]&gt;500,1.5,1))</f>
        <v>1</v>
      </c>
      <c r="J28" s="14">
        <f>(Tableau2[[#This Row],[NB DP]]&gt;800)*0.5</f>
        <v>0</v>
      </c>
      <c r="K28" s="104">
        <f>BASE!I28/1500+(Tableau2[[#This Row],[REP et REP+]]="REP+")*0.25</f>
        <v>4.2526666666666664</v>
      </c>
      <c r="L28" s="14">
        <f>BASE!N28/20000</f>
        <v>0.28170000000000001</v>
      </c>
      <c r="M28" s="14">
        <f>BASE!R28/20000</f>
        <v>0.11385000000000001</v>
      </c>
    </row>
    <row r="29" spans="1:13">
      <c r="A29" s="13">
        <v>28</v>
      </c>
      <c r="B29" s="17" t="s">
        <v>103</v>
      </c>
      <c r="C29" s="18" t="s">
        <v>147</v>
      </c>
      <c r="D29" s="14">
        <f>1.2+(Tableau2[[#This Row],[Total nombre élèves 2016]]&gt;700)*0.2</f>
        <v>1.2</v>
      </c>
      <c r="E29" s="14">
        <f>1+(Tableau2[[#This Row],[Total nombre élèves 2016]]&gt;700)*0.5</f>
        <v>1</v>
      </c>
      <c r="F29" s="14">
        <f>1</f>
        <v>1</v>
      </c>
      <c r="I29" s="14">
        <f>IF(Tableau2[[#This Row],[NB DP]]&gt;800,2,IF(Tableau2[[#This Row],[NB DP]]&gt;500,1.5,1))</f>
        <v>1.5</v>
      </c>
      <c r="J29" s="14">
        <f>(Tableau2[[#This Row],[NB DP]]&gt;800)*0.5</f>
        <v>0</v>
      </c>
      <c r="K29" s="104">
        <f>BASE!I29/1500+(Tableau2[[#This Row],[REP et REP+]]="REP+")*0.25</f>
        <v>5.7720000000000002</v>
      </c>
      <c r="L29" s="14">
        <f>BASE!N29/20000</f>
        <v>0.36725000000000002</v>
      </c>
      <c r="M29" s="14">
        <f>BASE!R29/20000</f>
        <v>0.46210000000000001</v>
      </c>
    </row>
    <row r="30" spans="1:13">
      <c r="A30" s="13">
        <v>29</v>
      </c>
      <c r="B30" s="17" t="s">
        <v>104</v>
      </c>
      <c r="C30" s="18" t="s">
        <v>54</v>
      </c>
      <c r="D30" s="14">
        <f>1.2+(Tableau2[[#This Row],[Total nombre élèves 2016]]&gt;700)*0.2</f>
        <v>1.2</v>
      </c>
      <c r="E30" s="14">
        <f>1+(Tableau2[[#This Row],[Total nombre élèves 2016]]&gt;700)*0.5</f>
        <v>1</v>
      </c>
      <c r="F30" s="14">
        <f>1</f>
        <v>1</v>
      </c>
      <c r="I30" s="14">
        <f>IF(Tableau2[[#This Row],[NB DP]]&gt;800,2,IF(Tableau2[[#This Row],[NB DP]]&gt;500,1.5,1))</f>
        <v>1.5</v>
      </c>
      <c r="J30" s="14">
        <f>(Tableau2[[#This Row],[NB DP]]&gt;800)*0.5</f>
        <v>0</v>
      </c>
      <c r="K30" s="104">
        <f>BASE!I30/1500+(Tableau2[[#This Row],[REP et REP+]]="REP+")*0.25</f>
        <v>4.6446666666666667</v>
      </c>
      <c r="L30" s="14">
        <f>BASE!N30/20000</f>
        <v>0.48294999999999999</v>
      </c>
      <c r="M30" s="14">
        <f>BASE!R30/20000</f>
        <v>0.46970000000000001</v>
      </c>
    </row>
    <row r="31" spans="1:13">
      <c r="A31" s="13">
        <v>30</v>
      </c>
      <c r="B31" s="17" t="s">
        <v>105</v>
      </c>
      <c r="C31" s="18" t="s">
        <v>54</v>
      </c>
      <c r="D31" s="14">
        <f>1.2+(Tableau2[[#This Row],[Total nombre élèves 2016]]&gt;700)*0.2</f>
        <v>1.2</v>
      </c>
      <c r="E31" s="14">
        <f>1+(Tableau2[[#This Row],[Total nombre élèves 2016]]&gt;700)*0.5</f>
        <v>1</v>
      </c>
      <c r="F31" s="14">
        <f>1</f>
        <v>1</v>
      </c>
      <c r="I31" s="14">
        <f>IF(Tableau2[[#This Row],[NB DP]]&gt;800,2,IF(Tableau2[[#This Row],[NB DP]]&gt;500,1.5,1))</f>
        <v>1.5</v>
      </c>
      <c r="J31" s="14">
        <f>(Tableau2[[#This Row],[NB DP]]&gt;800)*0.5</f>
        <v>0</v>
      </c>
      <c r="K31" s="104">
        <f>BASE!I31/1500+(Tableau2[[#This Row],[REP et REP+]]="REP+")*0.25</f>
        <v>4.6740000000000004</v>
      </c>
      <c r="L31" s="14">
        <f>BASE!N31/20000</f>
        <v>0.5857</v>
      </c>
      <c r="M31" s="14">
        <f>BASE!R31/20000</f>
        <v>0.3332</v>
      </c>
    </row>
    <row r="32" spans="1:13">
      <c r="A32" s="13">
        <v>31</v>
      </c>
      <c r="B32" s="17" t="s">
        <v>106</v>
      </c>
      <c r="C32" s="18" t="s">
        <v>55</v>
      </c>
      <c r="D32" s="14">
        <f>1.2+(Tableau2[[#This Row],[Total nombre élèves 2016]]&gt;700)*0.2</f>
        <v>1.2</v>
      </c>
      <c r="E32" s="14">
        <f>1+(Tableau2[[#This Row],[Total nombre élèves 2016]]&gt;700)*0.5</f>
        <v>1</v>
      </c>
      <c r="F32" s="14">
        <f>1</f>
        <v>1</v>
      </c>
      <c r="I32" s="14">
        <f>IF(Tableau2[[#This Row],[NB DP]]&gt;800,2,IF(Tableau2[[#This Row],[NB DP]]&gt;500,1.5,1))</f>
        <v>1</v>
      </c>
      <c r="J32" s="14">
        <f>(Tableau2[[#This Row],[NB DP]]&gt;800)*0.5</f>
        <v>0</v>
      </c>
      <c r="K32" s="104">
        <f>BASE!I32/1500+(Tableau2[[#This Row],[REP et REP+]]="REP+")*0.25</f>
        <v>4.301333333333333</v>
      </c>
      <c r="L32" s="14">
        <f>BASE!N32/20000</f>
        <v>3.27E-2</v>
      </c>
      <c r="M32" s="14">
        <f>BASE!R32/20000</f>
        <v>1.8849999999999999E-2</v>
      </c>
    </row>
    <row r="33" spans="1:13">
      <c r="A33" s="13">
        <v>32</v>
      </c>
      <c r="B33" s="17" t="s">
        <v>107</v>
      </c>
      <c r="C33" s="18" t="s">
        <v>55</v>
      </c>
      <c r="D33" s="14">
        <f>1.2+(Tableau2[[#This Row],[Total nombre élèves 2016]]&gt;700)*0.2</f>
        <v>1.4</v>
      </c>
      <c r="E33" s="14">
        <f>1+(Tableau2[[#This Row],[Total nombre élèves 2016]]&gt;700)*0.5</f>
        <v>1.5</v>
      </c>
      <c r="F33" s="14">
        <f>1</f>
        <v>1</v>
      </c>
      <c r="I33" s="14">
        <f>IF(Tableau2[[#This Row],[NB DP]]&gt;800,2,IF(Tableau2[[#This Row],[NB DP]]&gt;500,1.5,1))</f>
        <v>1</v>
      </c>
      <c r="J33" s="14">
        <f>(Tableau2[[#This Row],[NB DP]]&gt;800)*0.5</f>
        <v>0</v>
      </c>
      <c r="K33" s="104">
        <f>BASE!I33/1500+(Tableau2[[#This Row],[REP et REP+]]="REP+")*0.25</f>
        <v>4.9960000000000004</v>
      </c>
      <c r="L33" s="14">
        <f>BASE!N33/20000</f>
        <v>0.10904999999999999</v>
      </c>
      <c r="M33" s="14">
        <f>BASE!R33/20000</f>
        <v>6.7499999999999999E-3</v>
      </c>
    </row>
    <row r="34" spans="1:13">
      <c r="A34" s="13">
        <v>33</v>
      </c>
      <c r="B34" s="17" t="s">
        <v>108</v>
      </c>
      <c r="C34" s="18" t="s">
        <v>56</v>
      </c>
      <c r="D34" s="14">
        <f>1.2+(Tableau2[[#This Row],[Total nombre élèves 2016]]&gt;700)*0.2</f>
        <v>1.2</v>
      </c>
      <c r="E34" s="14">
        <f>1+(Tableau2[[#This Row],[Total nombre élèves 2016]]&gt;700)*0.5</f>
        <v>1</v>
      </c>
      <c r="F34" s="14">
        <f>1</f>
        <v>1</v>
      </c>
      <c r="I34" s="14">
        <f>IF(Tableau2[[#This Row],[NB DP]]&gt;800,2,IF(Tableau2[[#This Row],[NB DP]]&gt;500,1.5,1))</f>
        <v>1.5</v>
      </c>
      <c r="J34" s="14">
        <f>(Tableau2[[#This Row],[NB DP]]&gt;800)*0.5</f>
        <v>0</v>
      </c>
      <c r="K34" s="104">
        <f>BASE!I34/1500+(Tableau2[[#This Row],[REP et REP+]]="REP+")*0.25</f>
        <v>4.8973333333333331</v>
      </c>
      <c r="L34" s="14">
        <f>BASE!N34/20000</f>
        <v>0.38685000000000003</v>
      </c>
      <c r="M34" s="14">
        <f>BASE!R34/20000</f>
        <v>0.2888</v>
      </c>
    </row>
    <row r="35" spans="1:13">
      <c r="A35" s="13">
        <v>34</v>
      </c>
      <c r="B35" s="17" t="s">
        <v>109</v>
      </c>
      <c r="C35" s="18" t="s">
        <v>57</v>
      </c>
      <c r="D35" s="14">
        <f>1.2+(Tableau2[[#This Row],[Total nombre élèves 2016]]&gt;700)*0.2</f>
        <v>1.4</v>
      </c>
      <c r="E35" s="14">
        <f>1+(Tableau2[[#This Row],[Total nombre élèves 2016]]&gt;700)*0.5</f>
        <v>1.5</v>
      </c>
      <c r="F35" s="14">
        <f>1</f>
        <v>1</v>
      </c>
      <c r="I35" s="14">
        <f>IF(Tableau2[[#This Row],[NB DP]]&gt;800,2,IF(Tableau2[[#This Row],[NB DP]]&gt;500,1.5,1))</f>
        <v>2</v>
      </c>
      <c r="J35" s="14">
        <f>(Tableau2[[#This Row],[NB DP]]&gt;800)*0.5</f>
        <v>0.5</v>
      </c>
      <c r="K35" s="104">
        <f>BASE!I35/1500+(Tableau2[[#This Row],[REP et REP+]]="REP+")*0.25</f>
        <v>6.42</v>
      </c>
      <c r="L35" s="14">
        <f>BASE!N35/20000</f>
        <v>0.57269999999999999</v>
      </c>
      <c r="M35" s="14">
        <f>BASE!R35/20000</f>
        <v>0.35735</v>
      </c>
    </row>
    <row r="36" spans="1:13">
      <c r="A36" s="13">
        <v>35</v>
      </c>
      <c r="B36" s="17" t="s">
        <v>110</v>
      </c>
      <c r="C36" s="18" t="s">
        <v>59</v>
      </c>
      <c r="D36" s="14">
        <f>1.2+(Tableau2[[#This Row],[Total nombre élèves 2016]]&gt;700)*0.2</f>
        <v>1.4</v>
      </c>
      <c r="E36" s="14">
        <f>1+(Tableau2[[#This Row],[Total nombre élèves 2016]]&gt;700)*0.5</f>
        <v>1.5</v>
      </c>
      <c r="F36" s="14">
        <f>1</f>
        <v>1</v>
      </c>
      <c r="I36" s="14">
        <f>IF(Tableau2[[#This Row],[NB DP]]&gt;800,2,IF(Tableau2[[#This Row],[NB DP]]&gt;500,1.5,1))</f>
        <v>1.5</v>
      </c>
      <c r="J36" s="14">
        <f>(Tableau2[[#This Row],[NB DP]]&gt;800)*0.5</f>
        <v>0</v>
      </c>
      <c r="K36" s="104">
        <f>BASE!I36/1500+(Tableau2[[#This Row],[REP et REP+]]="REP+")*0.25</f>
        <v>4.6253333333333337</v>
      </c>
      <c r="L36" s="14">
        <f>BASE!N36/20000</f>
        <v>0.29254999999999998</v>
      </c>
      <c r="M36" s="14">
        <f>BASE!R36/20000</f>
        <v>0.21490000000000001</v>
      </c>
    </row>
    <row r="37" spans="1:13">
      <c r="A37" s="13">
        <v>36</v>
      </c>
      <c r="B37" s="102" t="s">
        <v>111</v>
      </c>
      <c r="C37" s="18" t="s">
        <v>59</v>
      </c>
      <c r="D37" s="14">
        <f>1.2+(Tableau2[[#This Row],[Total nombre élèves 2016]]&gt;700)*0.2</f>
        <v>1.2</v>
      </c>
      <c r="E37" s="14">
        <f>1+(Tableau2[[#This Row],[Total nombre élèves 2016]]&gt;700)*0.5</f>
        <v>1</v>
      </c>
      <c r="F37" s="14">
        <f>1</f>
        <v>1</v>
      </c>
      <c r="I37" s="14">
        <f>IF(Tableau2[[#This Row],[NB DP]]&gt;800,2,IF(Tableau2[[#This Row],[NB DP]]&gt;500,1.5,1))</f>
        <v>1</v>
      </c>
      <c r="J37" s="14">
        <f>(Tableau2[[#This Row],[NB DP]]&gt;800)*0.5</f>
        <v>0</v>
      </c>
      <c r="K37" s="104">
        <f>BASE!I37/1500+(Tableau2[[#This Row],[REP et REP+]]="REP+")*0.25</f>
        <v>5.2779999999999996</v>
      </c>
      <c r="L37" s="14">
        <f>BASE!N37/20000</f>
        <v>0.28065000000000001</v>
      </c>
      <c r="M37" s="14">
        <f>BASE!R37/20000</f>
        <v>1.32E-2</v>
      </c>
    </row>
    <row r="38" spans="1:13">
      <c r="A38" s="13">
        <v>37</v>
      </c>
      <c r="B38" s="17" t="s">
        <v>112</v>
      </c>
      <c r="C38" s="18" t="s">
        <v>59</v>
      </c>
      <c r="D38" s="14">
        <f>1.2+(Tableau2[[#This Row],[Total nombre élèves 2016]]&gt;700)*0.2</f>
        <v>1.2</v>
      </c>
      <c r="E38" s="14">
        <f>1+(Tableau2[[#This Row],[Total nombre élèves 2016]]&gt;700)*0.5</f>
        <v>1</v>
      </c>
      <c r="F38" s="14">
        <f>1</f>
        <v>1</v>
      </c>
      <c r="I38" s="14">
        <f>IF(Tableau2[[#This Row],[NB DP]]&gt;800,2,IF(Tableau2[[#This Row],[NB DP]]&gt;500,1.5,1))</f>
        <v>1</v>
      </c>
      <c r="J38" s="14">
        <f>(Tableau2[[#This Row],[NB DP]]&gt;800)*0.5</f>
        <v>0</v>
      </c>
      <c r="K38" s="104">
        <f>BASE!I38/1500+(Tableau2[[#This Row],[REP et REP+]]="REP+")*0.25</f>
        <v>4.1760000000000002</v>
      </c>
      <c r="L38" s="14">
        <f>BASE!N38/20000</f>
        <v>8.7400000000000005E-2</v>
      </c>
      <c r="M38" s="14">
        <f>BASE!R38/20000</f>
        <v>1.26E-2</v>
      </c>
    </row>
    <row r="39" spans="1:13">
      <c r="A39" s="13">
        <v>38</v>
      </c>
      <c r="B39" s="17" t="s">
        <v>113</v>
      </c>
      <c r="C39" s="18" t="s">
        <v>59</v>
      </c>
      <c r="D39" s="14">
        <f>1.2+(Tableau2[[#This Row],[Total nombre élèves 2016]]&gt;700)*0.2</f>
        <v>1.2</v>
      </c>
      <c r="E39" s="14">
        <f>1+(Tableau2[[#This Row],[Total nombre élèves 2016]]&gt;700)*0.5</f>
        <v>1</v>
      </c>
      <c r="F39" s="14">
        <f>1</f>
        <v>1</v>
      </c>
      <c r="I39" s="14">
        <f>IF(Tableau2[[#This Row],[NB DP]]&gt;800,2,IF(Tableau2[[#This Row],[NB DP]]&gt;500,1.5,1))</f>
        <v>1</v>
      </c>
      <c r="J39" s="14">
        <f>(Tableau2[[#This Row],[NB DP]]&gt;800)*0.5</f>
        <v>0</v>
      </c>
      <c r="K39" s="104">
        <f>BASE!I39/1500+(Tableau2[[#This Row],[REP et REP+]]="REP+")*0.25</f>
        <v>3.8453333333333335</v>
      </c>
      <c r="L39" s="14">
        <f>BASE!N39/20000</f>
        <v>0.34225</v>
      </c>
      <c r="M39" s="14">
        <f>BASE!R39/20000</f>
        <v>0.16</v>
      </c>
    </row>
    <row r="40" spans="1:13">
      <c r="A40" s="13">
        <v>39</v>
      </c>
      <c r="B40" s="17" t="s">
        <v>149</v>
      </c>
      <c r="C40" s="18" t="s">
        <v>59</v>
      </c>
      <c r="D40" s="14">
        <f>1.2+(Tableau2[[#This Row],[Total nombre élèves 2016]]&gt;700)*0.2</f>
        <v>1.4</v>
      </c>
      <c r="E40" s="14">
        <f>1+(Tableau2[[#This Row],[Total nombre élèves 2016]]&gt;700)*0.5</f>
        <v>1.5</v>
      </c>
      <c r="F40" s="14">
        <f>1</f>
        <v>1</v>
      </c>
      <c r="I40" s="14">
        <f>IF(Tableau2[[#This Row],[NB DP]]&gt;800,2,IF(Tableau2[[#This Row],[NB DP]]&gt;500,1.5,1))</f>
        <v>2</v>
      </c>
      <c r="J40" s="14">
        <f>(Tableau2[[#This Row],[NB DP]]&gt;800)*0.5</f>
        <v>0.5</v>
      </c>
      <c r="K40" s="104">
        <f>BASE!I40/1500+(Tableau2[[#This Row],[REP et REP+]]="REP+")*0.25</f>
        <v>5.36</v>
      </c>
      <c r="L40" s="14">
        <f>BASE!N40/20000</f>
        <v>0.50234999999999996</v>
      </c>
      <c r="M40" s="14">
        <f>BASE!R40/20000</f>
        <v>0.20374999999999999</v>
      </c>
    </row>
    <row r="41" spans="1:13">
      <c r="A41" s="13">
        <v>40</v>
      </c>
      <c r="B41" s="17" t="s">
        <v>114</v>
      </c>
      <c r="C41" s="18" t="s">
        <v>59</v>
      </c>
      <c r="D41" s="14">
        <f>1.2+(Tableau2[[#This Row],[Total nombre élèves 2016]]&gt;700)*0.2</f>
        <v>1.2</v>
      </c>
      <c r="E41" s="14">
        <f>1+(Tableau2[[#This Row],[Total nombre élèves 2016]]&gt;700)*0.5</f>
        <v>1</v>
      </c>
      <c r="F41" s="14">
        <f>1</f>
        <v>1</v>
      </c>
      <c r="I41" s="14">
        <f>IF(Tableau2[[#This Row],[NB DP]]&gt;800,2,IF(Tableau2[[#This Row],[NB DP]]&gt;500,1.5,1))</f>
        <v>1</v>
      </c>
      <c r="J41" s="14">
        <f>(Tableau2[[#This Row],[NB DP]]&gt;800)*0.5</f>
        <v>0</v>
      </c>
      <c r="K41" s="104">
        <f>BASE!I41/1500+(Tableau2[[#This Row],[REP et REP+]]="REP+")*0.25</f>
        <v>4.0533333333333337</v>
      </c>
      <c r="L41" s="14">
        <f>BASE!N41/20000</f>
        <v>0.31219999999999998</v>
      </c>
      <c r="M41" s="14">
        <f>BASE!R41/20000</f>
        <v>1.9400000000000001E-2</v>
      </c>
    </row>
    <row r="42" spans="1:13">
      <c r="A42" s="13">
        <v>41</v>
      </c>
      <c r="B42" s="17" t="s">
        <v>115</v>
      </c>
      <c r="C42" s="18" t="s">
        <v>59</v>
      </c>
      <c r="D42" s="14">
        <f>1.2+(Tableau2[[#This Row],[Total nombre élèves 2016]]&gt;700)*0.2</f>
        <v>1.4</v>
      </c>
      <c r="E42" s="14">
        <f>1+(Tableau2[[#This Row],[Total nombre élèves 2016]]&gt;700)*0.5</f>
        <v>1.5</v>
      </c>
      <c r="F42" s="14">
        <f>1</f>
        <v>1</v>
      </c>
      <c r="I42" s="14">
        <f>IF(Tableau2[[#This Row],[NB DP]]&gt;800,2,IF(Tableau2[[#This Row],[NB DP]]&gt;500,1.5,1))</f>
        <v>1</v>
      </c>
      <c r="J42" s="14">
        <f>(Tableau2[[#This Row],[NB DP]]&gt;800)*0.5</f>
        <v>0</v>
      </c>
      <c r="K42" s="104">
        <f>BASE!I42/1500+(Tableau2[[#This Row],[REP et REP+]]="REP+")*0.25</f>
        <v>5.7619999999999996</v>
      </c>
      <c r="L42" s="14">
        <f>BASE!N42/20000</f>
        <v>0.34425</v>
      </c>
      <c r="M42" s="14">
        <f>BASE!R42/20000</f>
        <v>8.795E-2</v>
      </c>
    </row>
    <row r="43" spans="1:13">
      <c r="A43" s="13">
        <v>42</v>
      </c>
      <c r="B43" s="17" t="s">
        <v>116</v>
      </c>
      <c r="C43" s="18" t="s">
        <v>59</v>
      </c>
      <c r="D43" s="14">
        <f>1.2+(Tableau2[[#This Row],[Total nombre élèves 2016]]&gt;700)*0.2</f>
        <v>1.2</v>
      </c>
      <c r="E43" s="14">
        <f>1+(Tableau2[[#This Row],[Total nombre élèves 2016]]&gt;700)*0.5</f>
        <v>1</v>
      </c>
      <c r="F43" s="14">
        <f>1</f>
        <v>1</v>
      </c>
      <c r="I43" s="14">
        <f>IF(Tableau2[[#This Row],[NB DP]]&gt;800,2,IF(Tableau2[[#This Row],[NB DP]]&gt;500,1.5,1))</f>
        <v>1.5</v>
      </c>
      <c r="J43" s="14">
        <f>(Tableau2[[#This Row],[NB DP]]&gt;800)*0.5</f>
        <v>0</v>
      </c>
      <c r="K43" s="104">
        <f>BASE!I43/1500+(Tableau2[[#This Row],[REP et REP+]]="REP+")*0.25</f>
        <v>4.5993333333333331</v>
      </c>
      <c r="L43" s="14">
        <f>BASE!N43/20000</f>
        <v>0.39910000000000001</v>
      </c>
      <c r="M43" s="14">
        <f>BASE!R43/20000</f>
        <v>6.0400000000000002E-2</v>
      </c>
    </row>
    <row r="44" spans="1:13">
      <c r="A44" s="13">
        <v>43</v>
      </c>
      <c r="B44" s="17" t="s">
        <v>117</v>
      </c>
      <c r="C44" s="18" t="s">
        <v>59</v>
      </c>
      <c r="D44" s="14">
        <f>1.2+(Tableau2[[#This Row],[Total nombre élèves 2016]]&gt;700)*0.2</f>
        <v>1.2</v>
      </c>
      <c r="E44" s="14">
        <f>1+(Tableau2[[#This Row],[Total nombre élèves 2016]]&gt;700)*0.5</f>
        <v>1</v>
      </c>
      <c r="F44" s="14">
        <f>1</f>
        <v>1</v>
      </c>
      <c r="I44" s="14">
        <f>IF(Tableau2[[#This Row],[NB DP]]&gt;800,2,IF(Tableau2[[#This Row],[NB DP]]&gt;500,1.5,1))</f>
        <v>1</v>
      </c>
      <c r="J44" s="14">
        <f>(Tableau2[[#This Row],[NB DP]]&gt;800)*0.5</f>
        <v>0</v>
      </c>
      <c r="K44" s="104">
        <f>BASE!I44/1500+(Tableau2[[#This Row],[REP et REP+]]="REP+")*0.25</f>
        <v>4.6013333333333337</v>
      </c>
      <c r="L44" s="14">
        <f>BASE!N44/20000</f>
        <v>0.16335</v>
      </c>
      <c r="M44" s="14">
        <f>BASE!R44/20000</f>
        <v>1.8E-3</v>
      </c>
    </row>
    <row r="45" spans="1:13">
      <c r="A45" s="13">
        <v>44</v>
      </c>
      <c r="B45" s="17" t="s">
        <v>118</v>
      </c>
      <c r="C45" s="18" t="s">
        <v>59</v>
      </c>
      <c r="D45" s="14">
        <f>1.2+(Tableau2[[#This Row],[Total nombre élèves 2016]]&gt;700)*0.2</f>
        <v>1.2</v>
      </c>
      <c r="E45" s="14">
        <f>1+(Tableau2[[#This Row],[Total nombre élèves 2016]]&gt;700)*0.5</f>
        <v>1</v>
      </c>
      <c r="F45" s="14">
        <f>1</f>
        <v>1</v>
      </c>
      <c r="I45" s="14">
        <f>IF(Tableau2[[#This Row],[NB DP]]&gt;800,2,IF(Tableau2[[#This Row],[NB DP]]&gt;500,1.5,1))</f>
        <v>1</v>
      </c>
      <c r="J45" s="14">
        <f>(Tableau2[[#This Row],[NB DP]]&gt;800)*0.5</f>
        <v>0</v>
      </c>
      <c r="K45" s="104">
        <f>BASE!I45/1500+(Tableau2[[#This Row],[REP et REP+]]="REP+")*0.25</f>
        <v>6.9946666666666664</v>
      </c>
      <c r="L45" s="14">
        <f>BASE!N45/20000</f>
        <v>0.58189999999999997</v>
      </c>
      <c r="M45" s="14">
        <f>BASE!R45/20000</f>
        <v>0.17235</v>
      </c>
    </row>
    <row r="46" spans="1:13">
      <c r="A46" s="13">
        <v>45</v>
      </c>
      <c r="B46" s="17" t="s">
        <v>119</v>
      </c>
      <c r="C46" s="18" t="s">
        <v>59</v>
      </c>
      <c r="D46" s="14">
        <f>1.2+(Tableau2[[#This Row],[Total nombre élèves 2016]]&gt;700)*0.2</f>
        <v>1.4</v>
      </c>
      <c r="E46" s="14">
        <f>1+(Tableau2[[#This Row],[Total nombre élèves 2016]]&gt;700)*0.5</f>
        <v>1.5</v>
      </c>
      <c r="F46" s="14">
        <f>1</f>
        <v>1</v>
      </c>
      <c r="I46" s="14">
        <f>IF(Tableau2[[#This Row],[NB DP]]&gt;800,2,IF(Tableau2[[#This Row],[NB DP]]&gt;500,1.5,1))</f>
        <v>2</v>
      </c>
      <c r="J46" s="14">
        <f>(Tableau2[[#This Row],[NB DP]]&gt;800)*0.5</f>
        <v>0.5</v>
      </c>
      <c r="K46" s="104">
        <f>BASE!I46/1500+(Tableau2[[#This Row],[REP et REP+]]="REP+")*0.25</f>
        <v>5.3353333333333337</v>
      </c>
      <c r="L46" s="14">
        <f>BASE!N46/20000</f>
        <v>0.20130000000000001</v>
      </c>
      <c r="M46" s="14">
        <f>BASE!R46/20000</f>
        <v>0.16635</v>
      </c>
    </row>
    <row r="47" spans="1:13">
      <c r="A47" s="13">
        <v>46</v>
      </c>
      <c r="B47" s="17" t="s">
        <v>120</v>
      </c>
      <c r="C47" s="18" t="s">
        <v>59</v>
      </c>
      <c r="D47" s="14">
        <f>1.2+(Tableau2[[#This Row],[Total nombre élèves 2016]]&gt;700)*0.2</f>
        <v>1.2</v>
      </c>
      <c r="E47" s="14">
        <f>1+(Tableau2[[#This Row],[Total nombre élèves 2016]]&gt;700)*0.5</f>
        <v>1</v>
      </c>
      <c r="F47" s="14">
        <f>1</f>
        <v>1</v>
      </c>
      <c r="I47" s="14">
        <f>IF(Tableau2[[#This Row],[NB DP]]&gt;800,2,IF(Tableau2[[#This Row],[NB DP]]&gt;500,1.5,1))</f>
        <v>1</v>
      </c>
      <c r="J47" s="14">
        <f>(Tableau2[[#This Row],[NB DP]]&gt;800)*0.5</f>
        <v>0</v>
      </c>
      <c r="K47" s="104">
        <f>BASE!I47/1500+(Tableau2[[#This Row],[REP et REP+]]="REP+")*0.25</f>
        <v>4.9766666666666666</v>
      </c>
      <c r="L47" s="14">
        <f>BASE!N47/20000</f>
        <v>0.50795000000000001</v>
      </c>
      <c r="M47" s="14">
        <f>BASE!R47/20000</f>
        <v>0.13195000000000001</v>
      </c>
    </row>
    <row r="48" spans="1:13">
      <c r="A48" s="13">
        <v>47</v>
      </c>
      <c r="B48" s="17" t="s">
        <v>61</v>
      </c>
      <c r="C48" s="18" t="s">
        <v>59</v>
      </c>
      <c r="D48" s="14">
        <f>1.2+(Tableau2[[#This Row],[Total nombre élèves 2016]]&gt;700)*0.2</f>
        <v>1.4</v>
      </c>
      <c r="E48" s="14">
        <f>1+(Tableau2[[#This Row],[Total nombre élèves 2016]]&gt;700)*0.5</f>
        <v>1.5</v>
      </c>
      <c r="F48" s="14">
        <f>1</f>
        <v>1</v>
      </c>
      <c r="I48" s="14">
        <f>IF(Tableau2[[#This Row],[NB DP]]&gt;800,2,IF(Tableau2[[#This Row],[NB DP]]&gt;500,1.5,1))</f>
        <v>2</v>
      </c>
      <c r="J48" s="14">
        <f>(Tableau2[[#This Row],[NB DP]]&gt;800)*0.5</f>
        <v>0.5</v>
      </c>
      <c r="K48" s="104">
        <f>BASE!I48/1500+(Tableau2[[#This Row],[REP et REP+]]="REP+")*0.25</f>
        <v>17.769333333333332</v>
      </c>
      <c r="L48" s="14">
        <f>BASE!N48/20000</f>
        <v>1.16415</v>
      </c>
      <c r="M48" s="14">
        <f>BASE!R48/20000</f>
        <v>0.33960000000000001</v>
      </c>
    </row>
    <row r="49" spans="1:13">
      <c r="A49" s="13">
        <v>48</v>
      </c>
      <c r="B49" s="17" t="s">
        <v>60</v>
      </c>
      <c r="C49" s="18" t="s">
        <v>59</v>
      </c>
      <c r="D49" s="14">
        <f>1.2+(Tableau2[[#This Row],[Total nombre élèves 2016]]&gt;700)*0.2</f>
        <v>1.4</v>
      </c>
      <c r="E49" s="14">
        <f>1+(Tableau2[[#This Row],[Total nombre élèves 2016]]&gt;700)*0.5</f>
        <v>1.5</v>
      </c>
      <c r="F49" s="14">
        <f>1</f>
        <v>1</v>
      </c>
      <c r="I49" s="14">
        <f>IF(Tableau2[[#This Row],[NB DP]]&gt;800,2,IF(Tableau2[[#This Row],[NB DP]]&gt;500,1.5,1))</f>
        <v>1.5</v>
      </c>
      <c r="J49" s="14">
        <f>(Tableau2[[#This Row],[NB DP]]&gt;800)*0.5</f>
        <v>0</v>
      </c>
      <c r="K49" s="104">
        <f>BASE!I49/1500+(Tableau2[[#This Row],[REP et REP+]]="REP+")*0.25</f>
        <v>7.3866666666666667</v>
      </c>
      <c r="L49" s="14">
        <f>BASE!N49/20000</f>
        <v>0.62549999999999994</v>
      </c>
      <c r="M49" s="14">
        <f>BASE!R49/20000</f>
        <v>0.12335</v>
      </c>
    </row>
    <row r="50" spans="1:13">
      <c r="A50" s="13">
        <v>49</v>
      </c>
      <c r="B50" s="17" t="s">
        <v>121</v>
      </c>
      <c r="C50" s="18" t="s">
        <v>59</v>
      </c>
      <c r="D50" s="14">
        <f>1.2+(Tableau2[[#This Row],[Total nombre élèves 2016]]&gt;700)*0.2</f>
        <v>1.2</v>
      </c>
      <c r="E50" s="14">
        <f>1+(Tableau2[[#This Row],[Total nombre élèves 2016]]&gt;700)*0.5</f>
        <v>1</v>
      </c>
      <c r="F50" s="14">
        <f>1</f>
        <v>1</v>
      </c>
      <c r="I50" s="14">
        <f>IF(Tableau2[[#This Row],[NB DP]]&gt;800,2,IF(Tableau2[[#This Row],[NB DP]]&gt;500,1.5,1))</f>
        <v>1</v>
      </c>
      <c r="J50" s="14">
        <f>(Tableau2[[#This Row],[NB DP]]&gt;800)*0.5</f>
        <v>0</v>
      </c>
      <c r="K50" s="104">
        <f>BASE!I50/1500+(Tableau2[[#This Row],[REP et REP+]]="REP+")*0.25</f>
        <v>3.3433333333333333</v>
      </c>
      <c r="L50" s="14">
        <f>BASE!N50/20000</f>
        <v>4.4900000000000002E-2</v>
      </c>
      <c r="M50" s="14">
        <f>BASE!R50/20000</f>
        <v>2.65E-3</v>
      </c>
    </row>
    <row r="51" spans="1:13">
      <c r="A51" s="13">
        <v>50</v>
      </c>
      <c r="B51" s="17" t="s">
        <v>122</v>
      </c>
      <c r="C51" s="18" t="s">
        <v>59</v>
      </c>
      <c r="D51" s="14">
        <f>1.2+(Tableau2[[#This Row],[Total nombre élèves 2016]]&gt;700)*0.2</f>
        <v>1.2</v>
      </c>
      <c r="E51" s="14">
        <f>1+(Tableau2[[#This Row],[Total nombre élèves 2016]]&gt;700)*0.5</f>
        <v>1</v>
      </c>
      <c r="F51" s="14">
        <f>1</f>
        <v>1</v>
      </c>
      <c r="I51" s="14">
        <f>IF(Tableau2[[#This Row],[NB DP]]&gt;800,2,IF(Tableau2[[#This Row],[NB DP]]&gt;500,1.5,1))</f>
        <v>1</v>
      </c>
      <c r="J51" s="14">
        <f>(Tableau2[[#This Row],[NB DP]]&gt;800)*0.5</f>
        <v>0</v>
      </c>
      <c r="K51" s="104">
        <f>BASE!I51/1500+(Tableau2[[#This Row],[REP et REP+]]="REP+")*0.25</f>
        <v>3.198</v>
      </c>
      <c r="L51" s="14">
        <f>BASE!N51/20000</f>
        <v>0.1323</v>
      </c>
      <c r="M51" s="14">
        <f>BASE!R51/20000</f>
        <v>2.6550000000000001E-2</v>
      </c>
    </row>
    <row r="52" spans="1:13">
      <c r="A52" s="13">
        <v>51</v>
      </c>
      <c r="B52" s="17" t="s">
        <v>58</v>
      </c>
      <c r="C52" s="18" t="s">
        <v>59</v>
      </c>
      <c r="D52" s="14">
        <f>1.2+(Tableau2[[#This Row],[Total nombre élèves 2016]]&gt;700)*0.2</f>
        <v>1.2</v>
      </c>
      <c r="E52" s="14">
        <f>1+(Tableau2[[#This Row],[Total nombre élèves 2016]]&gt;700)*0.5</f>
        <v>1</v>
      </c>
      <c r="F52" s="14">
        <f>1</f>
        <v>1</v>
      </c>
      <c r="I52" s="14">
        <f>IF(Tableau2[[#This Row],[NB DP]]&gt;800,2,IF(Tableau2[[#This Row],[NB DP]]&gt;500,1.5,1))</f>
        <v>1</v>
      </c>
      <c r="J52" s="14">
        <f>(Tableau2[[#This Row],[NB DP]]&gt;800)*0.5</f>
        <v>0</v>
      </c>
      <c r="K52" s="104">
        <f>BASE!I52/1500+(Tableau2[[#This Row],[REP et REP+]]="REP+")*0.25</f>
        <v>2.8606666666666665</v>
      </c>
      <c r="L52" s="14">
        <f>BASE!N52/20000</f>
        <v>8.2299999999999998E-2</v>
      </c>
      <c r="M52" s="14">
        <f>BASE!R52/20000</f>
        <v>4.0000000000000001E-3</v>
      </c>
    </row>
    <row r="53" spans="1:13">
      <c r="A53" s="13">
        <v>52</v>
      </c>
      <c r="B53" s="17" t="s">
        <v>123</v>
      </c>
      <c r="C53" s="18" t="s">
        <v>59</v>
      </c>
      <c r="D53" s="14">
        <f>1.2+(Tableau2[[#This Row],[Total nombre élèves 2016]]&gt;700)*0.2</f>
        <v>1.4</v>
      </c>
      <c r="E53" s="14">
        <f>1+(Tableau2[[#This Row],[Total nombre élèves 2016]]&gt;700)*0.5</f>
        <v>1.5</v>
      </c>
      <c r="F53" s="14">
        <f>1</f>
        <v>1</v>
      </c>
      <c r="I53" s="14">
        <f>IF(Tableau2[[#This Row],[NB DP]]&gt;800,2,IF(Tableau2[[#This Row],[NB DP]]&gt;500,1.5,1))</f>
        <v>1.5</v>
      </c>
      <c r="J53" s="14">
        <f>(Tableau2[[#This Row],[NB DP]]&gt;800)*0.5</f>
        <v>0</v>
      </c>
      <c r="K53" s="104">
        <f>BASE!I53/1500+(Tableau2[[#This Row],[REP et REP+]]="REP+")*0.25</f>
        <v>5.7966666666666669</v>
      </c>
      <c r="L53" s="14">
        <f>BASE!N53/20000</f>
        <v>0.28449999999999998</v>
      </c>
      <c r="M53" s="14">
        <f>BASE!R53/20000</f>
        <v>3.0200000000000001E-2</v>
      </c>
    </row>
    <row r="54" spans="1:13">
      <c r="A54" s="13">
        <v>53</v>
      </c>
      <c r="B54" s="17" t="s">
        <v>126</v>
      </c>
      <c r="C54" s="18" t="s">
        <v>59</v>
      </c>
      <c r="D54" s="14">
        <f>1.2+(Tableau2[[#This Row],[Total nombre élèves 2016]]&gt;700)*0.2</f>
        <v>1.2</v>
      </c>
      <c r="E54" s="14">
        <f>1+(Tableau2[[#This Row],[Total nombre élèves 2016]]&gt;700)*0.5</f>
        <v>1</v>
      </c>
      <c r="F54" s="14">
        <f>1</f>
        <v>1</v>
      </c>
      <c r="I54" s="14">
        <f>IF(Tableau2[[#This Row],[NB DP]]&gt;800,2,IF(Tableau2[[#This Row],[NB DP]]&gt;500,1.5,1))</f>
        <v>1</v>
      </c>
      <c r="J54" s="14">
        <f>(Tableau2[[#This Row],[NB DP]]&gt;800)*0.5</f>
        <v>0</v>
      </c>
      <c r="K54" s="104">
        <f>BASE!I54/1500+(Tableau2[[#This Row],[REP et REP+]]="REP+")*0.25</f>
        <v>4.456666666666667</v>
      </c>
      <c r="L54" s="14">
        <f>BASE!N54/20000</f>
        <v>0.11905</v>
      </c>
      <c r="M54" s="14">
        <f>BASE!R54/20000</f>
        <v>5.2500000000000003E-3</v>
      </c>
    </row>
    <row r="55" spans="1:13">
      <c r="A55" s="13">
        <v>54</v>
      </c>
      <c r="B55" s="17" t="s">
        <v>124</v>
      </c>
      <c r="C55" s="18" t="s">
        <v>148</v>
      </c>
      <c r="D55" s="14">
        <f>1.2+(Tableau2[[#This Row],[Total nombre élèves 2016]]&gt;700)*0.2</f>
        <v>1.2</v>
      </c>
      <c r="E55" s="14">
        <f>1+(Tableau2[[#This Row],[Total nombre élèves 2016]]&gt;700)*0.5</f>
        <v>1</v>
      </c>
      <c r="F55" s="14">
        <f>1</f>
        <v>1</v>
      </c>
      <c r="I55" s="14">
        <f>IF(Tableau2[[#This Row],[NB DP]]&gt;800,2,IF(Tableau2[[#This Row],[NB DP]]&gt;500,1.5,1))</f>
        <v>1.5</v>
      </c>
      <c r="J55" s="14">
        <f>(Tableau2[[#This Row],[NB DP]]&gt;800)*0.5</f>
        <v>0</v>
      </c>
      <c r="K55" s="104">
        <f>BASE!I55/1500+(Tableau2[[#This Row],[REP et REP+]]="REP+")*0.25</f>
        <v>3.6779999999999999</v>
      </c>
      <c r="L55" s="14">
        <f>BASE!N55/20000</f>
        <v>0.45429999999999998</v>
      </c>
      <c r="M55" s="14">
        <f>BASE!R55/20000</f>
        <v>0.23895</v>
      </c>
    </row>
    <row r="56" spans="1:13">
      <c r="A56" s="13">
        <v>55</v>
      </c>
      <c r="B56" s="17" t="s">
        <v>125</v>
      </c>
      <c r="C56" s="18" t="s">
        <v>62</v>
      </c>
      <c r="D56" s="14">
        <f>1.2+(Tableau2[[#This Row],[Total nombre élèves 2016]]&gt;700)*0.2</f>
        <v>1.2</v>
      </c>
      <c r="E56" s="14">
        <f>1+(Tableau2[[#This Row],[Total nombre élèves 2016]]&gt;700)*0.5</f>
        <v>1</v>
      </c>
      <c r="F56" s="14">
        <f>1</f>
        <v>1</v>
      </c>
      <c r="I56" s="14">
        <f>IF(Tableau2[[#This Row],[NB DP]]&gt;800,2,IF(Tableau2[[#This Row],[NB DP]]&gt;500,1.5,1))</f>
        <v>1</v>
      </c>
      <c r="J56" s="14">
        <f>(Tableau2[[#This Row],[NB DP]]&gt;800)*0.5</f>
        <v>0</v>
      </c>
      <c r="K56" s="104">
        <f>BASE!I56/1500+(Tableau2[[#This Row],[REP et REP+]]="REP+")*0.25</f>
        <v>3.6179999999999999</v>
      </c>
      <c r="L56" s="14">
        <f>BASE!N56/20000</f>
        <v>0.16500000000000001</v>
      </c>
      <c r="M56" s="14">
        <f>BASE!R56/20000</f>
        <v>0.12665000000000001</v>
      </c>
    </row>
    <row r="57" spans="1:13">
      <c r="A57" s="13">
        <v>56</v>
      </c>
      <c r="B57" s="17" t="s">
        <v>127</v>
      </c>
      <c r="C57" s="18" t="s">
        <v>63</v>
      </c>
      <c r="D57" s="14">
        <f>1.2+(Tableau2[[#This Row],[Total nombre élèves 2016]]&gt;700)*0.2</f>
        <v>1.2</v>
      </c>
      <c r="E57" s="14">
        <f>1+(Tableau2[[#This Row],[Total nombre élèves 2016]]&gt;700)*0.5</f>
        <v>1</v>
      </c>
      <c r="F57" s="14">
        <f>1</f>
        <v>1</v>
      </c>
      <c r="I57" s="14">
        <f>IF(Tableau2[[#This Row],[NB DP]]&gt;800,2,IF(Tableau2[[#This Row],[NB DP]]&gt;500,1.5,1))</f>
        <v>1</v>
      </c>
      <c r="J57" s="14">
        <f>(Tableau2[[#This Row],[NB DP]]&gt;800)*0.5</f>
        <v>0</v>
      </c>
      <c r="K57" s="104">
        <f>BASE!I57/1500+(Tableau2[[#This Row],[REP et REP+]]="REP+")*0.25</f>
        <v>4.3886666666666665</v>
      </c>
      <c r="L57" s="14">
        <f>BASE!N57/20000</f>
        <v>0.248</v>
      </c>
      <c r="M57" s="14">
        <f>BASE!R57/20000</f>
        <v>0.1065</v>
      </c>
    </row>
    <row r="58" spans="1:13">
      <c r="A58" s="13">
        <v>57</v>
      </c>
      <c r="B58" s="17" t="s">
        <v>64</v>
      </c>
      <c r="C58" s="18" t="s">
        <v>65</v>
      </c>
      <c r="D58" s="14">
        <f>1.2+(Tableau2[[#This Row],[Total nombre élèves 2016]]&gt;700)*0.2</f>
        <v>1.2</v>
      </c>
      <c r="E58" s="14">
        <f>1+(Tableau2[[#This Row],[Total nombre élèves 2016]]&gt;700)*0.5</f>
        <v>1</v>
      </c>
      <c r="F58" s="14">
        <f>1</f>
        <v>1</v>
      </c>
      <c r="I58" s="14">
        <f>IF(Tableau2[[#This Row],[NB DP]]&gt;800,2,IF(Tableau2[[#This Row],[NB DP]]&gt;500,1.5,1))</f>
        <v>1.5</v>
      </c>
      <c r="J58" s="14">
        <f>(Tableau2[[#This Row],[NB DP]]&gt;800)*0.5</f>
        <v>0</v>
      </c>
      <c r="K58" s="104">
        <f>BASE!I58/1500+(Tableau2[[#This Row],[REP et REP+]]="REP+")*0.25</f>
        <v>4.9560000000000004</v>
      </c>
      <c r="L58" s="14">
        <f>BASE!N58/20000</f>
        <v>0</v>
      </c>
      <c r="M58" s="14">
        <f>BASE!R58/20000</f>
        <v>0</v>
      </c>
    </row>
    <row r="59" spans="1:13">
      <c r="A59" s="13">
        <v>58</v>
      </c>
      <c r="B59" s="17" t="s">
        <v>128</v>
      </c>
      <c r="C59" s="18" t="s">
        <v>67</v>
      </c>
      <c r="D59" s="14">
        <f>1.2+(Tableau2[[#This Row],[Total nombre élèves 2016]]&gt;700)*0.2</f>
        <v>1.2</v>
      </c>
      <c r="E59" s="14">
        <f>1+(Tableau2[[#This Row],[Total nombre élèves 2016]]&gt;700)*0.5</f>
        <v>1</v>
      </c>
      <c r="F59" s="14">
        <f>1</f>
        <v>1</v>
      </c>
      <c r="I59" s="14">
        <f>IF(Tableau2[[#This Row],[NB DP]]&gt;800,2,IF(Tableau2[[#This Row],[NB DP]]&gt;500,1.5,1))</f>
        <v>1</v>
      </c>
      <c r="J59" s="14">
        <f>(Tableau2[[#This Row],[NB DP]]&gt;800)*0.5</f>
        <v>0</v>
      </c>
      <c r="K59" s="104">
        <f>BASE!I59/1500+(Tableau2[[#This Row],[REP et REP+]]="REP+")*0.25</f>
        <v>5.5579999999999998</v>
      </c>
      <c r="L59" s="14">
        <f>BASE!N59/20000</f>
        <v>0.108</v>
      </c>
      <c r="M59" s="14">
        <f>BASE!R59/20000</f>
        <v>0</v>
      </c>
    </row>
    <row r="60" spans="1:13">
      <c r="A60" s="13">
        <v>59</v>
      </c>
      <c r="B60" s="17" t="s">
        <v>129</v>
      </c>
      <c r="C60" s="18" t="s">
        <v>68</v>
      </c>
      <c r="D60" s="14">
        <f>1.2+(Tableau2[[#This Row],[Total nombre élèves 2016]]&gt;700)*0.2</f>
        <v>1.4</v>
      </c>
      <c r="E60" s="14">
        <f>1+(Tableau2[[#This Row],[Total nombre élèves 2016]]&gt;700)*0.5</f>
        <v>1.5</v>
      </c>
      <c r="F60" s="14">
        <f>1</f>
        <v>1</v>
      </c>
      <c r="I60" s="14">
        <f>IF(Tableau2[[#This Row],[NB DP]]&gt;800,2,IF(Tableau2[[#This Row],[NB DP]]&gt;500,1.5,1))</f>
        <v>1.5</v>
      </c>
      <c r="J60" s="14">
        <f>(Tableau2[[#This Row],[NB DP]]&gt;800)*0.5</f>
        <v>0</v>
      </c>
      <c r="K60" s="104">
        <f>BASE!I60/1500+(Tableau2[[#This Row],[REP et REP+]]="REP+")*0.25</f>
        <v>5.9626666666666663</v>
      </c>
      <c r="L60" s="14">
        <f>BASE!N60/20000</f>
        <v>1.0329999999999999</v>
      </c>
      <c r="M60" s="14">
        <f>BASE!R60/20000</f>
        <v>0.9002</v>
      </c>
    </row>
    <row r="61" spans="1:13">
      <c r="A61" s="13">
        <v>60</v>
      </c>
      <c r="B61" s="17" t="s">
        <v>130</v>
      </c>
      <c r="C61" s="18" t="s">
        <v>69</v>
      </c>
      <c r="D61" s="14">
        <f>1.2+(Tableau2[[#This Row],[Total nombre élèves 2016]]&gt;700)*0.2</f>
        <v>1.2</v>
      </c>
      <c r="E61" s="14">
        <f>1+(Tableau2[[#This Row],[Total nombre élèves 2016]]&gt;700)*0.5</f>
        <v>1</v>
      </c>
      <c r="F61" s="14">
        <f>1</f>
        <v>1</v>
      </c>
      <c r="I61" s="14">
        <f>IF(Tableau2[[#This Row],[NB DP]]&gt;800,2,IF(Tableau2[[#This Row],[NB DP]]&gt;500,1.5,1))</f>
        <v>1.5</v>
      </c>
      <c r="J61" s="14">
        <f>(Tableau2[[#This Row],[NB DP]]&gt;800)*0.5</f>
        <v>0</v>
      </c>
      <c r="K61" s="104">
        <f>BASE!I61/1500+(Tableau2[[#This Row],[REP et REP+]]="REP+")*0.25</f>
        <v>6.0806666666666667</v>
      </c>
      <c r="L61" s="14">
        <f>BASE!N61/20000</f>
        <v>0.36745</v>
      </c>
      <c r="M61" s="14">
        <f>BASE!R61/20000</f>
        <v>0.30909999999999999</v>
      </c>
    </row>
    <row r="62" spans="1:13">
      <c r="A62" s="13">
        <v>61</v>
      </c>
      <c r="B62" s="17" t="s">
        <v>70</v>
      </c>
      <c r="C62" s="18" t="s">
        <v>69</v>
      </c>
      <c r="D62" s="14">
        <f>1.2+(Tableau2[[#This Row],[Total nombre élèves 2016]]&gt;700)*0.2</f>
        <v>1.2</v>
      </c>
      <c r="E62" s="14">
        <f>1+(Tableau2[[#This Row],[Total nombre élèves 2016]]&gt;700)*0.5</f>
        <v>1</v>
      </c>
      <c r="F62" s="14">
        <f>1</f>
        <v>1</v>
      </c>
      <c r="I62" s="14">
        <f>IF(Tableau2[[#This Row],[NB DP]]&gt;800,2,IF(Tableau2[[#This Row],[NB DP]]&gt;500,1.5,1))</f>
        <v>1</v>
      </c>
      <c r="J62" s="14">
        <f>(Tableau2[[#This Row],[NB DP]]&gt;800)*0.5</f>
        <v>0</v>
      </c>
      <c r="K62" s="104">
        <f>BASE!I62/1500+(Tableau2[[#This Row],[REP et REP+]]="REP+")*0.25</f>
        <v>3.7333333333333334</v>
      </c>
      <c r="L62" s="14">
        <f>BASE!N62/20000</f>
        <v>0.36030000000000001</v>
      </c>
      <c r="M62" s="14">
        <f>BASE!R62/20000</f>
        <v>5.2749999999999998E-2</v>
      </c>
    </row>
    <row r="63" spans="1:13">
      <c r="A63" s="13">
        <v>62</v>
      </c>
      <c r="B63" s="17" t="s">
        <v>131</v>
      </c>
      <c r="C63" s="18" t="s">
        <v>71</v>
      </c>
      <c r="D63" s="14">
        <f>1.2+(Tableau2[[#This Row],[Total nombre élèves 2016]]&gt;700)*0.2</f>
        <v>1.2</v>
      </c>
      <c r="E63" s="14">
        <f>1+(Tableau2[[#This Row],[Total nombre élèves 2016]]&gt;700)*0.5</f>
        <v>1</v>
      </c>
      <c r="F63" s="14">
        <f>1</f>
        <v>1</v>
      </c>
      <c r="I63" s="14">
        <f>IF(Tableau2[[#This Row],[NB DP]]&gt;800,2,IF(Tableau2[[#This Row],[NB DP]]&gt;500,1.5,1))</f>
        <v>1</v>
      </c>
      <c r="J63" s="14">
        <f>(Tableau2[[#This Row],[NB DP]]&gt;800)*0.5</f>
        <v>0</v>
      </c>
      <c r="K63" s="104">
        <f>BASE!I63/1500+(Tableau2[[#This Row],[REP et REP+]]="REP+")*0.25</f>
        <v>2.3846666666666665</v>
      </c>
      <c r="L63" s="14">
        <f>BASE!N63/20000</f>
        <v>0.38364999999999999</v>
      </c>
      <c r="M63" s="14">
        <f>BASE!R63/20000</f>
        <v>3.39E-2</v>
      </c>
    </row>
    <row r="64" spans="1:13">
      <c r="A64" s="13">
        <v>63</v>
      </c>
      <c r="B64" s="17" t="s">
        <v>132</v>
      </c>
      <c r="C64" s="18" t="s">
        <v>72</v>
      </c>
      <c r="D64" s="14">
        <f>1.2+(Tableau2[[#This Row],[Total nombre élèves 2016]]&gt;700)*0.2</f>
        <v>1.2</v>
      </c>
      <c r="E64" s="14">
        <f>1+(Tableau2[[#This Row],[Total nombre élèves 2016]]&gt;700)*0.5</f>
        <v>1</v>
      </c>
      <c r="F64" s="14">
        <f>1</f>
        <v>1</v>
      </c>
      <c r="I64" s="14">
        <f>IF(Tableau2[[#This Row],[NB DP]]&gt;800,2,IF(Tableau2[[#This Row],[NB DP]]&gt;500,1.5,1))</f>
        <v>1</v>
      </c>
      <c r="J64" s="14">
        <f>(Tableau2[[#This Row],[NB DP]]&gt;800)*0.5</f>
        <v>0</v>
      </c>
      <c r="K64" s="104">
        <f>BASE!I64/1500+(Tableau2[[#This Row],[REP et REP+]]="REP+")*0.25</f>
        <v>2.4366666666666665</v>
      </c>
      <c r="L64" s="14">
        <f>BASE!N64/20000</f>
        <v>8.6050000000000001E-2</v>
      </c>
      <c r="M64" s="14">
        <f>BASE!R64/20000</f>
        <v>3.6150000000000002E-2</v>
      </c>
    </row>
    <row r="65" spans="1:13">
      <c r="A65" s="13">
        <v>64</v>
      </c>
      <c r="B65" s="17" t="s">
        <v>133</v>
      </c>
      <c r="C65" s="18" t="s">
        <v>73</v>
      </c>
      <c r="D65" s="14">
        <f>1.2+(Tableau2[[#This Row],[Total nombre élèves 2016]]&gt;700)*0.2</f>
        <v>1.2</v>
      </c>
      <c r="E65" s="14">
        <f>1+(Tableau2[[#This Row],[Total nombre élèves 2016]]&gt;700)*0.5</f>
        <v>1</v>
      </c>
      <c r="F65" s="14">
        <f>1</f>
        <v>1</v>
      </c>
      <c r="I65" s="14">
        <f>IF(Tableau2[[#This Row],[NB DP]]&gt;800,2,IF(Tableau2[[#This Row],[NB DP]]&gt;500,1.5,1))</f>
        <v>1.5</v>
      </c>
      <c r="J65" s="14">
        <f>(Tableau2[[#This Row],[NB DP]]&gt;800)*0.5</f>
        <v>0</v>
      </c>
      <c r="K65" s="104">
        <f>BASE!I65/1500+(Tableau2[[#This Row],[REP et REP+]]="REP+")*0.25</f>
        <v>5.532</v>
      </c>
      <c r="L65" s="14">
        <f>BASE!N65/20000</f>
        <v>0.45095000000000002</v>
      </c>
      <c r="M65" s="14">
        <f>BASE!R65/20000</f>
        <v>0.99</v>
      </c>
    </row>
    <row r="66" spans="1:13">
      <c r="A66" s="13">
        <v>65</v>
      </c>
      <c r="B66" s="17" t="s">
        <v>134</v>
      </c>
      <c r="C66" s="18" t="s">
        <v>66</v>
      </c>
      <c r="D66" s="14">
        <f>1.2+(Tableau2[[#This Row],[Total nombre élèves 2016]]&gt;700)*0.2</f>
        <v>1.2</v>
      </c>
      <c r="E66" s="14">
        <f>1+(Tableau2[[#This Row],[Total nombre élèves 2016]]&gt;700)*0.5</f>
        <v>1</v>
      </c>
      <c r="F66" s="14">
        <f>1</f>
        <v>1</v>
      </c>
      <c r="I66" s="14">
        <f>IF(Tableau2[[#This Row],[NB DP]]&gt;800,2,IF(Tableau2[[#This Row],[NB DP]]&gt;500,1.5,1))</f>
        <v>1</v>
      </c>
      <c r="J66" s="14">
        <f>(Tableau2[[#This Row],[NB DP]]&gt;800)*0.5</f>
        <v>0</v>
      </c>
      <c r="K66" s="104">
        <f>BASE!I66/1500+(Tableau2[[#This Row],[REP et REP+]]="REP+")*0.25</f>
        <v>1.8633333333333333</v>
      </c>
      <c r="L66" s="14">
        <f>BASE!N66/20000</f>
        <v>0.1953</v>
      </c>
      <c r="M66" s="14">
        <f>BASE!R66/20000</f>
        <v>7.3700000000000002E-2</v>
      </c>
    </row>
    <row r="67" spans="1:13">
      <c r="A67" s="13">
        <v>66</v>
      </c>
      <c r="B67" s="17" t="s">
        <v>135</v>
      </c>
      <c r="C67" s="18" t="s">
        <v>74</v>
      </c>
      <c r="D67" s="14">
        <f>1.2+(Tableau2[[#This Row],[Total nombre élèves 2016]]&gt;700)*0.2</f>
        <v>1.2</v>
      </c>
      <c r="E67" s="14">
        <f>1+(Tableau2[[#This Row],[Total nombre élèves 2016]]&gt;700)*0.5</f>
        <v>1</v>
      </c>
      <c r="F67" s="14">
        <f>1</f>
        <v>1</v>
      </c>
      <c r="I67" s="14">
        <f>IF(Tableau2[[#This Row],[NB DP]]&gt;800,2,IF(Tableau2[[#This Row],[NB DP]]&gt;500,1.5,1))</f>
        <v>1</v>
      </c>
      <c r="J67" s="14">
        <f>(Tableau2[[#This Row],[NB DP]]&gt;800)*0.5</f>
        <v>0</v>
      </c>
      <c r="K67" s="104">
        <f>BASE!I67/1500+(Tableau2[[#This Row],[REP et REP+]]="REP+")*0.25</f>
        <v>2.0173333333333332</v>
      </c>
      <c r="L67" s="14">
        <f>BASE!N67/20000</f>
        <v>0.19485</v>
      </c>
      <c r="M67" s="14">
        <f>BASE!R67/20000</f>
        <v>3.7350000000000001E-2</v>
      </c>
    </row>
    <row r="68" spans="1:13">
      <c r="A68" s="13">
        <v>67</v>
      </c>
      <c r="B68" s="17" t="s">
        <v>136</v>
      </c>
      <c r="C68" s="18" t="s">
        <v>75</v>
      </c>
      <c r="D68" s="14">
        <f>1.2+(Tableau2[[#This Row],[Total nombre élèves 2016]]&gt;700)*0.2</f>
        <v>1.2</v>
      </c>
      <c r="E68" s="14">
        <f>1+(Tableau2[[#This Row],[Total nombre élèves 2016]]&gt;700)*0.5</f>
        <v>1</v>
      </c>
      <c r="F68" s="14">
        <f>1</f>
        <v>1</v>
      </c>
      <c r="I68" s="14">
        <f>IF(Tableau2[[#This Row],[NB DP]]&gt;800,2,IF(Tableau2[[#This Row],[NB DP]]&gt;500,1.5,1))</f>
        <v>1.5</v>
      </c>
      <c r="J68" s="14">
        <f>(Tableau2[[#This Row],[NB DP]]&gt;800)*0.5</f>
        <v>0</v>
      </c>
      <c r="K68" s="104">
        <f>BASE!I68/1500+(Tableau2[[#This Row],[REP et REP+]]="REP+")*0.25</f>
        <v>4.008</v>
      </c>
      <c r="L68" s="14">
        <f>BASE!N68/20000</f>
        <v>0.62150000000000005</v>
      </c>
      <c r="M68" s="14">
        <f>BASE!R68/20000</f>
        <v>0.14135</v>
      </c>
    </row>
    <row r="69" spans="1:13">
      <c r="A69" s="13">
        <v>68</v>
      </c>
      <c r="B69" s="17" t="s">
        <v>137</v>
      </c>
      <c r="C69" s="18" t="s">
        <v>76</v>
      </c>
      <c r="D69" s="14">
        <f>1.2+(Tableau2[[#This Row],[Total nombre élèves 2016]]&gt;700)*0.2</f>
        <v>1.4</v>
      </c>
      <c r="E69" s="14">
        <f>1+(Tableau2[[#This Row],[Total nombre élèves 2016]]&gt;700)*0.5</f>
        <v>1.5</v>
      </c>
      <c r="F69" s="14">
        <f>1</f>
        <v>1</v>
      </c>
      <c r="I69" s="14">
        <f>IF(Tableau2[[#This Row],[NB DP]]&gt;800,2,IF(Tableau2[[#This Row],[NB DP]]&gt;500,1.5,1))</f>
        <v>1</v>
      </c>
      <c r="J69" s="14">
        <f>(Tableau2[[#This Row],[NB DP]]&gt;800)*0.5</f>
        <v>0</v>
      </c>
      <c r="K69" s="104">
        <f>BASE!I69/1500+(Tableau2[[#This Row],[REP et REP+]]="REP+")*0.25</f>
        <v>0</v>
      </c>
      <c r="L69" s="14">
        <f>BASE!N69/20000</f>
        <v>0</v>
      </c>
      <c r="M69" s="14">
        <f>BASE!R69/20000</f>
        <v>0</v>
      </c>
    </row>
    <row r="70" spans="1:13">
      <c r="A70" s="13">
        <v>69</v>
      </c>
      <c r="B70" s="17" t="s">
        <v>138</v>
      </c>
      <c r="C70" s="18" t="s">
        <v>76</v>
      </c>
      <c r="D70" s="14">
        <f>1.2+(Tableau2[[#This Row],[Total nombre élèves 2016]]&gt;700)*0.2</f>
        <v>1.4</v>
      </c>
      <c r="E70" s="14">
        <f>1+(Tableau2[[#This Row],[Total nombre élèves 2016]]&gt;700)*0.5</f>
        <v>1.5</v>
      </c>
      <c r="F70" s="14">
        <f>1</f>
        <v>1</v>
      </c>
      <c r="I70" s="14">
        <f>IF(Tableau2[[#This Row],[NB DP]]&gt;800,2,IF(Tableau2[[#This Row],[NB DP]]&gt;500,1.5,1))</f>
        <v>1.5</v>
      </c>
      <c r="J70" s="14">
        <f>(Tableau2[[#This Row],[NB DP]]&gt;800)*0.5</f>
        <v>0</v>
      </c>
      <c r="K70" s="104">
        <f>BASE!I70/1500+(Tableau2[[#This Row],[REP et REP+]]="REP+")*0.25</f>
        <v>5.527333333333333</v>
      </c>
      <c r="L70" s="14">
        <f>BASE!N70/20000</f>
        <v>0.33210000000000001</v>
      </c>
      <c r="M70" s="14">
        <f>BASE!R70/20000</f>
        <v>0.215</v>
      </c>
    </row>
    <row r="71" spans="1:13">
      <c r="A71" s="13">
        <v>70</v>
      </c>
      <c r="B71" s="17" t="s">
        <v>139</v>
      </c>
      <c r="C71" s="18" t="s">
        <v>77</v>
      </c>
      <c r="D71" s="14">
        <f>1.2+(Tableau2[[#This Row],[Total nombre élèves 2016]]&gt;700)*0.2</f>
        <v>1.2</v>
      </c>
      <c r="E71" s="14">
        <f>1+(Tableau2[[#This Row],[Total nombre élèves 2016]]&gt;700)*0.5</f>
        <v>1</v>
      </c>
      <c r="F71" s="14">
        <f>1</f>
        <v>1</v>
      </c>
      <c r="I71" s="14">
        <f>IF(Tableau2[[#This Row],[NB DP]]&gt;800,2,IF(Tableau2[[#This Row],[NB DP]]&gt;500,1.5,1))</f>
        <v>1</v>
      </c>
      <c r="J71" s="14">
        <f>(Tableau2[[#This Row],[NB DP]]&gt;800)*0.5</f>
        <v>0</v>
      </c>
      <c r="K71" s="104">
        <f>BASE!I71/1500+(Tableau2[[#This Row],[REP et REP+]]="REP+")*0.25</f>
        <v>5.3493333333333331</v>
      </c>
      <c r="L71" s="14">
        <f>BASE!N71/20000</f>
        <v>0.37204999999999999</v>
      </c>
      <c r="M71" s="14">
        <f>BASE!R71/20000</f>
        <v>0.32379999999999998</v>
      </c>
    </row>
    <row r="72" spans="1:13">
      <c r="A72" s="13">
        <v>71</v>
      </c>
      <c r="B72" s="17" t="s">
        <v>140</v>
      </c>
      <c r="C72" s="18" t="s">
        <v>78</v>
      </c>
      <c r="D72" s="14">
        <f>1.2+(Tableau2[[#This Row],[Total nombre élèves 2016]]&gt;700)*0.2</f>
        <v>1.4</v>
      </c>
      <c r="E72" s="14">
        <f>1+(Tableau2[[#This Row],[Total nombre élèves 2016]]&gt;700)*0.5</f>
        <v>1.5</v>
      </c>
      <c r="F72" s="14">
        <f>1</f>
        <v>1</v>
      </c>
      <c r="I72" s="14">
        <f>IF(Tableau2[[#This Row],[NB DP]]&gt;800,2,IF(Tableau2[[#This Row],[NB DP]]&gt;500,1.5,1))</f>
        <v>1.5</v>
      </c>
      <c r="J72" s="14">
        <f>(Tableau2[[#This Row],[NB DP]]&gt;800)*0.5</f>
        <v>0</v>
      </c>
      <c r="K72" s="104">
        <f>BASE!I72/1500+(Tableau2[[#This Row],[REP et REP+]]="REP+")*0.25</f>
        <v>4.4740000000000002</v>
      </c>
      <c r="L72" s="14">
        <f>BASE!N72/20000</f>
        <v>0.31019999999999998</v>
      </c>
      <c r="M72" s="14">
        <f>BASE!R72/20000</f>
        <v>0.22484999999999999</v>
      </c>
    </row>
    <row r="73" spans="1:13">
      <c r="A73" s="13">
        <v>72</v>
      </c>
      <c r="B73" s="21" t="s">
        <v>79</v>
      </c>
      <c r="C73" s="22" t="s">
        <v>80</v>
      </c>
      <c r="D73" s="14">
        <f>1.2+(Tableau2[[#This Row],[Total nombre élèves 2016]]&gt;700)*0.2</f>
        <v>1.2</v>
      </c>
      <c r="E73" s="14">
        <f>1+(Tableau2[[#This Row],[Total nombre élèves 2016]]&gt;700)*0.5</f>
        <v>1</v>
      </c>
      <c r="F73" s="14">
        <f>1</f>
        <v>1</v>
      </c>
      <c r="I73" s="14">
        <f>IF(Tableau2[[#This Row],[NB DP]]&gt;800,2,IF(Tableau2[[#This Row],[NB DP]]&gt;500,1.5,1))</f>
        <v>1.5</v>
      </c>
      <c r="J73" s="14">
        <f>(Tableau2[[#This Row],[NB DP]]&gt;800)*0.5</f>
        <v>0</v>
      </c>
      <c r="K73" s="104">
        <f>BASE!I73/1500+(Tableau2[[#This Row],[REP et REP+]]="REP+")*0.25</f>
        <v>3.8079999999999998</v>
      </c>
      <c r="L73" s="14">
        <f>BASE!N73/20000</f>
        <v>0.25169999999999998</v>
      </c>
      <c r="M73" s="14">
        <f>BASE!R73/20000</f>
        <v>0.109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73"/>
  <sheetViews>
    <sheetView topLeftCell="A37" workbookViewId="0">
      <selection activeCell="K72" sqref="K72"/>
    </sheetView>
  </sheetViews>
  <sheetFormatPr baseColWidth="10" defaultColWidth="10.90625" defaultRowHeight="8.4"/>
  <cols>
    <col min="1" max="1" width="20" style="79" bestFit="1" customWidth="1"/>
    <col min="2" max="2" width="13.36328125" style="79" bestFit="1" customWidth="1"/>
    <col min="3" max="3" width="5.54296875" style="90" bestFit="1" customWidth="1"/>
    <col min="4" max="4" width="5" style="90" bestFit="1" customWidth="1"/>
    <col min="5" max="5" width="4.6328125" style="90" bestFit="1" customWidth="1"/>
    <col min="6" max="6" width="12.36328125" style="91" bestFit="1" customWidth="1"/>
    <col min="7" max="7" width="4.453125" style="91" bestFit="1" customWidth="1"/>
    <col min="8" max="8" width="5.1796875" style="91" bestFit="1" customWidth="1"/>
    <col min="9" max="9" width="7.453125" style="79" bestFit="1" customWidth="1"/>
    <col min="10" max="10" width="6.36328125" style="79" bestFit="1" customWidth="1"/>
    <col min="11" max="11" width="7.90625" style="79" bestFit="1" customWidth="1"/>
    <col min="12" max="12" width="10.1796875" style="79" bestFit="1" customWidth="1"/>
    <col min="13" max="13" width="6.1796875" style="79" bestFit="1" customWidth="1"/>
    <col min="14" max="14" width="9" style="79" bestFit="1" customWidth="1"/>
    <col min="15" max="15" width="8.1796875" style="79" bestFit="1" customWidth="1"/>
    <col min="16" max="16" width="6.90625" style="79" bestFit="1" customWidth="1"/>
    <col min="17" max="17" width="10.1796875" style="79" bestFit="1" customWidth="1"/>
    <col min="18" max="18" width="5.54296875" style="79" bestFit="1" customWidth="1"/>
    <col min="19" max="19" width="4.08984375" style="79" bestFit="1" customWidth="1"/>
    <col min="20" max="20" width="7.08984375" style="79" bestFit="1" customWidth="1"/>
    <col min="21" max="21" width="9.81640625" style="91" bestFit="1" customWidth="1"/>
    <col min="22" max="22" width="9.453125" style="91" bestFit="1" customWidth="1"/>
    <col min="23" max="23" width="4.90625" style="79" bestFit="1" customWidth="1"/>
    <col min="24" max="24" width="10.90625" style="91"/>
    <col min="25" max="16384" width="10.90625" style="79"/>
  </cols>
  <sheetData>
    <row r="1" spans="1:24" s="67" customFormat="1" ht="58.8">
      <c r="A1" s="63" t="s">
        <v>35</v>
      </c>
      <c r="B1" s="63" t="s">
        <v>36</v>
      </c>
      <c r="C1" s="64" t="s">
        <v>37</v>
      </c>
      <c r="D1" s="64" t="s">
        <v>238</v>
      </c>
      <c r="E1" s="64" t="s">
        <v>235</v>
      </c>
      <c r="F1" s="63" t="s">
        <v>150</v>
      </c>
      <c r="G1" s="63" t="s">
        <v>151</v>
      </c>
      <c r="H1" s="63" t="s">
        <v>152</v>
      </c>
      <c r="I1" s="65" t="s">
        <v>241</v>
      </c>
      <c r="J1" s="66" t="s">
        <v>242</v>
      </c>
      <c r="K1" s="66" t="s">
        <v>243</v>
      </c>
      <c r="L1" s="66" t="s">
        <v>244</v>
      </c>
      <c r="M1" s="66" t="s">
        <v>245</v>
      </c>
      <c r="N1" s="65" t="s">
        <v>240</v>
      </c>
      <c r="O1" s="66" t="s">
        <v>246</v>
      </c>
      <c r="P1" s="66" t="s">
        <v>247</v>
      </c>
      <c r="Q1" s="66" t="s">
        <v>248</v>
      </c>
      <c r="R1" s="66" t="s">
        <v>249</v>
      </c>
      <c r="S1" s="66" t="s">
        <v>153</v>
      </c>
      <c r="T1" s="66" t="s">
        <v>250</v>
      </c>
      <c r="U1" s="65" t="s">
        <v>251</v>
      </c>
      <c r="V1" s="66" t="s">
        <v>253</v>
      </c>
      <c r="W1" s="66" t="s">
        <v>154</v>
      </c>
      <c r="X1" s="66" t="s">
        <v>155</v>
      </c>
    </row>
    <row r="2" spans="1:24">
      <c r="A2" s="68" t="s">
        <v>41</v>
      </c>
      <c r="B2" s="68" t="s">
        <v>39</v>
      </c>
      <c r="C2" s="69">
        <v>700</v>
      </c>
      <c r="D2" s="69">
        <v>706</v>
      </c>
      <c r="E2" s="69"/>
      <c r="F2" s="70" t="s">
        <v>254</v>
      </c>
      <c r="G2" s="71">
        <v>592</v>
      </c>
      <c r="H2" s="71"/>
      <c r="I2" s="72">
        <f>SUM(J2:L2)</f>
        <v>8379</v>
      </c>
      <c r="J2" s="73">
        <v>7013</v>
      </c>
      <c r="K2" s="74">
        <v>0</v>
      </c>
      <c r="L2" s="73">
        <v>1366</v>
      </c>
      <c r="M2" s="75">
        <v>7239</v>
      </c>
      <c r="N2" s="72">
        <f>O2+P2+Q2+S2</f>
        <v>7588</v>
      </c>
      <c r="O2" s="73">
        <v>819</v>
      </c>
      <c r="P2" s="73">
        <v>985</v>
      </c>
      <c r="Q2" s="73">
        <v>5435</v>
      </c>
      <c r="R2" s="75">
        <v>8544</v>
      </c>
      <c r="S2" s="75">
        <v>349</v>
      </c>
      <c r="T2" s="75">
        <v>728</v>
      </c>
      <c r="U2" s="76">
        <v>454.06</v>
      </c>
      <c r="V2" s="77">
        <v>269.52</v>
      </c>
      <c r="W2" s="78">
        <v>723.58</v>
      </c>
      <c r="X2" s="74" t="s">
        <v>157</v>
      </c>
    </row>
    <row r="3" spans="1:24">
      <c r="A3" s="68" t="s">
        <v>40</v>
      </c>
      <c r="B3" s="68" t="s">
        <v>39</v>
      </c>
      <c r="C3" s="80">
        <v>600</v>
      </c>
      <c r="D3" s="80">
        <v>488</v>
      </c>
      <c r="E3" s="80"/>
      <c r="F3" s="70" t="s">
        <v>82</v>
      </c>
      <c r="G3" s="71">
        <v>402</v>
      </c>
      <c r="H3" s="71"/>
      <c r="I3" s="72">
        <f t="shared" ref="I3:I4" si="0">SUM(J3:L3)</f>
        <v>4384</v>
      </c>
      <c r="J3" s="73">
        <v>4384</v>
      </c>
      <c r="K3" s="74">
        <v>0</v>
      </c>
      <c r="L3" s="74">
        <v>0</v>
      </c>
      <c r="M3" s="75">
        <v>651</v>
      </c>
      <c r="N3" s="72">
        <f t="shared" ref="N3:N66" si="1">O3+P3+Q3+S3</f>
        <v>856</v>
      </c>
      <c r="O3" s="74">
        <v>0</v>
      </c>
      <c r="P3" s="73">
        <v>484</v>
      </c>
      <c r="Q3" s="73">
        <v>167</v>
      </c>
      <c r="R3" s="75">
        <v>517</v>
      </c>
      <c r="S3" s="75">
        <v>205</v>
      </c>
      <c r="T3" s="75">
        <v>517</v>
      </c>
      <c r="U3" s="76">
        <v>310.12</v>
      </c>
      <c r="V3" s="77">
        <v>223.72</v>
      </c>
      <c r="W3" s="78">
        <v>533.84</v>
      </c>
      <c r="X3" s="74" t="s">
        <v>158</v>
      </c>
    </row>
    <row r="4" spans="1:24">
      <c r="A4" s="68" t="s">
        <v>84</v>
      </c>
      <c r="B4" s="68" t="s">
        <v>39</v>
      </c>
      <c r="C4" s="80">
        <v>700</v>
      </c>
      <c r="D4" s="80">
        <v>357</v>
      </c>
      <c r="E4" s="80"/>
      <c r="F4" s="70" t="s">
        <v>82</v>
      </c>
      <c r="G4" s="71">
        <v>328</v>
      </c>
      <c r="H4" s="71"/>
      <c r="I4" s="72">
        <f t="shared" si="0"/>
        <v>6417</v>
      </c>
      <c r="J4" s="73">
        <v>4929</v>
      </c>
      <c r="K4" s="74">
        <v>0</v>
      </c>
      <c r="L4" s="73">
        <v>1488</v>
      </c>
      <c r="M4" s="75">
        <v>7134</v>
      </c>
      <c r="N4" s="72">
        <f t="shared" si="1"/>
        <v>7269</v>
      </c>
      <c r="O4" s="73">
        <v>1960</v>
      </c>
      <c r="P4" s="73">
        <v>1451</v>
      </c>
      <c r="Q4" s="73">
        <v>3723</v>
      </c>
      <c r="R4" s="75">
        <v>721</v>
      </c>
      <c r="S4" s="75">
        <v>135</v>
      </c>
      <c r="T4" s="75">
        <v>720</v>
      </c>
      <c r="U4" s="76">
        <v>351.52</v>
      </c>
      <c r="V4" s="77">
        <v>270.16000000000003</v>
      </c>
      <c r="W4" s="78">
        <v>621.67999999999995</v>
      </c>
      <c r="X4" s="74" t="s">
        <v>159</v>
      </c>
    </row>
    <row r="5" spans="1:24">
      <c r="A5" s="68" t="s">
        <v>85</v>
      </c>
      <c r="B5" s="68" t="s">
        <v>39</v>
      </c>
      <c r="C5" s="80">
        <v>400</v>
      </c>
      <c r="D5" s="80">
        <v>396</v>
      </c>
      <c r="E5" s="80"/>
      <c r="F5" s="70" t="s">
        <v>82</v>
      </c>
      <c r="G5" s="71">
        <v>344</v>
      </c>
      <c r="H5" s="71"/>
      <c r="I5" s="81">
        <v>0</v>
      </c>
      <c r="J5" s="68">
        <v>0</v>
      </c>
      <c r="K5" s="68">
        <v>0</v>
      </c>
      <c r="L5" s="68">
        <v>0</v>
      </c>
      <c r="M5" s="68"/>
      <c r="N5" s="72">
        <f t="shared" si="1"/>
        <v>0</v>
      </c>
      <c r="O5" s="68">
        <v>0</v>
      </c>
      <c r="P5" s="68">
        <v>0</v>
      </c>
      <c r="Q5" s="68">
        <v>0</v>
      </c>
      <c r="R5" s="68">
        <v>0</v>
      </c>
      <c r="S5" s="68">
        <v>0</v>
      </c>
      <c r="T5" s="68">
        <v>0</v>
      </c>
      <c r="U5" s="81">
        <v>0</v>
      </c>
      <c r="V5" s="68">
        <v>0</v>
      </c>
      <c r="W5" s="68">
        <v>0</v>
      </c>
      <c r="X5" s="68">
        <v>0</v>
      </c>
    </row>
    <row r="6" spans="1:24">
      <c r="A6" s="68" t="s">
        <v>38</v>
      </c>
      <c r="B6" s="68" t="s">
        <v>39</v>
      </c>
      <c r="C6" s="80">
        <v>600</v>
      </c>
      <c r="D6" s="80">
        <v>330</v>
      </c>
      <c r="E6" s="80"/>
      <c r="F6" s="70" t="s">
        <v>82</v>
      </c>
      <c r="G6" s="71">
        <v>209</v>
      </c>
      <c r="H6" s="71"/>
      <c r="I6" s="72">
        <v>4790</v>
      </c>
      <c r="J6" s="73">
        <v>4790</v>
      </c>
      <c r="K6" s="74">
        <v>0</v>
      </c>
      <c r="L6" s="74">
        <v>0</v>
      </c>
      <c r="M6" s="75">
        <v>2170</v>
      </c>
      <c r="N6" s="72">
        <f t="shared" si="1"/>
        <v>2300</v>
      </c>
      <c r="O6" s="74">
        <v>0</v>
      </c>
      <c r="P6" s="73">
        <v>1400</v>
      </c>
      <c r="Q6" s="73">
        <v>770</v>
      </c>
      <c r="R6" s="75">
        <v>543</v>
      </c>
      <c r="S6" s="75">
        <v>130</v>
      </c>
      <c r="T6" s="75">
        <v>323</v>
      </c>
      <c r="U6" s="76">
        <v>347.46</v>
      </c>
      <c r="V6" s="77">
        <v>199.77</v>
      </c>
      <c r="W6" s="78">
        <v>547.23</v>
      </c>
      <c r="X6" s="74" t="s">
        <v>160</v>
      </c>
    </row>
    <row r="7" spans="1:24">
      <c r="A7" s="68" t="s">
        <v>86</v>
      </c>
      <c r="B7" s="68" t="s">
        <v>141</v>
      </c>
      <c r="C7" s="80">
        <v>600</v>
      </c>
      <c r="D7" s="80">
        <v>503</v>
      </c>
      <c r="E7" s="80"/>
      <c r="F7" s="70" t="s">
        <v>82</v>
      </c>
      <c r="G7" s="71">
        <v>494</v>
      </c>
      <c r="H7" s="71"/>
      <c r="I7" s="72">
        <v>4123</v>
      </c>
      <c r="J7" s="73">
        <v>4123</v>
      </c>
      <c r="K7" s="74">
        <v>0</v>
      </c>
      <c r="L7" s="74">
        <v>0</v>
      </c>
      <c r="M7" s="75">
        <v>4938</v>
      </c>
      <c r="N7" s="72">
        <f t="shared" si="1"/>
        <v>5196</v>
      </c>
      <c r="O7" s="74">
        <v>0</v>
      </c>
      <c r="P7" s="73">
        <v>1828</v>
      </c>
      <c r="Q7" s="73">
        <v>3110</v>
      </c>
      <c r="R7" s="75">
        <v>4888</v>
      </c>
      <c r="S7" s="75">
        <v>258</v>
      </c>
      <c r="T7" s="75">
        <v>477</v>
      </c>
      <c r="U7" s="82">
        <v>330.2</v>
      </c>
      <c r="V7" s="77">
        <v>223.95</v>
      </c>
      <c r="W7" s="78">
        <v>554.15</v>
      </c>
      <c r="X7" s="74" t="s">
        <v>161</v>
      </c>
    </row>
    <row r="8" spans="1:24">
      <c r="A8" s="68" t="s">
        <v>42</v>
      </c>
      <c r="B8" s="68" t="s">
        <v>43</v>
      </c>
      <c r="C8" s="80">
        <v>550</v>
      </c>
      <c r="D8" s="80">
        <v>526</v>
      </c>
      <c r="E8" s="80"/>
      <c r="F8" s="70" t="s">
        <v>82</v>
      </c>
      <c r="G8" s="71">
        <v>317</v>
      </c>
      <c r="H8" s="71"/>
      <c r="I8" s="72">
        <v>3751</v>
      </c>
      <c r="J8" s="73">
        <v>3540</v>
      </c>
      <c r="K8" s="74">
        <v>0</v>
      </c>
      <c r="L8" s="73">
        <v>211</v>
      </c>
      <c r="M8" s="75">
        <v>1151</v>
      </c>
      <c r="N8" s="72">
        <f t="shared" si="1"/>
        <v>1443</v>
      </c>
      <c r="O8" s="74">
        <v>0</v>
      </c>
      <c r="P8" s="73">
        <v>775</v>
      </c>
      <c r="Q8" s="73">
        <v>376</v>
      </c>
      <c r="R8" s="75">
        <v>247</v>
      </c>
      <c r="S8" s="75">
        <v>292</v>
      </c>
      <c r="T8" s="75">
        <v>397</v>
      </c>
      <c r="U8" s="76">
        <v>326.97000000000003</v>
      </c>
      <c r="V8" s="77">
        <v>247.84</v>
      </c>
      <c r="W8" s="78">
        <v>574.80999999999995</v>
      </c>
      <c r="X8" s="74" t="s">
        <v>162</v>
      </c>
    </row>
    <row r="9" spans="1:24">
      <c r="A9" s="68" t="s">
        <v>87</v>
      </c>
      <c r="B9" s="68" t="s">
        <v>44</v>
      </c>
      <c r="C9" s="80">
        <v>850</v>
      </c>
      <c r="D9" s="80">
        <v>737</v>
      </c>
      <c r="E9" s="80"/>
      <c r="F9" s="70" t="s">
        <v>82</v>
      </c>
      <c r="G9" s="71">
        <v>686</v>
      </c>
      <c r="H9" s="71"/>
      <c r="I9" s="72">
        <v>7140</v>
      </c>
      <c r="J9" s="73">
        <v>6051</v>
      </c>
      <c r="K9" s="73">
        <v>109</v>
      </c>
      <c r="L9" s="73">
        <v>980</v>
      </c>
      <c r="M9" s="75">
        <v>10078</v>
      </c>
      <c r="N9" s="72">
        <f t="shared" si="1"/>
        <v>10258</v>
      </c>
      <c r="O9" s="73">
        <v>2496</v>
      </c>
      <c r="P9" s="73">
        <v>1617</v>
      </c>
      <c r="Q9" s="73">
        <v>5965</v>
      </c>
      <c r="R9" s="75">
        <v>7099</v>
      </c>
      <c r="S9" s="75">
        <v>180</v>
      </c>
      <c r="T9" s="75">
        <v>645</v>
      </c>
      <c r="U9" s="76">
        <v>315.83999999999997</v>
      </c>
      <c r="V9" s="77">
        <v>331.94</v>
      </c>
      <c r="W9" s="78">
        <v>647.78</v>
      </c>
      <c r="X9" s="74" t="s">
        <v>163</v>
      </c>
    </row>
    <row r="10" spans="1:24">
      <c r="A10" s="68" t="s">
        <v>88</v>
      </c>
      <c r="B10" s="68" t="s">
        <v>45</v>
      </c>
      <c r="C10" s="69">
        <v>200</v>
      </c>
      <c r="D10" s="69">
        <v>122</v>
      </c>
      <c r="E10" s="69"/>
      <c r="F10" s="70" t="s">
        <v>254</v>
      </c>
      <c r="G10" s="71">
        <v>85</v>
      </c>
      <c r="H10" s="71">
        <v>30</v>
      </c>
      <c r="I10" s="72">
        <v>3210</v>
      </c>
      <c r="J10" s="73">
        <v>3083</v>
      </c>
      <c r="K10" s="73">
        <v>108</v>
      </c>
      <c r="L10" s="73">
        <v>19</v>
      </c>
      <c r="M10" s="75">
        <v>3290</v>
      </c>
      <c r="N10" s="72">
        <f t="shared" si="1"/>
        <v>3458</v>
      </c>
      <c r="O10" s="73">
        <v>624</v>
      </c>
      <c r="P10" s="73">
        <v>1918</v>
      </c>
      <c r="Q10" s="73">
        <v>748</v>
      </c>
      <c r="R10" s="75">
        <v>194</v>
      </c>
      <c r="S10" s="75">
        <v>168</v>
      </c>
      <c r="T10" s="75">
        <v>594</v>
      </c>
      <c r="U10" s="76">
        <v>202.99</v>
      </c>
      <c r="V10" s="77">
        <v>112.18</v>
      </c>
      <c r="W10" s="78">
        <v>315.17</v>
      </c>
      <c r="X10" s="74" t="s">
        <v>164</v>
      </c>
    </row>
    <row r="11" spans="1:24">
      <c r="A11" s="68" t="s">
        <v>89</v>
      </c>
      <c r="B11" s="68" t="s">
        <v>46</v>
      </c>
      <c r="C11" s="80">
        <v>800</v>
      </c>
      <c r="D11" s="80">
        <v>532</v>
      </c>
      <c r="E11" s="80"/>
      <c r="F11" s="70" t="s">
        <v>82</v>
      </c>
      <c r="G11" s="71">
        <v>396</v>
      </c>
      <c r="H11" s="71"/>
      <c r="I11" s="72">
        <v>14447</v>
      </c>
      <c r="J11" s="73">
        <v>7121</v>
      </c>
      <c r="K11" s="74">
        <v>0</v>
      </c>
      <c r="L11" s="73">
        <v>7326</v>
      </c>
      <c r="M11" s="75">
        <v>9011</v>
      </c>
      <c r="N11" s="72">
        <f t="shared" si="1"/>
        <v>9887</v>
      </c>
      <c r="O11" s="73">
        <v>2708</v>
      </c>
      <c r="P11" s="73">
        <v>3021</v>
      </c>
      <c r="Q11" s="73">
        <v>3282</v>
      </c>
      <c r="R11" s="75">
        <v>401</v>
      </c>
      <c r="S11" s="75">
        <v>876</v>
      </c>
      <c r="T11" s="66" t="s">
        <v>165</v>
      </c>
      <c r="U11" s="76">
        <v>474.49</v>
      </c>
      <c r="V11" s="77">
        <v>235.58</v>
      </c>
      <c r="W11" s="78">
        <v>710.07</v>
      </c>
      <c r="X11" s="73">
        <v>0</v>
      </c>
    </row>
    <row r="12" spans="1:24">
      <c r="A12" s="68" t="s">
        <v>90</v>
      </c>
      <c r="B12" s="68" t="s">
        <v>46</v>
      </c>
      <c r="C12" s="80">
        <v>600</v>
      </c>
      <c r="D12" s="80">
        <v>500</v>
      </c>
      <c r="E12" s="80"/>
      <c r="F12" s="70" t="s">
        <v>82</v>
      </c>
      <c r="G12" s="71">
        <v>478</v>
      </c>
      <c r="H12" s="71"/>
      <c r="I12" s="72">
        <v>5673</v>
      </c>
      <c r="J12" s="73">
        <v>4748</v>
      </c>
      <c r="K12" s="74">
        <v>0</v>
      </c>
      <c r="L12" s="73">
        <v>925</v>
      </c>
      <c r="M12" s="75">
        <v>5931</v>
      </c>
      <c r="N12" s="72">
        <f t="shared" si="1"/>
        <v>5931</v>
      </c>
      <c r="O12" s="73">
        <v>1882</v>
      </c>
      <c r="P12" s="73">
        <v>1442</v>
      </c>
      <c r="Q12" s="73">
        <v>2607</v>
      </c>
      <c r="R12" s="75">
        <v>2463</v>
      </c>
      <c r="S12" s="66">
        <v>0</v>
      </c>
      <c r="T12" s="75">
        <v>567</v>
      </c>
      <c r="U12" s="76">
        <v>230.37</v>
      </c>
      <c r="V12" s="77">
        <v>245.36</v>
      </c>
      <c r="W12" s="78">
        <v>475.73</v>
      </c>
      <c r="X12" s="74" t="s">
        <v>166</v>
      </c>
    </row>
    <row r="13" spans="1:24">
      <c r="A13" s="68" t="s">
        <v>91</v>
      </c>
      <c r="B13" s="68" t="s">
        <v>46</v>
      </c>
      <c r="C13" s="80">
        <v>700</v>
      </c>
      <c r="D13" s="80">
        <v>592</v>
      </c>
      <c r="E13" s="80"/>
      <c r="F13" s="70" t="s">
        <v>82</v>
      </c>
      <c r="G13" s="71">
        <v>426</v>
      </c>
      <c r="H13" s="71"/>
      <c r="I13" s="72">
        <v>6685</v>
      </c>
      <c r="J13" s="73">
        <v>6251</v>
      </c>
      <c r="K13" s="74">
        <v>0</v>
      </c>
      <c r="L13" s="73">
        <v>434</v>
      </c>
      <c r="M13" s="75">
        <v>2043</v>
      </c>
      <c r="N13" s="72">
        <f t="shared" si="1"/>
        <v>2381</v>
      </c>
      <c r="O13" s="74">
        <v>0</v>
      </c>
      <c r="P13" s="73">
        <v>1337</v>
      </c>
      <c r="Q13" s="73">
        <v>706</v>
      </c>
      <c r="R13" s="75">
        <v>105</v>
      </c>
      <c r="S13" s="75">
        <v>338</v>
      </c>
      <c r="T13" s="75">
        <v>525</v>
      </c>
      <c r="U13" s="76">
        <v>115.35</v>
      </c>
      <c r="V13" s="77">
        <v>249.49</v>
      </c>
      <c r="W13" s="78">
        <v>364.84</v>
      </c>
      <c r="X13" s="74" t="s">
        <v>167</v>
      </c>
    </row>
    <row r="14" spans="1:24">
      <c r="A14" s="68" t="s">
        <v>48</v>
      </c>
      <c r="B14" s="68" t="s">
        <v>47</v>
      </c>
      <c r="C14" s="80">
        <v>600</v>
      </c>
      <c r="D14" s="80">
        <v>303</v>
      </c>
      <c r="E14" s="80"/>
      <c r="F14" s="70" t="s">
        <v>82</v>
      </c>
      <c r="G14" s="71">
        <v>308</v>
      </c>
      <c r="H14" s="71"/>
      <c r="I14" s="72">
        <v>5312</v>
      </c>
      <c r="J14" s="73">
        <v>4899</v>
      </c>
      <c r="K14" s="74">
        <v>0</v>
      </c>
      <c r="L14" s="73">
        <v>413</v>
      </c>
      <c r="M14" s="75">
        <v>14146</v>
      </c>
      <c r="N14" s="72">
        <f t="shared" si="1"/>
        <v>14330</v>
      </c>
      <c r="O14" s="73">
        <v>6538</v>
      </c>
      <c r="P14" s="73">
        <v>3249</v>
      </c>
      <c r="Q14" s="73">
        <v>4359</v>
      </c>
      <c r="R14" s="75">
        <v>2212</v>
      </c>
      <c r="S14" s="75">
        <v>184</v>
      </c>
      <c r="T14" s="75">
        <v>872</v>
      </c>
      <c r="U14" s="76">
        <v>341.69</v>
      </c>
      <c r="V14" s="77">
        <v>288.36</v>
      </c>
      <c r="W14" s="78">
        <v>630.04999999999995</v>
      </c>
      <c r="X14" s="74" t="s">
        <v>168</v>
      </c>
    </row>
    <row r="15" spans="1:24">
      <c r="A15" s="68" t="s">
        <v>92</v>
      </c>
      <c r="B15" s="68" t="s">
        <v>47</v>
      </c>
      <c r="C15" s="80">
        <v>700</v>
      </c>
      <c r="D15" s="80">
        <v>770</v>
      </c>
      <c r="E15" s="80" t="s">
        <v>237</v>
      </c>
      <c r="F15" s="70" t="s">
        <v>82</v>
      </c>
      <c r="G15" s="71">
        <v>525</v>
      </c>
      <c r="H15" s="71"/>
      <c r="I15" s="72">
        <v>7179</v>
      </c>
      <c r="J15" s="73">
        <v>7179</v>
      </c>
      <c r="K15" s="74">
        <v>0</v>
      </c>
      <c r="L15" s="74">
        <v>0</v>
      </c>
      <c r="M15" s="75">
        <v>8008</v>
      </c>
      <c r="N15" s="72">
        <f t="shared" si="1"/>
        <v>8482</v>
      </c>
      <c r="O15" s="73">
        <v>1115</v>
      </c>
      <c r="P15" s="73">
        <v>2525</v>
      </c>
      <c r="Q15" s="73">
        <v>4368</v>
      </c>
      <c r="R15" s="75">
        <v>5644</v>
      </c>
      <c r="S15" s="75">
        <v>474</v>
      </c>
      <c r="T15" s="75">
        <v>554</v>
      </c>
      <c r="U15" s="76">
        <v>334.65</v>
      </c>
      <c r="V15" s="77">
        <v>384.93</v>
      </c>
      <c r="W15" s="78">
        <v>719.58</v>
      </c>
      <c r="X15" s="74" t="s">
        <v>169</v>
      </c>
    </row>
    <row r="16" spans="1:24">
      <c r="A16" s="68" t="s">
        <v>93</v>
      </c>
      <c r="B16" s="68" t="s">
        <v>47</v>
      </c>
      <c r="C16" s="80">
        <v>700</v>
      </c>
      <c r="D16" s="80">
        <v>597</v>
      </c>
      <c r="E16" s="80"/>
      <c r="F16" s="70" t="s">
        <v>82</v>
      </c>
      <c r="G16" s="71">
        <v>478</v>
      </c>
      <c r="H16" s="71"/>
      <c r="I16" s="72">
        <v>4907</v>
      </c>
      <c r="J16" s="73">
        <v>4907</v>
      </c>
      <c r="K16" s="74">
        <v>0</v>
      </c>
      <c r="L16" s="74">
        <v>0</v>
      </c>
      <c r="M16" s="75">
        <v>5168</v>
      </c>
      <c r="N16" s="72">
        <f t="shared" si="1"/>
        <v>5499</v>
      </c>
      <c r="O16" s="74">
        <v>0</v>
      </c>
      <c r="P16" s="73">
        <v>2546</v>
      </c>
      <c r="Q16" s="73">
        <v>2622</v>
      </c>
      <c r="R16" s="75">
        <v>5243</v>
      </c>
      <c r="S16" s="75">
        <v>331</v>
      </c>
      <c r="T16" s="75">
        <v>510</v>
      </c>
      <c r="U16" s="76">
        <v>370.53</v>
      </c>
      <c r="V16" s="77">
        <v>308.52999999999997</v>
      </c>
      <c r="W16" s="78">
        <v>679.06</v>
      </c>
      <c r="X16" s="74" t="s">
        <v>170</v>
      </c>
    </row>
    <row r="17" spans="1:24">
      <c r="A17" s="68" t="s">
        <v>94</v>
      </c>
      <c r="B17" s="68" t="s">
        <v>47</v>
      </c>
      <c r="C17" s="80">
        <v>700</v>
      </c>
      <c r="D17" s="80">
        <v>480</v>
      </c>
      <c r="E17" s="80" t="s">
        <v>237</v>
      </c>
      <c r="F17" s="70" t="s">
        <v>82</v>
      </c>
      <c r="G17" s="71">
        <v>410</v>
      </c>
      <c r="H17" s="71"/>
      <c r="I17" s="72">
        <v>6451</v>
      </c>
      <c r="J17" s="73">
        <v>5240</v>
      </c>
      <c r="K17" s="74">
        <v>0</v>
      </c>
      <c r="L17" s="73">
        <v>1211</v>
      </c>
      <c r="M17" s="75">
        <v>5950</v>
      </c>
      <c r="N17" s="72">
        <f t="shared" si="1"/>
        <v>6253</v>
      </c>
      <c r="O17" s="73">
        <v>1770</v>
      </c>
      <c r="P17" s="73">
        <v>767</v>
      </c>
      <c r="Q17" s="73">
        <v>3413</v>
      </c>
      <c r="R17" s="75">
        <v>4701</v>
      </c>
      <c r="S17" s="75">
        <v>303</v>
      </c>
      <c r="T17" s="75">
        <v>513</v>
      </c>
      <c r="U17" s="76">
        <v>526.96</v>
      </c>
      <c r="V17" s="77">
        <v>298.95</v>
      </c>
      <c r="W17" s="78">
        <v>825.91</v>
      </c>
      <c r="X17" s="74" t="s">
        <v>171</v>
      </c>
    </row>
    <row r="18" spans="1:24">
      <c r="A18" s="68" t="s">
        <v>95</v>
      </c>
      <c r="B18" s="68" t="s">
        <v>49</v>
      </c>
      <c r="C18" s="80">
        <v>900</v>
      </c>
      <c r="D18" s="80">
        <v>796</v>
      </c>
      <c r="E18" s="80" t="s">
        <v>237</v>
      </c>
      <c r="F18" s="70" t="s">
        <v>82</v>
      </c>
      <c r="G18" s="71">
        <v>575</v>
      </c>
      <c r="H18" s="71"/>
      <c r="I18" s="72">
        <v>6681</v>
      </c>
      <c r="J18" s="73">
        <v>6553</v>
      </c>
      <c r="K18" s="73">
        <v>129</v>
      </c>
      <c r="L18" s="74">
        <v>0</v>
      </c>
      <c r="M18" s="75">
        <v>18801</v>
      </c>
      <c r="N18" s="72">
        <f t="shared" si="1"/>
        <v>19169</v>
      </c>
      <c r="O18" s="73">
        <v>1200</v>
      </c>
      <c r="P18" s="73">
        <v>2201</v>
      </c>
      <c r="Q18" s="73">
        <v>15400</v>
      </c>
      <c r="R18" s="83">
        <v>15400</v>
      </c>
      <c r="S18" s="75">
        <v>368</v>
      </c>
      <c r="T18" s="75">
        <v>669</v>
      </c>
      <c r="U18" s="76">
        <v>498.35</v>
      </c>
      <c r="V18" s="77">
        <v>316.72000000000003</v>
      </c>
      <c r="W18" s="78">
        <v>815.07</v>
      </c>
      <c r="X18" s="74" t="s">
        <v>172</v>
      </c>
    </row>
    <row r="19" spans="1:24">
      <c r="A19" s="68" t="s">
        <v>96</v>
      </c>
      <c r="B19" s="68" t="s">
        <v>50</v>
      </c>
      <c r="C19" s="80">
        <v>750</v>
      </c>
      <c r="D19" s="80">
        <v>706</v>
      </c>
      <c r="E19" s="80"/>
      <c r="F19" s="70" t="s">
        <v>82</v>
      </c>
      <c r="G19" s="71">
        <v>667</v>
      </c>
      <c r="H19" s="71"/>
      <c r="I19" s="72">
        <v>6132</v>
      </c>
      <c r="J19" s="73">
        <v>5987</v>
      </c>
      <c r="K19" s="73">
        <v>146</v>
      </c>
      <c r="L19" s="74">
        <v>0</v>
      </c>
      <c r="M19" s="75">
        <v>4502</v>
      </c>
      <c r="N19" s="72">
        <f t="shared" si="1"/>
        <v>4703</v>
      </c>
      <c r="O19" s="73">
        <v>1422</v>
      </c>
      <c r="P19" s="73">
        <v>2320</v>
      </c>
      <c r="Q19" s="73">
        <v>760</v>
      </c>
      <c r="R19" s="75">
        <v>2050</v>
      </c>
      <c r="S19" s="75">
        <v>201</v>
      </c>
      <c r="T19" s="75">
        <v>296</v>
      </c>
      <c r="U19" s="76">
        <v>379.26</v>
      </c>
      <c r="V19" s="77">
        <v>244.85</v>
      </c>
      <c r="W19" s="78">
        <v>624.11</v>
      </c>
      <c r="X19" s="74" t="s">
        <v>173</v>
      </c>
    </row>
    <row r="20" spans="1:24">
      <c r="A20" s="68" t="s">
        <v>53</v>
      </c>
      <c r="B20" s="68" t="s">
        <v>51</v>
      </c>
      <c r="C20" s="80">
        <v>700</v>
      </c>
      <c r="D20" s="80">
        <v>728</v>
      </c>
      <c r="E20" s="80"/>
      <c r="F20" s="70" t="s">
        <v>82</v>
      </c>
      <c r="G20" s="71">
        <v>669</v>
      </c>
      <c r="H20" s="71"/>
      <c r="I20" s="72">
        <v>8884</v>
      </c>
      <c r="J20" s="73">
        <v>6783</v>
      </c>
      <c r="K20" s="74">
        <v>0</v>
      </c>
      <c r="L20" s="73">
        <v>2101</v>
      </c>
      <c r="M20" s="75">
        <v>11298</v>
      </c>
      <c r="N20" s="72">
        <f t="shared" si="1"/>
        <v>11760</v>
      </c>
      <c r="O20" s="73">
        <v>4696</v>
      </c>
      <c r="P20" s="73">
        <v>1882</v>
      </c>
      <c r="Q20" s="73">
        <v>4720</v>
      </c>
      <c r="R20" s="75">
        <v>9683</v>
      </c>
      <c r="S20" s="75">
        <v>462</v>
      </c>
      <c r="T20" s="75">
        <v>647</v>
      </c>
      <c r="U20" s="76">
        <v>478.44</v>
      </c>
      <c r="V20" s="77">
        <v>272.33999999999997</v>
      </c>
      <c r="W20" s="78">
        <v>750.78</v>
      </c>
      <c r="X20" s="74" t="s">
        <v>174</v>
      </c>
    </row>
    <row r="21" spans="1:24">
      <c r="A21" s="68" t="s">
        <v>52</v>
      </c>
      <c r="B21" s="68" t="s">
        <v>51</v>
      </c>
      <c r="C21" s="80">
        <v>550</v>
      </c>
      <c r="D21" s="80">
        <v>426</v>
      </c>
      <c r="E21" s="80"/>
      <c r="F21" s="70" t="s">
        <v>254</v>
      </c>
      <c r="G21" s="71">
        <v>262</v>
      </c>
      <c r="H21" s="71"/>
      <c r="I21" s="72">
        <v>3528</v>
      </c>
      <c r="J21" s="73">
        <v>3528</v>
      </c>
      <c r="K21" s="74">
        <v>0</v>
      </c>
      <c r="L21" s="74">
        <v>0</v>
      </c>
      <c r="M21" s="75">
        <v>2104</v>
      </c>
      <c r="N21" s="72">
        <f t="shared" si="1"/>
        <v>2339</v>
      </c>
      <c r="O21" s="74">
        <v>0</v>
      </c>
      <c r="P21" s="73">
        <v>1625</v>
      </c>
      <c r="Q21" s="73">
        <v>479</v>
      </c>
      <c r="R21" s="75">
        <v>1180</v>
      </c>
      <c r="S21" s="75">
        <v>235</v>
      </c>
      <c r="T21" s="75">
        <v>100</v>
      </c>
      <c r="U21" s="76">
        <v>289.87</v>
      </c>
      <c r="V21" s="77">
        <v>221.48</v>
      </c>
      <c r="W21" s="78">
        <v>511.35</v>
      </c>
      <c r="X21" s="74" t="s">
        <v>175</v>
      </c>
    </row>
    <row r="22" spans="1:24">
      <c r="A22" s="68" t="s">
        <v>97</v>
      </c>
      <c r="B22" s="68" t="s">
        <v>51</v>
      </c>
      <c r="C22" s="80">
        <v>600</v>
      </c>
      <c r="D22" s="80">
        <v>474</v>
      </c>
      <c r="E22" s="80"/>
      <c r="F22" s="70" t="s">
        <v>82</v>
      </c>
      <c r="G22" s="71">
        <v>357</v>
      </c>
      <c r="H22" s="71"/>
      <c r="I22" s="72">
        <v>6178</v>
      </c>
      <c r="J22" s="73">
        <v>5344</v>
      </c>
      <c r="K22" s="74">
        <v>0</v>
      </c>
      <c r="L22" s="73">
        <v>835</v>
      </c>
      <c r="M22" s="75">
        <v>8403</v>
      </c>
      <c r="N22" s="72">
        <f t="shared" si="1"/>
        <v>8730</v>
      </c>
      <c r="O22" s="73">
        <v>2036</v>
      </c>
      <c r="P22" s="73">
        <v>1586</v>
      </c>
      <c r="Q22" s="73">
        <v>4781</v>
      </c>
      <c r="R22" s="75">
        <v>1801</v>
      </c>
      <c r="S22" s="75">
        <v>327</v>
      </c>
      <c r="T22" s="75">
        <v>749</v>
      </c>
      <c r="U22" s="82">
        <v>207.4</v>
      </c>
      <c r="V22" s="77">
        <v>222.24</v>
      </c>
      <c r="W22" s="78">
        <v>429.64</v>
      </c>
      <c r="X22" s="74" t="s">
        <v>176</v>
      </c>
    </row>
    <row r="23" spans="1:24">
      <c r="A23" s="68" t="s">
        <v>98</v>
      </c>
      <c r="B23" s="68" t="s">
        <v>51</v>
      </c>
      <c r="C23" s="80">
        <v>850</v>
      </c>
      <c r="D23" s="80">
        <v>474</v>
      </c>
      <c r="E23" s="80"/>
      <c r="F23" s="70" t="s">
        <v>254</v>
      </c>
      <c r="G23" s="71">
        <v>309</v>
      </c>
      <c r="H23" s="71">
        <v>13</v>
      </c>
      <c r="I23" s="72">
        <v>9244</v>
      </c>
      <c r="J23" s="73">
        <v>8015</v>
      </c>
      <c r="K23" s="74">
        <v>0</v>
      </c>
      <c r="L23" s="73">
        <v>1229</v>
      </c>
      <c r="M23" s="75">
        <v>3828</v>
      </c>
      <c r="N23" s="72">
        <f t="shared" si="1"/>
        <v>3975</v>
      </c>
      <c r="O23" s="73">
        <v>569</v>
      </c>
      <c r="P23" s="73">
        <v>1375</v>
      </c>
      <c r="Q23" s="73">
        <v>1884</v>
      </c>
      <c r="R23" s="75">
        <v>200</v>
      </c>
      <c r="S23" s="75">
        <v>147</v>
      </c>
      <c r="T23" s="75">
        <v>645</v>
      </c>
      <c r="U23" s="76">
        <v>410.43</v>
      </c>
      <c r="V23" s="77">
        <v>191.85</v>
      </c>
      <c r="W23" s="78">
        <v>602.28</v>
      </c>
      <c r="X23" s="74" t="s">
        <v>177</v>
      </c>
    </row>
    <row r="24" spans="1:24">
      <c r="A24" s="68" t="s">
        <v>142</v>
      </c>
      <c r="B24" s="68" t="s">
        <v>143</v>
      </c>
      <c r="C24" s="80">
        <v>600</v>
      </c>
      <c r="D24" s="80">
        <v>388</v>
      </c>
      <c r="E24" s="80"/>
      <c r="F24" s="70" t="s">
        <v>82</v>
      </c>
      <c r="G24" s="71">
        <v>316</v>
      </c>
      <c r="H24" s="71"/>
      <c r="I24" s="72">
        <v>7266</v>
      </c>
      <c r="J24" s="73">
        <v>5398</v>
      </c>
      <c r="K24" s="74">
        <v>0</v>
      </c>
      <c r="L24" s="73">
        <v>1868</v>
      </c>
      <c r="M24" s="75">
        <v>8522</v>
      </c>
      <c r="N24" s="72">
        <f t="shared" si="1"/>
        <v>9173</v>
      </c>
      <c r="O24" s="73">
        <v>2685</v>
      </c>
      <c r="P24" s="73">
        <v>1661</v>
      </c>
      <c r="Q24" s="73">
        <v>4176</v>
      </c>
      <c r="R24" s="75">
        <v>2720</v>
      </c>
      <c r="S24" s="75">
        <v>651</v>
      </c>
      <c r="T24" s="75">
        <v>467</v>
      </c>
      <c r="U24" s="76">
        <v>349.16</v>
      </c>
      <c r="V24" s="77">
        <v>218.76</v>
      </c>
      <c r="W24" s="78">
        <v>567.91999999999996</v>
      </c>
      <c r="X24" s="74" t="s">
        <v>178</v>
      </c>
    </row>
    <row r="25" spans="1:24">
      <c r="A25" s="68" t="s">
        <v>99</v>
      </c>
      <c r="B25" s="68" t="s">
        <v>144</v>
      </c>
      <c r="C25" s="80">
        <v>850</v>
      </c>
      <c r="D25" s="80">
        <v>695</v>
      </c>
      <c r="E25" s="80"/>
      <c r="F25" s="70" t="s">
        <v>82</v>
      </c>
      <c r="G25" s="71">
        <v>715</v>
      </c>
      <c r="H25" s="71"/>
      <c r="I25" s="72">
        <v>6303</v>
      </c>
      <c r="J25" s="73">
        <v>6303</v>
      </c>
      <c r="K25" s="74">
        <v>0</v>
      </c>
      <c r="L25" s="74">
        <v>0</v>
      </c>
      <c r="M25" s="75">
        <v>5773</v>
      </c>
      <c r="N25" s="72">
        <f t="shared" si="1"/>
        <v>6066</v>
      </c>
      <c r="O25" s="73">
        <v>1010</v>
      </c>
      <c r="P25" s="73">
        <v>1777</v>
      </c>
      <c r="Q25" s="73">
        <v>2986</v>
      </c>
      <c r="R25" s="75">
        <v>8183</v>
      </c>
      <c r="S25" s="75">
        <v>293</v>
      </c>
      <c r="T25" s="75">
        <v>540</v>
      </c>
      <c r="U25" s="76">
        <v>410.55</v>
      </c>
      <c r="V25" s="77">
        <v>320.54000000000002</v>
      </c>
      <c r="W25" s="78">
        <v>731.09</v>
      </c>
      <c r="X25" s="74" t="s">
        <v>179</v>
      </c>
    </row>
    <row r="26" spans="1:24">
      <c r="A26" s="68" t="s">
        <v>100</v>
      </c>
      <c r="B26" s="68" t="s">
        <v>145</v>
      </c>
      <c r="C26" s="80">
        <v>550</v>
      </c>
      <c r="D26" s="80">
        <v>449</v>
      </c>
      <c r="E26" s="80"/>
      <c r="F26" s="70" t="s">
        <v>82</v>
      </c>
      <c r="G26" s="71">
        <v>278</v>
      </c>
      <c r="H26" s="71"/>
      <c r="I26" s="72">
        <v>4193</v>
      </c>
      <c r="J26" s="73">
        <v>4041</v>
      </c>
      <c r="K26" s="74">
        <v>0</v>
      </c>
      <c r="L26" s="73">
        <v>152</v>
      </c>
      <c r="M26" s="75">
        <v>2592</v>
      </c>
      <c r="N26" s="72">
        <f t="shared" si="1"/>
        <v>2967</v>
      </c>
      <c r="O26" s="73">
        <v>469</v>
      </c>
      <c r="P26" s="73">
        <v>830</v>
      </c>
      <c r="Q26" s="73">
        <v>1293</v>
      </c>
      <c r="R26" s="75">
        <v>2772</v>
      </c>
      <c r="S26" s="75">
        <v>375</v>
      </c>
      <c r="T26" s="75">
        <v>465</v>
      </c>
      <c r="U26" s="82">
        <v>361.9</v>
      </c>
      <c r="V26" s="77">
        <v>254.84</v>
      </c>
      <c r="W26" s="78">
        <v>616.74</v>
      </c>
      <c r="X26" s="74" t="s">
        <v>180</v>
      </c>
    </row>
    <row r="27" spans="1:24">
      <c r="A27" s="68" t="s">
        <v>101</v>
      </c>
      <c r="B27" s="68" t="s">
        <v>146</v>
      </c>
      <c r="C27" s="80">
        <v>800</v>
      </c>
      <c r="D27" s="80">
        <v>524</v>
      </c>
      <c r="E27" s="80"/>
      <c r="F27" s="70" t="s">
        <v>82</v>
      </c>
      <c r="G27" s="71">
        <v>417</v>
      </c>
      <c r="H27" s="71"/>
      <c r="I27" s="72">
        <v>7766</v>
      </c>
      <c r="J27" s="73">
        <v>7766</v>
      </c>
      <c r="K27" s="74">
        <v>0</v>
      </c>
      <c r="L27" s="74">
        <v>0</v>
      </c>
      <c r="M27" s="75">
        <v>4485</v>
      </c>
      <c r="N27" s="72">
        <f t="shared" si="1"/>
        <v>4687</v>
      </c>
      <c r="O27" s="74">
        <v>0</v>
      </c>
      <c r="P27" s="73">
        <v>1264</v>
      </c>
      <c r="Q27" s="73">
        <v>3221</v>
      </c>
      <c r="R27" s="75">
        <v>9026</v>
      </c>
      <c r="S27" s="75">
        <v>202</v>
      </c>
      <c r="T27" s="75">
        <v>439</v>
      </c>
      <c r="U27" s="76">
        <v>296.62</v>
      </c>
      <c r="V27" s="84">
        <v>281.39999999999998</v>
      </c>
      <c r="W27" s="78">
        <v>578.02</v>
      </c>
      <c r="X27" s="74" t="s">
        <v>181</v>
      </c>
    </row>
    <row r="28" spans="1:24">
      <c r="A28" s="68" t="s">
        <v>102</v>
      </c>
      <c r="B28" s="68" t="s">
        <v>146</v>
      </c>
      <c r="C28" s="80">
        <v>600</v>
      </c>
      <c r="D28" s="80">
        <v>555</v>
      </c>
      <c r="E28" s="80"/>
      <c r="F28" s="70" t="s">
        <v>82</v>
      </c>
      <c r="G28" s="71">
        <v>461</v>
      </c>
      <c r="H28" s="71"/>
      <c r="I28" s="72">
        <v>6379</v>
      </c>
      <c r="J28" s="73">
        <v>4763</v>
      </c>
      <c r="K28" s="74">
        <v>0</v>
      </c>
      <c r="L28" s="73">
        <v>1617</v>
      </c>
      <c r="M28" s="75">
        <v>5371</v>
      </c>
      <c r="N28" s="72">
        <f t="shared" si="1"/>
        <v>5634</v>
      </c>
      <c r="O28" s="73">
        <v>2450</v>
      </c>
      <c r="P28" s="73">
        <v>371</v>
      </c>
      <c r="Q28" s="73">
        <v>2550</v>
      </c>
      <c r="R28" s="75">
        <v>2277</v>
      </c>
      <c r="S28" s="75">
        <v>263</v>
      </c>
      <c r="T28" s="75">
        <v>917</v>
      </c>
      <c r="U28" s="76">
        <v>220.26</v>
      </c>
      <c r="V28" s="77">
        <v>268.27</v>
      </c>
      <c r="W28" s="78">
        <v>488.53</v>
      </c>
      <c r="X28" s="74" t="s">
        <v>182</v>
      </c>
    </row>
    <row r="29" spans="1:24">
      <c r="A29" s="68" t="s">
        <v>103</v>
      </c>
      <c r="B29" s="68" t="s">
        <v>147</v>
      </c>
      <c r="C29" s="80">
        <v>800</v>
      </c>
      <c r="D29" s="80">
        <v>590</v>
      </c>
      <c r="E29" s="80"/>
      <c r="F29" s="70" t="s">
        <v>82</v>
      </c>
      <c r="G29" s="71">
        <v>593</v>
      </c>
      <c r="H29" s="71"/>
      <c r="I29" s="72">
        <v>8658</v>
      </c>
      <c r="J29" s="73">
        <v>6341</v>
      </c>
      <c r="K29" s="74">
        <v>0</v>
      </c>
      <c r="L29" s="73">
        <v>2317</v>
      </c>
      <c r="M29" s="75">
        <v>7119</v>
      </c>
      <c r="N29" s="72">
        <f t="shared" si="1"/>
        <v>7345</v>
      </c>
      <c r="O29" s="73">
        <v>2432</v>
      </c>
      <c r="P29" s="73">
        <v>2304</v>
      </c>
      <c r="Q29" s="73">
        <v>2383</v>
      </c>
      <c r="R29" s="75">
        <v>9242</v>
      </c>
      <c r="S29" s="75">
        <v>226</v>
      </c>
      <c r="T29" s="75">
        <v>836</v>
      </c>
      <c r="U29" s="76">
        <v>446.05</v>
      </c>
      <c r="V29" s="84">
        <v>314</v>
      </c>
      <c r="W29" s="78">
        <v>760.05</v>
      </c>
      <c r="X29" s="74" t="s">
        <v>183</v>
      </c>
    </row>
    <row r="30" spans="1:24">
      <c r="A30" s="68" t="s">
        <v>104</v>
      </c>
      <c r="B30" s="68" t="s">
        <v>54</v>
      </c>
      <c r="C30" s="80">
        <v>750</v>
      </c>
      <c r="D30" s="80">
        <v>608</v>
      </c>
      <c r="E30" s="80"/>
      <c r="F30" s="70" t="s">
        <v>82</v>
      </c>
      <c r="G30" s="71">
        <v>540</v>
      </c>
      <c r="H30" s="71"/>
      <c r="I30" s="72">
        <v>6967</v>
      </c>
      <c r="J30" s="73">
        <v>5233</v>
      </c>
      <c r="K30" s="74">
        <v>0</v>
      </c>
      <c r="L30" s="73">
        <v>1734</v>
      </c>
      <c r="M30" s="75">
        <v>9202</v>
      </c>
      <c r="N30" s="72">
        <f t="shared" si="1"/>
        <v>9659</v>
      </c>
      <c r="O30" s="73">
        <v>3213</v>
      </c>
      <c r="P30" s="73">
        <v>1760</v>
      </c>
      <c r="Q30" s="73">
        <v>4229</v>
      </c>
      <c r="R30" s="75">
        <v>9394</v>
      </c>
      <c r="S30" s="75">
        <v>457</v>
      </c>
      <c r="T30" s="75">
        <v>490</v>
      </c>
      <c r="U30" s="76">
        <v>352.06</v>
      </c>
      <c r="V30" s="77">
        <v>309.05</v>
      </c>
      <c r="W30" s="78">
        <v>661.11</v>
      </c>
      <c r="X30" s="74" t="s">
        <v>184</v>
      </c>
    </row>
    <row r="31" spans="1:24">
      <c r="A31" s="68" t="s">
        <v>105</v>
      </c>
      <c r="B31" s="68" t="s">
        <v>54</v>
      </c>
      <c r="C31" s="80">
        <v>800</v>
      </c>
      <c r="D31" s="80">
        <v>637</v>
      </c>
      <c r="E31" s="80"/>
      <c r="F31" s="70" t="s">
        <v>82</v>
      </c>
      <c r="G31" s="71">
        <v>600</v>
      </c>
      <c r="H31" s="71"/>
      <c r="I31" s="72">
        <v>7011</v>
      </c>
      <c r="J31" s="73">
        <v>5194</v>
      </c>
      <c r="K31" s="74">
        <v>0</v>
      </c>
      <c r="L31" s="73">
        <v>1817</v>
      </c>
      <c r="M31" s="75">
        <v>11555</v>
      </c>
      <c r="N31" s="72">
        <f t="shared" si="1"/>
        <v>11714</v>
      </c>
      <c r="O31" s="73">
        <v>1804</v>
      </c>
      <c r="P31" s="73">
        <v>1577</v>
      </c>
      <c r="Q31" s="73">
        <v>8174</v>
      </c>
      <c r="R31" s="75">
        <v>6664</v>
      </c>
      <c r="S31" s="75">
        <v>159</v>
      </c>
      <c r="T31" s="75">
        <v>872</v>
      </c>
      <c r="U31" s="76">
        <v>387.31</v>
      </c>
      <c r="V31" s="77">
        <v>270.86</v>
      </c>
      <c r="W31" s="78">
        <v>658.17</v>
      </c>
      <c r="X31" s="74" t="s">
        <v>185</v>
      </c>
    </row>
    <row r="32" spans="1:24">
      <c r="A32" s="68" t="s">
        <v>106</v>
      </c>
      <c r="B32" s="68" t="s">
        <v>55</v>
      </c>
      <c r="C32" s="80">
        <v>800</v>
      </c>
      <c r="D32" s="80">
        <v>552</v>
      </c>
      <c r="E32" s="80"/>
      <c r="F32" s="70" t="s">
        <v>82</v>
      </c>
      <c r="G32" s="71">
        <v>379</v>
      </c>
      <c r="H32" s="71"/>
      <c r="I32" s="72">
        <v>6452</v>
      </c>
      <c r="J32" s="73">
        <v>5382</v>
      </c>
      <c r="K32" s="74">
        <v>0</v>
      </c>
      <c r="L32" s="73">
        <v>1070</v>
      </c>
      <c r="M32" s="75">
        <v>489</v>
      </c>
      <c r="N32" s="72">
        <f t="shared" si="1"/>
        <v>654</v>
      </c>
      <c r="O32" s="74">
        <v>0</v>
      </c>
      <c r="P32" s="73">
        <v>489</v>
      </c>
      <c r="Q32" s="74">
        <v>0</v>
      </c>
      <c r="R32" s="75">
        <v>377</v>
      </c>
      <c r="S32" s="75">
        <v>165</v>
      </c>
      <c r="T32" s="75">
        <v>527</v>
      </c>
      <c r="U32" s="76">
        <v>339.92</v>
      </c>
      <c r="V32" s="84">
        <v>228.1</v>
      </c>
      <c r="W32" s="78">
        <v>568.02</v>
      </c>
      <c r="X32" s="74" t="s">
        <v>186</v>
      </c>
    </row>
    <row r="33" spans="1:24">
      <c r="A33" s="68" t="s">
        <v>107</v>
      </c>
      <c r="B33" s="68" t="s">
        <v>55</v>
      </c>
      <c r="C33" s="80">
        <v>800</v>
      </c>
      <c r="D33" s="80">
        <v>701</v>
      </c>
      <c r="E33" s="80"/>
      <c r="F33" s="70" t="s">
        <v>82</v>
      </c>
      <c r="G33" s="71">
        <v>491</v>
      </c>
      <c r="H33" s="71"/>
      <c r="I33" s="72">
        <v>7494</v>
      </c>
      <c r="J33" s="73">
        <v>6544</v>
      </c>
      <c r="K33" s="74">
        <v>0</v>
      </c>
      <c r="L33" s="73">
        <v>950</v>
      </c>
      <c r="M33" s="75">
        <v>1903</v>
      </c>
      <c r="N33" s="72">
        <f t="shared" si="1"/>
        <v>2181</v>
      </c>
      <c r="O33" s="73">
        <v>1328</v>
      </c>
      <c r="P33" s="73">
        <v>575</v>
      </c>
      <c r="Q33" s="74">
        <v>0</v>
      </c>
      <c r="R33" s="75">
        <v>135</v>
      </c>
      <c r="S33" s="75">
        <v>278</v>
      </c>
      <c r="T33" s="75">
        <v>772</v>
      </c>
      <c r="U33" s="76">
        <v>410.79</v>
      </c>
      <c r="V33" s="77">
        <v>248.12</v>
      </c>
      <c r="W33" s="78">
        <v>658.91</v>
      </c>
      <c r="X33" s="74" t="s">
        <v>187</v>
      </c>
    </row>
    <row r="34" spans="1:24">
      <c r="A34" s="68" t="s">
        <v>108</v>
      </c>
      <c r="B34" s="68" t="s">
        <v>56</v>
      </c>
      <c r="C34" s="80">
        <v>850</v>
      </c>
      <c r="D34" s="80">
        <v>576</v>
      </c>
      <c r="E34" s="80"/>
      <c r="F34" s="70" t="s">
        <v>82</v>
      </c>
      <c r="G34" s="71">
        <v>554</v>
      </c>
      <c r="H34" s="71"/>
      <c r="I34" s="72">
        <v>7346</v>
      </c>
      <c r="J34" s="73">
        <v>5614</v>
      </c>
      <c r="K34" s="74">
        <v>0</v>
      </c>
      <c r="L34" s="73">
        <v>1731</v>
      </c>
      <c r="M34" s="75">
        <v>7205</v>
      </c>
      <c r="N34" s="72">
        <f t="shared" si="1"/>
        <v>7737</v>
      </c>
      <c r="O34" s="73">
        <v>1680</v>
      </c>
      <c r="P34" s="73">
        <v>1694</v>
      </c>
      <c r="Q34" s="73">
        <v>3831</v>
      </c>
      <c r="R34" s="75">
        <v>5776</v>
      </c>
      <c r="S34" s="75">
        <v>532</v>
      </c>
      <c r="T34" s="75">
        <v>901</v>
      </c>
      <c r="U34" s="76">
        <v>352.15</v>
      </c>
      <c r="V34" s="77">
        <v>271.95999999999998</v>
      </c>
      <c r="W34" s="78">
        <v>624.11</v>
      </c>
      <c r="X34" s="74" t="s">
        <v>188</v>
      </c>
    </row>
    <row r="35" spans="1:24">
      <c r="A35" s="68" t="s">
        <v>109</v>
      </c>
      <c r="B35" s="68" t="s">
        <v>57</v>
      </c>
      <c r="C35" s="80">
        <v>900</v>
      </c>
      <c r="D35" s="80">
        <v>866</v>
      </c>
      <c r="E35" s="80"/>
      <c r="F35" s="70" t="s">
        <v>82</v>
      </c>
      <c r="G35" s="71">
        <v>848</v>
      </c>
      <c r="H35" s="71"/>
      <c r="I35" s="72">
        <v>9630</v>
      </c>
      <c r="J35" s="73">
        <v>9521</v>
      </c>
      <c r="K35" s="73">
        <v>109</v>
      </c>
      <c r="L35" s="74">
        <v>0</v>
      </c>
      <c r="M35" s="75">
        <v>11102</v>
      </c>
      <c r="N35" s="72">
        <f t="shared" si="1"/>
        <v>11454</v>
      </c>
      <c r="O35" s="73">
        <v>3434</v>
      </c>
      <c r="P35" s="73">
        <v>1644</v>
      </c>
      <c r="Q35" s="73">
        <v>6024</v>
      </c>
      <c r="R35" s="75">
        <v>7147</v>
      </c>
      <c r="S35" s="75">
        <v>352</v>
      </c>
      <c r="T35" s="75">
        <v>849</v>
      </c>
      <c r="U35" s="76">
        <v>476.91</v>
      </c>
      <c r="V35" s="77">
        <v>614.32000000000005</v>
      </c>
      <c r="W35" s="78">
        <v>1091.23</v>
      </c>
      <c r="X35" s="74" t="s">
        <v>189</v>
      </c>
    </row>
    <row r="36" spans="1:24">
      <c r="A36" s="68" t="s">
        <v>110</v>
      </c>
      <c r="B36" s="68" t="s">
        <v>59</v>
      </c>
      <c r="C36" s="80">
        <v>800</v>
      </c>
      <c r="D36" s="80">
        <v>772</v>
      </c>
      <c r="E36" s="80"/>
      <c r="F36" s="70" t="s">
        <v>82</v>
      </c>
      <c r="G36" s="71">
        <v>714</v>
      </c>
      <c r="H36" s="71"/>
      <c r="I36" s="72">
        <v>6938</v>
      </c>
      <c r="J36" s="73">
        <v>6106</v>
      </c>
      <c r="K36" s="74">
        <v>0</v>
      </c>
      <c r="L36" s="73">
        <v>832</v>
      </c>
      <c r="M36" s="75">
        <v>5571</v>
      </c>
      <c r="N36" s="72">
        <f t="shared" si="1"/>
        <v>5851</v>
      </c>
      <c r="O36" s="73">
        <v>1173</v>
      </c>
      <c r="P36" s="73">
        <v>1384</v>
      </c>
      <c r="Q36" s="73">
        <v>3014</v>
      </c>
      <c r="R36" s="75">
        <v>4298</v>
      </c>
      <c r="S36" s="75">
        <v>280</v>
      </c>
      <c r="T36" s="75">
        <v>790</v>
      </c>
      <c r="U36" s="76">
        <v>343.57</v>
      </c>
      <c r="V36" s="77">
        <v>290.77999999999997</v>
      </c>
      <c r="W36" s="78">
        <v>634.35</v>
      </c>
      <c r="X36" s="74" t="s">
        <v>190</v>
      </c>
    </row>
    <row r="37" spans="1:24">
      <c r="A37" s="68" t="s">
        <v>111</v>
      </c>
      <c r="B37" s="68" t="s">
        <v>59</v>
      </c>
      <c r="C37" s="80">
        <v>700</v>
      </c>
      <c r="D37" s="80">
        <v>567</v>
      </c>
      <c r="E37" s="85" t="s">
        <v>236</v>
      </c>
      <c r="F37" s="70" t="s">
        <v>82</v>
      </c>
      <c r="G37" s="71">
        <v>127</v>
      </c>
      <c r="H37" s="71"/>
      <c r="I37" s="72">
        <v>7542</v>
      </c>
      <c r="J37" s="73">
        <v>5734</v>
      </c>
      <c r="K37" s="74">
        <v>0</v>
      </c>
      <c r="L37" s="73">
        <v>1808</v>
      </c>
      <c r="M37" s="75">
        <v>5386</v>
      </c>
      <c r="N37" s="72">
        <f t="shared" si="1"/>
        <v>5613</v>
      </c>
      <c r="O37" s="73">
        <v>1775</v>
      </c>
      <c r="P37" s="73">
        <v>1621</v>
      </c>
      <c r="Q37" s="73">
        <v>1990</v>
      </c>
      <c r="R37" s="75">
        <v>264</v>
      </c>
      <c r="S37" s="75">
        <v>227</v>
      </c>
      <c r="T37" s="75">
        <v>477</v>
      </c>
      <c r="U37" s="76">
        <v>364.65</v>
      </c>
      <c r="V37" s="77">
        <v>271.18</v>
      </c>
      <c r="W37" s="78">
        <v>635.83000000000004</v>
      </c>
      <c r="X37" s="74" t="s">
        <v>191</v>
      </c>
    </row>
    <row r="38" spans="1:24">
      <c r="A38" s="68" t="s">
        <v>112</v>
      </c>
      <c r="B38" s="68" t="s">
        <v>59</v>
      </c>
      <c r="C38" s="80">
        <v>750</v>
      </c>
      <c r="D38" s="80">
        <v>561</v>
      </c>
      <c r="E38" s="80"/>
      <c r="F38" s="70" t="s">
        <v>82</v>
      </c>
      <c r="G38" s="71">
        <v>411</v>
      </c>
      <c r="H38" s="71"/>
      <c r="I38" s="72">
        <v>6264</v>
      </c>
      <c r="J38" s="73">
        <v>5173</v>
      </c>
      <c r="K38" s="74">
        <v>0</v>
      </c>
      <c r="L38" s="73">
        <v>1091</v>
      </c>
      <c r="M38" s="75">
        <v>1181</v>
      </c>
      <c r="N38" s="72">
        <f t="shared" si="1"/>
        <v>1748</v>
      </c>
      <c r="O38" s="74">
        <v>0</v>
      </c>
      <c r="P38" s="73">
        <v>962</v>
      </c>
      <c r="Q38" s="73">
        <v>219</v>
      </c>
      <c r="R38" s="75">
        <v>252</v>
      </c>
      <c r="S38" s="75">
        <v>567</v>
      </c>
      <c r="T38" s="75">
        <v>814</v>
      </c>
      <c r="U38" s="82">
        <v>371.5</v>
      </c>
      <c r="V38" s="77">
        <v>252.41</v>
      </c>
      <c r="W38" s="78">
        <v>623.91</v>
      </c>
      <c r="X38" s="74" t="s">
        <v>192</v>
      </c>
    </row>
    <row r="39" spans="1:24">
      <c r="A39" s="68" t="s">
        <v>113</v>
      </c>
      <c r="B39" s="68" t="s">
        <v>59</v>
      </c>
      <c r="C39" s="80">
        <v>750</v>
      </c>
      <c r="D39" s="80">
        <v>394</v>
      </c>
      <c r="E39" s="85" t="s">
        <v>236</v>
      </c>
      <c r="F39" s="86" t="s">
        <v>81</v>
      </c>
      <c r="G39" s="71">
        <v>64</v>
      </c>
      <c r="H39" s="71"/>
      <c r="I39" s="72">
        <v>5393</v>
      </c>
      <c r="J39" s="73">
        <v>5393</v>
      </c>
      <c r="K39" s="74">
        <v>0</v>
      </c>
      <c r="L39" s="74">
        <v>0</v>
      </c>
      <c r="M39" s="75">
        <v>6653</v>
      </c>
      <c r="N39" s="72">
        <f t="shared" si="1"/>
        <v>6845</v>
      </c>
      <c r="O39" s="73">
        <v>1800</v>
      </c>
      <c r="P39" s="73">
        <v>1700</v>
      </c>
      <c r="Q39" s="73">
        <v>3153</v>
      </c>
      <c r="R39" s="75">
        <v>3200</v>
      </c>
      <c r="S39" s="75">
        <v>192</v>
      </c>
      <c r="T39" s="75">
        <v>448</v>
      </c>
      <c r="U39" s="76">
        <v>179.08</v>
      </c>
      <c r="V39" s="77">
        <v>125.08</v>
      </c>
      <c r="W39" s="78">
        <v>304.16000000000003</v>
      </c>
      <c r="X39" s="74" t="s">
        <v>193</v>
      </c>
    </row>
    <row r="40" spans="1:24">
      <c r="A40" s="68" t="s">
        <v>149</v>
      </c>
      <c r="B40" s="68" t="s">
        <v>59</v>
      </c>
      <c r="C40" s="80">
        <v>1000</v>
      </c>
      <c r="D40" s="80">
        <v>966</v>
      </c>
      <c r="E40" s="80"/>
      <c r="F40" s="70" t="s">
        <v>82</v>
      </c>
      <c r="G40" s="71">
        <v>862</v>
      </c>
      <c r="H40" s="71"/>
      <c r="I40" s="72">
        <v>8040</v>
      </c>
      <c r="J40" s="73">
        <v>7823</v>
      </c>
      <c r="K40" s="74">
        <v>0</v>
      </c>
      <c r="L40" s="73">
        <v>217</v>
      </c>
      <c r="M40" s="75">
        <v>9510</v>
      </c>
      <c r="N40" s="72">
        <f t="shared" si="1"/>
        <v>10047</v>
      </c>
      <c r="O40" s="73">
        <v>3000</v>
      </c>
      <c r="P40" s="73">
        <v>3700</v>
      </c>
      <c r="Q40" s="73">
        <v>2810</v>
      </c>
      <c r="R40" s="75">
        <v>4075</v>
      </c>
      <c r="S40" s="75">
        <v>537</v>
      </c>
      <c r="T40" s="75">
        <v>809</v>
      </c>
      <c r="U40" s="76">
        <v>507.16</v>
      </c>
      <c r="V40" s="77">
        <v>229.72</v>
      </c>
      <c r="W40" s="78">
        <v>736.88</v>
      </c>
      <c r="X40" s="74" t="s">
        <v>194</v>
      </c>
    </row>
    <row r="41" spans="1:24">
      <c r="A41" s="68" t="s">
        <v>114</v>
      </c>
      <c r="B41" s="68" t="s">
        <v>59</v>
      </c>
      <c r="C41" s="80">
        <v>750</v>
      </c>
      <c r="D41" s="80">
        <v>394</v>
      </c>
      <c r="E41" s="80" t="s">
        <v>237</v>
      </c>
      <c r="F41" s="70" t="s">
        <v>82</v>
      </c>
      <c r="G41" s="71">
        <v>211</v>
      </c>
      <c r="H41" s="71"/>
      <c r="I41" s="72">
        <v>6080</v>
      </c>
      <c r="J41" s="73">
        <v>6039</v>
      </c>
      <c r="K41" s="74">
        <v>0</v>
      </c>
      <c r="L41" s="73">
        <v>41</v>
      </c>
      <c r="M41" s="75">
        <v>5738</v>
      </c>
      <c r="N41" s="72">
        <f t="shared" si="1"/>
        <v>6244</v>
      </c>
      <c r="O41" s="73">
        <v>1114</v>
      </c>
      <c r="P41" s="73">
        <v>2123</v>
      </c>
      <c r="Q41" s="73">
        <v>2501</v>
      </c>
      <c r="R41" s="75">
        <v>388</v>
      </c>
      <c r="S41" s="75">
        <v>506</v>
      </c>
      <c r="T41" s="75">
        <v>411</v>
      </c>
      <c r="U41" s="76">
        <v>358.85</v>
      </c>
      <c r="V41" s="77">
        <v>288.97000000000003</v>
      </c>
      <c r="W41" s="78">
        <v>647.82000000000005</v>
      </c>
      <c r="X41" s="74" t="s">
        <v>195</v>
      </c>
    </row>
    <row r="42" spans="1:24">
      <c r="A42" s="68" t="s">
        <v>115</v>
      </c>
      <c r="B42" s="68" t="s">
        <v>59</v>
      </c>
      <c r="C42" s="80">
        <v>900</v>
      </c>
      <c r="D42" s="80">
        <v>701</v>
      </c>
      <c r="E42" s="80"/>
      <c r="F42" s="70" t="s">
        <v>82</v>
      </c>
      <c r="G42" s="71">
        <v>466</v>
      </c>
      <c r="H42" s="71"/>
      <c r="I42" s="72">
        <v>8643</v>
      </c>
      <c r="J42" s="73">
        <v>7576</v>
      </c>
      <c r="K42" s="74">
        <v>0</v>
      </c>
      <c r="L42" s="73">
        <v>1067</v>
      </c>
      <c r="M42" s="75">
        <v>6148</v>
      </c>
      <c r="N42" s="72">
        <f t="shared" si="1"/>
        <v>6885</v>
      </c>
      <c r="O42" s="73">
        <v>1455</v>
      </c>
      <c r="P42" s="73">
        <v>1940</v>
      </c>
      <c r="Q42" s="73">
        <v>2753</v>
      </c>
      <c r="R42" s="75">
        <v>1759</v>
      </c>
      <c r="S42" s="75">
        <v>737</v>
      </c>
      <c r="T42" s="75">
        <v>708</v>
      </c>
      <c r="U42" s="76">
        <v>380.15</v>
      </c>
      <c r="V42" s="77">
        <v>270.75</v>
      </c>
      <c r="W42" s="87">
        <v>650.9</v>
      </c>
      <c r="X42" s="74" t="s">
        <v>196</v>
      </c>
    </row>
    <row r="43" spans="1:24">
      <c r="A43" s="68" t="s">
        <v>116</v>
      </c>
      <c r="B43" s="68" t="s">
        <v>59</v>
      </c>
      <c r="C43" s="80">
        <v>1000</v>
      </c>
      <c r="D43" s="80">
        <v>656</v>
      </c>
      <c r="E43" s="80"/>
      <c r="F43" s="70" t="s">
        <v>82</v>
      </c>
      <c r="G43" s="71">
        <v>575</v>
      </c>
      <c r="H43" s="71"/>
      <c r="I43" s="72">
        <v>6899</v>
      </c>
      <c r="J43" s="73">
        <v>6899</v>
      </c>
      <c r="K43" s="74">
        <v>0</v>
      </c>
      <c r="L43" s="74">
        <v>0</v>
      </c>
      <c r="M43" s="75">
        <v>7765</v>
      </c>
      <c r="N43" s="72">
        <f t="shared" si="1"/>
        <v>7982</v>
      </c>
      <c r="O43" s="73">
        <v>2222</v>
      </c>
      <c r="P43" s="73">
        <v>1940</v>
      </c>
      <c r="Q43" s="73">
        <v>3603</v>
      </c>
      <c r="R43" s="75">
        <v>1208</v>
      </c>
      <c r="S43" s="75">
        <v>217</v>
      </c>
      <c r="T43" s="75">
        <v>590</v>
      </c>
      <c r="U43" s="76">
        <v>452.84</v>
      </c>
      <c r="V43" s="77">
        <v>453.66</v>
      </c>
      <c r="W43" s="87">
        <v>906.5</v>
      </c>
      <c r="X43" s="74" t="s">
        <v>171</v>
      </c>
    </row>
    <row r="44" spans="1:24">
      <c r="A44" s="68" t="s">
        <v>117</v>
      </c>
      <c r="B44" s="68" t="s">
        <v>59</v>
      </c>
      <c r="C44" s="80">
        <v>750</v>
      </c>
      <c r="D44" s="80">
        <v>630</v>
      </c>
      <c r="E44" s="80"/>
      <c r="F44" s="70" t="s">
        <v>82</v>
      </c>
      <c r="G44" s="71">
        <v>331</v>
      </c>
      <c r="H44" s="71"/>
      <c r="I44" s="72">
        <v>6902</v>
      </c>
      <c r="J44" s="73">
        <v>6858</v>
      </c>
      <c r="K44" s="74">
        <v>0</v>
      </c>
      <c r="L44" s="73">
        <v>44</v>
      </c>
      <c r="M44" s="75">
        <v>2967</v>
      </c>
      <c r="N44" s="72">
        <f t="shared" si="1"/>
        <v>3267</v>
      </c>
      <c r="O44" s="73">
        <v>1941</v>
      </c>
      <c r="P44" s="73">
        <v>1026</v>
      </c>
      <c r="Q44" s="74">
        <v>0</v>
      </c>
      <c r="R44" s="66">
        <v>36</v>
      </c>
      <c r="S44" s="75">
        <v>300</v>
      </c>
      <c r="T44" s="75">
        <v>747</v>
      </c>
      <c r="U44" s="76">
        <v>416.86</v>
      </c>
      <c r="V44" s="77">
        <v>326.68</v>
      </c>
      <c r="W44" s="78">
        <v>743.54</v>
      </c>
      <c r="X44" s="74" t="s">
        <v>197</v>
      </c>
    </row>
    <row r="45" spans="1:24">
      <c r="A45" s="68" t="s">
        <v>118</v>
      </c>
      <c r="B45" s="68" t="s">
        <v>59</v>
      </c>
      <c r="C45" s="80">
        <v>900</v>
      </c>
      <c r="D45" s="80">
        <v>667</v>
      </c>
      <c r="E45" s="85" t="s">
        <v>236</v>
      </c>
      <c r="F45" s="86" t="s">
        <v>81</v>
      </c>
      <c r="G45" s="71">
        <v>2</v>
      </c>
      <c r="H45" s="71"/>
      <c r="I45" s="72">
        <v>10117</v>
      </c>
      <c r="J45" s="73">
        <v>8092</v>
      </c>
      <c r="K45" s="74">
        <v>0</v>
      </c>
      <c r="L45" s="73">
        <v>2025</v>
      </c>
      <c r="M45" s="75">
        <v>11148</v>
      </c>
      <c r="N45" s="72">
        <f t="shared" si="1"/>
        <v>11638</v>
      </c>
      <c r="O45" s="73">
        <v>1312</v>
      </c>
      <c r="P45" s="73">
        <v>2365</v>
      </c>
      <c r="Q45" s="73">
        <v>7471</v>
      </c>
      <c r="R45" s="75">
        <v>3447</v>
      </c>
      <c r="S45" s="75">
        <v>490</v>
      </c>
      <c r="T45" s="75">
        <v>744</v>
      </c>
      <c r="U45" s="76">
        <v>690.89</v>
      </c>
      <c r="V45" s="77">
        <v>182.12</v>
      </c>
      <c r="W45" s="78">
        <v>873.01</v>
      </c>
      <c r="X45" s="74" t="s">
        <v>198</v>
      </c>
    </row>
    <row r="46" spans="1:24">
      <c r="A46" s="68" t="s">
        <v>119</v>
      </c>
      <c r="B46" s="68" t="s">
        <v>59</v>
      </c>
      <c r="C46" s="80">
        <v>800</v>
      </c>
      <c r="D46" s="80">
        <v>948</v>
      </c>
      <c r="E46" s="80"/>
      <c r="F46" s="86" t="s">
        <v>81</v>
      </c>
      <c r="G46" s="71">
        <v>865</v>
      </c>
      <c r="H46" s="71"/>
      <c r="I46" s="72">
        <v>8003</v>
      </c>
      <c r="J46" s="73">
        <v>8003</v>
      </c>
      <c r="K46" s="74">
        <v>0</v>
      </c>
      <c r="L46" s="74">
        <v>0</v>
      </c>
      <c r="M46" s="75">
        <v>3657</v>
      </c>
      <c r="N46" s="72">
        <f t="shared" si="1"/>
        <v>4026</v>
      </c>
      <c r="O46" s="73">
        <v>1228</v>
      </c>
      <c r="P46" s="73">
        <v>636</v>
      </c>
      <c r="Q46" s="73">
        <v>1793</v>
      </c>
      <c r="R46" s="75">
        <v>3327</v>
      </c>
      <c r="S46" s="75">
        <v>369</v>
      </c>
      <c r="T46" s="75">
        <v>786</v>
      </c>
      <c r="U46" s="76">
        <v>295.48</v>
      </c>
      <c r="V46" s="77">
        <v>227.77</v>
      </c>
      <c r="W46" s="78">
        <v>523.25</v>
      </c>
      <c r="X46" s="74" t="s">
        <v>199</v>
      </c>
    </row>
    <row r="47" spans="1:24">
      <c r="A47" s="68" t="s">
        <v>120</v>
      </c>
      <c r="B47" s="68" t="s">
        <v>59</v>
      </c>
      <c r="C47" s="80">
        <v>1000</v>
      </c>
      <c r="D47" s="80">
        <v>663</v>
      </c>
      <c r="E47" s="80"/>
      <c r="F47" s="70" t="s">
        <v>82</v>
      </c>
      <c r="G47" s="71">
        <v>421</v>
      </c>
      <c r="H47" s="71"/>
      <c r="I47" s="72">
        <v>7465</v>
      </c>
      <c r="J47" s="73">
        <v>7465</v>
      </c>
      <c r="K47" s="74">
        <v>0</v>
      </c>
      <c r="L47" s="74">
        <v>0</v>
      </c>
      <c r="M47" s="75">
        <v>9635</v>
      </c>
      <c r="N47" s="72">
        <f t="shared" si="1"/>
        <v>10159</v>
      </c>
      <c r="O47" s="73">
        <v>3524</v>
      </c>
      <c r="P47" s="73">
        <v>2593</v>
      </c>
      <c r="Q47" s="73">
        <v>3518</v>
      </c>
      <c r="R47" s="75">
        <v>2639</v>
      </c>
      <c r="S47" s="75">
        <v>524</v>
      </c>
      <c r="T47" s="75">
        <v>799</v>
      </c>
      <c r="U47" s="76">
        <v>413.63</v>
      </c>
      <c r="V47" s="77">
        <v>299.27</v>
      </c>
      <c r="W47" s="87">
        <v>712.9</v>
      </c>
      <c r="X47" s="74" t="s">
        <v>200</v>
      </c>
    </row>
    <row r="48" spans="1:24">
      <c r="A48" s="68" t="s">
        <v>61</v>
      </c>
      <c r="B48" s="68" t="s">
        <v>59</v>
      </c>
      <c r="C48" s="80">
        <v>700</v>
      </c>
      <c r="D48" s="80">
        <v>790</v>
      </c>
      <c r="E48" s="80"/>
      <c r="F48" s="70" t="s">
        <v>254</v>
      </c>
      <c r="G48" s="71">
        <v>1123</v>
      </c>
      <c r="H48" s="71">
        <v>121</v>
      </c>
      <c r="I48" s="72">
        <v>26654</v>
      </c>
      <c r="J48" s="73">
        <v>23952</v>
      </c>
      <c r="K48" s="74">
        <v>0</v>
      </c>
      <c r="L48" s="73">
        <v>2702</v>
      </c>
      <c r="M48" s="75">
        <v>22509</v>
      </c>
      <c r="N48" s="72">
        <f t="shared" si="1"/>
        <v>23283</v>
      </c>
      <c r="O48" s="73">
        <v>7185</v>
      </c>
      <c r="P48" s="73">
        <v>7413</v>
      </c>
      <c r="Q48" s="73">
        <v>7911</v>
      </c>
      <c r="R48" s="75">
        <v>6792</v>
      </c>
      <c r="S48" s="75">
        <v>774</v>
      </c>
      <c r="T48" s="75">
        <v>3093</v>
      </c>
      <c r="U48" s="76">
        <v>1034.6400000000001</v>
      </c>
      <c r="V48" s="77">
        <v>432.29</v>
      </c>
      <c r="W48" s="78">
        <v>1466.93</v>
      </c>
      <c r="X48" s="74" t="s">
        <v>201</v>
      </c>
    </row>
    <row r="49" spans="1:24">
      <c r="A49" s="68" t="s">
        <v>60</v>
      </c>
      <c r="B49" s="68" t="s">
        <v>59</v>
      </c>
      <c r="C49" s="80">
        <v>1000</v>
      </c>
      <c r="D49" s="80">
        <v>727</v>
      </c>
      <c r="E49" s="80"/>
      <c r="F49" s="70" t="s">
        <v>82</v>
      </c>
      <c r="G49" s="71">
        <v>627</v>
      </c>
      <c r="H49" s="71"/>
      <c r="I49" s="72">
        <v>11080</v>
      </c>
      <c r="J49" s="73">
        <v>9481</v>
      </c>
      <c r="K49" s="74">
        <v>0</v>
      </c>
      <c r="L49" s="73">
        <v>1599</v>
      </c>
      <c r="M49" s="75">
        <v>12094</v>
      </c>
      <c r="N49" s="72">
        <f t="shared" si="1"/>
        <v>12510</v>
      </c>
      <c r="O49" s="73">
        <v>878</v>
      </c>
      <c r="P49" s="73">
        <v>2491</v>
      </c>
      <c r="Q49" s="73">
        <v>8725</v>
      </c>
      <c r="R49" s="75">
        <v>2467</v>
      </c>
      <c r="S49" s="75">
        <v>416</v>
      </c>
      <c r="T49" s="75">
        <v>1091</v>
      </c>
      <c r="U49" s="76">
        <v>476.28</v>
      </c>
      <c r="V49" s="77">
        <v>239.62</v>
      </c>
      <c r="W49" s="87">
        <v>715.9</v>
      </c>
      <c r="X49" s="74" t="s">
        <v>202</v>
      </c>
    </row>
    <row r="50" spans="1:24">
      <c r="A50" s="68" t="s">
        <v>121</v>
      </c>
      <c r="B50" s="68" t="s">
        <v>59</v>
      </c>
      <c r="C50" s="80">
        <v>700</v>
      </c>
      <c r="D50" s="80">
        <v>444</v>
      </c>
      <c r="E50" s="80"/>
      <c r="F50" s="86" t="s">
        <v>81</v>
      </c>
      <c r="G50" s="71">
        <v>241</v>
      </c>
      <c r="H50" s="71"/>
      <c r="I50" s="72">
        <v>5015</v>
      </c>
      <c r="J50" s="73">
        <v>4619</v>
      </c>
      <c r="K50" s="74">
        <v>0</v>
      </c>
      <c r="L50" s="73">
        <v>396</v>
      </c>
      <c r="M50" s="75">
        <v>618</v>
      </c>
      <c r="N50" s="72">
        <f t="shared" si="1"/>
        <v>898</v>
      </c>
      <c r="O50" s="73">
        <v>83</v>
      </c>
      <c r="P50" s="73">
        <v>535</v>
      </c>
      <c r="Q50" s="74">
        <v>0</v>
      </c>
      <c r="R50" s="75">
        <v>53</v>
      </c>
      <c r="S50" s="75">
        <v>280</v>
      </c>
      <c r="T50" s="75">
        <v>297</v>
      </c>
      <c r="U50" s="76">
        <v>152.22999999999999</v>
      </c>
      <c r="V50" s="77">
        <v>271.82</v>
      </c>
      <c r="W50" s="78">
        <v>424.05</v>
      </c>
      <c r="X50" s="74" t="s">
        <v>203</v>
      </c>
    </row>
    <row r="51" spans="1:24">
      <c r="A51" s="68" t="s">
        <v>122</v>
      </c>
      <c r="B51" s="68" t="s">
        <v>59</v>
      </c>
      <c r="C51" s="80">
        <v>600</v>
      </c>
      <c r="D51" s="80">
        <v>491</v>
      </c>
      <c r="E51" s="80"/>
      <c r="F51" s="70" t="s">
        <v>82</v>
      </c>
      <c r="G51" s="71">
        <v>351</v>
      </c>
      <c r="H51" s="71"/>
      <c r="I51" s="72">
        <v>4797</v>
      </c>
      <c r="J51" s="73">
        <v>4497</v>
      </c>
      <c r="K51" s="74">
        <v>0</v>
      </c>
      <c r="L51" s="73">
        <v>300</v>
      </c>
      <c r="M51" s="75">
        <v>2349</v>
      </c>
      <c r="N51" s="72">
        <f t="shared" si="1"/>
        <v>2646</v>
      </c>
      <c r="O51" s="73">
        <v>546</v>
      </c>
      <c r="P51" s="73">
        <v>1023</v>
      </c>
      <c r="Q51" s="73">
        <v>780</v>
      </c>
      <c r="R51" s="75">
        <v>531</v>
      </c>
      <c r="S51" s="75">
        <v>297</v>
      </c>
      <c r="T51" s="75">
        <v>358</v>
      </c>
      <c r="U51" s="76">
        <v>410.28</v>
      </c>
      <c r="V51" s="77">
        <v>249.93</v>
      </c>
      <c r="W51" s="78">
        <v>660.21</v>
      </c>
      <c r="X51" s="74" t="s">
        <v>204</v>
      </c>
    </row>
    <row r="52" spans="1:24">
      <c r="A52" s="68" t="s">
        <v>58</v>
      </c>
      <c r="B52" s="68" t="s">
        <v>59</v>
      </c>
      <c r="C52" s="80">
        <v>600</v>
      </c>
      <c r="D52" s="80">
        <v>573</v>
      </c>
      <c r="E52" s="80"/>
      <c r="F52" s="86" t="s">
        <v>81</v>
      </c>
      <c r="G52" s="71">
        <v>395</v>
      </c>
      <c r="H52" s="71"/>
      <c r="I52" s="72">
        <v>4291</v>
      </c>
      <c r="J52" s="73">
        <v>4184</v>
      </c>
      <c r="K52" s="74">
        <v>0</v>
      </c>
      <c r="L52" s="73">
        <v>107</v>
      </c>
      <c r="M52" s="75">
        <v>1321</v>
      </c>
      <c r="N52" s="72">
        <f t="shared" si="1"/>
        <v>1646</v>
      </c>
      <c r="O52" s="74">
        <v>0</v>
      </c>
      <c r="P52" s="73">
        <v>1198</v>
      </c>
      <c r="Q52" s="73">
        <v>123</v>
      </c>
      <c r="R52" s="75">
        <v>80</v>
      </c>
      <c r="S52" s="75">
        <v>325</v>
      </c>
      <c r="T52" s="75">
        <v>510</v>
      </c>
      <c r="U52" s="76">
        <v>255.26</v>
      </c>
      <c r="V52" s="77">
        <v>232.21</v>
      </c>
      <c r="W52" s="78">
        <v>487.47</v>
      </c>
      <c r="X52" s="74" t="s">
        <v>205</v>
      </c>
    </row>
    <row r="53" spans="1:24" ht="16.8">
      <c r="A53" s="68" t="s">
        <v>123</v>
      </c>
      <c r="B53" s="68" t="s">
        <v>59</v>
      </c>
      <c r="C53" s="80">
        <v>1000</v>
      </c>
      <c r="D53" s="80">
        <v>839</v>
      </c>
      <c r="E53" s="80"/>
      <c r="F53" s="70" t="s">
        <v>82</v>
      </c>
      <c r="G53" s="71">
        <v>549</v>
      </c>
      <c r="H53" s="71"/>
      <c r="I53" s="72">
        <v>8695</v>
      </c>
      <c r="J53" s="73">
        <v>7251</v>
      </c>
      <c r="K53" s="74">
        <v>0</v>
      </c>
      <c r="L53" s="73">
        <v>1444</v>
      </c>
      <c r="M53" s="75">
        <v>4583</v>
      </c>
      <c r="N53" s="72">
        <f t="shared" si="1"/>
        <v>5690</v>
      </c>
      <c r="O53" s="73">
        <v>1916</v>
      </c>
      <c r="P53" s="73">
        <v>1840</v>
      </c>
      <c r="Q53" s="73">
        <v>827</v>
      </c>
      <c r="R53" s="75">
        <v>604</v>
      </c>
      <c r="S53" s="75">
        <v>1107</v>
      </c>
      <c r="T53" s="75">
        <v>773</v>
      </c>
      <c r="U53" s="76">
        <v>469.65</v>
      </c>
      <c r="V53" s="77">
        <v>325.58999999999997</v>
      </c>
      <c r="W53" s="78">
        <v>795.24</v>
      </c>
      <c r="X53" s="74" t="s">
        <v>206</v>
      </c>
    </row>
    <row r="54" spans="1:24">
      <c r="A54" s="68" t="s">
        <v>126</v>
      </c>
      <c r="B54" s="68" t="s">
        <v>59</v>
      </c>
      <c r="C54" s="80">
        <v>700</v>
      </c>
      <c r="D54" s="80">
        <v>524</v>
      </c>
      <c r="E54" s="80"/>
      <c r="F54" s="86" t="s">
        <v>81</v>
      </c>
      <c r="G54" s="71">
        <v>240</v>
      </c>
      <c r="H54" s="71"/>
      <c r="I54" s="72">
        <v>6685</v>
      </c>
      <c r="J54" s="73">
        <v>6251</v>
      </c>
      <c r="K54" s="74">
        <v>0</v>
      </c>
      <c r="L54" s="73">
        <v>434</v>
      </c>
      <c r="M54" s="75">
        <v>2043</v>
      </c>
      <c r="N54" s="72">
        <f t="shared" si="1"/>
        <v>2381</v>
      </c>
      <c r="O54" s="74">
        <v>0</v>
      </c>
      <c r="P54" s="73">
        <v>1337</v>
      </c>
      <c r="Q54" s="73">
        <v>706</v>
      </c>
      <c r="R54" s="75">
        <v>105</v>
      </c>
      <c r="S54" s="75">
        <v>338</v>
      </c>
      <c r="T54" s="75">
        <v>525</v>
      </c>
      <c r="U54" s="76">
        <v>115.35</v>
      </c>
      <c r="V54" s="77">
        <v>249.49</v>
      </c>
      <c r="W54" s="78">
        <v>364.84</v>
      </c>
      <c r="X54" s="74" t="s">
        <v>167</v>
      </c>
    </row>
    <row r="55" spans="1:24">
      <c r="A55" s="68" t="s">
        <v>124</v>
      </c>
      <c r="B55" s="68" t="s">
        <v>148</v>
      </c>
      <c r="C55" s="80">
        <v>600</v>
      </c>
      <c r="D55" s="80">
        <v>597</v>
      </c>
      <c r="E55" s="80"/>
      <c r="F55" s="70" t="s">
        <v>82</v>
      </c>
      <c r="G55" s="71">
        <v>551</v>
      </c>
      <c r="H55" s="71"/>
      <c r="I55" s="72">
        <v>5517</v>
      </c>
      <c r="J55" s="73">
        <v>5298</v>
      </c>
      <c r="K55" s="73">
        <v>219</v>
      </c>
      <c r="L55" s="74">
        <v>0</v>
      </c>
      <c r="M55" s="75">
        <v>8752</v>
      </c>
      <c r="N55" s="72">
        <f t="shared" si="1"/>
        <v>9086</v>
      </c>
      <c r="O55" s="73">
        <v>2759</v>
      </c>
      <c r="P55" s="73">
        <v>1817</v>
      </c>
      <c r="Q55" s="73">
        <v>4176</v>
      </c>
      <c r="R55" s="75">
        <v>4779</v>
      </c>
      <c r="S55" s="75">
        <v>334</v>
      </c>
      <c r="T55" s="75">
        <v>729</v>
      </c>
      <c r="U55" s="76">
        <v>365.11</v>
      </c>
      <c r="V55" s="77">
        <v>257.08</v>
      </c>
      <c r="W55" s="78">
        <v>622.19000000000005</v>
      </c>
      <c r="X55" s="74" t="s">
        <v>207</v>
      </c>
    </row>
    <row r="56" spans="1:24">
      <c r="A56" s="68" t="s">
        <v>125</v>
      </c>
      <c r="B56" s="68" t="s">
        <v>62</v>
      </c>
      <c r="C56" s="80">
        <v>250</v>
      </c>
      <c r="D56" s="80">
        <v>276</v>
      </c>
      <c r="E56" s="80"/>
      <c r="F56" s="70" t="s">
        <v>254</v>
      </c>
      <c r="G56" s="71">
        <v>181</v>
      </c>
      <c r="H56" s="71">
        <v>40</v>
      </c>
      <c r="I56" s="72">
        <v>5427</v>
      </c>
      <c r="J56" s="73">
        <v>3967</v>
      </c>
      <c r="K56" s="73">
        <v>55</v>
      </c>
      <c r="L56" s="73">
        <v>1405</v>
      </c>
      <c r="M56" s="75">
        <v>3213</v>
      </c>
      <c r="N56" s="72">
        <f t="shared" si="1"/>
        <v>3300</v>
      </c>
      <c r="O56" s="74">
        <v>0</v>
      </c>
      <c r="P56" s="73">
        <v>680</v>
      </c>
      <c r="Q56" s="73">
        <v>2533</v>
      </c>
      <c r="R56" s="66">
        <v>2533</v>
      </c>
      <c r="S56" s="75">
        <v>87</v>
      </c>
      <c r="T56" s="75">
        <v>370</v>
      </c>
      <c r="U56" s="76">
        <v>296.27</v>
      </c>
      <c r="V56" s="77">
        <v>208.12</v>
      </c>
      <c r="W56" s="78">
        <v>504.39</v>
      </c>
      <c r="X56" s="74" t="s">
        <v>208</v>
      </c>
    </row>
    <row r="57" spans="1:24">
      <c r="A57" s="68" t="s">
        <v>127</v>
      </c>
      <c r="B57" s="68" t="s">
        <v>63</v>
      </c>
      <c r="C57" s="80">
        <v>300</v>
      </c>
      <c r="D57" s="80">
        <v>292</v>
      </c>
      <c r="E57" s="80"/>
      <c r="F57" s="70" t="s">
        <v>254</v>
      </c>
      <c r="G57" s="71">
        <v>206</v>
      </c>
      <c r="H57" s="71">
        <v>41</v>
      </c>
      <c r="I57" s="72">
        <v>6583</v>
      </c>
      <c r="J57" s="73">
        <v>5499</v>
      </c>
      <c r="K57" s="74">
        <v>0</v>
      </c>
      <c r="L57" s="73">
        <v>1084</v>
      </c>
      <c r="M57" s="75">
        <v>4565</v>
      </c>
      <c r="N57" s="72">
        <f t="shared" si="1"/>
        <v>4960</v>
      </c>
      <c r="O57" s="73">
        <v>1664</v>
      </c>
      <c r="P57" s="73">
        <v>1090</v>
      </c>
      <c r="Q57" s="73">
        <v>1811</v>
      </c>
      <c r="R57" s="75">
        <v>2130</v>
      </c>
      <c r="S57" s="75">
        <v>395</v>
      </c>
      <c r="T57" s="75">
        <v>283</v>
      </c>
      <c r="U57" s="76">
        <v>420.69</v>
      </c>
      <c r="V57" s="77">
        <v>328.31</v>
      </c>
      <c r="W57" s="87">
        <v>749</v>
      </c>
      <c r="X57" s="74" t="s">
        <v>209</v>
      </c>
    </row>
    <row r="58" spans="1:24" ht="12" customHeight="1">
      <c r="A58" s="68" t="s">
        <v>64</v>
      </c>
      <c r="B58" s="68" t="s">
        <v>65</v>
      </c>
      <c r="C58" s="80">
        <v>600</v>
      </c>
      <c r="D58" s="80">
        <v>548</v>
      </c>
      <c r="E58" s="80"/>
      <c r="F58" s="70" t="s">
        <v>83</v>
      </c>
      <c r="G58" s="71">
        <v>547</v>
      </c>
      <c r="H58" s="71">
        <v>500</v>
      </c>
      <c r="I58" s="72">
        <v>7434</v>
      </c>
      <c r="J58" s="73">
        <v>5274</v>
      </c>
      <c r="K58" s="74">
        <v>0</v>
      </c>
      <c r="L58" s="73">
        <v>2160</v>
      </c>
      <c r="M58" s="75">
        <v>0</v>
      </c>
      <c r="N58" s="72">
        <f t="shared" si="1"/>
        <v>0</v>
      </c>
      <c r="O58" s="73">
        <v>0</v>
      </c>
      <c r="P58" s="73">
        <v>0</v>
      </c>
      <c r="Q58" s="73">
        <v>0</v>
      </c>
      <c r="R58" s="75">
        <v>0</v>
      </c>
      <c r="S58" s="75">
        <v>0</v>
      </c>
      <c r="T58" s="75">
        <v>679</v>
      </c>
      <c r="U58" s="76">
        <v>695.25</v>
      </c>
      <c r="V58" s="77">
        <v>345.72</v>
      </c>
      <c r="W58" s="78">
        <v>1040.97</v>
      </c>
      <c r="X58" s="88"/>
    </row>
    <row r="59" spans="1:24">
      <c r="A59" s="68" t="s">
        <v>128</v>
      </c>
      <c r="B59" s="68" t="s">
        <v>67</v>
      </c>
      <c r="C59" s="80">
        <v>300</v>
      </c>
      <c r="D59" s="80">
        <v>192</v>
      </c>
      <c r="E59" s="80"/>
      <c r="F59" s="70" t="s">
        <v>254</v>
      </c>
      <c r="G59" s="71">
        <v>43</v>
      </c>
      <c r="H59" s="71">
        <v>127</v>
      </c>
      <c r="I59" s="72">
        <v>8337</v>
      </c>
      <c r="J59" s="73">
        <v>5762</v>
      </c>
      <c r="K59" s="74">
        <v>0</v>
      </c>
      <c r="L59" s="73">
        <v>2575</v>
      </c>
      <c r="M59" s="75">
        <v>2066</v>
      </c>
      <c r="N59" s="72">
        <f t="shared" si="1"/>
        <v>2160</v>
      </c>
      <c r="O59" s="73">
        <v>1158</v>
      </c>
      <c r="P59" s="73">
        <v>760</v>
      </c>
      <c r="Q59" s="73">
        <v>148</v>
      </c>
      <c r="R59" s="66">
        <v>0</v>
      </c>
      <c r="S59" s="75">
        <v>94</v>
      </c>
      <c r="T59" s="75">
        <v>448</v>
      </c>
      <c r="U59" s="76">
        <v>260.36</v>
      </c>
      <c r="V59" s="77">
        <v>154.22999999999999</v>
      </c>
      <c r="W59" s="78">
        <v>414.59</v>
      </c>
      <c r="X59" s="74" t="s">
        <v>210</v>
      </c>
    </row>
    <row r="60" spans="1:24">
      <c r="A60" s="68" t="s">
        <v>129</v>
      </c>
      <c r="B60" s="68" t="s">
        <v>68</v>
      </c>
      <c r="C60" s="80">
        <v>900</v>
      </c>
      <c r="D60" s="80">
        <v>824</v>
      </c>
      <c r="E60" s="80"/>
      <c r="F60" s="70" t="s">
        <v>82</v>
      </c>
      <c r="G60" s="71">
        <v>762</v>
      </c>
      <c r="H60" s="71"/>
      <c r="I60" s="72">
        <v>8944</v>
      </c>
      <c r="J60" s="73">
        <v>7879</v>
      </c>
      <c r="K60" s="74">
        <v>0</v>
      </c>
      <c r="L60" s="73">
        <v>1065</v>
      </c>
      <c r="M60" s="75">
        <v>20333</v>
      </c>
      <c r="N60" s="72">
        <f t="shared" si="1"/>
        <v>20660</v>
      </c>
      <c r="O60" s="73">
        <v>9350</v>
      </c>
      <c r="P60" s="73">
        <v>1522</v>
      </c>
      <c r="Q60" s="73">
        <v>9461</v>
      </c>
      <c r="R60" s="75">
        <v>18004</v>
      </c>
      <c r="S60" s="75">
        <v>327</v>
      </c>
      <c r="T60" s="75">
        <v>555</v>
      </c>
      <c r="U60" s="76">
        <v>264.89</v>
      </c>
      <c r="V60" s="77">
        <v>218.74</v>
      </c>
      <c r="W60" s="78">
        <v>483.63</v>
      </c>
      <c r="X60" s="74" t="s">
        <v>211</v>
      </c>
    </row>
    <row r="61" spans="1:24">
      <c r="A61" s="68" t="s">
        <v>130</v>
      </c>
      <c r="B61" s="68" t="s">
        <v>69</v>
      </c>
      <c r="C61" s="80">
        <v>1000</v>
      </c>
      <c r="D61" s="80">
        <v>673</v>
      </c>
      <c r="E61" s="80"/>
      <c r="F61" s="70" t="s">
        <v>82</v>
      </c>
      <c r="G61" s="71">
        <v>626</v>
      </c>
      <c r="H61" s="71"/>
      <c r="I61" s="72">
        <v>9121</v>
      </c>
      <c r="J61" s="73">
        <v>6976</v>
      </c>
      <c r="K61" s="74">
        <v>0</v>
      </c>
      <c r="L61" s="73">
        <v>2145</v>
      </c>
      <c r="M61" s="75">
        <v>6991</v>
      </c>
      <c r="N61" s="72">
        <f t="shared" si="1"/>
        <v>7349</v>
      </c>
      <c r="O61" s="74">
        <v>0</v>
      </c>
      <c r="P61" s="73">
        <v>3220</v>
      </c>
      <c r="Q61" s="73">
        <v>3771</v>
      </c>
      <c r="R61" s="75">
        <v>6182</v>
      </c>
      <c r="S61" s="75">
        <v>358</v>
      </c>
      <c r="T61" s="75">
        <v>806</v>
      </c>
      <c r="U61" s="76">
        <v>369.34</v>
      </c>
      <c r="V61" s="77">
        <v>388.93</v>
      </c>
      <c r="W61" s="78">
        <v>758.27</v>
      </c>
      <c r="X61" s="74" t="s">
        <v>212</v>
      </c>
    </row>
    <row r="62" spans="1:24">
      <c r="A62" s="68" t="s">
        <v>70</v>
      </c>
      <c r="B62" s="68" t="s">
        <v>69</v>
      </c>
      <c r="C62" s="80">
        <v>600</v>
      </c>
      <c r="D62" s="80">
        <v>570</v>
      </c>
      <c r="E62" s="80"/>
      <c r="F62" s="70" t="s">
        <v>82</v>
      </c>
      <c r="G62" s="71">
        <v>456</v>
      </c>
      <c r="H62" s="71"/>
      <c r="I62" s="72">
        <v>5600</v>
      </c>
      <c r="J62" s="73">
        <v>4692</v>
      </c>
      <c r="K62" s="74">
        <v>0</v>
      </c>
      <c r="L62" s="73">
        <v>908</v>
      </c>
      <c r="M62" s="75">
        <v>6360</v>
      </c>
      <c r="N62" s="72">
        <f t="shared" si="1"/>
        <v>7206</v>
      </c>
      <c r="O62" s="73">
        <v>2194</v>
      </c>
      <c r="P62" s="73">
        <v>2733</v>
      </c>
      <c r="Q62" s="73">
        <v>1433</v>
      </c>
      <c r="R62" s="75">
        <v>1055</v>
      </c>
      <c r="S62" s="75">
        <v>846</v>
      </c>
      <c r="T62" s="75">
        <v>605</v>
      </c>
      <c r="U62" s="76">
        <v>298.52999999999997</v>
      </c>
      <c r="V62" s="77">
        <v>230.08</v>
      </c>
      <c r="W62" s="78">
        <v>528.61</v>
      </c>
      <c r="X62" s="74" t="s">
        <v>213</v>
      </c>
    </row>
    <row r="63" spans="1:24">
      <c r="A63" s="68" t="s">
        <v>131</v>
      </c>
      <c r="B63" s="68" t="s">
        <v>71</v>
      </c>
      <c r="C63" s="80">
        <v>450</v>
      </c>
      <c r="D63" s="80">
        <v>497</v>
      </c>
      <c r="E63" s="80"/>
      <c r="F63" s="86" t="s">
        <v>81</v>
      </c>
      <c r="G63" s="71">
        <v>459</v>
      </c>
      <c r="H63" s="71"/>
      <c r="I63" s="72">
        <v>3577</v>
      </c>
      <c r="J63" s="73">
        <v>3476</v>
      </c>
      <c r="K63" s="74">
        <v>0</v>
      </c>
      <c r="L63" s="73">
        <v>101</v>
      </c>
      <c r="M63" s="75">
        <v>7157</v>
      </c>
      <c r="N63" s="72">
        <f t="shared" si="1"/>
        <v>7673</v>
      </c>
      <c r="O63" s="73">
        <v>2714</v>
      </c>
      <c r="P63" s="73">
        <v>1015</v>
      </c>
      <c r="Q63" s="73">
        <v>3428</v>
      </c>
      <c r="R63" s="75">
        <v>678</v>
      </c>
      <c r="S63" s="75">
        <v>516</v>
      </c>
      <c r="T63" s="75">
        <v>357</v>
      </c>
      <c r="U63" s="82">
        <v>151.30000000000001</v>
      </c>
      <c r="V63" s="77">
        <v>196.66</v>
      </c>
      <c r="W63" s="78">
        <v>347.96</v>
      </c>
      <c r="X63" s="74" t="s">
        <v>214</v>
      </c>
    </row>
    <row r="64" spans="1:24">
      <c r="A64" s="68" t="s">
        <v>132</v>
      </c>
      <c r="B64" s="68" t="s">
        <v>72</v>
      </c>
      <c r="C64" s="80">
        <v>200</v>
      </c>
      <c r="D64" s="80">
        <v>175</v>
      </c>
      <c r="E64" s="80"/>
      <c r="F64" s="70" t="s">
        <v>254</v>
      </c>
      <c r="G64" s="71">
        <v>96</v>
      </c>
      <c r="H64" s="71">
        <v>76</v>
      </c>
      <c r="I64" s="72">
        <v>3655</v>
      </c>
      <c r="J64" s="73">
        <v>3522</v>
      </c>
      <c r="K64" s="73">
        <v>133</v>
      </c>
      <c r="L64" s="74">
        <v>0</v>
      </c>
      <c r="M64" s="75">
        <v>1644</v>
      </c>
      <c r="N64" s="72">
        <f t="shared" si="1"/>
        <v>1721</v>
      </c>
      <c r="O64" s="74">
        <v>0</v>
      </c>
      <c r="P64" s="73">
        <v>684</v>
      </c>
      <c r="Q64" s="73">
        <v>960</v>
      </c>
      <c r="R64" s="75">
        <v>723</v>
      </c>
      <c r="S64" s="75">
        <v>77</v>
      </c>
      <c r="T64" s="75">
        <v>509</v>
      </c>
      <c r="U64" s="76">
        <v>94.54</v>
      </c>
      <c r="V64" s="77">
        <v>144.07</v>
      </c>
      <c r="W64" s="78">
        <v>238.61</v>
      </c>
      <c r="X64" s="74" t="s">
        <v>215</v>
      </c>
    </row>
    <row r="65" spans="1:24">
      <c r="A65" s="68" t="s">
        <v>133</v>
      </c>
      <c r="B65" s="68" t="s">
        <v>73</v>
      </c>
      <c r="C65" s="80">
        <v>600</v>
      </c>
      <c r="D65" s="80">
        <v>576</v>
      </c>
      <c r="E65" s="80"/>
      <c r="F65" s="70" t="s">
        <v>254</v>
      </c>
      <c r="G65" s="71">
        <v>525</v>
      </c>
      <c r="H65" s="71">
        <v>26</v>
      </c>
      <c r="I65" s="72">
        <v>8298</v>
      </c>
      <c r="J65" s="73">
        <v>5249</v>
      </c>
      <c r="K65" s="73">
        <v>164</v>
      </c>
      <c r="L65" s="73">
        <v>2885</v>
      </c>
      <c r="M65" s="75">
        <v>8565</v>
      </c>
      <c r="N65" s="72">
        <f t="shared" si="1"/>
        <v>9019</v>
      </c>
      <c r="O65" s="73">
        <v>5471</v>
      </c>
      <c r="P65" s="73">
        <v>1314</v>
      </c>
      <c r="Q65" s="73">
        <v>1780</v>
      </c>
      <c r="R65" s="75">
        <v>19800</v>
      </c>
      <c r="S65" s="75">
        <v>454</v>
      </c>
      <c r="T65" s="75">
        <v>602</v>
      </c>
      <c r="U65" s="76">
        <v>395.17</v>
      </c>
      <c r="V65" s="84">
        <v>262.5</v>
      </c>
      <c r="W65" s="78">
        <v>657.67</v>
      </c>
      <c r="X65" s="74" t="s">
        <v>216</v>
      </c>
    </row>
    <row r="66" spans="1:24">
      <c r="A66" s="68" t="s">
        <v>134</v>
      </c>
      <c r="B66" s="68" t="s">
        <v>66</v>
      </c>
      <c r="C66" s="80">
        <v>200</v>
      </c>
      <c r="D66" s="80">
        <v>188</v>
      </c>
      <c r="E66" s="80"/>
      <c r="F66" s="70" t="s">
        <v>254</v>
      </c>
      <c r="G66" s="71">
        <v>98</v>
      </c>
      <c r="H66" s="71">
        <v>25</v>
      </c>
      <c r="I66" s="72">
        <v>2795</v>
      </c>
      <c r="J66" s="73">
        <v>2758</v>
      </c>
      <c r="K66" s="73">
        <v>36</v>
      </c>
      <c r="L66" s="74">
        <v>0</v>
      </c>
      <c r="M66" s="75">
        <v>3653</v>
      </c>
      <c r="N66" s="72">
        <f t="shared" si="1"/>
        <v>3906</v>
      </c>
      <c r="O66" s="73">
        <v>1290</v>
      </c>
      <c r="P66" s="73">
        <v>893</v>
      </c>
      <c r="Q66" s="73">
        <v>1470</v>
      </c>
      <c r="R66" s="75">
        <v>1474</v>
      </c>
      <c r="S66" s="75">
        <v>253</v>
      </c>
      <c r="T66" s="75">
        <v>545</v>
      </c>
      <c r="U66" s="76">
        <v>187.61</v>
      </c>
      <c r="V66" s="77">
        <v>149.63999999999999</v>
      </c>
      <c r="W66" s="78">
        <v>337.25</v>
      </c>
      <c r="X66" s="74" t="s">
        <v>217</v>
      </c>
    </row>
    <row r="67" spans="1:24">
      <c r="A67" s="68" t="s">
        <v>135</v>
      </c>
      <c r="B67" s="68" t="s">
        <v>74</v>
      </c>
      <c r="C67" s="80">
        <v>200</v>
      </c>
      <c r="D67" s="80">
        <v>106</v>
      </c>
      <c r="E67" s="80"/>
      <c r="F67" s="70" t="s">
        <v>254</v>
      </c>
      <c r="G67" s="71">
        <v>78</v>
      </c>
      <c r="H67" s="71">
        <v>26</v>
      </c>
      <c r="I67" s="72">
        <v>3026</v>
      </c>
      <c r="J67" s="73">
        <v>2218</v>
      </c>
      <c r="K67" s="74">
        <v>0</v>
      </c>
      <c r="L67" s="73">
        <v>808</v>
      </c>
      <c r="M67" s="75">
        <v>3527</v>
      </c>
      <c r="N67" s="72">
        <f t="shared" ref="N67:N73" si="2">O67+P67+Q67+S67</f>
        <v>3897</v>
      </c>
      <c r="O67" s="74">
        <v>0</v>
      </c>
      <c r="P67" s="73">
        <v>1297</v>
      </c>
      <c r="Q67" s="73">
        <v>2230</v>
      </c>
      <c r="R67" s="75">
        <v>747</v>
      </c>
      <c r="S67" s="75">
        <v>370</v>
      </c>
      <c r="T67" s="75">
        <v>218</v>
      </c>
      <c r="U67" s="76">
        <v>125.42</v>
      </c>
      <c r="V67" s="77">
        <v>86.68</v>
      </c>
      <c r="W67" s="87">
        <v>212.1</v>
      </c>
      <c r="X67" s="74" t="s">
        <v>218</v>
      </c>
    </row>
    <row r="68" spans="1:24">
      <c r="A68" s="68" t="s">
        <v>136</v>
      </c>
      <c r="B68" s="68" t="s">
        <v>75</v>
      </c>
      <c r="C68" s="80">
        <v>700</v>
      </c>
      <c r="D68" s="80">
        <v>672</v>
      </c>
      <c r="E68" s="80"/>
      <c r="F68" s="70" t="s">
        <v>82</v>
      </c>
      <c r="G68" s="71">
        <v>665</v>
      </c>
      <c r="H68" s="71"/>
      <c r="I68" s="72">
        <v>6012</v>
      </c>
      <c r="J68" s="73">
        <v>4796</v>
      </c>
      <c r="K68" s="73">
        <v>55</v>
      </c>
      <c r="L68" s="73">
        <v>1161</v>
      </c>
      <c r="M68" s="75">
        <v>12257</v>
      </c>
      <c r="N68" s="72">
        <f t="shared" si="2"/>
        <v>12430</v>
      </c>
      <c r="O68" s="73">
        <v>4560</v>
      </c>
      <c r="P68" s="73">
        <v>1723</v>
      </c>
      <c r="Q68" s="73">
        <v>5974</v>
      </c>
      <c r="R68" s="75">
        <v>2827</v>
      </c>
      <c r="S68" s="75">
        <v>173</v>
      </c>
      <c r="T68" s="75">
        <v>1212</v>
      </c>
      <c r="U68" s="76">
        <v>329.72</v>
      </c>
      <c r="V68" s="77">
        <v>287.62</v>
      </c>
      <c r="W68" s="78">
        <v>617.34</v>
      </c>
      <c r="X68" s="74" t="s">
        <v>219</v>
      </c>
    </row>
    <row r="69" spans="1:24">
      <c r="A69" s="68" t="s">
        <v>137</v>
      </c>
      <c r="B69" s="68" t="s">
        <v>76</v>
      </c>
      <c r="C69" s="68"/>
      <c r="D69" s="80">
        <v>749</v>
      </c>
      <c r="E69" s="80"/>
      <c r="F69" s="89"/>
      <c r="G69" s="89"/>
      <c r="H69" s="89"/>
      <c r="I69" s="81">
        <v>0</v>
      </c>
      <c r="J69" s="68">
        <v>0</v>
      </c>
      <c r="K69" s="68">
        <v>0</v>
      </c>
      <c r="L69" s="68">
        <v>0</v>
      </c>
      <c r="M69" s="68">
        <v>0</v>
      </c>
      <c r="N69" s="81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81">
        <v>0</v>
      </c>
      <c r="V69" s="68">
        <v>0</v>
      </c>
      <c r="W69" s="68">
        <v>0</v>
      </c>
      <c r="X69" s="68">
        <v>0</v>
      </c>
    </row>
    <row r="70" spans="1:24">
      <c r="A70" s="68" t="s">
        <v>138</v>
      </c>
      <c r="B70" s="68" t="s">
        <v>76</v>
      </c>
      <c r="C70" s="80">
        <v>800</v>
      </c>
      <c r="D70" s="80">
        <v>756</v>
      </c>
      <c r="E70" s="80"/>
      <c r="F70" s="70" t="s">
        <v>82</v>
      </c>
      <c r="G70" s="71">
        <v>717</v>
      </c>
      <c r="H70" s="71"/>
      <c r="I70" s="72">
        <v>8291</v>
      </c>
      <c r="J70" s="73">
        <v>6637</v>
      </c>
      <c r="K70" s="74">
        <v>0</v>
      </c>
      <c r="L70" s="73">
        <v>1654</v>
      </c>
      <c r="M70" s="75">
        <v>6382</v>
      </c>
      <c r="N70" s="72">
        <f t="shared" si="2"/>
        <v>6642</v>
      </c>
      <c r="O70" s="73">
        <v>1850</v>
      </c>
      <c r="P70" s="73">
        <v>2500</v>
      </c>
      <c r="Q70" s="73">
        <v>2032</v>
      </c>
      <c r="R70" s="75">
        <v>4300</v>
      </c>
      <c r="S70" s="75">
        <v>260</v>
      </c>
      <c r="T70" s="75">
        <v>676</v>
      </c>
      <c r="U70" s="76">
        <v>377.49</v>
      </c>
      <c r="V70" s="77">
        <v>308.17</v>
      </c>
      <c r="W70" s="78">
        <v>685.66</v>
      </c>
      <c r="X70" s="74" t="s">
        <v>220</v>
      </c>
    </row>
    <row r="71" spans="1:24">
      <c r="A71" s="68" t="s">
        <v>139</v>
      </c>
      <c r="B71" s="68" t="s">
        <v>77</v>
      </c>
      <c r="C71" s="80">
        <v>700</v>
      </c>
      <c r="D71" s="80">
        <v>667</v>
      </c>
      <c r="E71" s="80" t="s">
        <v>237</v>
      </c>
      <c r="F71" s="70" t="s">
        <v>82</v>
      </c>
      <c r="G71" s="71">
        <v>337</v>
      </c>
      <c r="H71" s="71"/>
      <c r="I71" s="72">
        <v>8024</v>
      </c>
      <c r="J71" s="73">
        <v>8024</v>
      </c>
      <c r="K71" s="73">
        <v>0</v>
      </c>
      <c r="L71" s="74">
        <v>0</v>
      </c>
      <c r="M71" s="75">
        <v>7240</v>
      </c>
      <c r="N71" s="72">
        <f t="shared" si="2"/>
        <v>7441</v>
      </c>
      <c r="O71" s="73">
        <v>2339</v>
      </c>
      <c r="P71" s="73">
        <v>1221</v>
      </c>
      <c r="Q71" s="73">
        <v>3680</v>
      </c>
      <c r="R71" s="75">
        <v>6476</v>
      </c>
      <c r="S71" s="75">
        <v>201</v>
      </c>
      <c r="T71" s="75">
        <v>649</v>
      </c>
      <c r="U71" s="82">
        <v>371</v>
      </c>
      <c r="V71" s="84">
        <v>304</v>
      </c>
      <c r="W71" s="87">
        <v>675</v>
      </c>
      <c r="X71" s="74" t="s">
        <v>221</v>
      </c>
    </row>
    <row r="72" spans="1:24">
      <c r="A72" s="68" t="s">
        <v>140</v>
      </c>
      <c r="B72" s="68" t="s">
        <v>78</v>
      </c>
      <c r="C72" s="80">
        <v>900</v>
      </c>
      <c r="D72" s="80">
        <v>815</v>
      </c>
      <c r="E72" s="80"/>
      <c r="F72" s="70" t="s">
        <v>82</v>
      </c>
      <c r="G72" s="71">
        <v>702</v>
      </c>
      <c r="H72" s="71"/>
      <c r="I72" s="72">
        <v>6711</v>
      </c>
      <c r="J72" s="73">
        <v>6428</v>
      </c>
      <c r="K72" s="74">
        <v>0</v>
      </c>
      <c r="L72" s="73">
        <v>283</v>
      </c>
      <c r="M72" s="75">
        <v>5681</v>
      </c>
      <c r="N72" s="72">
        <f t="shared" si="2"/>
        <v>6204</v>
      </c>
      <c r="O72" s="73">
        <v>1107</v>
      </c>
      <c r="P72" s="73">
        <v>1579</v>
      </c>
      <c r="Q72" s="73">
        <v>2995</v>
      </c>
      <c r="R72" s="75">
        <v>4497</v>
      </c>
      <c r="S72" s="75">
        <v>523</v>
      </c>
      <c r="T72" s="75">
        <v>483</v>
      </c>
      <c r="U72" s="76">
        <v>358.86</v>
      </c>
      <c r="V72" s="77">
        <v>304.23</v>
      </c>
      <c r="W72" s="78">
        <v>663.09</v>
      </c>
      <c r="X72" s="74" t="s">
        <v>222</v>
      </c>
    </row>
    <row r="73" spans="1:24">
      <c r="A73" s="68" t="s">
        <v>79</v>
      </c>
      <c r="B73" s="68" t="s">
        <v>80</v>
      </c>
      <c r="C73" s="80">
        <v>700</v>
      </c>
      <c r="D73" s="80">
        <v>574</v>
      </c>
      <c r="E73" s="80"/>
      <c r="F73" s="70" t="s">
        <v>82</v>
      </c>
      <c r="G73" s="71">
        <v>516</v>
      </c>
      <c r="H73" s="71"/>
      <c r="I73" s="72">
        <v>5712</v>
      </c>
      <c r="J73" s="73">
        <v>4834</v>
      </c>
      <c r="K73" s="74">
        <v>0</v>
      </c>
      <c r="L73" s="73">
        <v>878</v>
      </c>
      <c r="M73" s="75">
        <v>4823</v>
      </c>
      <c r="N73" s="72">
        <f t="shared" si="2"/>
        <v>5034</v>
      </c>
      <c r="O73" s="73">
        <v>1997</v>
      </c>
      <c r="P73" s="73">
        <v>1376</v>
      </c>
      <c r="Q73" s="73">
        <v>1450</v>
      </c>
      <c r="R73" s="75">
        <v>2180</v>
      </c>
      <c r="S73" s="75">
        <v>211</v>
      </c>
      <c r="T73" s="75">
        <v>665</v>
      </c>
      <c r="U73" s="76">
        <v>353.24</v>
      </c>
      <c r="V73" s="84">
        <v>227.7</v>
      </c>
      <c r="W73" s="78">
        <v>580.94000000000005</v>
      </c>
      <c r="X73" s="74" t="s">
        <v>223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INDICATEUR RH</vt:lpstr>
      <vt:lpstr>BASE</vt:lpstr>
      <vt:lpstr>EFFECTIF_CIBLE_CS</vt:lpstr>
      <vt:lpstr>Feuil3</vt:lpstr>
    </vt:vector>
  </TitlesOfParts>
  <Company>CG06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Ehuguesmorfino</dc:creator>
  <cp:lastModifiedBy>csalomone</cp:lastModifiedBy>
  <cp:lastPrinted>2017-02-15T08:11:45Z</cp:lastPrinted>
  <dcterms:created xsi:type="dcterms:W3CDTF">2016-12-29T12:33:34Z</dcterms:created>
  <dcterms:modified xsi:type="dcterms:W3CDTF">2017-02-16T08:01:37Z</dcterms:modified>
</cp:coreProperties>
</file>