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prunier\Desktop\"/>
    </mc:Choice>
  </mc:AlternateContent>
  <bookViews>
    <workbookView xWindow="0" yWindow="0" windowWidth="24000" windowHeight="9735" activeTab="1"/>
  </bookViews>
  <sheets>
    <sheet name="STORE DATA" sheetId="2" r:id="rId1"/>
    <sheet name="BASE ARTICLE SUPPLIES" sheetId="3" r:id="rId2"/>
    <sheet name="SUPPLIES STORE" sheetId="4" r:id="rId3"/>
    <sheet name="BASE ARTICLE PARTS" sheetId="1" r:id="rId4"/>
    <sheet name="BASE ARTICLE LUBRICANTS" sheetId="5" r:id="rId5"/>
    <sheet name="BASE ARTICLE FUEL" sheetId="6" r:id="rId6"/>
  </sheets>
  <externalReferences>
    <externalReference r:id="rId7"/>
  </externalReferences>
  <definedNames>
    <definedName name="_xlnm._FilterDatabase" localSheetId="1" hidden="1">'BASE ARTICLE SUPPLIES'!$C$3:$G$6</definedName>
    <definedName name="_xlnm._FilterDatabase" localSheetId="0" hidden="1">'STORE DATA'!$B$3:$K$3</definedName>
    <definedName name="_xlnm._FilterDatabase" localSheetId="2" hidden="1">'SUPPLIES STORE'!$B$4:$T$4</definedName>
    <definedName name="Devise">'[1]EXCHANGE RATE'!$A$3:$A$6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4" l="1"/>
  <c r="O6" i="4"/>
  <c r="I6" i="2"/>
  <c r="I5" i="2"/>
  <c r="P7" i="4" l="1"/>
  <c r="P6" i="4"/>
  <c r="J6" i="2"/>
  <c r="E6" i="2"/>
  <c r="D6" i="2"/>
  <c r="E5" i="2"/>
  <c r="D5" i="2"/>
  <c r="K6" i="2" l="1"/>
  <c r="E7" i="4"/>
  <c r="D7" i="4"/>
  <c r="C7" i="4"/>
  <c r="B7" i="4"/>
  <c r="E6" i="4"/>
  <c r="D6" i="4"/>
  <c r="C6" i="4"/>
  <c r="B6" i="4"/>
  <c r="Q7" i="4"/>
  <c r="L5" i="2"/>
  <c r="L4" i="2"/>
  <c r="H7" i="4" l="1"/>
  <c r="R7" i="4" s="1"/>
  <c r="I7" i="4"/>
  <c r="Q6" i="4"/>
  <c r="S7" i="4"/>
  <c r="I6" i="4"/>
  <c r="S6" i="4" s="1"/>
  <c r="H6" i="4"/>
  <c r="F7" i="4" l="1"/>
  <c r="L7" i="4" s="1"/>
  <c r="K5" i="2"/>
  <c r="J5" i="2"/>
  <c r="R6" i="4"/>
  <c r="F6" i="4"/>
  <c r="T7" i="4" l="1"/>
  <c r="L6" i="4"/>
  <c r="T6" i="4"/>
</calcChain>
</file>

<file path=xl/sharedStrings.xml><?xml version="1.0" encoding="utf-8"?>
<sst xmlns="http://schemas.openxmlformats.org/spreadsheetml/2006/main" count="82" uniqueCount="58">
  <si>
    <t>STORE DATA</t>
  </si>
  <si>
    <t>Date</t>
  </si>
  <si>
    <t>Reference</t>
  </si>
  <si>
    <t>Designation</t>
  </si>
  <si>
    <t>Category</t>
  </si>
  <si>
    <t>In</t>
  </si>
  <si>
    <t>Out</t>
  </si>
  <si>
    <t>Park N° or Po N°</t>
  </si>
  <si>
    <t>BASE ARTICLE SUPPLIES</t>
  </si>
  <si>
    <t>Description</t>
  </si>
  <si>
    <t>Family</t>
  </si>
  <si>
    <t>Supplier</t>
  </si>
  <si>
    <t xml:space="preserve">Price U/HT </t>
  </si>
  <si>
    <t>ARTICLE 1</t>
  </si>
  <si>
    <t>DEGRIPANT</t>
  </si>
  <si>
    <t>MECHANICAL SUPPLIES</t>
  </si>
  <si>
    <t>ASADCO</t>
  </si>
  <si>
    <t>ARTICLE 2</t>
  </si>
  <si>
    <t>TOOLS STORE</t>
  </si>
  <si>
    <t xml:space="preserve">TOOLS  </t>
  </si>
  <si>
    <t>STORE</t>
  </si>
  <si>
    <t>PURCHASE ORDER</t>
  </si>
  <si>
    <t>RECAPITULATIVE OPERATION STORE</t>
  </si>
  <si>
    <t>Actual Qty</t>
  </si>
  <si>
    <t>Unit</t>
  </si>
  <si>
    <t>Mini Qty</t>
  </si>
  <si>
    <t>Inventory 01/01/2017</t>
  </si>
  <si>
    <t>State</t>
  </si>
  <si>
    <t>Qty</t>
  </si>
  <si>
    <t>PO N°</t>
  </si>
  <si>
    <t>Price U / HT</t>
  </si>
  <si>
    <t>Unité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</si>
  <si>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</si>
  <si>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</si>
  <si>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</si>
  <si>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</si>
  <si>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</si>
  <si>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</si>
  <si>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</si>
  <si>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</si>
  <si>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UNIT PRICE</t>
  </si>
  <si>
    <t xml:space="preserve">TOTAL PRICE OUT </t>
  </si>
  <si>
    <t>TOTAL PRICE IN</t>
  </si>
  <si>
    <t>Colonne9</t>
  </si>
  <si>
    <t>Colonne10</t>
  </si>
  <si>
    <t>Store valorization</t>
  </si>
  <si>
    <t>output</t>
  </si>
  <si>
    <t>input</t>
  </si>
  <si>
    <t>initial store value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</si>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</sst>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\-yy;@"/>
    <numFmt numFmtId="165" formatCode="_(* #,##0.00_);_(* \(#,##0.00\);_(* &quot;-&quot;??_);_(@_)"/>
    <numFmt numFmtId="166" formatCode="_(* #,##0_);_(* \(#,##0\);_(* &quot;-&quot;_);_(@_)"/>
    <numFmt numFmtId="167" formatCode="#,##0\ _€"/>
    <numFmt numFmtId="168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4"/>
      <color theme="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sz val="10"/>
      <color theme="1"/>
      <name val="Calibri"/>
      <family val="2"/>
    </font>
    <font>
      <b/>
      <i/>
      <u/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1" applyFont="1" applyProtection="1"/>
    <xf numFmtId="0" fontId="5" fillId="0" borderId="5" xfId="1" applyNumberFormat="1" applyFont="1" applyFill="1" applyBorder="1" applyAlignment="1" applyProtection="1">
      <alignment horizontal="center" vertical="center"/>
    </xf>
    <xf numFmtId="3" fontId="3" fillId="0" borderId="5" xfId="1" applyNumberFormat="1" applyFont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  <protection locked="0"/>
    </xf>
    <xf numFmtId="164" fontId="3" fillId="0" borderId="0" xfId="1" applyNumberFormat="1" applyFont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3" fillId="0" borderId="0" xfId="1" applyNumberFormat="1" applyFont="1" applyAlignment="1" applyProtection="1">
      <alignment horizontal="center"/>
    </xf>
    <xf numFmtId="49" fontId="3" fillId="0" borderId="0" xfId="1" applyNumberFormat="1" applyFont="1" applyAlignment="1" applyProtection="1">
      <alignment horizontal="center"/>
    </xf>
    <xf numFmtId="3" fontId="3" fillId="0" borderId="0" xfId="1" applyNumberFormat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  <protection hidden="1"/>
    </xf>
    <xf numFmtId="0" fontId="7" fillId="0" borderId="0" xfId="1" applyFont="1" applyProtection="1"/>
    <xf numFmtId="0" fontId="8" fillId="0" borderId="6" xfId="1" applyFont="1" applyBorder="1" applyAlignment="1" applyProtection="1"/>
    <xf numFmtId="1" fontId="8" fillId="0" borderId="8" xfId="1" applyNumberFormat="1" applyFont="1" applyBorder="1" applyAlignment="1" applyProtection="1">
      <alignment horizontal="center"/>
    </xf>
    <xf numFmtId="0" fontId="8" fillId="0" borderId="4" xfId="1" applyFont="1" applyBorder="1" applyAlignment="1" applyProtection="1">
      <alignment horizontal="center"/>
    </xf>
    <xf numFmtId="0" fontId="7" fillId="0" borderId="0" xfId="1" applyNumberFormat="1" applyFont="1" applyAlignment="1" applyProtection="1">
      <alignment horizontal="center" vertical="center"/>
      <protection hidden="1"/>
    </xf>
    <xf numFmtId="1" fontId="7" fillId="0" borderId="10" xfId="1" applyNumberFormat="1" applyFont="1" applyBorder="1" applyAlignment="1" applyProtection="1">
      <alignment horizontal="center"/>
    </xf>
    <xf numFmtId="0" fontId="7" fillId="0" borderId="11" xfId="1" applyFont="1" applyBorder="1" applyAlignment="1" applyProtection="1">
      <alignment horizontal="center"/>
    </xf>
    <xf numFmtId="165" fontId="7" fillId="3" borderId="11" xfId="1" applyNumberFormat="1" applyFont="1" applyFill="1" applyBorder="1" applyAlignment="1" applyProtection="1">
      <alignment horizontal="center"/>
      <protection locked="0"/>
    </xf>
    <xf numFmtId="1" fontId="7" fillId="0" borderId="5" xfId="1" applyNumberFormat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165" fontId="7" fillId="3" borderId="5" xfId="1" applyNumberFormat="1" applyFont="1" applyFill="1" applyBorder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</xf>
    <xf numFmtId="1" fontId="7" fillId="0" borderId="0" xfId="1" applyNumberFormat="1" applyFont="1" applyAlignment="1" applyProtection="1">
      <alignment horizontal="center"/>
    </xf>
    <xf numFmtId="0" fontId="9" fillId="0" borderId="0" xfId="1" applyFont="1" applyProtection="1">
      <protection locked="0"/>
    </xf>
    <xf numFmtId="0" fontId="11" fillId="0" borderId="13" xfId="1" applyFont="1" applyBorder="1" applyAlignment="1" applyProtection="1">
      <alignment horizontal="center" vertical="center"/>
    </xf>
    <xf numFmtId="0" fontId="14" fillId="0" borderId="17" xfId="1" applyNumberFormat="1" applyFont="1" applyFill="1" applyBorder="1" applyAlignment="1" applyProtection="1">
      <alignment horizontal="center" vertical="center"/>
    </xf>
    <xf numFmtId="165" fontId="14" fillId="0" borderId="18" xfId="1" applyNumberFormat="1" applyFont="1" applyFill="1" applyBorder="1" applyAlignment="1" applyProtection="1">
      <alignment horizontal="center" vertical="center"/>
    </xf>
    <xf numFmtId="165" fontId="14" fillId="0" borderId="12" xfId="1" applyNumberFormat="1" applyFont="1" applyFill="1" applyBorder="1" applyAlignment="1" applyProtection="1">
      <alignment horizontal="center" vertical="center"/>
    </xf>
    <xf numFmtId="1" fontId="14" fillId="4" borderId="9" xfId="1" applyNumberFormat="1" applyFont="1" applyFill="1" applyBorder="1" applyAlignment="1" applyProtection="1">
      <alignment horizontal="center" vertical="center"/>
    </xf>
    <xf numFmtId="1" fontId="14" fillId="4" borderId="18" xfId="1" applyNumberFormat="1" applyFont="1" applyFill="1" applyBorder="1" applyAlignment="1" applyProtection="1">
      <alignment horizontal="center" vertical="center"/>
    </xf>
    <xf numFmtId="166" fontId="14" fillId="5" borderId="18" xfId="1" applyNumberFormat="1" applyFont="1" applyFill="1" applyBorder="1" applyAlignment="1" applyProtection="1">
      <alignment horizontal="center" vertical="center"/>
    </xf>
    <xf numFmtId="166" fontId="14" fillId="6" borderId="18" xfId="1" applyNumberFormat="1" applyFont="1" applyFill="1" applyBorder="1" applyAlignment="1" applyProtection="1">
      <alignment horizontal="center" vertical="center"/>
    </xf>
    <xf numFmtId="1" fontId="14" fillId="0" borderId="19" xfId="1" applyNumberFormat="1" applyFont="1" applyFill="1" applyBorder="1" applyAlignment="1" applyProtection="1">
      <alignment horizontal="center" vertical="center"/>
    </xf>
    <xf numFmtId="166" fontId="14" fillId="3" borderId="9" xfId="1" applyNumberFormat="1" applyFont="1" applyFill="1" applyBorder="1" applyAlignment="1" applyProtection="1">
      <alignment horizontal="center" vertical="center"/>
    </xf>
    <xf numFmtId="1" fontId="14" fillId="3" borderId="18" xfId="1" applyNumberFormat="1" applyFont="1" applyFill="1" applyBorder="1" applyAlignment="1" applyProtection="1">
      <alignment horizontal="center" vertical="center"/>
    </xf>
    <xf numFmtId="1" fontId="14" fillId="0" borderId="12" xfId="1" applyNumberFormat="1" applyFont="1" applyFill="1" applyBorder="1" applyAlignment="1" applyProtection="1">
      <alignment horizontal="center" vertical="center"/>
    </xf>
    <xf numFmtId="167" fontId="9" fillId="0" borderId="17" xfId="1" applyNumberFormat="1" applyFont="1" applyBorder="1" applyAlignment="1" applyProtection="1">
      <alignment horizontal="center"/>
    </xf>
    <xf numFmtId="168" fontId="15" fillId="0" borderId="18" xfId="1" applyNumberFormat="1" applyFont="1" applyFill="1" applyBorder="1" applyProtection="1"/>
    <xf numFmtId="168" fontId="9" fillId="0" borderId="18" xfId="2" applyNumberFormat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9" fillId="0" borderId="0" xfId="1" applyNumberFormat="1" applyFont="1" applyProtection="1">
      <protection locked="0"/>
    </xf>
    <xf numFmtId="1" fontId="7" fillId="0" borderId="22" xfId="1" applyNumberFormat="1" applyFont="1" applyBorder="1" applyAlignment="1" applyProtection="1">
      <alignment horizontal="center"/>
    </xf>
    <xf numFmtId="0" fontId="7" fillId="0" borderId="15" xfId="1" applyFont="1" applyBorder="1" applyAlignment="1" applyProtection="1">
      <alignment horizontal="center"/>
    </xf>
    <xf numFmtId="165" fontId="7" fillId="3" borderId="15" xfId="1" applyNumberFormat="1" applyFont="1" applyFill="1" applyBorder="1" applyAlignment="1" applyProtection="1">
      <alignment horizontal="center"/>
      <protection locked="0"/>
    </xf>
    <xf numFmtId="0" fontId="7" fillId="0" borderId="23" xfId="1" applyFont="1" applyBorder="1" applyAlignment="1" applyProtection="1">
      <alignment horizontal="center"/>
    </xf>
    <xf numFmtId="0" fontId="7" fillId="0" borderId="17" xfId="1" applyFont="1" applyBorder="1" applyAlignment="1" applyProtection="1">
      <alignment horizontal="center"/>
    </xf>
    <xf numFmtId="3" fontId="3" fillId="0" borderId="18" xfId="1" applyNumberFormat="1" applyFont="1" applyBorder="1" applyAlignment="1" applyProtection="1">
      <alignment horizontal="center"/>
    </xf>
    <xf numFmtId="164" fontId="4" fillId="0" borderId="14" xfId="1" applyNumberFormat="1" applyFont="1" applyBorder="1" applyAlignment="1" applyProtection="1">
      <alignment horizontal="center"/>
    </xf>
    <xf numFmtId="0" fontId="4" fillId="0" borderId="15" xfId="1" applyFont="1" applyBorder="1" applyAlignment="1" applyProtection="1">
      <alignment horizontal="center"/>
    </xf>
    <xf numFmtId="0" fontId="4" fillId="0" borderId="15" xfId="1" applyNumberFormat="1" applyFont="1" applyBorder="1" applyAlignment="1" applyProtection="1">
      <alignment horizontal="center"/>
    </xf>
    <xf numFmtId="49" fontId="4" fillId="0" borderId="15" xfId="1" applyNumberFormat="1" applyFont="1" applyBorder="1" applyAlignment="1" applyProtection="1">
      <alignment horizontal="center"/>
    </xf>
    <xf numFmtId="3" fontId="4" fillId="0" borderId="15" xfId="1" applyNumberFormat="1" applyFont="1" applyFill="1" applyBorder="1" applyAlignment="1" applyProtection="1">
      <alignment horizontal="center"/>
    </xf>
    <xf numFmtId="3" fontId="4" fillId="0" borderId="15" xfId="1" applyNumberFormat="1" applyFont="1" applyBorder="1" applyAlignment="1" applyProtection="1">
      <alignment horizontal="center"/>
    </xf>
    <xf numFmtId="164" fontId="3" fillId="3" borderId="17" xfId="1" applyNumberFormat="1" applyFont="1" applyFill="1" applyBorder="1" applyAlignment="1" applyProtection="1">
      <alignment horizontal="center"/>
      <protection locked="0"/>
    </xf>
    <xf numFmtId="0" fontId="3" fillId="3" borderId="18" xfId="1" applyFont="1" applyFill="1" applyBorder="1" applyAlignment="1" applyProtection="1">
      <alignment horizontal="center"/>
      <protection locked="0"/>
    </xf>
    <xf numFmtId="0" fontId="5" fillId="0" borderId="18" xfId="1" applyNumberFormat="1" applyFont="1" applyFill="1" applyBorder="1" applyAlignment="1" applyProtection="1">
      <alignment horizontal="center" vertical="center"/>
    </xf>
    <xf numFmtId="166" fontId="3" fillId="0" borderId="19" xfId="2" applyNumberFormat="1" applyFont="1" applyBorder="1" applyAlignment="1" applyProtection="1">
      <alignment horizontal="center"/>
    </xf>
    <xf numFmtId="164" fontId="3" fillId="3" borderId="26" xfId="1" applyNumberFormat="1" applyFont="1" applyFill="1" applyBorder="1" applyAlignment="1" applyProtection="1">
      <alignment horizontal="center"/>
      <protection locked="0"/>
    </xf>
    <xf numFmtId="0" fontId="3" fillId="3" borderId="24" xfId="1" applyFont="1" applyFill="1" applyBorder="1" applyAlignment="1" applyProtection="1">
      <alignment horizontal="center"/>
      <protection locked="0"/>
    </xf>
    <xf numFmtId="0" fontId="5" fillId="0" borderId="24" xfId="1" applyNumberFormat="1" applyFont="1" applyFill="1" applyBorder="1" applyAlignment="1" applyProtection="1">
      <alignment horizontal="center" vertical="center"/>
    </xf>
    <xf numFmtId="3" fontId="3" fillId="0" borderId="24" xfId="1" applyNumberFormat="1" applyFont="1" applyBorder="1" applyAlignment="1" applyProtection="1">
      <alignment horizontal="center"/>
    </xf>
    <xf numFmtId="166" fontId="3" fillId="0" borderId="25" xfId="2" applyNumberFormat="1" applyFont="1" applyBorder="1" applyAlignment="1" applyProtection="1">
      <alignment horizontal="center"/>
    </xf>
    <xf numFmtId="164" fontId="3" fillId="3" borderId="21" xfId="1" applyNumberFormat="1" applyFont="1" applyFill="1" applyBorder="1" applyAlignment="1" applyProtection="1">
      <alignment horizontal="center"/>
      <protection locked="0"/>
    </xf>
    <xf numFmtId="166" fontId="3" fillId="0" borderId="20" xfId="2" applyNumberFormat="1" applyFont="1" applyBorder="1" applyAlignment="1" applyProtection="1">
      <alignment horizontal="center"/>
    </xf>
    <xf numFmtId="0" fontId="9" fillId="0" borderId="17" xfId="1" applyFont="1" applyBorder="1" applyAlignment="1" applyProtection="1">
      <alignment horizontal="center"/>
    </xf>
    <xf numFmtId="168" fontId="9" fillId="0" borderId="19" xfId="1" applyNumberFormat="1" applyFont="1" applyBorder="1" applyProtection="1"/>
    <xf numFmtId="0" fontId="8" fillId="0" borderId="22" xfId="1" applyNumberFormat="1" applyFont="1" applyBorder="1" applyAlignment="1" applyProtection="1">
      <alignment horizontal="center" vertical="center"/>
    </xf>
    <xf numFmtId="0" fontId="8" fillId="0" borderId="16" xfId="1" applyNumberFormat="1" applyFont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8" fillId="0" borderId="15" xfId="1" applyFont="1" applyBorder="1" applyAlignment="1" applyProtection="1">
      <alignment horizontal="center" vertical="center"/>
    </xf>
    <xf numFmtId="0" fontId="8" fillId="0" borderId="15" xfId="1" applyFont="1" applyBorder="1" applyAlignment="1" applyProtection="1">
      <alignment horizontal="center" vertical="center" wrapText="1"/>
    </xf>
    <xf numFmtId="0" fontId="8" fillId="0" borderId="13" xfId="1" applyFont="1" applyBorder="1" applyAlignment="1" applyProtection="1">
      <alignment horizontal="center" vertical="center" wrapText="1"/>
    </xf>
    <xf numFmtId="0" fontId="8" fillId="0" borderId="14" xfId="1" applyFont="1" applyBorder="1" applyAlignment="1" applyProtection="1">
      <alignment horizontal="center" vertical="center" wrapText="1"/>
    </xf>
    <xf numFmtId="0" fontId="8" fillId="0" borderId="16" xfId="1" applyFont="1" applyBorder="1" applyAlignment="1" applyProtection="1">
      <alignment horizontal="center" vertical="center" wrapText="1"/>
    </xf>
    <xf numFmtId="0" fontId="13" fillId="0" borderId="22" xfId="1" applyFont="1" applyBorder="1" applyAlignment="1" applyProtection="1">
      <alignment horizontal="center" vertical="center"/>
    </xf>
    <xf numFmtId="0" fontId="13" fillId="0" borderId="15" xfId="1" applyFont="1" applyBorder="1" applyAlignment="1" applyProtection="1">
      <alignment horizontal="center" vertical="center" wrapText="1"/>
    </xf>
    <xf numFmtId="0" fontId="13" fillId="0" borderId="15" xfId="1" applyFont="1" applyFill="1" applyBorder="1" applyAlignment="1" applyProtection="1">
      <alignment horizontal="center" vertical="center"/>
    </xf>
    <xf numFmtId="0" fontId="13" fillId="0" borderId="16" xfId="1" applyFont="1" applyFill="1" applyBorder="1" applyAlignment="1" applyProtection="1">
      <alignment horizontal="center" vertical="center" wrapText="1"/>
    </xf>
    <xf numFmtId="0" fontId="9" fillId="0" borderId="26" xfId="1" applyFont="1" applyBorder="1" applyAlignment="1" applyProtection="1">
      <alignment horizontal="center"/>
    </xf>
    <xf numFmtId="0" fontId="14" fillId="0" borderId="10" xfId="1" applyNumberFormat="1" applyFont="1" applyFill="1" applyBorder="1" applyAlignment="1" applyProtection="1">
      <alignment horizontal="center" vertical="center"/>
    </xf>
    <xf numFmtId="165" fontId="14" fillId="0" borderId="24" xfId="1" applyNumberFormat="1" applyFont="1" applyFill="1" applyBorder="1" applyAlignment="1" applyProtection="1">
      <alignment horizontal="center" vertical="center"/>
    </xf>
    <xf numFmtId="165" fontId="14" fillId="0" borderId="27" xfId="1" applyNumberFormat="1" applyFont="1" applyFill="1" applyBorder="1" applyAlignment="1" applyProtection="1">
      <alignment horizontal="center" vertical="center"/>
    </xf>
    <xf numFmtId="1" fontId="14" fillId="4" borderId="28" xfId="1" applyNumberFormat="1" applyFont="1" applyFill="1" applyBorder="1" applyAlignment="1" applyProtection="1">
      <alignment horizontal="center" vertical="center"/>
    </xf>
    <xf numFmtId="1" fontId="14" fillId="4" borderId="24" xfId="1" applyNumberFormat="1" applyFont="1" applyFill="1" applyBorder="1" applyAlignment="1" applyProtection="1">
      <alignment horizontal="center" vertical="center"/>
    </xf>
    <xf numFmtId="166" fontId="14" fillId="5" borderId="24" xfId="1" applyNumberFormat="1" applyFont="1" applyFill="1" applyBorder="1" applyAlignment="1" applyProtection="1">
      <alignment horizontal="center" vertical="center"/>
    </xf>
    <xf numFmtId="166" fontId="14" fillId="6" borderId="24" xfId="1" applyNumberFormat="1" applyFont="1" applyFill="1" applyBorder="1" applyAlignment="1" applyProtection="1">
      <alignment horizontal="center" vertical="center"/>
    </xf>
    <xf numFmtId="1" fontId="14" fillId="0" borderId="25" xfId="1" applyNumberFormat="1" applyFont="1" applyFill="1" applyBorder="1" applyAlignment="1" applyProtection="1">
      <alignment horizontal="center" vertical="center"/>
    </xf>
    <xf numFmtId="166" fontId="14" fillId="3" borderId="28" xfId="1" applyNumberFormat="1" applyFont="1" applyFill="1" applyBorder="1" applyAlignment="1" applyProtection="1">
      <alignment horizontal="center" vertical="center"/>
    </xf>
    <xf numFmtId="1" fontId="14" fillId="3" borderId="24" xfId="1" applyNumberFormat="1" applyFont="1" applyFill="1" applyBorder="1" applyAlignment="1" applyProtection="1">
      <alignment horizontal="center" vertical="center"/>
    </xf>
    <xf numFmtId="1" fontId="14" fillId="0" borderId="27" xfId="1" applyNumberFormat="1" applyFont="1" applyFill="1" applyBorder="1" applyAlignment="1" applyProtection="1">
      <alignment horizontal="center" vertical="center"/>
    </xf>
    <xf numFmtId="167" fontId="9" fillId="0" borderId="26" xfId="1" applyNumberFormat="1" applyFont="1" applyBorder="1" applyAlignment="1" applyProtection="1">
      <alignment horizontal="center"/>
    </xf>
    <xf numFmtId="168" fontId="15" fillId="0" borderId="24" xfId="1" applyNumberFormat="1" applyFont="1" applyFill="1" applyBorder="1" applyProtection="1"/>
    <xf numFmtId="168" fontId="9" fillId="0" borderId="24" xfId="2" applyNumberFormat="1" applyFont="1" applyBorder="1" applyProtection="1"/>
    <xf numFmtId="168" fontId="9" fillId="0" borderId="25" xfId="1" applyNumberFormat="1" applyFont="1" applyBorder="1" applyProtection="1"/>
    <xf numFmtId="164" fontId="2" fillId="2" borderId="1" xfId="1" applyNumberFormat="1" applyFont="1" applyFill="1" applyBorder="1" applyAlignment="1" applyProtection="1">
      <alignment horizontal="center" vertical="center"/>
    </xf>
    <xf numFmtId="164" fontId="2" fillId="2" borderId="2" xfId="1" applyNumberFormat="1" applyFont="1" applyFill="1" applyBorder="1" applyAlignment="1" applyProtection="1">
      <alignment horizontal="center" vertical="center"/>
    </xf>
    <xf numFmtId="0" fontId="6" fillId="2" borderId="6" xfId="1" applyFont="1" applyFill="1" applyBorder="1" applyAlignment="1" applyProtection="1">
      <alignment horizontal="center" vertical="center"/>
    </xf>
    <xf numFmtId="0" fontId="6" fillId="2" borderId="7" xfId="1" applyFont="1" applyFill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6" fillId="2" borderId="2" xfId="1" applyFont="1" applyFill="1" applyBorder="1" applyAlignment="1" applyProtection="1">
      <alignment horizontal="center" vertical="center"/>
    </xf>
    <xf numFmtId="0" fontId="6" fillId="2" borderId="8" xfId="1" applyFont="1" applyFill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center"/>
    </xf>
    <xf numFmtId="0" fontId="10" fillId="0" borderId="2" xfId="1" applyFont="1" applyBorder="1" applyAlignment="1" applyProtection="1">
      <alignment horizontal="center"/>
    </xf>
    <xf numFmtId="0" fontId="10" fillId="0" borderId="3" xfId="1" applyFont="1" applyBorder="1" applyAlignment="1" applyProtection="1">
      <alignment horizontal="center"/>
    </xf>
    <xf numFmtId="0" fontId="11" fillId="0" borderId="1" xfId="1" applyFont="1" applyBorder="1" applyAlignment="1" applyProtection="1">
      <alignment horizontal="center" vertical="center"/>
    </xf>
    <xf numFmtId="0" fontId="11" fillId="0" borderId="2" xfId="1" applyFont="1" applyBorder="1" applyAlignment="1" applyProtection="1">
      <alignment horizontal="center" vertical="center"/>
    </xf>
    <xf numFmtId="0" fontId="11" fillId="0" borderId="14" xfId="1" applyFont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12" fillId="0" borderId="2" xfId="1" applyFont="1" applyBorder="1" applyAlignment="1" applyProtection="1">
      <alignment horizontal="center"/>
    </xf>
    <xf numFmtId="0" fontId="12" fillId="0" borderId="3" xfId="1" applyFont="1" applyBorder="1" applyAlignment="1" applyProtection="1">
      <alignment horizontal="center"/>
    </xf>
  </cellXfs>
  <cellStyles count="3">
    <cellStyle name="Milliers 2 2" xfId="2"/>
    <cellStyle name="Normal" xfId="0" builtinId="0"/>
    <cellStyle name="Normal 2" xfId="1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_(* #,##0.00_);_(* \(#,##0.00\);_(* &quot;-&quot;??_);_(@_)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6" formatCode="_(* #,##0_);_(* \(#,##0\);_(* &quot;-&quot;_);_(@_)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-mmm\-yy;@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\ _€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1">
      <tableStyleElement type="wholeTable" dxfId="5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LEET%20OPERATION%20COST%20ENGLIS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"/>
      <sheetName val="SERVICE MATERIAL STAFF"/>
      <sheetName val="FLEET INFORMATION"/>
      <sheetName val="FLEET MAINTENANCE SCHEDULE"/>
      <sheetName val="DIESEL DATA"/>
      <sheetName val="STORE DATA"/>
      <sheetName val="DATA (without movement store)"/>
      <sheetName val="BASE ARTICLE SUPPLIES"/>
      <sheetName val="BASE ARTICLE FUELS"/>
      <sheetName val="BASE ARTICLE LUBRICANTS"/>
      <sheetName val="BASE ARTICLE PARTS"/>
      <sheetName val="TOOLS STORE"/>
      <sheetName val="FUELS STORE"/>
      <sheetName val="LUBRICANTS STORE"/>
      <sheetName val="PARTS STORE"/>
      <sheetName val="RECAPITULATIVE STORE VALUATION"/>
      <sheetName val="FLEET MONTHLY COST"/>
      <sheetName val="FLEET ANNUAL COST"/>
      <sheetName val="FLEET GRAPHIC COST"/>
      <sheetName val="WORKSHOP COST"/>
      <sheetName val="EQUIPMENT OUT OF PARK NUMBER"/>
      <sheetName val="MILEAGE TEST CONTRACTOR"/>
      <sheetName val="HOUR TEST CONTRACTOR"/>
      <sheetName val="ADMIN"/>
      <sheetName val="HISTORIQUE_ACCES"/>
      <sheetName val="EXCHANGE RATE"/>
      <sheetName val="HOME PAGE"/>
      <sheetName val="MACROS"/>
      <sheetName val="AC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A2">
            <v>0</v>
          </cell>
        </row>
        <row r="3">
          <cell r="A3" t="str">
            <v>EUROS</v>
          </cell>
        </row>
        <row r="4">
          <cell r="A4" t="str">
            <v>DOLLARS</v>
          </cell>
        </row>
        <row r="5">
          <cell r="A5" t="str">
            <v>XAF</v>
          </cell>
        </row>
        <row r="6">
          <cell r="A6" t="str">
            <v>SLL</v>
          </cell>
        </row>
      </sheetData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4:K6" totalsRowShown="0" headerRowDxfId="22" headerRowBorderDxfId="20" tableBorderDxfId="21" totalsRowBorderDxfId="19">
  <autoFilter ref="B4:K6"/>
  <tableColumns count="10">
    <tableColumn id="1" name="Colonne1" dataDxfId="18" dataCellStyle="Normal 2"/>
    <tableColumn id="2" name="Colonne2" dataDxfId="17" dataCellStyle="Normal 2"/>
    <tableColumn id="3" name="Colonne3" dataDxfId="16" dataCellStyle="Normal 2">
      <calculatedColumnFormula>IF(C5="","",IF(AND(ISNA(VLOOKUP(C5,'BASE ARTICLE PARTS'!B$2:E$1000,3,0)),ISNA(VLOOKUP(C5,'BASE ARTICLE PARTS'!C$2:E$1000,2,0)),ISNA(VLOOKUP(C5,'BASE ARTICLE SUPPLIES'!C$3:E$6,2,0)),ISNA(VLOOKUP(C5,'BASE ARTICLE SUPPLIES'!C$3:E$6,2,0))),VLOOKUP(C5,'BASE ARTICLE LUBRICANTS'!B$3:D$12,2,0),IF(AND(ISNA(VLOOKUP(C5,'BASE ARTICLE PARTS'!B$2:E$1000,3,0)),ISNA(VLOOKUP(C5,'BASE ARTICLE PARTS'!C$2:E$1000,2,0))),VLOOKUP(C5,'BASE ARTICLE SUPPLIES'!C$3:E$6,2,0),IF(AND(ISNA(VLOOKUP(C5,'BASE ARTICLE PARTS'!B$2:E$1000,3,0)),ISNA(VLOOKUP(C5,'BASE ARTICLE PARTS'!C$2:E$1000,2,0))),VLOOKUP(C5,'BASE ARTICLE SUPPLIES'!C$3:E$6,2,0),IF(ISNA(VLOOKUP(C5,'BASE ARTICLE PARTS'!B$2:E$1000,3,0)),VLOOKUP(C5,'BASE ARTICLE PARTS'!C$2:E$1000,2,0),VLOOKUP(C5,'BASE ARTICLE PARTS'!B$2:E$1000,3,0))))))</calculatedColumnFormula>
    </tableColumn>
    <tableColumn id="4" name="Colonne4" dataDxfId="15" dataCellStyle="Normal 2">
      <calculatedColumnFormula>IF(C5="","",IF(AND(ISNA(VLOOKUP(C5,'BASE ARTICLE PARTS'!B$2:F$1000,5,0)),ISNA(VLOOKUP(C5,'BASE ARTICLE PARTS'!C$2:F$1000,4,0)),ISNA(VLOOKUP(C5,'BASE ARTICLE SUPPLIES'!C$3:E$6,3,0)),ISNA(VLOOKUP(C5,'BASE ARTICLE SUPPLIES'!C$3:E$6,3,0))),VLOOKUP(C5,'BASE ARTICLE LUBRICANTS'!B$3:E$12,3,0),IF(AND(ISNA(VLOOKUP(C5,'BASE ARTICLE PARTS'!B$2:F$1000,5,0)),ISNA(VLOOKUP(C5,'BASE ARTICLE PARTS'!C$2:F$1000,4,0))),VLOOKUP(C5,'BASE ARTICLE SUPPLIES'!C$3:E$6,3,0),IF(AND(ISNA(VLOOKUP(C5,'BASE ARTICLE PARTS'!B$2:F$1000,5,0)),ISNA(VLOOKUP(C5,'BASE ARTICLE PARTS'!C$2:F$1000,4,0))),VLOOKUP(C5,'BASE ARTICLE SUPPLIES'!C$3:E$6,3,0),IF(ISNA(VLOOKUP(C5,'BASE ARTICLE PARTS'!B$2:F$1000,5,0)),VLOOKUP(C5,'BASE ARTICLE PARTS'!C$2:F$1000,4,0),VLOOKUP(C5,'BASE ARTICLE PARTS'!B$2:F$1000,5,0))))))</calculatedColumnFormula>
    </tableColumn>
    <tableColumn id="5" name="Colonne5" dataDxfId="14" dataCellStyle="Normal 2"/>
    <tableColumn id="6" name="Colonne6" dataDxfId="13" dataCellStyle="Normal 2"/>
    <tableColumn id="7" name="Colonne7" dataDxfId="12" dataCellStyle="Normal 2"/>
    <tableColumn id="8" name="Colonne8" dataDxfId="11" dataCellStyle="Normal 2">
      <calculatedColumnFormula>IF(C5="","0",IF(AND(ISNA(VLOOKUP(C5,'BASE ARTICLE PARTS'!B$2:J$1000,9,0)),ISNA(VLOOKUP(C5,'BASE ARTICLE PARTS'!C$2:J$1000,8,0)),ISNA(VLOOKUP(C5,'BASE ARTICLE SUPPLIES'!C$3:H$6,6,0)),ISNA(VLOOKUP(C5,'BASE ARTICLE SUPPLIES'!C$3:H$6,6,0))),VLOOKUP(C5,'BASE ARTICLE LUBRICANTS'!B$3:H$12,7,0),IF(AND(ISNA(VLOOKUP(C5,'BASE ARTICLE PARTS'!B$2:J$1000,9,0)),ISNA(VLOOKUP(C5,'BASE ARTICLE PARTS'!C$2:J$1000,8,0))),VLOOKUP(C5,'BASE ARTICLE SUPPLIES'!C$3:H$6,6,0),IF(AND(ISNA(VLOOKUP(C5,'BASE ARTICLE PARTS'!B$2:J$1000,9,0)),ISNA(VLOOKUP(C5,'BASE ARTICLE PARTS'!C$2:J$1000,8,0))),VLOOKUP(C5,'BASE ARTICLE SUPPLIES'!C$3:H$6,6,0),IF(ISNA(VLOOKUP(C5,'BASE ARTICLE PARTS'!B$2:J$1000,9,0)),VLOOKUP(C5,'BASE ARTICLE PARTS'!C$2:J$1000,8,0),VLOOKUP(C5,'BASE ARTICLE PARTS'!B$2:J$1000,9,0))))))</calculatedColumnFormula>
    </tableColumn>
    <tableColumn id="9" name="Colonne9" dataDxfId="10" dataCellStyle="Normal 2">
      <calculatedColumnFormula>I5*F5</calculatedColumnFormula>
    </tableColumn>
    <tableColumn id="10" name="Colonne10" dataDxfId="9" dataCellStyle="Milliers 2 2">
      <calculatedColumnFormula>I5*G5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4:G6" totalsRowShown="0" tableBorderDxfId="6">
  <autoFilter ref="B4:G6"/>
  <tableColumns count="6">
    <tableColumn id="1" name="Colonne1" dataDxfId="5" dataCellStyle="Normal 2"/>
    <tableColumn id="2" name="Colonne2" dataDxfId="4" dataCellStyle="Normal 2"/>
    <tableColumn id="3" name="Colonne3" dataDxfId="3" dataCellStyle="Normal 2"/>
    <tableColumn id="4" name="Colonne4" dataDxfId="2" dataCellStyle="Normal 2"/>
    <tableColumn id="5" name="Colonne5" dataDxfId="1" dataCellStyle="Normal 2"/>
    <tableColumn id="6" name="Colonne6" dataDxfId="0" dataCellStyle="Normal 2"/>
  </tableColumns>
  <tableStyleInfo name="Style de tableau 1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B5:T7" totalsRowShown="0" headerRowDxfId="44" headerRowBorderDxfId="43" tableBorderDxfId="42" headerRowCellStyle="Milliers 2 2">
  <autoFilter ref="B5:T7"/>
  <tableColumns count="19">
    <tableColumn id="1" name="Colonne1" dataDxfId="41" dataCellStyle="Normal 2">
      <calculatedColumnFormula>IF('BASE ARTICLE SUPPLIES'!B5="","",'BASE ARTICLE SUPPLIES'!B5)</calculatedColumnFormula>
    </tableColumn>
    <tableColumn id="2" name="Colonne2" dataDxfId="40" dataCellStyle="Normal 2">
      <calculatedColumnFormula>IF('BASE ARTICLE SUPPLIES'!C5="","",'BASE ARTICLE SUPPLIES'!C5)</calculatedColumnFormula>
    </tableColumn>
    <tableColumn id="3" name="Colonne3" dataDxfId="39" dataCellStyle="Normal 2">
      <calculatedColumnFormula>'BASE ARTICLE SUPPLIES'!D5</calculatedColumnFormula>
    </tableColumn>
    <tableColumn id="4" name="Colonne4" dataDxfId="38" dataCellStyle="Normal 2">
      <calculatedColumnFormula>'BASE ARTICLE SUPPLIES'!F5</calculatedColumnFormula>
    </tableColumn>
    <tableColumn id="5" name="Colonne5" dataDxfId="37" dataCellStyle="Normal 2">
      <calculatedColumnFormula>K6+H6-I6</calculatedColumnFormula>
    </tableColumn>
    <tableColumn id="6" name="Colonne6" dataDxfId="36" dataCellStyle="Normal 2"/>
    <tableColumn id="7" name="Colonne7" dataDxfId="35" dataCellStyle="Normal 2">
      <calculatedColumnFormula>IF(B6="","",SUMIFS('STORE DATA'!F$5:F$6,'STORE DATA'!C$5:C$6,C6))</calculatedColumnFormula>
    </tableColumn>
    <tableColumn id="8" name="Colonne8" dataDxfId="34" dataCellStyle="Normal 2">
      <calculatedColumnFormula>IF(B6="","",SUMIFS('STORE DATA'!G$5:G$6,'STORE DATA'!C$5:C$6,C6))</calculatedColumnFormula>
    </tableColumn>
    <tableColumn id="9" name="Colonne9" dataDxfId="33" dataCellStyle="Normal 2"/>
    <tableColumn id="10" name="Colonne10" dataDxfId="32" dataCellStyle="Normal 2"/>
    <tableColumn id="11" name="Colonne11" dataDxfId="31" dataCellStyle="Normal 2">
      <calculatedColumnFormula>IF((F6&lt;J6),"TO ORDER","OK")</calculatedColumnFormula>
    </tableColumn>
    <tableColumn id="12" name="Colonne12" dataDxfId="30" dataCellStyle="Normal 2"/>
    <tableColumn id="13" name="Colonne13" dataDxfId="29" dataCellStyle="Normal 2"/>
    <tableColumn id="14" name="Colonne14" dataDxfId="28" dataCellStyle="Normal 2">
      <calculatedColumnFormula>IF(N6="","NO PO IN PROCESS",IF(COUNTIFS('STORE DATA'!$H$5:$H$6,N6,'STORE DATA'!$C$5:$C$6,C6,'STORE DATA'!$F$5:$F$6,M6),"DELIVERED","WAITING DELIVERY"))</calculatedColumnFormula>
    </tableColumn>
    <tableColumn id="15" name="Colonne15" dataDxfId="27" dataCellStyle="Normal 2">
      <calculatedColumnFormula>'BASE ARTICLE SUPPLIES'!G5</calculatedColumnFormula>
    </tableColumn>
    <tableColumn id="16" name="Colonne16" dataDxfId="26" dataCellStyle="Normal 2">
      <calculatedColumnFormula>SUM(K6*P6)</calculatedColumnFormula>
    </tableColumn>
    <tableColumn id="17" name="Colonne17" dataDxfId="25" dataCellStyle="Milliers 2 2">
      <calculatedColumnFormula>H6*P6</calculatedColumnFormula>
    </tableColumn>
    <tableColumn id="18" name="Colonne18" dataDxfId="24" dataCellStyle="Milliers 2 2">
      <calculatedColumnFormula>I6*P6</calculatedColumnFormula>
    </tableColumn>
    <tableColumn id="19" name="Colonne19" dataDxfId="23" dataCellStyle="Normal 2">
      <calculatedColumnFormula>IF(F6=0,0,Q6+R6-S6)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34998626667073579"/>
  </sheetPr>
  <dimension ref="B1:L6"/>
  <sheetViews>
    <sheetView showGridLines="0" zoomScaleNormal="100" zoomScaleSheetLayoutView="115" workbookViewId="0">
      <pane ySplit="3" topLeftCell="A4" activePane="bottomLeft" state="frozen"/>
      <selection activeCell="C11" sqref="C11"/>
      <selection pane="bottomLeft" activeCell="E12" sqref="E12"/>
    </sheetView>
  </sheetViews>
  <sheetFormatPr baseColWidth="10" defaultRowHeight="12.75" x14ac:dyDescent="0.2"/>
  <cols>
    <col min="1" max="1" width="2" style="1" bestFit="1" customWidth="1"/>
    <col min="2" max="2" width="10.5703125" style="5" customWidth="1"/>
    <col min="3" max="3" width="14.85546875" style="6" bestFit="1" customWidth="1"/>
    <col min="4" max="4" width="23.85546875" style="7" bestFit="1" customWidth="1"/>
    <col min="5" max="5" width="22" style="8" customWidth="1"/>
    <col min="6" max="6" width="11.85546875" style="6" bestFit="1" customWidth="1"/>
    <col min="7" max="7" width="11.42578125" style="6"/>
    <col min="8" max="8" width="20.140625" style="6" bestFit="1" customWidth="1"/>
    <col min="9" max="9" width="20.42578125" style="9" bestFit="1" customWidth="1"/>
    <col min="10" max="10" width="20.42578125" style="9" customWidth="1"/>
    <col min="11" max="11" width="21.85546875" style="9" bestFit="1" customWidth="1"/>
    <col min="12" max="12" width="11.42578125" style="1"/>
    <col min="13" max="13" width="8.7109375" style="1" customWidth="1"/>
    <col min="14" max="14" width="11.5703125" style="1" customWidth="1"/>
    <col min="15" max="15" width="7.28515625" style="1" customWidth="1"/>
    <col min="16" max="16" width="9.85546875" style="1" customWidth="1"/>
    <col min="17" max="17" width="11.5703125" style="1" bestFit="1" customWidth="1"/>
    <col min="18" max="16384" width="11.42578125" style="1"/>
  </cols>
  <sheetData>
    <row r="1" spans="2:12" ht="13.5" thickBot="1" x14ac:dyDescent="0.25"/>
    <row r="2" spans="2:12" ht="34.5" customHeight="1" thickBot="1" x14ac:dyDescent="0.25">
      <c r="B2" s="95" t="s">
        <v>0</v>
      </c>
      <c r="C2" s="96"/>
      <c r="D2" s="96"/>
      <c r="E2" s="96"/>
      <c r="F2" s="96"/>
      <c r="G2" s="96"/>
      <c r="H2" s="96"/>
      <c r="I2" s="96"/>
      <c r="J2" s="96"/>
      <c r="K2" s="96"/>
    </row>
    <row r="3" spans="2:12" x14ac:dyDescent="0.2">
      <c r="B3" s="48" t="s">
        <v>1</v>
      </c>
      <c r="C3" s="49" t="s">
        <v>2</v>
      </c>
      <c r="D3" s="50" t="s">
        <v>3</v>
      </c>
      <c r="E3" s="51" t="s">
        <v>4</v>
      </c>
      <c r="F3" s="49" t="s">
        <v>5</v>
      </c>
      <c r="G3" s="49" t="s">
        <v>6</v>
      </c>
      <c r="H3" s="49" t="s">
        <v>7</v>
      </c>
      <c r="I3" s="52" t="s">
        <v>40</v>
      </c>
      <c r="J3" s="52" t="s">
        <v>42</v>
      </c>
      <c r="K3" s="53" t="s">
        <v>41</v>
      </c>
    </row>
    <row r="4" spans="2:12" x14ac:dyDescent="0.2">
      <c r="B4" s="54" t="s">
        <v>32</v>
      </c>
      <c r="C4" s="55" t="s">
        <v>33</v>
      </c>
      <c r="D4" s="56" t="s">
        <v>34</v>
      </c>
      <c r="E4" s="56" t="s">
        <v>35</v>
      </c>
      <c r="F4" s="55" t="s">
        <v>36</v>
      </c>
      <c r="G4" s="55" t="s">
        <v>37</v>
      </c>
      <c r="H4" s="55" t="s">
        <v>38</v>
      </c>
      <c r="I4" s="47" t="s">
        <v>39</v>
      </c>
      <c r="J4" s="47" t="s">
        <v>43</v>
      </c>
      <c r="K4" s="57" t="s">
        <v>44</v>
      </c>
      <c r="L4" s="1">
        <f>MONTH(B5)</f>
        <v>1</v>
      </c>
    </row>
    <row r="5" spans="2:12" x14ac:dyDescent="0.2">
      <c r="B5" s="63"/>
      <c r="C5" s="4">
        <v>6969</v>
      </c>
      <c r="D5" s="2" t="str">
        <f>IF(C5="","",IF(AND(ISNA(VLOOKUP(C5,'BASE ARTICLE PARTS'!B$2:E$1000,3,0)),ISNA(VLOOKUP(C5,'BASE ARTICLE PARTS'!C$2:E$1000,2,0)),ISNA(VLOOKUP(C5,'BASE ARTICLE SUPPLIES'!C$3:E$6,2,0)),ISNA(VLOOKUP(C5,'BASE ARTICLE SUPPLIES'!C$3:E$6,2,0))),VLOOKUP(C5,'BASE ARTICLE LUBRICANTS'!B$3:D$12,2,0),IF(AND(ISNA(VLOOKUP(C5,'BASE ARTICLE PARTS'!B$2:E$1000,3,0)),ISNA(VLOOKUP(C5,'BASE ARTICLE PARTS'!C$2:E$1000,2,0))),VLOOKUP(C5,'BASE ARTICLE SUPPLIES'!C$3:E$6,2,0),IF(AND(ISNA(VLOOKUP(C5,'BASE ARTICLE PARTS'!B$2:E$1000,3,0)),ISNA(VLOOKUP(C5,'BASE ARTICLE PARTS'!C$2:E$1000,2,0))),VLOOKUP(C5,'BASE ARTICLE SUPPLIES'!C$3:E$6,2,0),IF(ISNA(VLOOKUP(C5,'BASE ARTICLE PARTS'!B$2:E$1000,3,0)),VLOOKUP(C5,'BASE ARTICLE PARTS'!C$2:E$1000,2,0),VLOOKUP(C5,'BASE ARTICLE PARTS'!B$2:E$1000,3,0))))))</f>
        <v>DEGRIPANT</v>
      </c>
      <c r="E5" s="2" t="str">
        <f>IF(C5="","",IF(AND(ISNA(VLOOKUP(C5,'BASE ARTICLE PARTS'!B$2:F$1000,5,0)),ISNA(VLOOKUP(C5,'BASE ARTICLE PARTS'!C$2:F$1000,4,0)),ISNA(VLOOKUP(C5,'BASE ARTICLE SUPPLIES'!C$3:E$6,3,0)),ISNA(VLOOKUP(C5,'BASE ARTICLE SUPPLIES'!C$3:E$6,3,0))),VLOOKUP(C5,'BASE ARTICLE LUBRICANTS'!B$3:E$12,3,0),IF(AND(ISNA(VLOOKUP(C5,'BASE ARTICLE PARTS'!B$2:F$1000,5,0)),ISNA(VLOOKUP(C5,'BASE ARTICLE PARTS'!C$2:F$1000,4,0))),VLOOKUP(C5,'BASE ARTICLE SUPPLIES'!C$3:E$6,3,0),IF(AND(ISNA(VLOOKUP(C5,'BASE ARTICLE PARTS'!B$2:F$1000,5,0)),ISNA(VLOOKUP(C5,'BASE ARTICLE PARTS'!C$2:F$1000,4,0))),VLOOKUP(C5,'BASE ARTICLE SUPPLIES'!C$3:E$6,3,0),IF(ISNA(VLOOKUP(C5,'BASE ARTICLE PARTS'!B$2:F$1000,5,0)),VLOOKUP(C5,'BASE ARTICLE PARTS'!C$2:F$1000,4,0),VLOOKUP(C5,'BASE ARTICLE PARTS'!B$2:F$1000,5,0))))))</f>
        <v>MECHANICAL SUPPLIES</v>
      </c>
      <c r="F5" s="4"/>
      <c r="G5" s="4"/>
      <c r="H5" s="4"/>
      <c r="I5" s="3">
        <f>IF(C5="","0",IF(AND(ISNA(VLOOKUP(C5,'BASE ARTICLE PARTS'!B$2:J$1000,9,0)),ISNA(VLOOKUP(C5,'BASE ARTICLE PARTS'!C$2:J$1000,8,0)),ISNA(VLOOKUP(C5,'BASE ARTICLE SUPPLIES'!C$3:H$6,6,0)),ISNA(VLOOKUP(C5,'BASE ARTICLE SUPPLIES'!C$3:H$6,6,0))),VLOOKUP(C5,'BASE ARTICLE LUBRICANTS'!B$3:H$12,7,0),IF(AND(ISNA(VLOOKUP(C5,'BASE ARTICLE PARTS'!B$2:J$1000,9,0)),ISNA(VLOOKUP(C5,'BASE ARTICLE PARTS'!C$2:J$1000,8,0))),VLOOKUP(C5,'BASE ARTICLE SUPPLIES'!C$3:H$6,6,0),IF(AND(ISNA(VLOOKUP(C5,'BASE ARTICLE PARTS'!B$2:J$1000,9,0)),ISNA(VLOOKUP(C5,'BASE ARTICLE PARTS'!C$2:J$1000,8,0))),VLOOKUP(C5,'BASE ARTICLE SUPPLIES'!C$3:H$6,6,0),IF(ISNA(VLOOKUP(C5,'BASE ARTICLE PARTS'!B$2:J$1000,9,0)),VLOOKUP(C5,'BASE ARTICLE PARTS'!C$2:J$1000,8,0),VLOOKUP(C5,'BASE ARTICLE PARTS'!B$2:J$1000,9,0))))))</f>
        <v>0</v>
      </c>
      <c r="J5" s="3">
        <f>I5*F5</f>
        <v>0</v>
      </c>
      <c r="K5" s="64">
        <f>I5*G5</f>
        <v>0</v>
      </c>
      <c r="L5" s="1">
        <f>MONTH(B6)</f>
        <v>1</v>
      </c>
    </row>
    <row r="6" spans="2:12" x14ac:dyDescent="0.2">
      <c r="B6" s="58"/>
      <c r="C6" s="59"/>
      <c r="D6" s="60" t="str">
        <f>IF(C6="","",IF(AND(ISNA(VLOOKUP(C6,'BASE ARTICLE PARTS'!B$2:E$1000,3,0)),ISNA(VLOOKUP(C6,'BASE ARTICLE PARTS'!C$2:E$1000,2,0)),ISNA(VLOOKUP(C6,'BASE ARTICLE SUPPLIES'!C$3:E$6,2,0)),ISNA(VLOOKUP(C6,'BASE ARTICLE SUPPLIES'!C$3:E$6,2,0))),VLOOKUP(C6,'BASE ARTICLE LUBRICANTS'!B$3:D$12,2,0),IF(AND(ISNA(VLOOKUP(C6,'BASE ARTICLE PARTS'!B$2:E$1000,3,0)),ISNA(VLOOKUP(C6,'BASE ARTICLE PARTS'!C$2:E$1000,2,0))),VLOOKUP(C6,'BASE ARTICLE SUPPLIES'!C$3:E$6,2,0),IF(AND(ISNA(VLOOKUP(C6,'BASE ARTICLE PARTS'!B$2:E$1000,3,0)),ISNA(VLOOKUP(C6,'BASE ARTICLE PARTS'!C$2:E$1000,2,0))),VLOOKUP(C6,'BASE ARTICLE SUPPLIES'!C$3:E$6,2,0),IF(ISNA(VLOOKUP(C6,'BASE ARTICLE PARTS'!B$2:E$1000,3,0)),VLOOKUP(C6,'BASE ARTICLE PARTS'!C$2:E$1000,2,0),VLOOKUP(C6,'BASE ARTICLE PARTS'!B$2:E$1000,3,0))))))</f>
        <v/>
      </c>
      <c r="E6" s="60" t="str">
        <f>IF(C6="","",IF(AND(ISNA(VLOOKUP(C6,'BASE ARTICLE PARTS'!B$2:F$1000,5,0)),ISNA(VLOOKUP(C6,'BASE ARTICLE PARTS'!C$2:F$1000,4,0)),ISNA(VLOOKUP(C6,'BASE ARTICLE SUPPLIES'!C$3:E$6,3,0)),ISNA(VLOOKUP(C6,'BASE ARTICLE SUPPLIES'!C$3:E$6,3,0))),VLOOKUP(C6,'BASE ARTICLE LUBRICANTS'!B$3:E$12,3,0),IF(AND(ISNA(VLOOKUP(C6,'BASE ARTICLE PARTS'!B$2:F$1000,5,0)),ISNA(VLOOKUP(C6,'BASE ARTICLE PARTS'!C$2:F$1000,4,0))),VLOOKUP(C6,'BASE ARTICLE SUPPLIES'!C$3:E$6,3,0),IF(AND(ISNA(VLOOKUP(C6,'BASE ARTICLE PARTS'!B$2:F$1000,5,0)),ISNA(VLOOKUP(C6,'BASE ARTICLE PARTS'!C$2:F$1000,4,0))),VLOOKUP(C6,'BASE ARTICLE SUPPLIES'!C$3:E$6,3,0),IF(ISNA(VLOOKUP(C6,'BASE ARTICLE PARTS'!B$2:F$1000,5,0)),VLOOKUP(C6,'BASE ARTICLE PARTS'!C$2:F$1000,4,0),VLOOKUP(C6,'BASE ARTICLE PARTS'!B$2:F$1000,5,0))))))</f>
        <v/>
      </c>
      <c r="F6" s="59"/>
      <c r="G6" s="59"/>
      <c r="H6" s="59"/>
      <c r="I6" s="3" t="str">
        <f>IF(C6="","0",IF(AND(ISNA(VLOOKUP(C6,'BASE ARTICLE PARTS'!B$2:J$1000,9,0)),ISNA(VLOOKUP(C6,'BASE ARTICLE PARTS'!C$2:J$1000,8,0)),ISNA(VLOOKUP(C6,'BASE ARTICLE SUPPLIES'!C$3:H$6,6,0)),ISNA(VLOOKUP(C6,'BASE ARTICLE SUPPLIES'!C$3:H$6,6,0))),VLOOKUP(C6,'BASE ARTICLE LUBRICANTS'!B$3:H$12,7,0),IF(AND(ISNA(VLOOKUP(C6,'BASE ARTICLE PARTS'!B$2:J$1000,9,0)),ISNA(VLOOKUP(C6,'BASE ARTICLE PARTS'!C$2:J$1000,8,0))),VLOOKUP(C6,'BASE ARTICLE SUPPLIES'!C$3:H$6,6,0),IF(AND(ISNA(VLOOKUP(C6,'BASE ARTICLE PARTS'!B$2:J$1000,9,0)),ISNA(VLOOKUP(C6,'BASE ARTICLE PARTS'!C$2:J$1000,8,0))),VLOOKUP(C6,'BASE ARTICLE SUPPLIES'!C$3:H$6,6,0),IF(ISNA(VLOOKUP(C6,'BASE ARTICLE PARTS'!B$2:J$1000,9,0)),VLOOKUP(C6,'BASE ARTICLE PARTS'!C$2:J$1000,8,0),VLOOKUP(C6,'BASE ARTICLE PARTS'!B$2:J$1000,9,0))))))</f>
        <v>0</v>
      </c>
      <c r="J6" s="61">
        <f t="shared" ref="J6" si="0">I6*F6</f>
        <v>0</v>
      </c>
      <c r="K6" s="62">
        <f t="shared" ref="K6" si="1">I6*G6</f>
        <v>0</v>
      </c>
    </row>
  </sheetData>
  <sheetProtection autoFilter="0"/>
  <mergeCells count="1">
    <mergeCell ref="B2:K2"/>
  </mergeCells>
  <conditionalFormatting sqref="D5:E6">
    <cfRule type="expression" dxfId="8" priority="3" stopIfTrue="1">
      <formula>IF(#REF!="ARRIVAGE",TRUE,FALSE)</formula>
    </cfRule>
    <cfRule type="expression" dxfId="7" priority="4" stopIfTrue="1">
      <formula>IF(#REF!="COMMANDE",TRUE,FALSE)</formula>
    </cfRule>
  </conditionalFormatting>
  <conditionalFormatting sqref="D4:E4">
    <cfRule type="expression" dxfId="54" priority="1" stopIfTrue="1">
      <formula>IF(#REF!="ARRIVAGE",TRUE,FALSE)</formula>
    </cfRule>
    <cfRule type="expression" dxfId="53" priority="2" stopIfTrue="1">
      <formula>IF(#REF!="COMMANDE",TRUE,FALSE)</formula>
    </cfRule>
  </conditionalFormatting>
  <printOptions horizontalCentered="1" verticalCentered="1"/>
  <pageMargins left="0" right="0" top="0" bottom="0" header="0" footer="0"/>
  <pageSetup paperSize="9" scale="9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B1:J6"/>
  <sheetViews>
    <sheetView showGridLines="0" tabSelected="1" zoomScaleNormal="100" zoomScaleSheetLayoutView="115" workbookViewId="0">
      <pane ySplit="3" topLeftCell="A4" activePane="bottomLeft" state="frozen"/>
      <selection activeCell="C11" sqref="C11"/>
      <selection pane="bottomLeft" activeCell="B7" sqref="B7"/>
    </sheetView>
  </sheetViews>
  <sheetFormatPr baseColWidth="10" defaultRowHeight="12" x14ac:dyDescent="0.2"/>
  <cols>
    <col min="1" max="1" width="1.85546875" style="11" bestFit="1" customWidth="1"/>
    <col min="2" max="2" width="11.42578125" style="22"/>
    <col min="3" max="3" width="20.28515625" style="23" bestFit="1" customWidth="1"/>
    <col min="4" max="4" width="31" style="22" bestFit="1" customWidth="1"/>
    <col min="5" max="5" width="19.42578125" style="22" bestFit="1" customWidth="1"/>
    <col min="6" max="6" width="19.42578125" style="22" customWidth="1"/>
    <col min="7" max="7" width="15.42578125" style="22" bestFit="1" customWidth="1"/>
    <col min="8" max="16384" width="11.42578125" style="11"/>
  </cols>
  <sheetData>
    <row r="1" spans="2:10" ht="12.75" thickBot="1" x14ac:dyDescent="0.25"/>
    <row r="2" spans="2:10" ht="36" customHeight="1" thickBot="1" x14ac:dyDescent="0.3">
      <c r="B2" s="97" t="s">
        <v>8</v>
      </c>
      <c r="C2" s="98"/>
      <c r="D2" s="98"/>
      <c r="E2" s="98"/>
      <c r="F2" s="98"/>
      <c r="G2" s="98"/>
      <c r="H2" s="10"/>
      <c r="I2"/>
      <c r="J2"/>
    </row>
    <row r="3" spans="2:10" ht="13.5" customHeight="1" thickBot="1" x14ac:dyDescent="0.3">
      <c r="B3" s="12"/>
      <c r="C3" s="13" t="s">
        <v>2</v>
      </c>
      <c r="D3" s="14" t="s">
        <v>9</v>
      </c>
      <c r="E3" s="14" t="s">
        <v>10</v>
      </c>
      <c r="F3" s="14" t="s">
        <v>11</v>
      </c>
      <c r="G3" s="14" t="s">
        <v>12</v>
      </c>
      <c r="H3" s="15"/>
      <c r="I3"/>
      <c r="J3"/>
    </row>
    <row r="4" spans="2:10" ht="12.75" thickBot="1" x14ac:dyDescent="0.25">
      <c r="B4" s="46" t="s">
        <v>32</v>
      </c>
      <c r="C4" s="16" t="s">
        <v>33</v>
      </c>
      <c r="D4" s="17" t="s">
        <v>34</v>
      </c>
      <c r="E4" s="17" t="s">
        <v>35</v>
      </c>
      <c r="F4" s="17" t="s">
        <v>36</v>
      </c>
      <c r="G4" s="18" t="s">
        <v>37</v>
      </c>
    </row>
    <row r="5" spans="2:10" x14ac:dyDescent="0.2">
      <c r="B5" s="45" t="s">
        <v>13</v>
      </c>
      <c r="C5" s="42">
        <v>6969</v>
      </c>
      <c r="D5" s="43" t="s">
        <v>14</v>
      </c>
      <c r="E5" s="43" t="s">
        <v>15</v>
      </c>
      <c r="F5" s="43" t="s">
        <v>16</v>
      </c>
      <c r="G5" s="44">
        <v>10</v>
      </c>
    </row>
    <row r="6" spans="2:10" x14ac:dyDescent="0.2">
      <c r="B6" s="46" t="s">
        <v>17</v>
      </c>
      <c r="C6" s="19"/>
      <c r="D6" s="20"/>
      <c r="E6" s="20"/>
      <c r="F6" s="20"/>
      <c r="G6" s="21"/>
    </row>
  </sheetData>
  <sheetProtection selectLockedCells="1" autoFilter="0"/>
  <mergeCells count="1">
    <mergeCell ref="B2:G2"/>
  </mergeCells>
  <dataValidations count="1">
    <dataValidation type="list" allowBlank="1" showInputMessage="1" showErrorMessage="1" sqref="E5:E6">
      <formula1>"MECHANICAL SUPPLIES,WELDING SUPPLIES,PLUMBING SUPPLIES,ELECTRICAL SUPPLIES"</formula1>
    </dataValidation>
  </dataValidations>
  <printOptions horizontalCentered="1"/>
  <pageMargins left="0" right="0" top="0" bottom="0" header="0" footer="0"/>
  <pageSetup paperSize="9" scale="75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B1:T7"/>
  <sheetViews>
    <sheetView showGridLines="0" zoomScaleNormal="100" zoomScaleSheetLayoutView="100" workbookViewId="0">
      <pane ySplit="4" topLeftCell="A5" activePane="bottomLeft" state="frozen"/>
      <selection activeCell="C11" sqref="C11"/>
      <selection pane="bottomLeft" activeCell="C16" sqref="C16"/>
    </sheetView>
  </sheetViews>
  <sheetFormatPr baseColWidth="10" defaultRowHeight="12.75" x14ac:dyDescent="0.2"/>
  <cols>
    <col min="1" max="1" width="2" style="24" bestFit="1" customWidth="1"/>
    <col min="2" max="2" width="10.5703125" style="40" bestFit="1" customWidth="1"/>
    <col min="3" max="3" width="12.5703125" style="24" bestFit="1" customWidth="1"/>
    <col min="4" max="4" width="30.140625" style="41" bestFit="1" customWidth="1"/>
    <col min="5" max="5" width="28.42578125" style="41" bestFit="1" customWidth="1"/>
    <col min="6" max="6" width="11.28515625" style="24" customWidth="1"/>
    <col min="7" max="7" width="10.42578125" style="24" customWidth="1"/>
    <col min="8" max="9" width="11.28515625" style="24" customWidth="1"/>
    <col min="10" max="10" width="10.42578125" style="24" customWidth="1"/>
    <col min="11" max="11" width="13.28515625" style="24" customWidth="1"/>
    <col min="12" max="14" width="13.7109375" style="24" customWidth="1"/>
    <col min="15" max="15" width="14.7109375" style="24" bestFit="1" customWidth="1"/>
    <col min="16" max="16" width="17.42578125" style="24" customWidth="1"/>
    <col min="17" max="17" width="15.140625" style="24" bestFit="1" customWidth="1"/>
    <col min="18" max="19" width="13.5703125" style="24" bestFit="1" customWidth="1"/>
    <col min="20" max="20" width="17.85546875" style="24" customWidth="1"/>
    <col min="21" max="16384" width="11.42578125" style="24"/>
  </cols>
  <sheetData>
    <row r="1" spans="2:20" ht="13.5" thickBot="1" x14ac:dyDescent="0.25"/>
    <row r="2" spans="2:20" ht="36.75" customHeight="1" thickBot="1" x14ac:dyDescent="0.25">
      <c r="B2" s="97" t="s">
        <v>18</v>
      </c>
      <c r="C2" s="98"/>
      <c r="D2" s="98"/>
      <c r="E2" s="98"/>
      <c r="F2" s="98"/>
      <c r="G2" s="98"/>
      <c r="H2" s="98"/>
      <c r="I2" s="98"/>
      <c r="J2" s="98"/>
      <c r="K2" s="98"/>
      <c r="L2" s="101"/>
      <c r="M2" s="101"/>
      <c r="N2" s="101"/>
      <c r="O2" s="101"/>
      <c r="P2" s="98"/>
      <c r="Q2" s="98"/>
      <c r="R2" s="98"/>
      <c r="S2" s="98"/>
      <c r="T2" s="102"/>
    </row>
    <row r="3" spans="2:20" ht="15.75" thickBot="1" x14ac:dyDescent="0.3">
      <c r="B3" s="103" t="s">
        <v>19</v>
      </c>
      <c r="C3" s="104"/>
      <c r="D3" s="104"/>
      <c r="E3" s="105"/>
      <c r="F3" s="106" t="s">
        <v>20</v>
      </c>
      <c r="G3" s="107"/>
      <c r="H3" s="107"/>
      <c r="I3" s="107"/>
      <c r="J3" s="107"/>
      <c r="K3" s="107"/>
      <c r="L3" s="25"/>
      <c r="M3" s="108" t="s">
        <v>21</v>
      </c>
      <c r="N3" s="109"/>
      <c r="O3" s="110"/>
      <c r="P3" s="111" t="s">
        <v>22</v>
      </c>
      <c r="Q3" s="111"/>
      <c r="R3" s="111"/>
      <c r="S3" s="111"/>
      <c r="T3" s="112"/>
    </row>
    <row r="4" spans="2:20" ht="33" customHeight="1" x14ac:dyDescent="0.2">
      <c r="B4" s="99" t="s">
        <v>2</v>
      </c>
      <c r="C4" s="100"/>
      <c r="D4" s="67" t="s">
        <v>9</v>
      </c>
      <c r="E4" s="68" t="s">
        <v>11</v>
      </c>
      <c r="F4" s="69" t="s">
        <v>23</v>
      </c>
      <c r="G4" s="70" t="s">
        <v>24</v>
      </c>
      <c r="H4" s="71" t="s">
        <v>5</v>
      </c>
      <c r="I4" s="71" t="s">
        <v>6</v>
      </c>
      <c r="J4" s="71" t="s">
        <v>25</v>
      </c>
      <c r="K4" s="72" t="s">
        <v>26</v>
      </c>
      <c r="L4" s="72" t="s">
        <v>27</v>
      </c>
      <c r="M4" s="73" t="s">
        <v>28</v>
      </c>
      <c r="N4" s="71" t="s">
        <v>29</v>
      </c>
      <c r="O4" s="74" t="s">
        <v>27</v>
      </c>
      <c r="P4" s="75" t="s">
        <v>30</v>
      </c>
      <c r="Q4" s="76" t="s">
        <v>48</v>
      </c>
      <c r="R4" s="77" t="s">
        <v>47</v>
      </c>
      <c r="S4" s="77" t="s">
        <v>46</v>
      </c>
      <c r="T4" s="78" t="s">
        <v>45</v>
      </c>
    </row>
    <row r="5" spans="2:20" ht="15" x14ac:dyDescent="0.25">
      <c r="B5" s="65" t="s">
        <v>32</v>
      </c>
      <c r="C5" s="26" t="s">
        <v>33</v>
      </c>
      <c r="D5" s="27" t="s">
        <v>34</v>
      </c>
      <c r="E5" s="28" t="s">
        <v>35</v>
      </c>
      <c r="F5" s="29" t="s">
        <v>36</v>
      </c>
      <c r="G5" s="30" t="s">
        <v>37</v>
      </c>
      <c r="H5" s="31" t="s">
        <v>38</v>
      </c>
      <c r="I5" s="32" t="s">
        <v>39</v>
      </c>
      <c r="J5" s="30" t="s">
        <v>43</v>
      </c>
      <c r="K5" s="33" t="s">
        <v>44</v>
      </c>
      <c r="L5" s="33" t="s">
        <v>49</v>
      </c>
      <c r="M5" s="34" t="s">
        <v>50</v>
      </c>
      <c r="N5" s="35" t="s">
        <v>51</v>
      </c>
      <c r="O5" s="36" t="s">
        <v>52</v>
      </c>
      <c r="P5" s="37" t="s">
        <v>53</v>
      </c>
      <c r="Q5" s="38" t="s">
        <v>54</v>
      </c>
      <c r="R5" s="39" t="s">
        <v>55</v>
      </c>
      <c r="S5" s="39" t="s">
        <v>56</v>
      </c>
      <c r="T5" s="66" t="s">
        <v>57</v>
      </c>
    </row>
    <row r="6" spans="2:20" ht="15" x14ac:dyDescent="0.25">
      <c r="B6" s="65" t="str">
        <f>IF('BASE ARTICLE SUPPLIES'!B5="","",'BASE ARTICLE SUPPLIES'!B5)</f>
        <v>ARTICLE 1</v>
      </c>
      <c r="C6" s="26">
        <f>IF('BASE ARTICLE SUPPLIES'!C5="","",'BASE ARTICLE SUPPLIES'!C5)</f>
        <v>6969</v>
      </c>
      <c r="D6" s="27" t="str">
        <f>'BASE ARTICLE SUPPLIES'!D5</f>
        <v>DEGRIPANT</v>
      </c>
      <c r="E6" s="28" t="str">
        <f>'BASE ARTICLE SUPPLIES'!F5</f>
        <v>ASADCO</v>
      </c>
      <c r="F6" s="29">
        <f t="shared" ref="F6:F7" si="0">K6+H6-I6</f>
        <v>0</v>
      </c>
      <c r="G6" s="30" t="s">
        <v>31</v>
      </c>
      <c r="H6" s="31">
        <f>IF(B6="","",SUMIFS('STORE DATA'!F$5:F$6,'STORE DATA'!C$5:C$6,C6))</f>
        <v>0</v>
      </c>
      <c r="I6" s="32">
        <f>IF(B6="","",SUMIFS('STORE DATA'!G$5:G$6,'STORE DATA'!C$5:C$6,C6))</f>
        <v>0</v>
      </c>
      <c r="J6" s="30">
        <v>0</v>
      </c>
      <c r="K6" s="33">
        <v>0</v>
      </c>
      <c r="L6" s="33" t="str">
        <f>IF((F6&lt;J6),"TO ORDER","OK")</f>
        <v>OK</v>
      </c>
      <c r="M6" s="34"/>
      <c r="N6" s="35"/>
      <c r="O6" s="36" t="str">
        <f>IF(N6="","NO PO IN PROCESS",IF(COUNTIFS('STORE DATA'!$H$5:$H$6,N6,'STORE DATA'!$C$5:$C$6,C6,'STORE DATA'!$F$5:$F$6,M6),"DELIVERED","WAITING DELIVERY"))</f>
        <v>NO PO IN PROCESS</v>
      </c>
      <c r="P6" s="37">
        <f>'BASE ARTICLE SUPPLIES'!G5</f>
        <v>10</v>
      </c>
      <c r="Q6" s="38">
        <f t="shared" ref="Q6:Q7" si="1">SUM(K6*P6)</f>
        <v>0</v>
      </c>
      <c r="R6" s="39">
        <f t="shared" ref="R6:R7" si="2">H6*P6</f>
        <v>0</v>
      </c>
      <c r="S6" s="39">
        <f t="shared" ref="S6:S7" si="3">I6*P6</f>
        <v>0</v>
      </c>
      <c r="T6" s="66">
        <f t="shared" ref="T6:T7" si="4">IF(F6=0,0,Q6+R6-S6)</f>
        <v>0</v>
      </c>
    </row>
    <row r="7" spans="2:20" ht="15" x14ac:dyDescent="0.25">
      <c r="B7" s="79" t="str">
        <f>IF('BASE ARTICLE SUPPLIES'!B6="","",'BASE ARTICLE SUPPLIES'!B6)</f>
        <v>ARTICLE 2</v>
      </c>
      <c r="C7" s="80" t="str">
        <f>IF('BASE ARTICLE SUPPLIES'!C6="","",'BASE ARTICLE SUPPLIES'!C6)</f>
        <v/>
      </c>
      <c r="D7" s="81">
        <f>'BASE ARTICLE SUPPLIES'!D6</f>
        <v>0</v>
      </c>
      <c r="E7" s="82">
        <f>'BASE ARTICLE SUPPLIES'!F6</f>
        <v>0</v>
      </c>
      <c r="F7" s="83">
        <f t="shared" si="0"/>
        <v>0</v>
      </c>
      <c r="G7" s="84" t="s">
        <v>31</v>
      </c>
      <c r="H7" s="85">
        <f>IF(B7="","",SUMIFS('STORE DATA'!F$5:F$6,'STORE DATA'!C$5:C$6,C7))</f>
        <v>0</v>
      </c>
      <c r="I7" s="86">
        <f>IF(B7="","",SUMIFS('STORE DATA'!G$5:G$6,'STORE DATA'!C$5:C$6,C7))</f>
        <v>0</v>
      </c>
      <c r="J7" s="84">
        <v>0</v>
      </c>
      <c r="K7" s="87">
        <v>0</v>
      </c>
      <c r="L7" s="87" t="str">
        <f t="shared" ref="L7" si="5">IF((F7&lt;J7),"TO ORDER","OK")</f>
        <v>OK</v>
      </c>
      <c r="M7" s="88"/>
      <c r="N7" s="89"/>
      <c r="O7" s="90" t="str">
        <f>IF(N7="","NO PO IN PROCESS",IF(COUNTIFS('STORE DATA'!$H$5:$H$6,N7,'STORE DATA'!$C$5:$C$6,C7,'STORE DATA'!$F$5:$F$6,M7),"DELIVERED","WAITING DELIVERY"))</f>
        <v>NO PO IN PROCESS</v>
      </c>
      <c r="P7" s="91">
        <f>'BASE ARTICLE SUPPLIES'!G6</f>
        <v>0</v>
      </c>
      <c r="Q7" s="92">
        <f t="shared" si="1"/>
        <v>0</v>
      </c>
      <c r="R7" s="93">
        <f t="shared" si="2"/>
        <v>0</v>
      </c>
      <c r="S7" s="93">
        <f t="shared" si="3"/>
        <v>0</v>
      </c>
      <c r="T7" s="94">
        <f t="shared" si="4"/>
        <v>0</v>
      </c>
    </row>
  </sheetData>
  <sheetProtection autoFilter="0"/>
  <mergeCells count="6">
    <mergeCell ref="B4:C4"/>
    <mergeCell ref="B2:T2"/>
    <mergeCell ref="B3:E3"/>
    <mergeCell ref="F3:K3"/>
    <mergeCell ref="M3:O3"/>
    <mergeCell ref="P3:T3"/>
  </mergeCells>
  <conditionalFormatting sqref="B6:O7">
    <cfRule type="expression" dxfId="52" priority="5">
      <formula>IF($O6="DELIVERED",TRUE,FALSE)</formula>
    </cfRule>
  </conditionalFormatting>
  <conditionalFormatting sqref="M6:O7">
    <cfRule type="expression" dxfId="51" priority="6">
      <formula>IF($L6="OK","",IF($O6="NO PO IN PROCESS",TRUE,FALSE))</formula>
    </cfRule>
    <cfRule type="expression" dxfId="50" priority="7">
      <formula>IF($O6="WAITING DELIVERY",TRUE,FALSE)</formula>
    </cfRule>
  </conditionalFormatting>
  <conditionalFormatting sqref="B6:L7">
    <cfRule type="expression" dxfId="49" priority="8">
      <formula>IF($L6="TO ORDER",TRUE,FALSE)</formula>
    </cfRule>
  </conditionalFormatting>
  <conditionalFormatting sqref="B5:O5">
    <cfRule type="expression" dxfId="48" priority="1">
      <formula>IF($O5="DELIVERED",TRUE,FALSE)</formula>
    </cfRule>
  </conditionalFormatting>
  <conditionalFormatting sqref="M5:O5">
    <cfRule type="expression" dxfId="47" priority="2">
      <formula>IF($L5="OK","",IF($O5="NO PO IN PROCESS",TRUE,FALSE))</formula>
    </cfRule>
    <cfRule type="expression" dxfId="46" priority="3">
      <formula>IF($O5="WAITING DELIVERY",TRUE,FALSE)</formula>
    </cfRule>
  </conditionalFormatting>
  <conditionalFormatting sqref="B5:L5">
    <cfRule type="expression" dxfId="45" priority="4">
      <formula>IF($L5="TO ORDER",TRUE,FALSE)</formula>
    </cfRule>
  </conditionalFormatting>
  <printOptions horizontalCentered="1" verticalCentered="1"/>
  <pageMargins left="0" right="0" top="0" bottom="0" header="0" footer="0"/>
  <pageSetup paperSize="9" scale="9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STORE DATA</vt:lpstr>
      <vt:lpstr>BASE ARTICLE SUPPLIES</vt:lpstr>
      <vt:lpstr>SUPPLIES STORE</vt:lpstr>
      <vt:lpstr>BASE ARTICLE PARTS</vt:lpstr>
      <vt:lpstr>BASE ARTICLE LUBRICANTS</vt:lpstr>
      <vt:lpstr>BASE ARTICLE FUEL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2017-09-27T10:43:10Z</dcterms:created>
  <dcterms:modified xsi:type="dcterms:W3CDTF">2017-09-27T11:32:34Z</dcterms:modified>
</cp:coreProperties>
</file>