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runier\Desktop\"/>
    </mc:Choice>
  </mc:AlternateContent>
  <bookViews>
    <workbookView xWindow="0" yWindow="0" windowWidth="17715" windowHeight="9285"/>
  </bookViews>
  <sheets>
    <sheet name="FLEET INFORMATION" sheetId="3" r:id="rId1"/>
    <sheet name="MI 070" sheetId="26" r:id="rId2"/>
    <sheet name="MODELE" sheetId="21" state="hidden" r:id="rId3"/>
    <sheet name="FLEET ANNUAL COST" sheetId="24" r:id="rId4"/>
    <sheet name="Feuil1" sheetId="1" r:id="rId5"/>
  </sheets>
  <definedNames>
    <definedName name="_xlnm._FilterDatabase" localSheetId="0" hidden="1">'FLEET INFORMATION'!$B$2:$T$2</definedName>
    <definedName name="_xlnm.Print_Area" localSheetId="3">'FLEET ANNUAL COST'!$A$2:$R$67</definedName>
    <definedName name="_xlnm.Print_Area" localSheetId="0">'FLEET INFORMATION'!$B$1:$T$61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6" l="1"/>
  <c r="A20" i="26"/>
  <c r="A19" i="26"/>
  <c r="A18" i="26"/>
  <c r="A17" i="26"/>
  <c r="A16" i="26"/>
  <c r="M10" i="26"/>
  <c r="L10" i="26"/>
  <c r="K10" i="26"/>
  <c r="J10" i="26"/>
  <c r="I10" i="26"/>
  <c r="H10" i="26"/>
  <c r="G10" i="26"/>
  <c r="F10" i="26"/>
  <c r="E10" i="26"/>
  <c r="D10" i="26"/>
  <c r="C10" i="26"/>
  <c r="B10" i="26"/>
  <c r="M7" i="26"/>
  <c r="L7" i="26"/>
  <c r="K7" i="26"/>
  <c r="J7" i="26"/>
  <c r="I7" i="26"/>
  <c r="H7" i="26"/>
  <c r="G7" i="26"/>
  <c r="F7" i="26"/>
  <c r="E7" i="26"/>
  <c r="C7" i="26"/>
  <c r="B7" i="26"/>
  <c r="M6" i="26"/>
  <c r="L6" i="26"/>
  <c r="K6" i="26"/>
  <c r="J6" i="26"/>
  <c r="I6" i="26"/>
  <c r="H6" i="26"/>
  <c r="G6" i="26"/>
  <c r="F6" i="26"/>
  <c r="E6" i="26"/>
  <c r="D6" i="26"/>
  <c r="C6" i="26"/>
  <c r="B6" i="26"/>
  <c r="K5" i="26"/>
  <c r="K11" i="26" s="1"/>
  <c r="G5" i="26"/>
  <c r="G11" i="26" s="1"/>
  <c r="C5" i="26"/>
  <c r="C11" i="26" s="1"/>
  <c r="K9" i="26"/>
  <c r="B2" i="24"/>
  <c r="N7" i="26" l="1"/>
  <c r="B18" i="26" s="1"/>
  <c r="D18" i="26" s="1"/>
  <c r="N10" i="26"/>
  <c r="B21" i="26" s="1"/>
  <c r="C21" i="26" s="1"/>
  <c r="N6" i="26"/>
  <c r="B17" i="26" s="1"/>
  <c r="D17" i="26" s="1"/>
  <c r="I8" i="26"/>
  <c r="D9" i="26"/>
  <c r="I1" i="26"/>
  <c r="D5" i="26"/>
  <c r="D11" i="26" s="1"/>
  <c r="H5" i="26"/>
  <c r="H11" i="26" s="1"/>
  <c r="L5" i="26"/>
  <c r="L11" i="26" s="1"/>
  <c r="B8" i="26"/>
  <c r="N8" i="26" s="1"/>
  <c r="B19" i="26" s="1"/>
  <c r="F8" i="26"/>
  <c r="J8" i="26"/>
  <c r="E9" i="26"/>
  <c r="I9" i="26"/>
  <c r="M9" i="26"/>
  <c r="E8" i="26"/>
  <c r="M8" i="26"/>
  <c r="H9" i="26"/>
  <c r="L9" i="26"/>
  <c r="E5" i="26"/>
  <c r="E11" i="26" s="1"/>
  <c r="M5" i="26"/>
  <c r="M11" i="26" s="1"/>
  <c r="C8" i="26"/>
  <c r="G8" i="26"/>
  <c r="K8" i="26"/>
  <c r="B9" i="26"/>
  <c r="N9" i="26" s="1"/>
  <c r="B20" i="26" s="1"/>
  <c r="F9" i="26"/>
  <c r="J9" i="26"/>
  <c r="B26" i="26"/>
  <c r="I5" i="26"/>
  <c r="I11" i="26" s="1"/>
  <c r="D1" i="26" a="1"/>
  <c r="D1" i="26" s="1"/>
  <c r="B3" i="26" s="1" a="1"/>
  <c r="B3" i="26" s="1"/>
  <c r="B5" i="26"/>
  <c r="F5" i="26"/>
  <c r="F11" i="26" s="1"/>
  <c r="J5" i="26"/>
  <c r="J11" i="26" s="1"/>
  <c r="D8" i="26"/>
  <c r="H8" i="26"/>
  <c r="L8" i="26"/>
  <c r="C9" i="26"/>
  <c r="G9" i="26"/>
  <c r="G12" i="24"/>
  <c r="J10" i="24"/>
  <c r="O10" i="24" s="1"/>
  <c r="T10" i="24" s="1"/>
  <c r="Y10" i="24" s="1"/>
  <c r="G10" i="24"/>
  <c r="J9" i="24"/>
  <c r="O9" i="24" s="1"/>
  <c r="T9" i="24" s="1"/>
  <c r="Y9" i="24" s="1"/>
  <c r="G9" i="24"/>
  <c r="J8" i="24"/>
  <c r="O8" i="24" s="1"/>
  <c r="T8" i="24" s="1"/>
  <c r="Y8" i="24" s="1"/>
  <c r="G8" i="24"/>
  <c r="J7" i="24"/>
  <c r="O7" i="24" s="1"/>
  <c r="T7" i="24" s="1"/>
  <c r="Y7" i="24" s="1"/>
  <c r="G7" i="24"/>
  <c r="J6" i="24"/>
  <c r="O6" i="24" s="1"/>
  <c r="T6" i="24" s="1"/>
  <c r="Y6" i="24" s="1"/>
  <c r="G6" i="24"/>
  <c r="O5" i="24"/>
  <c r="T5" i="24" s="1"/>
  <c r="Y5" i="24" s="1"/>
  <c r="J5" i="24"/>
  <c r="G5" i="24"/>
  <c r="C17" i="26" l="1"/>
  <c r="D21" i="26"/>
  <c r="C18" i="26"/>
  <c r="B4" i="26"/>
  <c r="C3" i="26" a="1"/>
  <c r="C3" i="26" s="1"/>
  <c r="N5" i="26"/>
  <c r="B16" i="26" s="1"/>
  <c r="B11" i="26"/>
  <c r="D20" i="26"/>
  <c r="C20" i="26"/>
  <c r="D19" i="26"/>
  <c r="C19" i="26"/>
  <c r="P6" i="24"/>
  <c r="Z5" i="24"/>
  <c r="B9" i="24"/>
  <c r="B5" i="24"/>
  <c r="B7" i="24"/>
  <c r="B8" i="24"/>
  <c r="B10" i="24"/>
  <c r="B6" i="24"/>
  <c r="B27" i="26" l="1"/>
  <c r="D16" i="26"/>
  <c r="D22" i="26" s="1"/>
  <c r="C16" i="26"/>
  <c r="C22" i="26" s="1"/>
  <c r="C4" i="26"/>
  <c r="C12" i="26" s="1"/>
  <c r="D3" i="26" a="1"/>
  <c r="D3" i="26" s="1"/>
  <c r="B23" i="26"/>
  <c r="N11" i="26"/>
  <c r="B22" i="26" s="1"/>
  <c r="N4" i="26"/>
  <c r="N12" i="26" s="1"/>
  <c r="B12" i="26"/>
  <c r="Z6" i="24"/>
  <c r="Z10" i="24"/>
  <c r="Z4" i="24"/>
  <c r="Z8" i="24"/>
  <c r="AB11" i="24"/>
  <c r="AB12" i="24" s="1"/>
  <c r="K4" i="24"/>
  <c r="P7" i="24"/>
  <c r="P10" i="24"/>
  <c r="R11" i="24"/>
  <c r="R12" i="24" s="1"/>
  <c r="E8" i="24"/>
  <c r="H8" i="24"/>
  <c r="U8" i="24"/>
  <c r="K8" i="24"/>
  <c r="M11" i="24"/>
  <c r="M12" i="24" s="1"/>
  <c r="Z7" i="24"/>
  <c r="Z9" i="24"/>
  <c r="K9" i="24"/>
  <c r="P5" i="24"/>
  <c r="P9" i="24"/>
  <c r="H5" i="24"/>
  <c r="H12" i="24" s="1"/>
  <c r="E5" i="24"/>
  <c r="U5" i="24"/>
  <c r="K7" i="24"/>
  <c r="K10" i="24"/>
  <c r="K5" i="24"/>
  <c r="P4" i="24"/>
  <c r="P8" i="24"/>
  <c r="H9" i="24"/>
  <c r="E9" i="24"/>
  <c r="U9" i="24"/>
  <c r="K6" i="24"/>
  <c r="AB5" i="24"/>
  <c r="AA5" i="24"/>
  <c r="R6" i="24"/>
  <c r="Q6" i="24"/>
  <c r="B12" i="24"/>
  <c r="B11" i="24"/>
  <c r="B4" i="24"/>
  <c r="D4" i="26" l="1"/>
  <c r="D12" i="26" s="1"/>
  <c r="E3" i="26" a="1"/>
  <c r="E3" i="26" s="1"/>
  <c r="U4" i="24"/>
  <c r="E11" i="24"/>
  <c r="W11" i="24"/>
  <c r="W12" i="24" s="1"/>
  <c r="M10" i="24"/>
  <c r="L10" i="24"/>
  <c r="Q8" i="24"/>
  <c r="R8" i="24"/>
  <c r="M7" i="24"/>
  <c r="L7" i="24"/>
  <c r="W5" i="24"/>
  <c r="V5" i="24"/>
  <c r="R5" i="24"/>
  <c r="Q5" i="24"/>
  <c r="M9" i="24"/>
  <c r="L9" i="24"/>
  <c r="L8" i="24"/>
  <c r="M8" i="24"/>
  <c r="AA8" i="24"/>
  <c r="AB8" i="24"/>
  <c r="AB9" i="24"/>
  <c r="AA9" i="24"/>
  <c r="R7" i="24"/>
  <c r="Q7" i="24"/>
  <c r="M6" i="24"/>
  <c r="L6" i="24"/>
  <c r="W9" i="24"/>
  <c r="V9" i="24"/>
  <c r="M5" i="24"/>
  <c r="L5" i="24"/>
  <c r="AB7" i="24"/>
  <c r="AA7" i="24"/>
  <c r="AB10" i="24"/>
  <c r="AA10" i="24"/>
  <c r="R9" i="24"/>
  <c r="Q9" i="24"/>
  <c r="V8" i="24"/>
  <c r="W8" i="24"/>
  <c r="R10" i="24"/>
  <c r="Q10" i="24"/>
  <c r="AB6" i="24"/>
  <c r="AA6" i="24"/>
  <c r="E4" i="26" l="1"/>
  <c r="E12" i="26" s="1"/>
  <c r="F3" i="26" a="1"/>
  <c r="F3" i="26" s="1"/>
  <c r="A1" i="21"/>
  <c r="G3" i="26" l="1" a="1"/>
  <c r="G3" i="26" s="1"/>
  <c r="F4" i="26"/>
  <c r="F12" i="26" s="1"/>
  <c r="H6" i="24"/>
  <c r="E6" i="24"/>
  <c r="U6" i="24"/>
  <c r="H10" i="24"/>
  <c r="E10" i="24"/>
  <c r="U10" i="24"/>
  <c r="E7" i="24"/>
  <c r="H7" i="24"/>
  <c r="U7" i="24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34" i="3"/>
  <c r="K42" i="3"/>
  <c r="K17" i="3"/>
  <c r="K44" i="3"/>
  <c r="K35" i="3"/>
  <c r="K49" i="3"/>
  <c r="K25" i="3"/>
  <c r="K13" i="3"/>
  <c r="K23" i="3"/>
  <c r="K46" i="3"/>
  <c r="K12" i="3"/>
  <c r="K15" i="3"/>
  <c r="K45" i="3"/>
  <c r="K28" i="3"/>
  <c r="K58" i="3"/>
  <c r="K37" i="3"/>
  <c r="K53" i="3"/>
  <c r="K14" i="3"/>
  <c r="K43" i="3"/>
  <c r="K8" i="3"/>
  <c r="K47" i="3"/>
  <c r="K39" i="3"/>
  <c r="K55" i="3"/>
  <c r="K59" i="3"/>
  <c r="K60" i="3"/>
  <c r="K56" i="3"/>
  <c r="K26" i="3"/>
  <c r="K36" i="3"/>
  <c r="K33" i="3"/>
  <c r="K7" i="3"/>
  <c r="K40" i="3"/>
  <c r="K3" i="3"/>
  <c r="K52" i="3"/>
  <c r="K18" i="3"/>
  <c r="K31" i="3"/>
  <c r="K61" i="3"/>
  <c r="K57" i="3"/>
  <c r="K21" i="3"/>
  <c r="K22" i="3"/>
  <c r="K30" i="3"/>
  <c r="K5" i="3"/>
  <c r="K9" i="3"/>
  <c r="K6" i="3"/>
  <c r="K41" i="3"/>
  <c r="K20" i="3"/>
  <c r="K29" i="3"/>
  <c r="K32" i="3"/>
  <c r="K11" i="3"/>
  <c r="K27" i="3"/>
  <c r="K48" i="3"/>
  <c r="K10" i="3"/>
  <c r="K19" i="3"/>
  <c r="K54" i="3"/>
  <c r="K38" i="3"/>
  <c r="K24" i="3"/>
  <c r="K51" i="3"/>
  <c r="K16" i="3"/>
  <c r="K50" i="3"/>
  <c r="K4" i="3"/>
  <c r="G4" i="26" l="1"/>
  <c r="G12" i="26" s="1"/>
  <c r="H3" i="26" a="1"/>
  <c r="H3" i="26" s="1"/>
  <c r="W6" i="24"/>
  <c r="V6" i="24"/>
  <c r="W10" i="24"/>
  <c r="V10" i="24"/>
  <c r="W7" i="24"/>
  <c r="V7" i="24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H4" i="26" l="1"/>
  <c r="H12" i="26" s="1"/>
  <c r="I3" i="26" a="1"/>
  <c r="I3" i="26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I4" i="26" l="1"/>
  <c r="I12" i="26" s="1"/>
  <c r="J3" i="26" a="1"/>
  <c r="J3" i="26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J4" i="26" l="1"/>
  <c r="J12" i="26" s="1"/>
  <c r="K3" i="26" a="1"/>
  <c r="K3" i="26" s="1"/>
  <c r="C22" i="21"/>
  <c r="D4" i="21"/>
  <c r="D12" i="21" s="1"/>
  <c r="E3" i="21" a="1"/>
  <c r="E3" i="21" s="1"/>
  <c r="K4" i="26" l="1"/>
  <c r="K12" i="26" s="1"/>
  <c r="L3" i="26" a="1"/>
  <c r="L3" i="26" s="1"/>
  <c r="E4" i="21"/>
  <c r="E12" i="21" s="1"/>
  <c r="F3" i="21" a="1"/>
  <c r="F3" i="21" s="1"/>
  <c r="L4" i="26" l="1"/>
  <c r="L12" i="26" s="1"/>
  <c r="M3" i="26" a="1"/>
  <c r="M3" i="26" s="1"/>
  <c r="M4" i="26" s="1"/>
  <c r="M12" i="26" s="1"/>
  <c r="F4" i="21"/>
  <c r="F12" i="21" s="1"/>
  <c r="G3" i="21" a="1"/>
  <c r="G3" i="21" s="1"/>
  <c r="G4" i="21" l="1"/>
  <c r="H3" i="21" a="1"/>
  <c r="H3" i="21" s="1"/>
  <c r="H4" i="21" l="1"/>
  <c r="H12" i="21" s="1"/>
  <c r="I3" i="21" a="1"/>
  <c r="I3" i="21" s="1"/>
  <c r="G12" i="21"/>
  <c r="I4" i="21" l="1"/>
  <c r="I12" i="21" s="1"/>
  <c r="J3" i="21" a="1"/>
  <c r="J3" i="21" s="1"/>
  <c r="J4" i="21" l="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<sst xmlns="http://schemas.openxmlformats.org/spreadsheetml/2006/main" count="439" uniqueCount="206">
  <si>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</si>
  <si>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</si>
  <si>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</si>
  <si>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</si>
  <si>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</si>
  <si>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</si>
  <si>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</si>
  <si>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</si>
  <si>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</si>
  <si>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</si>
  <si>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</si>
  <si>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</si>
  <si>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</si>
  <si>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</si>
  <si>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</si>
  <si>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</si>
  <si>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</si>
  <si>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</si>
  <si>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</si>
  <si>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</si>
  <si>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</si>
  <si>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</si>
  <si>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</si>
  <si>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</si>
  <si>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</si>
  <si>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</si>
  <si>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</si>
  <si>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</si>
  <si>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</si>
  <si>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</si>
  <si>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</si>
  <si>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GENERATOR</t>
  </si>
  <si>
    <t>DE220CAE</t>
  </si>
  <si>
    <t>CATERPILLAR</t>
  </si>
  <si>
    <t>ECW00275</t>
  </si>
  <si>
    <t>POWER GENERATION</t>
  </si>
  <si>
    <t xml:space="preserve">TOWER LIGHT  </t>
  </si>
  <si>
    <t>VT8B</t>
  </si>
  <si>
    <t>GENERAC</t>
  </si>
  <si>
    <t>1501757</t>
  </si>
  <si>
    <t>TOWER LIGHT</t>
  </si>
  <si>
    <t>1501758</t>
  </si>
  <si>
    <t>EXCAVATOR</t>
  </si>
  <si>
    <t>336D</t>
  </si>
  <si>
    <t>MYG00467</t>
  </si>
  <si>
    <t>COMPACTOR</t>
  </si>
  <si>
    <t>CB24B</t>
  </si>
  <si>
    <t>BACKHOE LOADER</t>
  </si>
  <si>
    <t>444F</t>
  </si>
  <si>
    <t>LJJ00150</t>
  </si>
  <si>
    <t>ROAD TRACTOR</t>
  </si>
  <si>
    <t>18.363</t>
  </si>
  <si>
    <t>MAN</t>
  </si>
  <si>
    <t>WMAH51ZZZ4M377534</t>
  </si>
  <si>
    <t>HEAVY VEHICLE</t>
  </si>
  <si>
    <t>DIESEL MOBILE COMPRESSOR</t>
  </si>
  <si>
    <t>ATLAS COPCO</t>
  </si>
  <si>
    <t>CONCRETE PRESS</t>
  </si>
  <si>
    <t>QUANTRIS</t>
  </si>
  <si>
    <t>1507 UT 087</t>
  </si>
  <si>
    <t>PICKUP 4X4</t>
  </si>
  <si>
    <t>HILUX</t>
  </si>
  <si>
    <t>TOYOTA</t>
  </si>
  <si>
    <t>MR0KB8CD201114349</t>
  </si>
  <si>
    <t>LIGHT VEHICLE</t>
  </si>
  <si>
    <t>MR0KB8CD301114313</t>
  </si>
  <si>
    <t>MR0KB8CD301114151</t>
  </si>
  <si>
    <t>MR0KB8CD301113923</t>
  </si>
  <si>
    <t>MR0KB8CD201201443</t>
  </si>
  <si>
    <t>MR0KB8CD201201426</t>
  </si>
  <si>
    <t>4X4</t>
  </si>
  <si>
    <t>PAJERO</t>
  </si>
  <si>
    <t>MITSUBISHI</t>
  </si>
  <si>
    <t>JMYLNV96WGJ000618</t>
  </si>
  <si>
    <t>JMYLNV96WGJ000633</t>
  </si>
  <si>
    <t>PAJERO SPORT</t>
  </si>
  <si>
    <t>MMBGJKS10GH038591</t>
  </si>
  <si>
    <t>WATER TONNE</t>
  </si>
  <si>
    <t>TCI 11350V 17000 LITERS</t>
  </si>
  <si>
    <t xml:space="preserve">PICHON </t>
  </si>
  <si>
    <t>CU4596</t>
  </si>
  <si>
    <t>TRACTOR 4X4</t>
  </si>
  <si>
    <t xml:space="preserve">MF 6495 </t>
  </si>
  <si>
    <t>MASSEY FERGUSSON</t>
  </si>
  <si>
    <t>T168034</t>
  </si>
  <si>
    <t>S068059</t>
  </si>
  <si>
    <t>TRAILER</t>
  </si>
  <si>
    <t>TRAIDERS PL160</t>
  </si>
  <si>
    <t>LEGRAND</t>
  </si>
  <si>
    <t>EMBARQUED WASHER</t>
  </si>
  <si>
    <t>2500A</t>
  </si>
  <si>
    <t>PROCHAMPION</t>
  </si>
  <si>
    <t>TELESCOPIC CART</t>
  </si>
  <si>
    <t>1436</t>
  </si>
  <si>
    <t>MANITOU</t>
  </si>
  <si>
    <t>1840</t>
  </si>
  <si>
    <t>DUMP TRUCK 6X4</t>
  </si>
  <si>
    <t xml:space="preserve">KERAX 430 DXI </t>
  </si>
  <si>
    <t>RVI</t>
  </si>
  <si>
    <t>VF634DPA000007664</t>
  </si>
  <si>
    <t xml:space="preserve">KERAX 410 DXI </t>
  </si>
  <si>
    <t>VF634DPA000000643</t>
  </si>
  <si>
    <t xml:space="preserve">KERAX 460 DXI </t>
  </si>
  <si>
    <t>VF634DPA000008258</t>
  </si>
  <si>
    <t>CONCRETE MIXER TRUCK 8X4 9M3</t>
  </si>
  <si>
    <t>WMAH49ZZX7M481927</t>
  </si>
  <si>
    <t>CONCRETE MIXER TRUCK 8X4 8M3</t>
  </si>
  <si>
    <t>MERCEDES</t>
  </si>
  <si>
    <t>WDB9323041L061041</t>
  </si>
  <si>
    <t>ROAD TRACTOR 6X4</t>
  </si>
  <si>
    <t>LANDER</t>
  </si>
  <si>
    <t>VF624KPA000000146</t>
  </si>
  <si>
    <t>DUMP TRUCK 8X4</t>
  </si>
  <si>
    <t xml:space="preserve">KERAX 450 DXI </t>
  </si>
  <si>
    <t>VF634FPA000004995</t>
  </si>
  <si>
    <t>KERAX 450 DXI</t>
  </si>
  <si>
    <t>VF634FPA000004836</t>
  </si>
  <si>
    <t>EQUIPPED STATIONARY CONCRETE PUMP</t>
  </si>
  <si>
    <t>BSA1407</t>
  </si>
  <si>
    <t>PUTZMEISTRR</t>
  </si>
  <si>
    <t>SEMI-TRANSPORT PULVERULENT</t>
  </si>
  <si>
    <t>SPITZER</t>
  </si>
  <si>
    <t>VF9BBSF27R304184</t>
  </si>
  <si>
    <t>VF9BBSF28W504107</t>
  </si>
  <si>
    <t>VANHOOL</t>
  </si>
  <si>
    <t>VH323SF20535</t>
  </si>
  <si>
    <t>MIXED COMPACTOR</t>
  </si>
  <si>
    <t>CS76XT</t>
  </si>
  <si>
    <t>CYX00431</t>
  </si>
  <si>
    <t>GRADER</t>
  </si>
  <si>
    <t>140K</t>
  </si>
  <si>
    <t>SZL03093</t>
  </si>
  <si>
    <t>DOZER</t>
  </si>
  <si>
    <t>DR6</t>
  </si>
  <si>
    <t>S6T00280</t>
  </si>
  <si>
    <t>WHEEL LOADER</t>
  </si>
  <si>
    <t>950H</t>
  </si>
  <si>
    <t>MXL01182</t>
  </si>
  <si>
    <t>G165QS</t>
  </si>
  <si>
    <t>JCB</t>
  </si>
  <si>
    <t>G65QS</t>
  </si>
  <si>
    <t>G8QX</t>
  </si>
  <si>
    <t>LTM9</t>
  </si>
  <si>
    <t>30KVA</t>
  </si>
  <si>
    <t>PERKINS</t>
  </si>
  <si>
    <t>DJ320444454287A</t>
  </si>
  <si>
    <t>AUTONOMOUS WELDING GROUP</t>
  </si>
  <si>
    <t>500A</t>
  </si>
  <si>
    <t>MILLER</t>
  </si>
  <si>
    <t>MG260263R</t>
  </si>
  <si>
    <t>MG260301R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</si>
  <si>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</si>
  <si>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</si>
  <si>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</si>
  <si>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</si>
  <si>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</si>
  <si>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</si>
  <si>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</si>
  <si>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</si>
  <si>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</si>
  <si>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</si>
  <si>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</si>
  <si>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</si>
  <si>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</si>
  <si>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</si>
  <si>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</si>
  <si>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</si>
  <si>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</si>
  <si>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</si>
  <si>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</si>
  <si>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</si>
  <si>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</si>
  <si>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</si>
  <si>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</si>
  <si>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</si>
  <si>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</si>
  <si>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</si>
  <si>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</si>
  <si>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</si>
  <si>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</si>
  <si>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</si>
  <si>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</si>
  <si>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>FLEET TOTAL COST</t>
  </si>
  <si>
    <t>MP</t>
  </si>
  <si>
    <t>FLEET TOTAL COST &amp; WORKSHOP</t>
  </si>
  <si>
    <t>IDENTIFICATION</t>
  </si>
  <si>
    <t>Hors N°parc</t>
  </si>
  <si>
    <t>TOTAL FLEET LIGHT VEHICULE</t>
  </si>
  <si>
    <t>TOTAL FLEET HEAVY TRUCK</t>
  </si>
  <si>
    <t>TOTAL HEAVY EQUIPMENT</t>
  </si>
  <si>
    <t>TOTAL FLEET GENERATORS, TOWER LIGHTS &amp; COMPRESSORS</t>
  </si>
  <si>
    <t>TOTAL HOURS / KILOMETERS</t>
  </si>
  <si>
    <t>TOTAL HOURS</t>
  </si>
  <si>
    <t>MAINTENANCE</t>
  </si>
  <si>
    <t>SALARY OPERATOR</t>
  </si>
  <si>
    <t>TOTAL COST</t>
  </si>
  <si>
    <t>WORKSHOP (various supplies &amp; technician salary</t>
  </si>
  <si>
    <t>TOTAL FLEET COST LIGHT VEHICLES</t>
  </si>
  <si>
    <t>TOTAL FLEET COST HEAVY TRUCKS</t>
  </si>
  <si>
    <t>TOTAL FLEET COST HEAVY EQUIPMENT</t>
  </si>
  <si>
    <t>TOTAL FLLET COST GENERATORS, TOWER LIGHTS &amp; COMPRESSORS</t>
  </si>
  <si>
    <t>TOTAL COST PER HOUR / KILOMETER</t>
  </si>
  <si>
    <t>Average  fleet vehicle cost per hour of operation</t>
  </si>
  <si>
    <t>Average fleet heavy equipment cost per hour of operation</t>
  </si>
  <si>
    <t>Average fleet generator, tower light &amp; compressor cost per hour of operation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</si>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</sst>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  <numFmt numFmtId="174" formatCode="#,##0\ _€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  <font>
      <sz val="10"/>
      <name val="Calibri"/>
      <family val="2"/>
    </font>
    <font>
      <sz val="16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261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1" applyNumberFormat="1" applyFont="1" applyFill="1" applyBorder="1" applyAlignment="1">
      <alignment horizontal="left" vertical="center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18" fillId="0" borderId="0" xfId="1" applyFont="1" applyProtection="1"/>
    <xf numFmtId="0" fontId="18" fillId="0" borderId="0" xfId="1" applyFont="1" applyAlignment="1" applyProtection="1">
      <alignment horizontal="center"/>
    </xf>
    <xf numFmtId="0" fontId="18" fillId="0" borderId="0" xfId="1" applyFont="1"/>
    <xf numFmtId="0" fontId="15" fillId="2" borderId="9" xfId="1" applyFont="1" applyFill="1" applyBorder="1" applyAlignment="1" applyProtection="1">
      <alignment horizontal="right"/>
    </xf>
    <xf numFmtId="0" fontId="16" fillId="2" borderId="32" xfId="1" applyFont="1" applyFill="1" applyBorder="1" applyAlignment="1" applyProtection="1">
      <alignment horizontal="center"/>
    </xf>
    <xf numFmtId="0" fontId="15" fillId="2" borderId="33" xfId="1" applyFont="1" applyFill="1" applyBorder="1" applyAlignment="1" applyProtection="1">
      <alignment horizontal="center"/>
    </xf>
    <xf numFmtId="0" fontId="15" fillId="2" borderId="34" xfId="1" applyFont="1" applyFill="1" applyBorder="1" applyAlignment="1" applyProtection="1">
      <alignment horizontal="center"/>
    </xf>
    <xf numFmtId="0" fontId="15" fillId="2" borderId="11" xfId="1" applyFont="1" applyFill="1" applyBorder="1" applyAlignment="1">
      <alignment horizontal="center" vertical="center"/>
    </xf>
    <xf numFmtId="0" fontId="19" fillId="0" borderId="0" xfId="1" applyFont="1" applyAlignment="1" applyProtection="1">
      <alignment horizontal="center"/>
    </xf>
    <xf numFmtId="0" fontId="19" fillId="0" borderId="0" xfId="1" applyFont="1" applyAlignment="1" applyProtection="1"/>
    <xf numFmtId="0" fontId="20" fillId="0" borderId="35" xfId="1" applyFont="1" applyBorder="1" applyAlignment="1" applyProtection="1">
      <alignment vertical="center"/>
    </xf>
    <xf numFmtId="0" fontId="20" fillId="0" borderId="36" xfId="1" applyFont="1" applyBorder="1" applyAlignment="1" applyProtection="1">
      <alignment horizontal="center" vertical="center"/>
    </xf>
    <xf numFmtId="0" fontId="20" fillId="0" borderId="37" xfId="1" applyFont="1" applyBorder="1" applyAlignment="1" applyProtection="1">
      <alignment horizontal="center" vertical="center"/>
    </xf>
    <xf numFmtId="0" fontId="18" fillId="0" borderId="38" xfId="1" applyFont="1" applyBorder="1" applyAlignment="1">
      <alignment vertical="center"/>
    </xf>
    <xf numFmtId="0" fontId="20" fillId="0" borderId="0" xfId="1" applyFont="1" applyBorder="1" applyAlignment="1" applyProtection="1">
      <alignment horizontal="center" vertical="center"/>
    </xf>
    <xf numFmtId="1" fontId="15" fillId="3" borderId="39" xfId="6" applyNumberFormat="1" applyFont="1" applyFill="1" applyBorder="1" applyAlignment="1" applyProtection="1">
      <alignment horizontal="center" vertical="center"/>
    </xf>
    <xf numFmtId="1" fontId="15" fillId="3" borderId="15" xfId="6" applyNumberFormat="1" applyFont="1" applyFill="1" applyBorder="1" applyAlignment="1" applyProtection="1">
      <alignment horizontal="center" vertical="center"/>
    </xf>
    <xf numFmtId="0" fontId="18" fillId="0" borderId="0" xfId="1" applyFont="1" applyBorder="1" applyAlignment="1" applyProtection="1">
      <alignment vertical="center"/>
    </xf>
    <xf numFmtId="0" fontId="20" fillId="0" borderId="17" xfId="1" applyFont="1" applyFill="1" applyBorder="1" applyAlignment="1" applyProtection="1">
      <alignment horizontal="center" vertical="center"/>
    </xf>
    <xf numFmtId="0" fontId="20" fillId="0" borderId="18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vertical="center"/>
    </xf>
    <xf numFmtId="0" fontId="20" fillId="0" borderId="41" xfId="1" applyFont="1" applyBorder="1" applyAlignment="1" applyProtection="1">
      <alignment vertical="center"/>
    </xf>
    <xf numFmtId="3" fontId="18" fillId="0" borderId="42" xfId="1" applyNumberFormat="1" applyFont="1" applyBorder="1" applyAlignment="1" applyProtection="1">
      <alignment horizontal="center" vertical="center"/>
    </xf>
    <xf numFmtId="3" fontId="18" fillId="0" borderId="43" xfId="6" applyNumberFormat="1" applyFont="1" applyBorder="1" applyAlignment="1" applyProtection="1">
      <alignment horizontal="center" vertical="center"/>
    </xf>
    <xf numFmtId="3" fontId="18" fillId="0" borderId="38" xfId="1" applyNumberFormat="1" applyFont="1" applyBorder="1" applyAlignment="1">
      <alignment horizontal="center" vertical="center"/>
    </xf>
    <xf numFmtId="1" fontId="18" fillId="0" borderId="0" xfId="6" applyNumberFormat="1" applyFont="1" applyBorder="1" applyAlignment="1" applyProtection="1">
      <alignment horizontal="right" vertical="center"/>
    </xf>
    <xf numFmtId="1" fontId="15" fillId="3" borderId="44" xfId="6" applyNumberFormat="1" applyFont="1" applyFill="1" applyBorder="1" applyAlignment="1" applyProtection="1">
      <alignment horizontal="center" vertical="center"/>
    </xf>
    <xf numFmtId="1" fontId="15" fillId="3" borderId="45" xfId="6" applyNumberFormat="1" applyFont="1" applyFill="1" applyBorder="1" applyAlignment="1" applyProtection="1">
      <alignment horizontal="center" vertical="center"/>
    </xf>
    <xf numFmtId="174" fontId="20" fillId="0" borderId="4" xfId="1" applyNumberFormat="1" applyFont="1" applyBorder="1" applyAlignment="1" applyProtection="1">
      <alignment vertical="center"/>
    </xf>
    <xf numFmtId="0" fontId="18" fillId="0" borderId="5" xfId="1" applyFont="1" applyBorder="1" applyAlignment="1" applyProtection="1">
      <alignment vertical="center"/>
    </xf>
    <xf numFmtId="0" fontId="18" fillId="0" borderId="19" xfId="1" applyFont="1" applyBorder="1" applyAlignment="1" applyProtection="1">
      <alignment vertical="center"/>
    </xf>
    <xf numFmtId="0" fontId="20" fillId="0" borderId="4" xfId="1" applyFont="1" applyBorder="1" applyAlignment="1" applyProtection="1">
      <alignment vertical="center"/>
    </xf>
    <xf numFmtId="0" fontId="20" fillId="6" borderId="41" xfId="1" applyFont="1" applyFill="1" applyBorder="1" applyAlignment="1" applyProtection="1">
      <alignment vertical="center"/>
    </xf>
    <xf numFmtId="3" fontId="18" fillId="6" borderId="42" xfId="6" applyNumberFormat="1" applyFont="1" applyFill="1" applyBorder="1" applyAlignment="1" applyProtection="1">
      <alignment horizontal="center" vertical="center"/>
    </xf>
    <xf numFmtId="3" fontId="18" fillId="6" borderId="41" xfId="1" applyNumberFormat="1" applyFont="1" applyFill="1" applyBorder="1" applyAlignment="1">
      <alignment horizontal="center" vertical="center"/>
    </xf>
    <xf numFmtId="168" fontId="18" fillId="0" borderId="0" xfId="6" applyFont="1" applyBorder="1" applyAlignment="1" applyProtection="1">
      <alignment vertical="center"/>
    </xf>
    <xf numFmtId="0" fontId="20" fillId="6" borderId="1" xfId="1" applyFont="1" applyFill="1" applyBorder="1" applyAlignment="1" applyProtection="1">
      <alignment vertical="center"/>
    </xf>
    <xf numFmtId="174" fontId="18" fillId="6" borderId="3" xfId="6" applyNumberFormat="1" applyFont="1" applyFill="1" applyBorder="1" applyAlignment="1" applyProtection="1">
      <alignment vertical="center"/>
    </xf>
    <xf numFmtId="169" fontId="18" fillId="0" borderId="0" xfId="1" applyNumberFormat="1" applyFont="1" applyBorder="1" applyAlignment="1" applyProtection="1">
      <alignment vertical="center"/>
    </xf>
    <xf numFmtId="174" fontId="18" fillId="6" borderId="4" xfId="1" applyNumberFormat="1" applyFont="1" applyFill="1" applyBorder="1" applyAlignment="1" applyProtection="1">
      <alignment vertical="center"/>
    </xf>
    <xf numFmtId="10" fontId="18" fillId="6" borderId="5" xfId="1" applyNumberFormat="1" applyFont="1" applyFill="1" applyBorder="1" applyAlignment="1" applyProtection="1">
      <alignment horizontal="right" vertical="center"/>
    </xf>
    <xf numFmtId="174" fontId="18" fillId="6" borderId="19" xfId="1" applyNumberFormat="1" applyFont="1" applyFill="1" applyBorder="1" applyAlignment="1" applyProtection="1">
      <alignment horizontal="right" vertical="center"/>
    </xf>
    <xf numFmtId="0" fontId="20" fillId="6" borderId="4" xfId="1" applyFont="1" applyFill="1" applyBorder="1" applyAlignment="1" applyProtection="1">
      <alignment vertical="center"/>
    </xf>
    <xf numFmtId="0" fontId="20" fillId="7" borderId="41" xfId="1" applyFont="1" applyFill="1" applyBorder="1" applyAlignment="1" applyProtection="1">
      <alignment vertical="center"/>
    </xf>
    <xf numFmtId="3" fontId="18" fillId="7" borderId="42" xfId="6" applyNumberFormat="1" applyFont="1" applyFill="1" applyBorder="1" applyAlignment="1" applyProtection="1">
      <alignment horizontal="center" vertical="center"/>
    </xf>
    <xf numFmtId="3" fontId="18" fillId="7" borderId="41" xfId="1" applyNumberFormat="1" applyFont="1" applyFill="1" applyBorder="1" applyAlignment="1">
      <alignment horizontal="center" vertical="center"/>
    </xf>
    <xf numFmtId="0" fontId="20" fillId="7" borderId="4" xfId="1" applyFont="1" applyFill="1" applyBorder="1" applyAlignment="1" applyProtection="1">
      <alignment vertical="center"/>
    </xf>
    <xf numFmtId="174" fontId="18" fillId="7" borderId="19" xfId="6" applyNumberFormat="1" applyFont="1" applyFill="1" applyBorder="1" applyAlignment="1" applyProtection="1">
      <alignment vertical="center"/>
    </xf>
    <xf numFmtId="174" fontId="18" fillId="7" borderId="4" xfId="1" applyNumberFormat="1" applyFont="1" applyFill="1" applyBorder="1" applyAlignment="1" applyProtection="1">
      <alignment vertical="center"/>
    </xf>
    <xf numFmtId="10" fontId="18" fillId="7" borderId="5" xfId="1" applyNumberFormat="1" applyFont="1" applyFill="1" applyBorder="1" applyAlignment="1" applyProtection="1">
      <alignment horizontal="right" vertical="center"/>
    </xf>
    <xf numFmtId="174" fontId="18" fillId="7" borderId="19" xfId="1" applyNumberFormat="1" applyFont="1" applyFill="1" applyBorder="1" applyAlignment="1" applyProtection="1">
      <alignment horizontal="right" vertical="center"/>
    </xf>
    <xf numFmtId="0" fontId="20" fillId="11" borderId="41" xfId="1" applyFont="1" applyFill="1" applyBorder="1" applyAlignment="1" applyProtection="1">
      <alignment vertical="center"/>
    </xf>
    <xf numFmtId="3" fontId="18" fillId="11" borderId="42" xfId="6" applyNumberFormat="1" applyFont="1" applyFill="1" applyBorder="1" applyAlignment="1" applyProtection="1">
      <alignment horizontal="center" vertical="center"/>
    </xf>
    <xf numFmtId="3" fontId="18" fillId="11" borderId="41" xfId="1" applyNumberFormat="1" applyFont="1" applyFill="1" applyBorder="1" applyAlignment="1">
      <alignment horizontal="center" vertical="center"/>
    </xf>
    <xf numFmtId="0" fontId="20" fillId="11" borderId="4" xfId="1" applyFont="1" applyFill="1" applyBorder="1" applyAlignment="1" applyProtection="1">
      <alignment vertical="center"/>
    </xf>
    <xf numFmtId="174" fontId="18" fillId="11" borderId="19" xfId="6" applyNumberFormat="1" applyFont="1" applyFill="1" applyBorder="1" applyAlignment="1" applyProtection="1">
      <alignment vertical="center"/>
    </xf>
    <xf numFmtId="174" fontId="18" fillId="11" borderId="4" xfId="1" applyNumberFormat="1" applyFont="1" applyFill="1" applyBorder="1" applyAlignment="1" applyProtection="1">
      <alignment vertical="center"/>
    </xf>
    <xf numFmtId="10" fontId="18" fillId="11" borderId="5" xfId="1" applyNumberFormat="1" applyFont="1" applyFill="1" applyBorder="1" applyAlignment="1" applyProtection="1">
      <alignment horizontal="right" vertical="center"/>
    </xf>
    <xf numFmtId="174" fontId="18" fillId="11" borderId="19" xfId="1" applyNumberFormat="1" applyFont="1" applyFill="1" applyBorder="1" applyAlignment="1" applyProtection="1">
      <alignment horizontal="right" vertical="center"/>
    </xf>
    <xf numFmtId="0" fontId="20" fillId="8" borderId="41" xfId="1" applyFont="1" applyFill="1" applyBorder="1" applyAlignment="1" applyProtection="1">
      <alignment vertical="center"/>
    </xf>
    <xf numFmtId="3" fontId="18" fillId="8" borderId="42" xfId="6" applyNumberFormat="1" applyFont="1" applyFill="1" applyBorder="1" applyAlignment="1" applyProtection="1">
      <alignment horizontal="center" vertical="center"/>
    </xf>
    <xf numFmtId="3" fontId="18" fillId="8" borderId="41" xfId="1" applyNumberFormat="1" applyFont="1" applyFill="1" applyBorder="1" applyAlignment="1">
      <alignment horizontal="center" vertical="center"/>
    </xf>
    <xf numFmtId="0" fontId="20" fillId="8" borderId="4" xfId="1" applyFont="1" applyFill="1" applyBorder="1" applyAlignment="1" applyProtection="1">
      <alignment vertical="center"/>
    </xf>
    <xf numFmtId="174" fontId="18" fillId="8" borderId="19" xfId="6" applyNumberFormat="1" applyFont="1" applyFill="1" applyBorder="1" applyAlignment="1" applyProtection="1">
      <alignment vertical="center"/>
    </xf>
    <xf numFmtId="174" fontId="18" fillId="8" borderId="4" xfId="1" applyNumberFormat="1" applyFont="1" applyFill="1" applyBorder="1" applyAlignment="1" applyProtection="1">
      <alignment vertical="center"/>
    </xf>
    <xf numFmtId="10" fontId="18" fillId="8" borderId="5" xfId="1" applyNumberFormat="1" applyFont="1" applyFill="1" applyBorder="1" applyAlignment="1" applyProtection="1">
      <alignment horizontal="right" vertical="center"/>
    </xf>
    <xf numFmtId="174" fontId="18" fillId="8" borderId="19" xfId="1" applyNumberFormat="1" applyFont="1" applyFill="1" applyBorder="1" applyAlignment="1" applyProtection="1">
      <alignment horizontal="right" vertical="center"/>
    </xf>
    <xf numFmtId="0" fontId="20" fillId="9" borderId="41" xfId="1" applyFont="1" applyFill="1" applyBorder="1" applyAlignment="1" applyProtection="1">
      <alignment vertical="center"/>
    </xf>
    <xf numFmtId="3" fontId="18" fillId="9" borderId="42" xfId="6" applyNumberFormat="1" applyFont="1" applyFill="1" applyBorder="1" applyAlignment="1" applyProtection="1">
      <alignment horizontal="center" vertical="center"/>
    </xf>
    <xf numFmtId="3" fontId="18" fillId="9" borderId="41" xfId="1" applyNumberFormat="1" applyFont="1" applyFill="1" applyBorder="1" applyAlignment="1">
      <alignment horizontal="center" vertical="center"/>
    </xf>
    <xf numFmtId="0" fontId="20" fillId="9" borderId="4" xfId="1" applyFont="1" applyFill="1" applyBorder="1" applyAlignment="1" applyProtection="1">
      <alignment vertical="center"/>
    </xf>
    <xf numFmtId="174" fontId="18" fillId="9" borderId="19" xfId="6" applyNumberFormat="1" applyFont="1" applyFill="1" applyBorder="1" applyAlignment="1" applyProtection="1">
      <alignment vertical="center"/>
    </xf>
    <xf numFmtId="174" fontId="18" fillId="9" borderId="4" xfId="1" applyNumberFormat="1" applyFont="1" applyFill="1" applyBorder="1" applyAlignment="1" applyProtection="1">
      <alignment vertical="center"/>
    </xf>
    <xf numFmtId="10" fontId="18" fillId="9" borderId="5" xfId="1" applyNumberFormat="1" applyFont="1" applyFill="1" applyBorder="1" applyAlignment="1" applyProtection="1">
      <alignment horizontal="right" vertical="center"/>
    </xf>
    <xf numFmtId="174" fontId="18" fillId="9" borderId="19" xfId="1" applyNumberFormat="1" applyFont="1" applyFill="1" applyBorder="1" applyAlignment="1" applyProtection="1">
      <alignment horizontal="right" vertical="center"/>
    </xf>
    <xf numFmtId="0" fontId="20" fillId="5" borderId="41" xfId="1" applyFont="1" applyFill="1" applyBorder="1" applyAlignment="1" applyProtection="1">
      <alignment vertical="center"/>
    </xf>
    <xf numFmtId="3" fontId="18" fillId="5" borderId="42" xfId="6" applyNumberFormat="1" applyFont="1" applyFill="1" applyBorder="1" applyAlignment="1" applyProtection="1">
      <alignment horizontal="center" vertical="center"/>
    </xf>
    <xf numFmtId="3" fontId="18" fillId="5" borderId="41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 applyProtection="1">
      <alignment vertical="center"/>
    </xf>
    <xf numFmtId="174" fontId="18" fillId="5" borderId="19" xfId="6" applyNumberFormat="1" applyFont="1" applyFill="1" applyBorder="1" applyAlignment="1" applyProtection="1">
      <alignment vertical="center"/>
    </xf>
    <xf numFmtId="174" fontId="18" fillId="5" borderId="4" xfId="1" applyNumberFormat="1" applyFont="1" applyFill="1" applyBorder="1" applyAlignment="1" applyProtection="1">
      <alignment vertical="center"/>
    </xf>
    <xf numFmtId="10" fontId="18" fillId="5" borderId="5" xfId="1" applyNumberFormat="1" applyFont="1" applyFill="1" applyBorder="1" applyAlignment="1" applyProtection="1">
      <alignment horizontal="right" vertical="center"/>
    </xf>
    <xf numFmtId="174" fontId="18" fillId="5" borderId="19" xfId="1" applyNumberFormat="1" applyFont="1" applyFill="1" applyBorder="1" applyAlignment="1" applyProtection="1">
      <alignment horizontal="right" vertical="center"/>
    </xf>
    <xf numFmtId="3" fontId="18" fillId="0" borderId="42" xfId="6" applyNumberFormat="1" applyFont="1" applyBorder="1" applyAlignment="1" applyProtection="1">
      <alignment horizontal="center" vertical="center"/>
    </xf>
    <xf numFmtId="3" fontId="18" fillId="0" borderId="23" xfId="6" applyNumberFormat="1" applyFont="1" applyBorder="1" applyAlignment="1" applyProtection="1">
      <alignment horizontal="center" vertical="center"/>
    </xf>
    <xf numFmtId="3" fontId="20" fillId="0" borderId="8" xfId="1" applyNumberFormat="1" applyFont="1" applyBorder="1" applyAlignment="1">
      <alignment horizontal="center" vertical="center"/>
    </xf>
    <xf numFmtId="168" fontId="21" fillId="4" borderId="4" xfId="6" applyFont="1" applyFill="1" applyBorder="1" applyAlignment="1" applyProtection="1">
      <alignment vertical="center"/>
    </xf>
    <xf numFmtId="174" fontId="18" fillId="4" borderId="19" xfId="6" applyNumberFormat="1" applyFont="1" applyFill="1" applyBorder="1" applyAlignment="1" applyProtection="1">
      <alignment vertical="center"/>
    </xf>
    <xf numFmtId="174" fontId="20" fillId="0" borderId="41" xfId="1" applyNumberFormat="1" applyFont="1" applyBorder="1" applyAlignment="1" applyProtection="1">
      <alignment vertical="center"/>
    </xf>
    <xf numFmtId="0" fontId="20" fillId="0" borderId="49" xfId="1" applyFont="1" applyBorder="1" applyAlignment="1" applyProtection="1">
      <alignment vertical="center"/>
    </xf>
    <xf numFmtId="3" fontId="20" fillId="0" borderId="50" xfId="6" applyNumberFormat="1" applyFont="1" applyBorder="1" applyAlignment="1" applyProtection="1">
      <alignment horizontal="center" vertical="center"/>
    </xf>
    <xf numFmtId="3" fontId="20" fillId="0" borderId="23" xfId="6" applyNumberFormat="1" applyFont="1" applyBorder="1" applyAlignment="1" applyProtection="1">
      <alignment horizontal="center" vertical="center"/>
    </xf>
    <xf numFmtId="3" fontId="20" fillId="0" borderId="0" xfId="6" applyNumberFormat="1" applyFont="1" applyBorder="1" applyAlignment="1" applyProtection="1">
      <alignment horizontal="center" vertical="center"/>
    </xf>
    <xf numFmtId="0" fontId="18" fillId="0" borderId="0" xfId="1" applyFont="1" applyAlignment="1">
      <alignment horizontal="center" vertical="center"/>
    </xf>
    <xf numFmtId="168" fontId="20" fillId="0" borderId="0" xfId="6" applyFont="1" applyBorder="1" applyAlignment="1" applyProtection="1">
      <alignment vertical="center"/>
    </xf>
    <xf numFmtId="0" fontId="20" fillId="0" borderId="6" xfId="1" applyFont="1" applyBorder="1" applyAlignment="1" applyProtection="1">
      <alignment vertical="center"/>
    </xf>
    <xf numFmtId="174" fontId="20" fillId="0" borderId="23" xfId="6" applyNumberFormat="1" applyFont="1" applyBorder="1" applyAlignment="1" applyProtection="1">
      <alignment vertical="center"/>
    </xf>
    <xf numFmtId="174" fontId="20" fillId="0" borderId="53" xfId="1" applyNumberFormat="1" applyFont="1" applyBorder="1" applyAlignment="1" applyProtection="1">
      <alignment horizontal="right" vertical="center"/>
    </xf>
    <xf numFmtId="168" fontId="20" fillId="0" borderId="0" xfId="6" applyFont="1" applyBorder="1" applyProtection="1"/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20" fillId="0" borderId="46" xfId="1" applyFont="1" applyBorder="1" applyAlignment="1" applyProtection="1">
      <alignment horizontal="center" vertical="center"/>
    </xf>
    <xf numFmtId="0" fontId="20" fillId="0" borderId="47" xfId="1" applyFont="1" applyBorder="1" applyAlignment="1" applyProtection="1">
      <alignment horizontal="center" vertical="center"/>
    </xf>
    <xf numFmtId="0" fontId="20" fillId="0" borderId="48" xfId="1" applyFont="1" applyBorder="1" applyAlignment="1" applyProtection="1">
      <alignment horizontal="center" vertical="center"/>
    </xf>
    <xf numFmtId="0" fontId="20" fillId="0" borderId="51" xfId="1" applyFont="1" applyBorder="1" applyAlignment="1" applyProtection="1">
      <alignment horizontal="center" vertical="center"/>
    </xf>
    <xf numFmtId="0" fontId="20" fillId="0" borderId="52" xfId="1" applyFont="1" applyBorder="1" applyAlignment="1" applyProtection="1">
      <alignment horizontal="center" vertical="center"/>
    </xf>
    <xf numFmtId="0" fontId="20" fillId="0" borderId="50" xfId="1" applyFont="1" applyBorder="1" applyAlignment="1" applyProtection="1">
      <alignment horizontal="center" vertical="center"/>
    </xf>
    <xf numFmtId="0" fontId="20" fillId="0" borderId="40" xfId="1" applyFont="1" applyBorder="1" applyAlignment="1" applyProtection="1">
      <alignment vertical="center"/>
    </xf>
    <xf numFmtId="0" fontId="20" fillId="0" borderId="28" xfId="1" applyFont="1" applyBorder="1" applyAlignment="1" applyProtection="1">
      <alignment vertical="center"/>
    </xf>
    <xf numFmtId="1" fontId="15" fillId="2" borderId="9" xfId="6" applyNumberFormat="1" applyFont="1" applyFill="1" applyBorder="1" applyAlignment="1" applyProtection="1">
      <alignment horizontal="center" vertical="center"/>
    </xf>
    <xf numFmtId="1" fontId="15" fillId="2" borderId="11" xfId="6" applyNumberFormat="1" applyFont="1" applyFill="1" applyBorder="1" applyAlignment="1" applyProtection="1">
      <alignment horizontal="center" vertical="center"/>
    </xf>
    <xf numFmtId="0" fontId="15" fillId="2" borderId="9" xfId="1" applyFont="1" applyFill="1" applyBorder="1" applyAlignment="1" applyProtection="1">
      <alignment horizontal="center"/>
    </xf>
    <xf numFmtId="0" fontId="15" fillId="2" borderId="10" xfId="1" applyFont="1" applyFill="1" applyBorder="1" applyAlignment="1" applyProtection="1">
      <alignment horizontal="center"/>
    </xf>
    <xf numFmtId="0" fontId="15" fillId="2" borderId="11" xfId="1" applyFont="1" applyFill="1" applyBorder="1" applyAlignment="1" applyProtection="1">
      <alignment horizontal="center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3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'MI 070'!$A$16:$A$21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070'!$B$16:$B$21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COST'!$J$5:$J$10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COST'!$K$5:$K$10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COST'!$O$5:$O$10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COST'!$P$5:$P$10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4005588011176E-2"/>
          <c:w val="0.49196345481690401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COST'!$T$5:$T$10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COST'!$U$5:$U$10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0237075414"/>
          <c:y val="5.9939958485581459E-2"/>
          <c:w val="0.49196354527345321"/>
          <c:h val="0.90298903813493903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COST'!$Y$5:$Y$10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COST'!$Z$5:$Z$10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3990882718607E-2"/>
          <c:w val="0.49196345481690401"/>
          <c:h val="0.90298901782014085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COST'!$G$5:$G$11</c:f>
              <c:strCache>
                <c:ptCount val="7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MAINTENANCE</c:v>
                </c:pt>
                <c:pt idx="5">
                  <c:v>SALARY OPERATOR</c:v>
                </c:pt>
                <c:pt idx="6">
                  <c:v>WORKSHOP (various supplies &amp; technician salary</c:v>
                </c:pt>
              </c:strCache>
            </c:strRef>
          </c:cat>
          <c:val>
            <c:numRef>
              <c:f>'FLEET ANNUAL COST'!$H$5:$H$11</c:f>
              <c:numCache>
                <c:formatCode>#\ ##0\ _€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16900000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hyperlink" Target="#'HOME PAGE'!A1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9525</xdr:rowOff>
    </xdr:from>
    <xdr:to>
      <xdr:col>13</xdr:col>
      <xdr:colOff>0</xdr:colOff>
      <xdr:row>31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13</xdr:row>
      <xdr:rowOff>9525</xdr:rowOff>
    </xdr:from>
    <xdr:to>
      <xdr:col>18</xdr:col>
      <xdr:colOff>0</xdr:colOff>
      <xdr:row>31</xdr:row>
      <xdr:rowOff>47625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676275</xdr:colOff>
      <xdr:row>12</xdr:row>
      <xdr:rowOff>142875</xdr:rowOff>
    </xdr:from>
    <xdr:to>
      <xdr:col>22</xdr:col>
      <xdr:colOff>876300</xdr:colOff>
      <xdr:row>30</xdr:row>
      <xdr:rowOff>142875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24</xdr:col>
      <xdr:colOff>0</xdr:colOff>
      <xdr:row>13</xdr:row>
      <xdr:rowOff>0</xdr:rowOff>
    </xdr:from>
    <xdr:to>
      <xdr:col>28</xdr:col>
      <xdr:colOff>0</xdr:colOff>
      <xdr:row>30</xdr:row>
      <xdr:rowOff>142875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0</xdr:colOff>
      <xdr:row>13</xdr:row>
      <xdr:rowOff>22411</xdr:rowOff>
    </xdr:from>
    <xdr:to>
      <xdr:col>8</xdr:col>
      <xdr:colOff>11205</xdr:colOff>
      <xdr:row>31</xdr:row>
      <xdr:rowOff>44824</xdr:rowOff>
    </xdr:to>
    <xdr:graphicFrame macro="">
      <xdr:nvGraphicFramePr>
        <xdr:cNvPr id="6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1</xdr:row>
      <xdr:rowOff>11207</xdr:rowOff>
    </xdr:from>
    <xdr:to>
      <xdr:col>0</xdr:col>
      <xdr:colOff>904875</xdr:colOff>
      <xdr:row>1</xdr:row>
      <xdr:rowOff>252133</xdr:rowOff>
    </xdr:to>
    <xdr:sp macro="" textlink="">
      <xdr:nvSpPr>
        <xdr:cNvPr id="7" name="Flèche droite rayée 6">
          <a:hlinkClick xmlns:r="http://schemas.openxmlformats.org/officeDocument/2006/relationships" r:id="rId6"/>
        </xdr:cNvPr>
        <xdr:cNvSpPr/>
      </xdr:nvSpPr>
      <xdr:spPr>
        <a:xfrm flipH="1">
          <a:off x="0" y="182657"/>
          <a:ext cx="904875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B4" sqref="B4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1" bestFit="1" customWidth="1"/>
    <col min="4" max="4" width="14.7109375" style="72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3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27</v>
      </c>
      <c r="B1" s="235" t="s">
        <v>0</v>
      </c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7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10" t="s">
        <v>20</v>
      </c>
      <c r="C3" s="11" t="s">
        <v>21</v>
      </c>
      <c r="D3" s="12" t="s">
        <v>22</v>
      </c>
      <c r="E3" s="13">
        <v>2015</v>
      </c>
      <c r="F3" s="14" t="s">
        <v>23</v>
      </c>
      <c r="G3" s="11" t="s">
        <v>24</v>
      </c>
      <c r="H3" s="15" t="s">
        <v>25</v>
      </c>
      <c r="I3" s="16"/>
      <c r="J3" s="16" t="s">
        <v>26</v>
      </c>
      <c r="K3" s="17">
        <f ca="1">INDIRECT("'" &amp; B3&amp;"'!b29")</f>
        <v>0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205</v>
      </c>
      <c r="C4" s="26" t="s">
        <v>28</v>
      </c>
      <c r="D4" s="27" t="s">
        <v>22</v>
      </c>
      <c r="E4" s="28">
        <v>2009</v>
      </c>
      <c r="F4" s="29" t="s">
        <v>29</v>
      </c>
      <c r="G4" s="26" t="s">
        <v>30</v>
      </c>
      <c r="H4" s="30">
        <v>507343</v>
      </c>
      <c r="I4" s="31"/>
      <c r="J4" s="31" t="s">
        <v>26</v>
      </c>
      <c r="K4" s="32" t="e">
        <f ca="1">INDIRECT("'" &amp; B4&amp;"'!b29")</f>
        <v>#REF!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/>
      <c r="C5" s="26" t="s">
        <v>31</v>
      </c>
      <c r="D5" s="27" t="s">
        <v>22</v>
      </c>
      <c r="E5" s="28">
        <v>2015</v>
      </c>
      <c r="F5" s="29" t="s">
        <v>32</v>
      </c>
      <c r="G5" s="26" t="s">
        <v>33</v>
      </c>
      <c r="H5" s="38" t="s">
        <v>34</v>
      </c>
      <c r="I5" s="39"/>
      <c r="J5" s="31" t="s">
        <v>35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/>
      <c r="C6" s="26" t="s">
        <v>36</v>
      </c>
      <c r="D6" s="27" t="s">
        <v>22</v>
      </c>
      <c r="E6" s="28">
        <v>2015</v>
      </c>
      <c r="F6" s="29" t="s">
        <v>37</v>
      </c>
      <c r="G6" s="26" t="s">
        <v>38</v>
      </c>
      <c r="H6" s="30" t="s">
        <v>39</v>
      </c>
      <c r="I6" s="31"/>
      <c r="J6" s="31" t="s">
        <v>35</v>
      </c>
      <c r="K6" s="32" t="e">
        <f t="shared" ca="1" si="3"/>
        <v>#REF!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/>
      <c r="C7" s="26" t="s">
        <v>40</v>
      </c>
      <c r="D7" s="27" t="s">
        <v>22</v>
      </c>
      <c r="E7" s="28">
        <v>2015</v>
      </c>
      <c r="F7" s="29" t="s">
        <v>37</v>
      </c>
      <c r="G7" s="26" t="s">
        <v>38</v>
      </c>
      <c r="H7" s="30" t="s">
        <v>41</v>
      </c>
      <c r="I7" s="31"/>
      <c r="J7" s="31" t="s">
        <v>35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/>
      <c r="C8" s="26" t="s">
        <v>42</v>
      </c>
      <c r="D8" s="27" t="s">
        <v>22</v>
      </c>
      <c r="E8" s="28">
        <v>2011</v>
      </c>
      <c r="F8" s="29" t="s">
        <v>43</v>
      </c>
      <c r="G8" s="26" t="s">
        <v>33</v>
      </c>
      <c r="H8" s="30" t="s">
        <v>44</v>
      </c>
      <c r="I8" s="31"/>
      <c r="J8" s="31" t="s">
        <v>26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/>
      <c r="C9" s="26" t="s">
        <v>45</v>
      </c>
      <c r="D9" s="27" t="s">
        <v>22</v>
      </c>
      <c r="E9" s="28">
        <v>2009</v>
      </c>
      <c r="F9" s="29" t="s">
        <v>46</v>
      </c>
      <c r="G9" s="26" t="s">
        <v>33</v>
      </c>
      <c r="H9" s="30">
        <v>24000333</v>
      </c>
      <c r="I9" s="31"/>
      <c r="J9" s="31" t="s">
        <v>26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/>
      <c r="C10" s="26" t="s">
        <v>47</v>
      </c>
      <c r="D10" s="27" t="s">
        <v>22</v>
      </c>
      <c r="E10" s="28">
        <v>2012</v>
      </c>
      <c r="F10" s="29" t="s">
        <v>48</v>
      </c>
      <c r="G10" s="26" t="s">
        <v>33</v>
      </c>
      <c r="H10" s="30" t="s">
        <v>49</v>
      </c>
      <c r="I10" s="31"/>
      <c r="J10" s="31" t="s">
        <v>26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/>
      <c r="C11" s="26" t="s">
        <v>50</v>
      </c>
      <c r="D11" s="27" t="s">
        <v>22</v>
      </c>
      <c r="E11" s="28">
        <v>2006</v>
      </c>
      <c r="F11" s="29" t="s">
        <v>51</v>
      </c>
      <c r="G11" s="26" t="s">
        <v>52</v>
      </c>
      <c r="H11" s="30" t="s">
        <v>53</v>
      </c>
      <c r="I11" s="31"/>
      <c r="J11" s="31" t="s">
        <v>54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/>
      <c r="C12" s="26" t="s">
        <v>55</v>
      </c>
      <c r="D12" s="27" t="s">
        <v>22</v>
      </c>
      <c r="E12" s="28">
        <v>2013</v>
      </c>
      <c r="F12" s="29"/>
      <c r="G12" s="26" t="s">
        <v>56</v>
      </c>
      <c r="H12" s="30">
        <v>133541</v>
      </c>
      <c r="I12" s="31"/>
      <c r="J12" s="31" t="s">
        <v>35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/>
      <c r="C13" s="26" t="s">
        <v>57</v>
      </c>
      <c r="D13" s="27" t="s">
        <v>22</v>
      </c>
      <c r="E13" s="28">
        <v>2015</v>
      </c>
      <c r="F13" s="29"/>
      <c r="G13" s="26" t="s">
        <v>58</v>
      </c>
      <c r="H13" s="30" t="s">
        <v>59</v>
      </c>
      <c r="I13" s="31"/>
      <c r="J13" s="31" t="s">
        <v>26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/>
      <c r="C14" s="26" t="s">
        <v>60</v>
      </c>
      <c r="D14" s="27" t="s">
        <v>22</v>
      </c>
      <c r="E14" s="28">
        <v>2017</v>
      </c>
      <c r="F14" s="29" t="s">
        <v>61</v>
      </c>
      <c r="G14" s="26" t="s">
        <v>62</v>
      </c>
      <c r="H14" s="43" t="s">
        <v>63</v>
      </c>
      <c r="I14" s="31"/>
      <c r="J14" s="31" t="s">
        <v>64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/>
      <c r="C15" s="26" t="s">
        <v>60</v>
      </c>
      <c r="D15" s="27" t="s">
        <v>22</v>
      </c>
      <c r="E15" s="28">
        <v>2017</v>
      </c>
      <c r="F15" s="29" t="s">
        <v>61</v>
      </c>
      <c r="G15" s="26" t="s">
        <v>62</v>
      </c>
      <c r="H15" s="43" t="s">
        <v>65</v>
      </c>
      <c r="I15" s="31"/>
      <c r="J15" s="31" t="s">
        <v>64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/>
      <c r="C16" s="26" t="s">
        <v>60</v>
      </c>
      <c r="D16" s="27" t="s">
        <v>22</v>
      </c>
      <c r="E16" s="28">
        <v>2017</v>
      </c>
      <c r="F16" s="29" t="s">
        <v>61</v>
      </c>
      <c r="G16" s="26" t="s">
        <v>62</v>
      </c>
      <c r="H16" s="43" t="s">
        <v>66</v>
      </c>
      <c r="I16" s="31"/>
      <c r="J16" s="31" t="s">
        <v>64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/>
      <c r="C17" s="26" t="s">
        <v>60</v>
      </c>
      <c r="D17" s="27" t="s">
        <v>22</v>
      </c>
      <c r="E17" s="28">
        <v>2017</v>
      </c>
      <c r="F17" s="29" t="s">
        <v>61</v>
      </c>
      <c r="G17" s="26" t="s">
        <v>62</v>
      </c>
      <c r="H17" s="43" t="s">
        <v>67</v>
      </c>
      <c r="I17" s="31"/>
      <c r="J17" s="31" t="s">
        <v>64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/>
      <c r="C18" s="26" t="s">
        <v>60</v>
      </c>
      <c r="D18" s="27" t="s">
        <v>22</v>
      </c>
      <c r="E18" s="28">
        <v>2017</v>
      </c>
      <c r="F18" s="29" t="s">
        <v>61</v>
      </c>
      <c r="G18" s="26" t="s">
        <v>62</v>
      </c>
      <c r="H18" s="43" t="s">
        <v>68</v>
      </c>
      <c r="I18" s="31"/>
      <c r="J18" s="31" t="s">
        <v>64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/>
      <c r="C19" s="26" t="s">
        <v>60</v>
      </c>
      <c r="D19" s="27" t="s">
        <v>22</v>
      </c>
      <c r="E19" s="28">
        <v>2017</v>
      </c>
      <c r="F19" s="29" t="s">
        <v>61</v>
      </c>
      <c r="G19" s="26" t="s">
        <v>62</v>
      </c>
      <c r="H19" s="43" t="s">
        <v>69</v>
      </c>
      <c r="I19" s="39"/>
      <c r="J19" s="31" t="s">
        <v>64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/>
      <c r="C20" s="26" t="s">
        <v>70</v>
      </c>
      <c r="D20" s="27" t="s">
        <v>22</v>
      </c>
      <c r="E20" s="28">
        <v>2017</v>
      </c>
      <c r="F20" s="29" t="s">
        <v>71</v>
      </c>
      <c r="G20" s="26" t="s">
        <v>72</v>
      </c>
      <c r="H20" s="43" t="s">
        <v>73</v>
      </c>
      <c r="I20" s="31"/>
      <c r="J20" s="31" t="s">
        <v>64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/>
      <c r="C21" s="26" t="s">
        <v>70</v>
      </c>
      <c r="D21" s="27" t="s">
        <v>22</v>
      </c>
      <c r="E21" s="28">
        <v>2017</v>
      </c>
      <c r="F21" s="29" t="s">
        <v>71</v>
      </c>
      <c r="G21" s="26" t="s">
        <v>72</v>
      </c>
      <c r="H21" s="43" t="s">
        <v>74</v>
      </c>
      <c r="I21" s="31"/>
      <c r="J21" s="31" t="s">
        <v>64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/>
      <c r="C22" s="26" t="s">
        <v>70</v>
      </c>
      <c r="D22" s="27" t="s">
        <v>22</v>
      </c>
      <c r="E22" s="28">
        <v>2017</v>
      </c>
      <c r="F22" s="29" t="s">
        <v>75</v>
      </c>
      <c r="G22" s="26" t="s">
        <v>72</v>
      </c>
      <c r="H22" s="43" t="s">
        <v>76</v>
      </c>
      <c r="I22" s="31"/>
      <c r="J22" s="31" t="s">
        <v>64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/>
      <c r="C23" s="26" t="s">
        <v>77</v>
      </c>
      <c r="D23" s="27" t="s">
        <v>22</v>
      </c>
      <c r="E23" s="28">
        <v>2011</v>
      </c>
      <c r="F23" s="29" t="s">
        <v>78</v>
      </c>
      <c r="G23" s="26" t="s">
        <v>79</v>
      </c>
      <c r="H23" s="46" t="s">
        <v>80</v>
      </c>
      <c r="I23" s="31"/>
      <c r="J23" s="31" t="s">
        <v>26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/>
      <c r="C24" s="26" t="s">
        <v>81</v>
      </c>
      <c r="D24" s="27" t="s">
        <v>22</v>
      </c>
      <c r="E24" s="28">
        <v>2008</v>
      </c>
      <c r="F24" s="29" t="s">
        <v>82</v>
      </c>
      <c r="G24" s="26" t="s">
        <v>83</v>
      </c>
      <c r="H24" s="46" t="s">
        <v>84</v>
      </c>
      <c r="I24" s="31"/>
      <c r="J24" s="31" t="s">
        <v>26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/>
      <c r="C25" s="26" t="s">
        <v>81</v>
      </c>
      <c r="D25" s="27" t="s">
        <v>22</v>
      </c>
      <c r="E25" s="28">
        <v>2007</v>
      </c>
      <c r="F25" s="29" t="s">
        <v>82</v>
      </c>
      <c r="G25" s="26" t="s">
        <v>83</v>
      </c>
      <c r="H25" s="46" t="s">
        <v>85</v>
      </c>
      <c r="I25" s="31"/>
      <c r="J25" s="31" t="s">
        <v>26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/>
      <c r="C26" s="26" t="s">
        <v>86</v>
      </c>
      <c r="D26" s="27" t="s">
        <v>22</v>
      </c>
      <c r="E26" s="28">
        <v>2017</v>
      </c>
      <c r="F26" s="29" t="s">
        <v>87</v>
      </c>
      <c r="G26" s="26" t="s">
        <v>88</v>
      </c>
      <c r="H26" s="46">
        <v>1847</v>
      </c>
      <c r="I26" s="31"/>
      <c r="J26" s="31" t="s">
        <v>26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/>
      <c r="C27" s="26" t="s">
        <v>86</v>
      </c>
      <c r="D27" s="27" t="s">
        <v>22</v>
      </c>
      <c r="E27" s="28">
        <v>2017</v>
      </c>
      <c r="F27" s="29" t="s">
        <v>87</v>
      </c>
      <c r="G27" s="26" t="s">
        <v>88</v>
      </c>
      <c r="H27" s="46">
        <v>1850</v>
      </c>
      <c r="I27" s="31"/>
      <c r="J27" s="31" t="s">
        <v>26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/>
      <c r="C28" s="26" t="s">
        <v>89</v>
      </c>
      <c r="D28" s="27" t="s">
        <v>22</v>
      </c>
      <c r="E28" s="28">
        <v>2017</v>
      </c>
      <c r="F28" s="29" t="s">
        <v>90</v>
      </c>
      <c r="G28" s="26" t="s">
        <v>91</v>
      </c>
      <c r="H28" s="46"/>
      <c r="I28" s="31"/>
      <c r="J28" s="31" t="s">
        <v>26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/>
      <c r="C29" s="26" t="s">
        <v>92</v>
      </c>
      <c r="D29" s="27" t="s">
        <v>22</v>
      </c>
      <c r="E29" s="28">
        <v>2008</v>
      </c>
      <c r="F29" s="29" t="s">
        <v>93</v>
      </c>
      <c r="G29" s="26" t="s">
        <v>94</v>
      </c>
      <c r="H29" s="46">
        <v>249392</v>
      </c>
      <c r="I29" s="31"/>
      <c r="J29" s="31" t="s">
        <v>26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/>
      <c r="C30" s="26" t="s">
        <v>92</v>
      </c>
      <c r="D30" s="27" t="s">
        <v>22</v>
      </c>
      <c r="E30" s="28">
        <v>2009</v>
      </c>
      <c r="F30" s="29" t="s">
        <v>95</v>
      </c>
      <c r="G30" s="26" t="s">
        <v>94</v>
      </c>
      <c r="H30" s="46">
        <v>263879</v>
      </c>
      <c r="I30" s="31"/>
      <c r="J30" s="31" t="s">
        <v>26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/>
      <c r="C31" s="26" t="s">
        <v>96</v>
      </c>
      <c r="D31" s="27" t="s">
        <v>22</v>
      </c>
      <c r="E31" s="28">
        <v>2010</v>
      </c>
      <c r="F31" s="29" t="s">
        <v>97</v>
      </c>
      <c r="G31" s="26" t="s">
        <v>98</v>
      </c>
      <c r="H31" s="46" t="s">
        <v>99</v>
      </c>
      <c r="I31" s="31"/>
      <c r="J31" s="31" t="s">
        <v>54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/>
      <c r="C32" s="26" t="s">
        <v>96</v>
      </c>
      <c r="D32" s="27" t="s">
        <v>22</v>
      </c>
      <c r="E32" s="28">
        <v>2007</v>
      </c>
      <c r="F32" s="29" t="s">
        <v>100</v>
      </c>
      <c r="G32" s="26" t="s">
        <v>98</v>
      </c>
      <c r="H32" s="46" t="s">
        <v>101</v>
      </c>
      <c r="I32" s="31"/>
      <c r="J32" s="31" t="s">
        <v>54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/>
      <c r="C33" s="26" t="s">
        <v>96</v>
      </c>
      <c r="D33" s="27" t="s">
        <v>22</v>
      </c>
      <c r="E33" s="28">
        <v>2010</v>
      </c>
      <c r="F33" s="29" t="s">
        <v>102</v>
      </c>
      <c r="G33" s="26" t="s">
        <v>98</v>
      </c>
      <c r="H33" s="46" t="s">
        <v>103</v>
      </c>
      <c r="I33" s="31"/>
      <c r="J33" s="31" t="s">
        <v>54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/>
      <c r="C34" s="26" t="s">
        <v>104</v>
      </c>
      <c r="D34" s="27" t="s">
        <v>22</v>
      </c>
      <c r="E34" s="28">
        <v>2007</v>
      </c>
      <c r="F34" s="29"/>
      <c r="G34" s="26" t="s">
        <v>52</v>
      </c>
      <c r="H34" s="46" t="s">
        <v>105</v>
      </c>
      <c r="I34" s="31"/>
      <c r="J34" s="31" t="s">
        <v>54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/>
      <c r="C35" s="26" t="s">
        <v>106</v>
      </c>
      <c r="D35" s="27" t="s">
        <v>22</v>
      </c>
      <c r="E35" s="28">
        <v>2006</v>
      </c>
      <c r="F35" s="29"/>
      <c r="G35" s="26" t="s">
        <v>107</v>
      </c>
      <c r="H35" s="46" t="s">
        <v>108</v>
      </c>
      <c r="I35" s="31"/>
      <c r="J35" s="31" t="s">
        <v>54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/>
      <c r="C36" s="26" t="s">
        <v>109</v>
      </c>
      <c r="D36" s="27" t="s">
        <v>22</v>
      </c>
      <c r="E36" s="28">
        <v>2010</v>
      </c>
      <c r="F36" s="29" t="s">
        <v>110</v>
      </c>
      <c r="G36" s="26" t="s">
        <v>98</v>
      </c>
      <c r="H36" s="46" t="s">
        <v>111</v>
      </c>
      <c r="I36" s="31"/>
      <c r="J36" s="31" t="s">
        <v>54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/>
      <c r="C37" s="26" t="s">
        <v>112</v>
      </c>
      <c r="D37" s="27" t="s">
        <v>22</v>
      </c>
      <c r="E37" s="28">
        <v>2008</v>
      </c>
      <c r="F37" s="29" t="s">
        <v>113</v>
      </c>
      <c r="G37" s="26" t="s">
        <v>98</v>
      </c>
      <c r="H37" s="46" t="s">
        <v>114</v>
      </c>
      <c r="I37" s="31"/>
      <c r="J37" s="31" t="s">
        <v>54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/>
      <c r="C38" s="26" t="s">
        <v>112</v>
      </c>
      <c r="D38" s="27" t="s">
        <v>22</v>
      </c>
      <c r="E38" s="28">
        <v>2008</v>
      </c>
      <c r="F38" s="29" t="s">
        <v>115</v>
      </c>
      <c r="G38" s="26" t="s">
        <v>98</v>
      </c>
      <c r="H38" s="46" t="s">
        <v>116</v>
      </c>
      <c r="I38" s="31"/>
      <c r="J38" s="31" t="s">
        <v>54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/>
      <c r="C39" s="26" t="s">
        <v>117</v>
      </c>
      <c r="D39" s="27" t="s">
        <v>22</v>
      </c>
      <c r="E39" s="28">
        <v>2003</v>
      </c>
      <c r="F39" s="29" t="s">
        <v>118</v>
      </c>
      <c r="G39" s="26" t="s">
        <v>119</v>
      </c>
      <c r="H39" s="46">
        <v>210101310</v>
      </c>
      <c r="I39" s="31"/>
      <c r="J39" s="31" t="s">
        <v>26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/>
      <c r="C40" s="26" t="s">
        <v>120</v>
      </c>
      <c r="D40" s="27" t="s">
        <v>22</v>
      </c>
      <c r="E40" s="28">
        <v>1994</v>
      </c>
      <c r="F40" s="29"/>
      <c r="G40" s="26" t="s">
        <v>121</v>
      </c>
      <c r="H40" s="46" t="s">
        <v>122</v>
      </c>
      <c r="I40" s="31"/>
      <c r="J40" s="31" t="s">
        <v>26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/>
      <c r="C41" s="26" t="s">
        <v>120</v>
      </c>
      <c r="D41" s="27" t="s">
        <v>22</v>
      </c>
      <c r="E41" s="28">
        <v>1998</v>
      </c>
      <c r="F41" s="29"/>
      <c r="G41" s="26" t="s">
        <v>121</v>
      </c>
      <c r="H41" s="46" t="s">
        <v>123</v>
      </c>
      <c r="I41" s="31"/>
      <c r="J41" s="31" t="s">
        <v>26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/>
      <c r="C42" s="26" t="s">
        <v>86</v>
      </c>
      <c r="D42" s="27" t="s">
        <v>22</v>
      </c>
      <c r="E42" s="28">
        <v>1977</v>
      </c>
      <c r="F42" s="29"/>
      <c r="G42" s="26" t="s">
        <v>124</v>
      </c>
      <c r="H42" s="46" t="s">
        <v>125</v>
      </c>
      <c r="I42" s="31"/>
      <c r="J42" s="31" t="s">
        <v>26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/>
      <c r="C43" s="26" t="s">
        <v>126</v>
      </c>
      <c r="D43" s="27" t="s">
        <v>22</v>
      </c>
      <c r="E43" s="28">
        <v>2010</v>
      </c>
      <c r="F43" s="29" t="s">
        <v>127</v>
      </c>
      <c r="G43" s="26" t="s">
        <v>33</v>
      </c>
      <c r="H43" s="46" t="s">
        <v>128</v>
      </c>
      <c r="I43" s="31"/>
      <c r="J43" s="31" t="s">
        <v>26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/>
      <c r="C44" s="26" t="s">
        <v>129</v>
      </c>
      <c r="D44" s="27" t="s">
        <v>22</v>
      </c>
      <c r="E44" s="28">
        <v>2017</v>
      </c>
      <c r="F44" s="29" t="s">
        <v>130</v>
      </c>
      <c r="G44" s="26" t="s">
        <v>33</v>
      </c>
      <c r="H44" s="46" t="s">
        <v>131</v>
      </c>
      <c r="I44" s="31"/>
      <c r="J44" s="31" t="s">
        <v>26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/>
      <c r="C45" s="26" t="s">
        <v>132</v>
      </c>
      <c r="D45" s="27" t="s">
        <v>22</v>
      </c>
      <c r="E45" s="28">
        <v>2012</v>
      </c>
      <c r="F45" s="29" t="s">
        <v>133</v>
      </c>
      <c r="G45" s="26" t="s">
        <v>33</v>
      </c>
      <c r="H45" s="46" t="s">
        <v>134</v>
      </c>
      <c r="I45" s="31"/>
      <c r="J45" s="31" t="s">
        <v>26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/>
      <c r="C46" s="26" t="s">
        <v>135</v>
      </c>
      <c r="D46" s="27" t="s">
        <v>22</v>
      </c>
      <c r="E46" s="28">
        <v>2014</v>
      </c>
      <c r="F46" s="29" t="s">
        <v>136</v>
      </c>
      <c r="G46" s="26" t="s">
        <v>33</v>
      </c>
      <c r="H46" s="46" t="s">
        <v>137</v>
      </c>
      <c r="I46" s="31"/>
      <c r="J46" s="31" t="s">
        <v>26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/>
      <c r="C47" s="47" t="s">
        <v>31</v>
      </c>
      <c r="D47" s="27" t="s">
        <v>22</v>
      </c>
      <c r="E47" s="28">
        <v>2017</v>
      </c>
      <c r="F47" s="29" t="s">
        <v>138</v>
      </c>
      <c r="G47" s="26" t="s">
        <v>139</v>
      </c>
      <c r="H47" s="43">
        <v>2291312</v>
      </c>
      <c r="I47" s="31"/>
      <c r="J47" s="31" t="s">
        <v>35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/>
      <c r="C48" s="47" t="s">
        <v>31</v>
      </c>
      <c r="D48" s="27" t="s">
        <v>22</v>
      </c>
      <c r="E48" s="28">
        <v>2017</v>
      </c>
      <c r="F48" s="29" t="s">
        <v>140</v>
      </c>
      <c r="G48" s="26" t="s">
        <v>139</v>
      </c>
      <c r="H48" s="43">
        <v>2291303</v>
      </c>
      <c r="I48" s="31"/>
      <c r="J48" s="31" t="s">
        <v>35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/>
      <c r="C49" s="47" t="s">
        <v>31</v>
      </c>
      <c r="D49" s="27" t="s">
        <v>22</v>
      </c>
      <c r="E49" s="28">
        <v>2017</v>
      </c>
      <c r="F49" s="29" t="s">
        <v>141</v>
      </c>
      <c r="G49" s="26" t="s">
        <v>139</v>
      </c>
      <c r="H49" s="43">
        <v>163001392</v>
      </c>
      <c r="I49" s="31"/>
      <c r="J49" s="31" t="s">
        <v>35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/>
      <c r="C50" s="47" t="s">
        <v>31</v>
      </c>
      <c r="D50" s="27" t="s">
        <v>22</v>
      </c>
      <c r="E50" s="28">
        <v>2017</v>
      </c>
      <c r="F50" s="29" t="s">
        <v>141</v>
      </c>
      <c r="G50" s="26" t="s">
        <v>139</v>
      </c>
      <c r="H50" s="43">
        <v>163001393</v>
      </c>
      <c r="I50" s="31"/>
      <c r="J50" s="31" t="s">
        <v>35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/>
      <c r="C51" s="47" t="s">
        <v>40</v>
      </c>
      <c r="D51" s="27" t="s">
        <v>22</v>
      </c>
      <c r="E51" s="28">
        <v>2017</v>
      </c>
      <c r="F51" s="29" t="s">
        <v>142</v>
      </c>
      <c r="G51" s="26" t="s">
        <v>139</v>
      </c>
      <c r="H51" s="43">
        <v>1697934</v>
      </c>
      <c r="I51" s="31"/>
      <c r="J51" s="31" t="s">
        <v>35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/>
      <c r="C52" s="47" t="s">
        <v>40</v>
      </c>
      <c r="D52" s="27" t="s">
        <v>22</v>
      </c>
      <c r="E52" s="28">
        <v>2017</v>
      </c>
      <c r="F52" s="29" t="s">
        <v>142</v>
      </c>
      <c r="G52" s="26" t="s">
        <v>139</v>
      </c>
      <c r="H52" s="43">
        <v>1697935</v>
      </c>
      <c r="I52" s="31"/>
      <c r="J52" s="31" t="s">
        <v>35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/>
      <c r="C53" s="47" t="s">
        <v>40</v>
      </c>
      <c r="D53" s="27" t="s">
        <v>22</v>
      </c>
      <c r="E53" s="28">
        <v>2017</v>
      </c>
      <c r="F53" s="29" t="s">
        <v>142</v>
      </c>
      <c r="G53" s="26" t="s">
        <v>139</v>
      </c>
      <c r="H53" s="43">
        <v>1697936</v>
      </c>
      <c r="I53" s="31"/>
      <c r="J53" s="31" t="s">
        <v>35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/>
      <c r="C54" s="47" t="s">
        <v>40</v>
      </c>
      <c r="D54" s="27" t="s">
        <v>22</v>
      </c>
      <c r="E54" s="28">
        <v>2017</v>
      </c>
      <c r="F54" s="29" t="s">
        <v>142</v>
      </c>
      <c r="G54" s="26" t="s">
        <v>139</v>
      </c>
      <c r="H54" s="43">
        <v>1697939</v>
      </c>
      <c r="I54" s="31"/>
      <c r="J54" s="31" t="s">
        <v>35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/>
      <c r="C55" s="26" t="s">
        <v>31</v>
      </c>
      <c r="D55" s="27" t="s">
        <v>22</v>
      </c>
      <c r="E55" s="28">
        <v>2016</v>
      </c>
      <c r="F55" s="29" t="s">
        <v>143</v>
      </c>
      <c r="G55" s="26" t="s">
        <v>144</v>
      </c>
      <c r="H55" s="43" t="s">
        <v>145</v>
      </c>
      <c r="I55" s="31"/>
      <c r="J55" s="31" t="s">
        <v>35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/>
      <c r="C56" s="47" t="s">
        <v>146</v>
      </c>
      <c r="D56" s="27" t="s">
        <v>22</v>
      </c>
      <c r="E56" s="28">
        <v>2017</v>
      </c>
      <c r="F56" s="29" t="s">
        <v>147</v>
      </c>
      <c r="G56" s="26" t="s">
        <v>148</v>
      </c>
      <c r="H56" s="43" t="s">
        <v>149</v>
      </c>
      <c r="I56" s="31"/>
      <c r="J56" s="31" t="s">
        <v>35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8"/>
      <c r="C57" s="47" t="s">
        <v>146</v>
      </c>
      <c r="D57" s="27" t="s">
        <v>22</v>
      </c>
      <c r="E57" s="28">
        <v>2017</v>
      </c>
      <c r="F57" s="29" t="s">
        <v>147</v>
      </c>
      <c r="G57" s="26" t="s">
        <v>148</v>
      </c>
      <c r="H57" s="49" t="s">
        <v>150</v>
      </c>
      <c r="I57" s="50"/>
      <c r="J57" s="50" t="s">
        <v>35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1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8"/>
      <c r="C58" s="52"/>
      <c r="D58" s="53"/>
      <c r="E58" s="54"/>
      <c r="F58" s="55"/>
      <c r="G58" s="56"/>
      <c r="H58" s="49"/>
      <c r="I58" s="50"/>
      <c r="J58" s="50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1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8"/>
      <c r="C59" s="52"/>
      <c r="D59" s="53"/>
      <c r="E59" s="54"/>
      <c r="F59" s="55"/>
      <c r="G59" s="56"/>
      <c r="H59" s="49"/>
      <c r="I59" s="50"/>
      <c r="J59" s="50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1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8"/>
      <c r="C60" s="52"/>
      <c r="D60" s="53"/>
      <c r="E60" s="54"/>
      <c r="F60" s="55"/>
      <c r="G60" s="56"/>
      <c r="H60" s="49"/>
      <c r="I60" s="50"/>
      <c r="J60" s="50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1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7"/>
      <c r="C61" s="58"/>
      <c r="D61" s="59"/>
      <c r="E61" s="60"/>
      <c r="F61" s="61"/>
      <c r="G61" s="62"/>
      <c r="H61" s="63"/>
      <c r="I61" s="64"/>
      <c r="J61" s="64"/>
      <c r="K61" s="65" t="e">
        <f t="shared" ca="1" si="3"/>
        <v>#REF!</v>
      </c>
      <c r="L61" s="66">
        <v>0</v>
      </c>
      <c r="M61" s="66">
        <v>0</v>
      </c>
      <c r="N61" s="66">
        <v>0</v>
      </c>
      <c r="O61" s="66">
        <v>0</v>
      </c>
      <c r="P61" s="67"/>
      <c r="Q61" s="66" t="e">
        <f>MAX(IF(#REF!=B61,#REF!))</f>
        <v>#REF!</v>
      </c>
      <c r="R61" s="68" t="str">
        <f t="shared" si="0"/>
        <v>???</v>
      </c>
      <c r="S61" s="69" t="e">
        <f t="shared" si="1"/>
        <v>#REF!</v>
      </c>
      <c r="T61" s="70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 B3">
    <cfRule type="duplicateValues" dxfId="38" priority="10" stopIfTrue="1"/>
  </conditionalFormatting>
  <conditionalFormatting sqref="B1">
    <cfRule type="duplicateValues" dxfId="37" priority="9" stopIfTrue="1"/>
  </conditionalFormatting>
  <conditionalFormatting sqref="B4">
    <cfRule type="duplicateValues" dxfId="36" priority="11" stopIfTrue="1"/>
  </conditionalFormatting>
  <conditionalFormatting sqref="B17">
    <cfRule type="duplicateValues" dxfId="35" priority="12" stopIfTrue="1"/>
  </conditionalFormatting>
  <conditionalFormatting sqref="B2">
    <cfRule type="duplicateValues" dxfId="34" priority="13" stopIfTrue="1"/>
  </conditionalFormatting>
  <conditionalFormatting sqref="T3:T61">
    <cfRule type="cellIs" dxfId="33" priority="6" stopIfTrue="1" operator="equal">
      <formula>"A faire"</formula>
    </cfRule>
    <cfRule type="cellIs" dxfId="32" priority="7" stopIfTrue="1" operator="equal">
      <formula>"Urgent"</formula>
    </cfRule>
    <cfRule type="cellIs" dxfId="31" priority="8" stopIfTrue="1" operator="equal">
      <formula>"TRES URGENT !!!"</formula>
    </cfRule>
  </conditionalFormatting>
  <conditionalFormatting sqref="T3:T61">
    <cfRule type="cellIs" dxfId="30" priority="3" stopIfTrue="1" operator="equal">
      <formula>"A faire"</formula>
    </cfRule>
    <cfRule type="cellIs" dxfId="29" priority="4" stopIfTrue="1" operator="equal">
      <formula>"Urgent"</formula>
    </cfRule>
    <cfRule type="cellIs" dxfId="28" priority="5" stopIfTrue="1" operator="equal">
      <formula>"Très urgent !!!"</formula>
    </cfRule>
  </conditionalFormatting>
  <conditionalFormatting sqref="S3:S61">
    <cfRule type="containsText" dxfId="27" priority="1" stopIfTrue="1" operator="containsText" text="ERREUR">
      <formula>NOT(ISERROR(SEARCH("ERREUR",S3)))</formula>
    </cfRule>
    <cfRule type="containsText" dxfId="26" priority="2" stopIfTrue="1" operator="containsText" text="NC">
      <formula>NOT(ISERROR(SEARCH("NC",S3)))</formula>
    </cfRule>
  </conditionalFormatting>
  <conditionalFormatting sqref="B18 B6:B16">
    <cfRule type="duplicateValues" dxfId="25" priority="14" stopIfTrue="1"/>
  </conditionalFormatting>
  <conditionalFormatting sqref="B19:B61">
    <cfRule type="duplicateValues" dxfId="24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38" t="s">
        <v>20</v>
      </c>
      <c r="B1" s="240" t="s">
        <v>171</v>
      </c>
      <c r="C1" s="241"/>
      <c r="D1" s="74" t="e">
        <f t="array" ref="D1">MIN(IF((#REF!=$A$1)*(#REF!=COLUMN(A:L)),#REF!))</f>
        <v>#REF!</v>
      </c>
      <c r="E1" s="242" t="s">
        <v>172</v>
      </c>
      <c r="F1" s="243"/>
      <c r="G1" s="243"/>
      <c r="H1" s="244"/>
      <c r="I1" s="245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45"/>
      <c r="K1" s="245"/>
      <c r="L1" s="245"/>
      <c r="M1" s="245"/>
      <c r="N1" s="246"/>
    </row>
    <row r="2" spans="1:14" ht="13.5" thickBot="1" x14ac:dyDescent="0.3">
      <c r="A2" s="239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47" t="s">
        <v>178</v>
      </c>
      <c r="B14" s="240"/>
      <c r="C14" s="240"/>
      <c r="D14" s="241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3" priority="12">
      <formula>AND(#REF!&lt;1)</formula>
    </cfRule>
  </conditionalFormatting>
  <conditionalFormatting sqref="C3">
    <cfRule type="expression" dxfId="22" priority="11">
      <formula>AND(#REF!&lt;2)</formula>
    </cfRule>
  </conditionalFormatting>
  <conditionalFormatting sqref="D3">
    <cfRule type="expression" dxfId="21" priority="10">
      <formula>AND(#REF!&lt;3)</formula>
    </cfRule>
  </conditionalFormatting>
  <conditionalFormatting sqref="E3">
    <cfRule type="expression" dxfId="20" priority="9">
      <formula>AND(#REF!&lt;4)</formula>
    </cfRule>
  </conditionalFormatting>
  <conditionalFormatting sqref="F3">
    <cfRule type="expression" dxfId="19" priority="8">
      <formula>AND(#REF!&lt;5)</formula>
    </cfRule>
  </conditionalFormatting>
  <conditionalFormatting sqref="G3">
    <cfRule type="expression" dxfId="18" priority="7">
      <formula>AND(#REF!&lt;6)</formula>
    </cfRule>
  </conditionalFormatting>
  <conditionalFormatting sqref="H3">
    <cfRule type="expression" dxfId="17" priority="6">
      <formula>AND(#REF!&lt;7)</formula>
    </cfRule>
  </conditionalFormatting>
  <conditionalFormatting sqref="I3">
    <cfRule type="expression" dxfId="16" priority="5">
      <formula>AND(#REF!&lt;8)</formula>
    </cfRule>
  </conditionalFormatting>
  <conditionalFormatting sqref="J3">
    <cfRule type="expression" dxfId="15" priority="4">
      <formula>AND(#REF!&lt;9)</formula>
    </cfRule>
  </conditionalFormatting>
  <conditionalFormatting sqref="K3">
    <cfRule type="expression" dxfId="14" priority="3">
      <formula>AND(#REF!&lt;10)</formula>
    </cfRule>
  </conditionalFormatting>
  <conditionalFormatting sqref="L3">
    <cfRule type="expression" dxfId="13" priority="2">
      <formula>AND(#REF!&lt;11)</formula>
    </cfRule>
  </conditionalFormatting>
  <conditionalFormatting sqref="M3">
    <cfRule type="expression" dxfId="12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38" t="str">
        <f>'FLEET INFORMATION'!B3</f>
        <v>MI 070</v>
      </c>
      <c r="B1" s="240" t="s">
        <v>171</v>
      </c>
      <c r="C1" s="241"/>
      <c r="D1" s="74" t="e">
        <f t="array" ref="D1">MIN(IF((#REF!=$A$1)*(#REF!=COLUMN(A:L)),#REF!))</f>
        <v>#REF!</v>
      </c>
      <c r="E1" s="242" t="s">
        <v>172</v>
      </c>
      <c r="F1" s="243"/>
      <c r="G1" s="243"/>
      <c r="H1" s="244"/>
      <c r="I1" s="245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45"/>
      <c r="K1" s="245"/>
      <c r="L1" s="245"/>
      <c r="M1" s="245"/>
      <c r="N1" s="246"/>
    </row>
    <row r="2" spans="1:14" ht="13.5" thickBot="1" x14ac:dyDescent="0.3">
      <c r="A2" s="239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47" t="s">
        <v>178</v>
      </c>
      <c r="B14" s="240"/>
      <c r="C14" s="240"/>
      <c r="D14" s="241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1" priority="12">
      <formula>AND(#REF!&lt;1)</formula>
    </cfRule>
  </conditionalFormatting>
  <conditionalFormatting sqref="C3">
    <cfRule type="expression" dxfId="10" priority="11">
      <formula>AND(#REF!&lt;2)</formula>
    </cfRule>
  </conditionalFormatting>
  <conditionalFormatting sqref="D3">
    <cfRule type="expression" dxfId="9" priority="10">
      <formula>AND(#REF!&lt;3)</formula>
    </cfRule>
  </conditionalFormatting>
  <conditionalFormatting sqref="E3">
    <cfRule type="expression" dxfId="8" priority="9">
      <formula>AND(#REF!&lt;4)</formula>
    </cfRule>
  </conditionalFormatting>
  <conditionalFormatting sqref="F3">
    <cfRule type="expression" dxfId="7" priority="8">
      <formula>AND(#REF!&lt;5)</formula>
    </cfRule>
  </conditionalFormatting>
  <conditionalFormatting sqref="G3">
    <cfRule type="expression" dxfId="6" priority="7">
      <formula>AND(#REF!&lt;6)</formula>
    </cfRule>
  </conditionalFormatting>
  <conditionalFormatting sqref="H3">
    <cfRule type="expression" dxfId="5" priority="6">
      <formula>AND(#REF!&lt;7)</formula>
    </cfRule>
  </conditionalFormatting>
  <conditionalFormatting sqref="I3">
    <cfRule type="expression" dxfId="4" priority="5">
      <formula>AND(#REF!&lt;8)</formula>
    </cfRule>
  </conditionalFormatting>
  <conditionalFormatting sqref="J3">
    <cfRule type="expression" dxfId="3" priority="4">
      <formula>AND(#REF!&lt;9)</formula>
    </cfRule>
  </conditionalFormatting>
  <conditionalFormatting sqref="K3">
    <cfRule type="expression" dxfId="2" priority="3">
      <formula>AND(#REF!&lt;10)</formula>
    </cfRule>
  </conditionalFormatting>
  <conditionalFormatting sqref="L3">
    <cfRule type="expression" dxfId="1" priority="2">
      <formula>AND(#REF!&lt;11)</formula>
    </cfRule>
  </conditionalFormatting>
  <conditionalFormatting sqref="M3">
    <cfRule type="expression" dxfId="0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AB16"/>
  <sheetViews>
    <sheetView showGridLines="0" zoomScale="85" zoomScaleNormal="85" zoomScaleSheetLayoutView="85" workbookViewId="0">
      <pane xSplit="1" topLeftCell="B1" activePane="topRight" state="frozen"/>
      <selection activeCell="S15" sqref="S15"/>
      <selection pane="topRight" activeCell="C4" sqref="C4"/>
    </sheetView>
  </sheetViews>
  <sheetFormatPr baseColWidth="10" defaultColWidth="9.140625" defaultRowHeight="12.75" x14ac:dyDescent="0.2"/>
  <cols>
    <col min="1" max="1" width="52.7109375" style="136" customWidth="1"/>
    <col min="2" max="4" width="19.42578125" style="136" customWidth="1"/>
    <col min="5" max="5" width="19.42578125" style="138" customWidth="1"/>
    <col min="6" max="6" width="5.28515625" style="136" customWidth="1"/>
    <col min="7" max="7" width="49.140625" style="136" customWidth="1"/>
    <col min="8" max="8" width="14.140625" style="136" bestFit="1" customWidth="1"/>
    <col min="9" max="9" width="5.28515625" style="136" customWidth="1"/>
    <col min="10" max="10" width="41.85546875" style="136" customWidth="1"/>
    <col min="11" max="11" width="13.5703125" style="136" customWidth="1"/>
    <col min="12" max="12" width="10.7109375" style="136" customWidth="1"/>
    <col min="13" max="13" width="13.5703125" style="136" customWidth="1"/>
    <col min="14" max="14" width="5.28515625" style="136" customWidth="1"/>
    <col min="15" max="15" width="41.85546875" style="136" customWidth="1"/>
    <col min="16" max="16" width="13.5703125" style="136" customWidth="1"/>
    <col min="17" max="17" width="9.140625" style="136" customWidth="1"/>
    <col min="18" max="18" width="13.5703125" style="136" customWidth="1"/>
    <col min="19" max="19" width="5.28515625" style="136" customWidth="1"/>
    <col min="20" max="20" width="41.85546875" style="136" customWidth="1"/>
    <col min="21" max="21" width="13.5703125" style="136" customWidth="1"/>
    <col min="22" max="22" width="9.42578125" style="136" bestFit="1" customWidth="1"/>
    <col min="23" max="23" width="13.5703125" style="136" customWidth="1"/>
    <col min="24" max="24" width="5.28515625" style="136" customWidth="1"/>
    <col min="25" max="25" width="41.85546875" style="136" customWidth="1"/>
    <col min="26" max="26" width="13.5703125" style="136" customWidth="1"/>
    <col min="27" max="27" width="8.140625" style="136" customWidth="1"/>
    <col min="28" max="28" width="13.5703125" style="136" customWidth="1"/>
    <col min="29" max="29" width="9.140625" style="136" customWidth="1"/>
    <col min="30" max="30" width="19.85546875" style="136" bestFit="1" customWidth="1"/>
    <col min="31" max="31" width="14.140625" style="136" bestFit="1" customWidth="1"/>
    <col min="32" max="32" width="16" style="136" bestFit="1" customWidth="1"/>
    <col min="33" max="33" width="42.7109375" style="136" bestFit="1" customWidth="1"/>
    <col min="34" max="16384" width="9.140625" style="136"/>
  </cols>
  <sheetData>
    <row r="1" spans="1:28" ht="13.5" thickBot="1" x14ac:dyDescent="0.25">
      <c r="B1" s="137"/>
      <c r="C1" s="137"/>
      <c r="D1" s="137"/>
      <c r="F1" s="137"/>
      <c r="G1" s="137"/>
      <c r="H1" s="137"/>
    </row>
    <row r="2" spans="1:28" ht="21.75" thickBot="1" x14ac:dyDescent="0.4">
      <c r="A2" s="139" t="s">
        <v>182</v>
      </c>
      <c r="B2" s="140" t="str">
        <f>VLOOKUP(B3,'FLEET INFORMATION'!$B$3:$J$61,9,0)</f>
        <v>HEAVY EQUIPMENT</v>
      </c>
      <c r="C2" s="141"/>
      <c r="D2" s="142" t="s">
        <v>183</v>
      </c>
      <c r="E2" s="143" t="s">
        <v>151</v>
      </c>
      <c r="F2" s="144"/>
      <c r="G2" s="256" t="s">
        <v>184</v>
      </c>
      <c r="H2" s="257"/>
      <c r="I2" s="145"/>
      <c r="J2" s="258" t="s">
        <v>64</v>
      </c>
      <c r="K2" s="259"/>
      <c r="L2" s="259"/>
      <c r="M2" s="260"/>
      <c r="O2" s="258" t="s">
        <v>54</v>
      </c>
      <c r="P2" s="259"/>
      <c r="Q2" s="259"/>
      <c r="R2" s="260"/>
      <c r="T2" s="258" t="s">
        <v>26</v>
      </c>
      <c r="U2" s="259"/>
      <c r="V2" s="259"/>
      <c r="W2" s="260"/>
      <c r="Y2" s="258" t="s">
        <v>35</v>
      </c>
      <c r="Z2" s="259"/>
      <c r="AA2" s="259"/>
      <c r="AB2" s="260"/>
    </row>
    <row r="3" spans="1:28" s="156" customFormat="1" ht="12.75" customHeight="1" x14ac:dyDescent="0.25">
      <c r="A3" s="146" t="s">
        <v>185</v>
      </c>
      <c r="B3" s="147" t="s">
        <v>20</v>
      </c>
      <c r="C3" s="147"/>
      <c r="D3" s="148" t="s">
        <v>186</v>
      </c>
      <c r="E3" s="149"/>
      <c r="F3" s="150"/>
      <c r="G3" s="151"/>
      <c r="H3" s="152"/>
      <c r="I3" s="153"/>
      <c r="J3" s="254" t="s">
        <v>187</v>
      </c>
      <c r="K3" s="255"/>
      <c r="L3" s="154" t="s">
        <v>169</v>
      </c>
      <c r="M3" s="155" t="s">
        <v>170</v>
      </c>
      <c r="O3" s="254" t="s">
        <v>188</v>
      </c>
      <c r="P3" s="255"/>
      <c r="Q3" s="154" t="s">
        <v>169</v>
      </c>
      <c r="R3" s="155" t="s">
        <v>170</v>
      </c>
      <c r="T3" s="254" t="s">
        <v>189</v>
      </c>
      <c r="U3" s="255"/>
      <c r="V3" s="154" t="s">
        <v>169</v>
      </c>
      <c r="W3" s="155" t="s">
        <v>170</v>
      </c>
      <c r="Y3" s="254" t="s">
        <v>190</v>
      </c>
      <c r="Z3" s="255"/>
      <c r="AA3" s="154" t="s">
        <v>169</v>
      </c>
      <c r="AB3" s="155" t="s">
        <v>170</v>
      </c>
    </row>
    <row r="4" spans="1:28" s="156" customFormat="1" ht="12.75" customHeight="1" x14ac:dyDescent="0.25">
      <c r="A4" s="157" t="s">
        <v>191</v>
      </c>
      <c r="B4" s="158" t="e">
        <f t="shared" ref="B4" ca="1" si="0">INDIRECT("'" &amp; B3&amp;"'!n4")</f>
        <v>#REF!</v>
      </c>
      <c r="C4" s="159"/>
      <c r="D4" s="159"/>
      <c r="E4" s="160"/>
      <c r="F4" s="161"/>
      <c r="G4" s="162"/>
      <c r="H4" s="163"/>
      <c r="I4" s="153"/>
      <c r="J4" s="157" t="s">
        <v>192</v>
      </c>
      <c r="K4" s="164">
        <f>SUMIF(B2:D2,J2,B4:D4)</f>
        <v>0</v>
      </c>
      <c r="L4" s="165"/>
      <c r="M4" s="166"/>
      <c r="O4" s="167" t="s">
        <v>192</v>
      </c>
      <c r="P4" s="164">
        <f>SUMIF(B2:D2,O2,B4:D4)</f>
        <v>0</v>
      </c>
      <c r="Q4" s="165"/>
      <c r="R4" s="166"/>
      <c r="T4" s="167" t="s">
        <v>192</v>
      </c>
      <c r="U4" s="164" t="e">
        <f ca="1">SUMIF(B2:D2,T2,B4:D4)</f>
        <v>#REF!</v>
      </c>
      <c r="V4" s="165"/>
      <c r="W4" s="166"/>
      <c r="Y4" s="167" t="s">
        <v>192</v>
      </c>
      <c r="Z4" s="164">
        <f>SUMIF(B2:D2,Y2,B4:D4)</f>
        <v>0</v>
      </c>
      <c r="AA4" s="165"/>
      <c r="AB4" s="166"/>
    </row>
    <row r="5" spans="1:28" s="156" customFormat="1" x14ac:dyDescent="0.25">
      <c r="A5" s="168" t="s">
        <v>152</v>
      </c>
      <c r="B5" s="169" t="e">
        <f t="shared" ref="B5" ca="1" si="1">INDIRECT("'" &amp; B3&amp;"'!b16")</f>
        <v>#REF!</v>
      </c>
      <c r="C5" s="169"/>
      <c r="D5" s="169"/>
      <c r="E5" s="170" t="e">
        <f ca="1">SUM(B5:D5)</f>
        <v>#REF!</v>
      </c>
      <c r="F5" s="171"/>
      <c r="G5" s="172" t="str">
        <f>A5</f>
        <v>DIESEL</v>
      </c>
      <c r="H5" s="173" t="e">
        <f ca="1">SUM(B5:D5)</f>
        <v>#REF!</v>
      </c>
      <c r="I5" s="174"/>
      <c r="J5" s="168" t="str">
        <f>A5</f>
        <v>DIESEL</v>
      </c>
      <c r="K5" s="175">
        <f>SUMIF(B2:D2,J2,B5:D5)</f>
        <v>0</v>
      </c>
      <c r="L5" s="176" t="str">
        <f t="shared" ref="L5:L10" si="2">IF(K5=0,"-",K5/$M$11)</f>
        <v>-</v>
      </c>
      <c r="M5" s="177" t="str">
        <f>IF(K5=0,"-",K5/$K$4)</f>
        <v>-</v>
      </c>
      <c r="O5" s="178" t="str">
        <f>A5</f>
        <v>DIESEL</v>
      </c>
      <c r="P5" s="175">
        <f>SUMIF(B2:D2,O2,B5:D5)</f>
        <v>0</v>
      </c>
      <c r="Q5" s="176" t="str">
        <f t="shared" ref="Q5:Q10" si="3">IF(P5=0,"-",P5/$R$11)</f>
        <v>-</v>
      </c>
      <c r="R5" s="177" t="str">
        <f>IF(P5=0,"-",P5/$P$4)</f>
        <v>-</v>
      </c>
      <c r="T5" s="178" t="str">
        <f t="shared" ref="T5:T10" si="4">O5</f>
        <v>DIESEL</v>
      </c>
      <c r="U5" s="175" t="e">
        <f ca="1">SUMIF(B2:D2,T2,B5:D5)</f>
        <v>#REF!</v>
      </c>
      <c r="V5" s="176" t="e">
        <f t="shared" ref="V5:V10" ca="1" si="5">IF(U5=0,"-",U5/$W$11)</f>
        <v>#REF!</v>
      </c>
      <c r="W5" s="177" t="e">
        <f t="shared" ref="W5:W10" ca="1" si="6">IF(U5=0,"-",U5/$U$4)</f>
        <v>#REF!</v>
      </c>
      <c r="Y5" s="178" t="str">
        <f t="shared" ref="Y5:Y10" si="7">+T5</f>
        <v>DIESEL</v>
      </c>
      <c r="Z5" s="175">
        <f>SUMIF(B2:D2,Y2,B5:D5)</f>
        <v>0</v>
      </c>
      <c r="AA5" s="176" t="str">
        <f t="shared" ref="AA5:AA10" si="8">IF(Z5=0,"-",Z5/$AB$11)</f>
        <v>-</v>
      </c>
      <c r="AB5" s="177" t="str">
        <f t="shared" ref="AB5:AB10" si="9">IF(Z5=0,"-",Z5/$Z$4)</f>
        <v>-</v>
      </c>
    </row>
    <row r="6" spans="1:28" s="156" customFormat="1" x14ac:dyDescent="0.25">
      <c r="A6" s="179" t="s">
        <v>166</v>
      </c>
      <c r="B6" s="180">
        <f t="shared" ref="B6" ca="1" si="10">INDIRECT("'" &amp; B3&amp;"'!b17")</f>
        <v>0</v>
      </c>
      <c r="C6" s="180"/>
      <c r="D6" s="180"/>
      <c r="E6" s="181">
        <f ca="1">SUM(B6:D6)</f>
        <v>0</v>
      </c>
      <c r="F6" s="171"/>
      <c r="G6" s="182" t="str">
        <f>A6</f>
        <v>DRIVING TAX &amp; TECHNICAL CONTROL</v>
      </c>
      <c r="H6" s="183">
        <f ca="1">SUM(B6:D6)</f>
        <v>0</v>
      </c>
      <c r="I6" s="174"/>
      <c r="J6" s="179" t="str">
        <f>A6</f>
        <v>DRIVING TAX &amp; TECHNICAL CONTROL</v>
      </c>
      <c r="K6" s="184">
        <f>SUMIF(B2:D2,J2,B6:D6)</f>
        <v>0</v>
      </c>
      <c r="L6" s="185" t="str">
        <f t="shared" si="2"/>
        <v>-</v>
      </c>
      <c r="M6" s="186" t="str">
        <f t="shared" ref="M6:M10" si="11">IF(K6=0,"-",K6/$K$4)</f>
        <v>-</v>
      </c>
      <c r="O6" s="179" t="str">
        <f t="shared" ref="O6:O10" si="12">+J6</f>
        <v>DRIVING TAX &amp; TECHNICAL CONTROL</v>
      </c>
      <c r="P6" s="184">
        <f>SUMIF(B2:D2,O2,B6:D6)</f>
        <v>0</v>
      </c>
      <c r="Q6" s="185" t="str">
        <f t="shared" si="3"/>
        <v>-</v>
      </c>
      <c r="R6" s="186" t="str">
        <f t="shared" ref="R6:R10" si="13">IF(P6=0,"-",P6/$P$4)</f>
        <v>-</v>
      </c>
      <c r="T6" s="179" t="str">
        <f t="shared" si="4"/>
        <v>DRIVING TAX &amp; TECHNICAL CONTROL</v>
      </c>
      <c r="U6" s="184">
        <f ca="1">SUMIF(B2:D2,T2,B6:D6)</f>
        <v>0</v>
      </c>
      <c r="V6" s="185" t="str">
        <f t="shared" ca="1" si="5"/>
        <v>-</v>
      </c>
      <c r="W6" s="186" t="str">
        <f t="shared" ca="1" si="6"/>
        <v>-</v>
      </c>
      <c r="Y6" s="179" t="str">
        <f t="shared" si="7"/>
        <v>DRIVING TAX &amp; TECHNICAL CONTROL</v>
      </c>
      <c r="Z6" s="184">
        <f>SUMIF(B2:D2,Y2,B6:D6)</f>
        <v>0</v>
      </c>
      <c r="AA6" s="185" t="str">
        <f t="shared" si="8"/>
        <v>-</v>
      </c>
      <c r="AB6" s="186" t="str">
        <f t="shared" si="9"/>
        <v>-</v>
      </c>
    </row>
    <row r="7" spans="1:28" s="156" customFormat="1" x14ac:dyDescent="0.25">
      <c r="A7" s="187" t="s">
        <v>167</v>
      </c>
      <c r="B7" s="188">
        <f t="shared" ref="B7" ca="1" si="14">INDIRECT("'" &amp; B3&amp;"'!b18")</f>
        <v>0</v>
      </c>
      <c r="C7" s="188"/>
      <c r="D7" s="188"/>
      <c r="E7" s="189">
        <f ca="1">SUM(B7:D7)</f>
        <v>0</v>
      </c>
      <c r="F7" s="171"/>
      <c r="G7" s="190" t="str">
        <f>A7</f>
        <v>INSSURANCE</v>
      </c>
      <c r="H7" s="191">
        <f ca="1">SUM(B7:D7)</f>
        <v>0</v>
      </c>
      <c r="I7" s="174"/>
      <c r="J7" s="187" t="str">
        <f>A7</f>
        <v>INSSURANCE</v>
      </c>
      <c r="K7" s="192">
        <f>SUMIF(B2:D2,J2,B7:D7)</f>
        <v>0</v>
      </c>
      <c r="L7" s="193" t="str">
        <f t="shared" si="2"/>
        <v>-</v>
      </c>
      <c r="M7" s="194" t="str">
        <f t="shared" si="11"/>
        <v>-</v>
      </c>
      <c r="O7" s="190" t="str">
        <f t="shared" si="12"/>
        <v>INSSURANCE</v>
      </c>
      <c r="P7" s="192">
        <f>SUMIF(B2:D2,O2,B7:D7)</f>
        <v>0</v>
      </c>
      <c r="Q7" s="193" t="str">
        <f t="shared" si="3"/>
        <v>-</v>
      </c>
      <c r="R7" s="194" t="str">
        <f t="shared" si="13"/>
        <v>-</v>
      </c>
      <c r="T7" s="190" t="str">
        <f t="shared" si="4"/>
        <v>INSSURANCE</v>
      </c>
      <c r="U7" s="192">
        <f ca="1">SUMIF(B2:D2,T2,B7:D7)</f>
        <v>0</v>
      </c>
      <c r="V7" s="193" t="str">
        <f t="shared" ca="1" si="5"/>
        <v>-</v>
      </c>
      <c r="W7" s="194" t="str">
        <f t="shared" ca="1" si="6"/>
        <v>-</v>
      </c>
      <c r="Y7" s="190" t="str">
        <f t="shared" si="7"/>
        <v>INSSURANCE</v>
      </c>
      <c r="Z7" s="192">
        <f>SUMIF(B2:D2,Y2,B7:D7)</f>
        <v>0</v>
      </c>
      <c r="AA7" s="193" t="str">
        <f t="shared" si="8"/>
        <v>-</v>
      </c>
      <c r="AB7" s="194" t="str">
        <f t="shared" si="9"/>
        <v>-</v>
      </c>
    </row>
    <row r="8" spans="1:28" s="156" customFormat="1" x14ac:dyDescent="0.25">
      <c r="A8" s="195" t="s">
        <v>193</v>
      </c>
      <c r="B8" s="196" t="e">
        <f t="shared" ref="B8" ca="1" si="15">INDIRECT("'" &amp; B3&amp;"'!b19")</f>
        <v>#REF!</v>
      </c>
      <c r="C8" s="196"/>
      <c r="D8" s="196"/>
      <c r="E8" s="197" t="e">
        <f ca="1">SUM(B8:D8)</f>
        <v>#REF!</v>
      </c>
      <c r="F8" s="171"/>
      <c r="G8" s="198" t="str">
        <f>A8</f>
        <v>MAINTENANCE</v>
      </c>
      <c r="H8" s="199" t="e">
        <f ca="1">SUM(B8:D8)</f>
        <v>#REF!</v>
      </c>
      <c r="I8" s="174"/>
      <c r="J8" s="195" t="str">
        <f>A8</f>
        <v>MAINTENANCE</v>
      </c>
      <c r="K8" s="200">
        <f>SUMIF(B2:D2,J2,B8:D8)</f>
        <v>0</v>
      </c>
      <c r="L8" s="201" t="str">
        <f t="shared" si="2"/>
        <v>-</v>
      </c>
      <c r="M8" s="202" t="str">
        <f t="shared" si="11"/>
        <v>-</v>
      </c>
      <c r="O8" s="198" t="str">
        <f t="shared" si="12"/>
        <v>MAINTENANCE</v>
      </c>
      <c r="P8" s="200">
        <f>SUMIF(B2:D2,O2,B8:D8)</f>
        <v>0</v>
      </c>
      <c r="Q8" s="201" t="str">
        <f t="shared" si="3"/>
        <v>-</v>
      </c>
      <c r="R8" s="202" t="str">
        <f t="shared" si="13"/>
        <v>-</v>
      </c>
      <c r="T8" s="198" t="str">
        <f t="shared" si="4"/>
        <v>MAINTENANCE</v>
      </c>
      <c r="U8" s="200" t="e">
        <f ca="1">SUMIF(B2:D2,T2,B8:D8)</f>
        <v>#REF!</v>
      </c>
      <c r="V8" s="201" t="e">
        <f t="shared" ca="1" si="5"/>
        <v>#REF!</v>
      </c>
      <c r="W8" s="202" t="e">
        <f t="shared" ca="1" si="6"/>
        <v>#REF!</v>
      </c>
      <c r="Y8" s="198" t="str">
        <f t="shared" si="7"/>
        <v>MAINTENANCE</v>
      </c>
      <c r="Z8" s="200">
        <f>SUMIF(B2:D2,Y2,B8:D8)</f>
        <v>0</v>
      </c>
      <c r="AA8" s="201" t="str">
        <f t="shared" si="8"/>
        <v>-</v>
      </c>
      <c r="AB8" s="202" t="str">
        <f t="shared" si="9"/>
        <v>-</v>
      </c>
    </row>
    <row r="9" spans="1:28" s="156" customFormat="1" x14ac:dyDescent="0.25">
      <c r="A9" s="203" t="s">
        <v>153</v>
      </c>
      <c r="B9" s="204" t="e">
        <f t="shared" ref="B9" ca="1" si="16">INDIRECT("'" &amp; B3&amp;"'!b20")</f>
        <v>#REF!</v>
      </c>
      <c r="C9" s="204"/>
      <c r="D9" s="204"/>
      <c r="E9" s="205" t="e">
        <f ca="1">SUM(B9:D9)</f>
        <v>#REF!</v>
      </c>
      <c r="F9" s="171"/>
      <c r="G9" s="206" t="str">
        <f>A8</f>
        <v>MAINTENANCE</v>
      </c>
      <c r="H9" s="207" t="e">
        <f ca="1">SUM(B9:D9)</f>
        <v>#REF!</v>
      </c>
      <c r="I9" s="174"/>
      <c r="J9" s="203" t="str">
        <f>A9</f>
        <v>LUBRICANT</v>
      </c>
      <c r="K9" s="208">
        <f>SUMIF(B2:D2,J2,B9:D9)</f>
        <v>0</v>
      </c>
      <c r="L9" s="209" t="str">
        <f t="shared" si="2"/>
        <v>-</v>
      </c>
      <c r="M9" s="210" t="str">
        <f t="shared" si="11"/>
        <v>-</v>
      </c>
      <c r="O9" s="206" t="str">
        <f t="shared" si="12"/>
        <v>LUBRICANT</v>
      </c>
      <c r="P9" s="208">
        <f>SUMIF(B2:D2,O2,B9:D9)</f>
        <v>0</v>
      </c>
      <c r="Q9" s="209" t="str">
        <f t="shared" si="3"/>
        <v>-</v>
      </c>
      <c r="R9" s="210" t="str">
        <f t="shared" si="13"/>
        <v>-</v>
      </c>
      <c r="T9" s="206" t="str">
        <f t="shared" si="4"/>
        <v>LUBRICANT</v>
      </c>
      <c r="U9" s="208" t="e">
        <f ca="1">SUMIF(B2:D2,T2,B9:D9)</f>
        <v>#REF!</v>
      </c>
      <c r="V9" s="209" t="e">
        <f t="shared" ca="1" si="5"/>
        <v>#REF!</v>
      </c>
      <c r="W9" s="210" t="e">
        <f t="shared" ca="1" si="6"/>
        <v>#REF!</v>
      </c>
      <c r="Y9" s="206" t="str">
        <f t="shared" si="7"/>
        <v>LUBRICANT</v>
      </c>
      <c r="Z9" s="208">
        <f>SUMIF(B2:D2,Y2,B9:D9)</f>
        <v>0</v>
      </c>
      <c r="AA9" s="209" t="str">
        <f t="shared" si="8"/>
        <v>-</v>
      </c>
      <c r="AB9" s="210" t="str">
        <f t="shared" si="9"/>
        <v>-</v>
      </c>
    </row>
    <row r="10" spans="1:28" s="156" customFormat="1" ht="13.5" thickBot="1" x14ac:dyDescent="0.3">
      <c r="A10" s="211" t="s">
        <v>194</v>
      </c>
      <c r="B10" s="212">
        <f t="shared" ref="B10" ca="1" si="17">INDIRECT("'" &amp; B3&amp;"'!b21")</f>
        <v>0</v>
      </c>
      <c r="C10" s="212"/>
      <c r="D10" s="212"/>
      <c r="E10" s="213">
        <f ca="1">SUM(B10:D10)</f>
        <v>0</v>
      </c>
      <c r="F10" s="171"/>
      <c r="G10" s="214" t="str">
        <f>A10</f>
        <v>SALARY OPERATOR</v>
      </c>
      <c r="H10" s="215">
        <f ca="1">SUM(B10:D10)</f>
        <v>0</v>
      </c>
      <c r="I10" s="174"/>
      <c r="J10" s="211" t="str">
        <f>A10</f>
        <v>SALARY OPERATOR</v>
      </c>
      <c r="K10" s="216">
        <f>SUMIF(B2:D2,J2,B10:D10)</f>
        <v>0</v>
      </c>
      <c r="L10" s="217" t="str">
        <f t="shared" si="2"/>
        <v>-</v>
      </c>
      <c r="M10" s="218" t="str">
        <f t="shared" si="11"/>
        <v>-</v>
      </c>
      <c r="O10" s="214" t="str">
        <f t="shared" si="12"/>
        <v>SALARY OPERATOR</v>
      </c>
      <c r="P10" s="216">
        <f>SUMIF(B2:D2,O2,B10:D10)</f>
        <v>0</v>
      </c>
      <c r="Q10" s="217" t="str">
        <f t="shared" si="3"/>
        <v>-</v>
      </c>
      <c r="R10" s="218" t="str">
        <f t="shared" si="13"/>
        <v>-</v>
      </c>
      <c r="T10" s="214" t="str">
        <f t="shared" si="4"/>
        <v>SALARY OPERATOR</v>
      </c>
      <c r="U10" s="216">
        <f ca="1">SUMIF(B2:D2,T2,B10:D10)</f>
        <v>0</v>
      </c>
      <c r="V10" s="217" t="str">
        <f t="shared" ca="1" si="5"/>
        <v>-</v>
      </c>
      <c r="W10" s="218" t="str">
        <f t="shared" ca="1" si="6"/>
        <v>-</v>
      </c>
      <c r="Y10" s="214" t="str">
        <f t="shared" si="7"/>
        <v>SALARY OPERATOR</v>
      </c>
      <c r="Z10" s="216">
        <f>SUMIF(B2:D2,Y2,B10:D10)</f>
        <v>0</v>
      </c>
      <c r="AA10" s="217" t="str">
        <f t="shared" si="8"/>
        <v>-</v>
      </c>
      <c r="AB10" s="218" t="str">
        <f t="shared" si="9"/>
        <v>-</v>
      </c>
    </row>
    <row r="11" spans="1:28" s="156" customFormat="1" ht="13.5" thickBot="1" x14ac:dyDescent="0.3">
      <c r="A11" s="157" t="s">
        <v>195</v>
      </c>
      <c r="B11" s="219" t="e">
        <f t="shared" ref="B11" ca="1" si="18">INDIRECT("'" &amp; B3&amp;"'!b22")</f>
        <v>#REF!</v>
      </c>
      <c r="C11" s="159"/>
      <c r="D11" s="220">
        <v>0</v>
      </c>
      <c r="E11" s="221" t="e">
        <f ca="1">SUM(B11:D11)</f>
        <v>#REF!</v>
      </c>
      <c r="F11" s="171"/>
      <c r="G11" s="222" t="s">
        <v>196</v>
      </c>
      <c r="H11" s="223">
        <v>16900000</v>
      </c>
      <c r="I11" s="174"/>
      <c r="J11" s="248" t="s">
        <v>197</v>
      </c>
      <c r="K11" s="249"/>
      <c r="L11" s="250"/>
      <c r="M11" s="224">
        <f>SUMIF(B2:D2,J2,B11:D11)</f>
        <v>0</v>
      </c>
      <c r="O11" s="248" t="s">
        <v>198</v>
      </c>
      <c r="P11" s="249"/>
      <c r="Q11" s="250"/>
      <c r="R11" s="224">
        <f>SUMIF(B2:D2,O2,B11:D11)</f>
        <v>0</v>
      </c>
      <c r="T11" s="248" t="s">
        <v>199</v>
      </c>
      <c r="U11" s="249"/>
      <c r="V11" s="250"/>
      <c r="W11" s="224" t="e">
        <f ca="1">SUMIF(B2:D2,T2,B11:D11)</f>
        <v>#REF!</v>
      </c>
      <c r="Y11" s="248" t="s">
        <v>200</v>
      </c>
      <c r="Z11" s="249"/>
      <c r="AA11" s="250"/>
      <c r="AB11" s="224">
        <f>SUMIF(B2:D2,Y2,B11:D11)</f>
        <v>0</v>
      </c>
    </row>
    <row r="12" spans="1:28" s="156" customFormat="1" ht="13.5" thickBot="1" x14ac:dyDescent="0.3">
      <c r="A12" s="225" t="s">
        <v>201</v>
      </c>
      <c r="B12" s="226" t="e">
        <f t="shared" ref="B12" ca="1" si="19">INDIRECT("'" &amp; B3&amp;"'!b23")</f>
        <v>#REF!</v>
      </c>
      <c r="C12" s="227"/>
      <c r="D12" s="228"/>
      <c r="E12" s="229"/>
      <c r="F12" s="230"/>
      <c r="G12" s="231" t="str">
        <f>A11</f>
        <v>TOTAL COST</v>
      </c>
      <c r="H12" s="232" t="e">
        <f ca="1">SUM(H5:H11)</f>
        <v>#REF!</v>
      </c>
      <c r="I12" s="174"/>
      <c r="J12" s="251" t="s">
        <v>202</v>
      </c>
      <c r="K12" s="252"/>
      <c r="L12" s="253"/>
      <c r="M12" s="233" t="str">
        <f>IF(M11=0,"-",M11/K4)</f>
        <v>-</v>
      </c>
      <c r="O12" s="251" t="s">
        <v>202</v>
      </c>
      <c r="P12" s="252"/>
      <c r="Q12" s="253"/>
      <c r="R12" s="233" t="str">
        <f>IF(R11=0,"-",R11/P4)</f>
        <v>-</v>
      </c>
      <c r="T12" s="251" t="s">
        <v>203</v>
      </c>
      <c r="U12" s="252"/>
      <c r="V12" s="253"/>
      <c r="W12" s="233" t="e">
        <f ca="1">IF(W11=0,"-",W11/U4)</f>
        <v>#REF!</v>
      </c>
      <c r="Y12" s="251" t="s">
        <v>204</v>
      </c>
      <c r="Z12" s="252"/>
      <c r="AA12" s="253"/>
      <c r="AB12" s="233" t="str">
        <f>IF(AB11=0,"-",AB11/Z4)</f>
        <v>-</v>
      </c>
    </row>
    <row r="16" spans="1:28" x14ac:dyDescent="0.2">
      <c r="G16" s="234"/>
      <c r="H16" s="234"/>
    </row>
  </sheetData>
  <mergeCells count="17">
    <mergeCell ref="J3:K3"/>
    <mergeCell ref="O3:P3"/>
    <mergeCell ref="T3:U3"/>
    <mergeCell ref="Y3:Z3"/>
    <mergeCell ref="G2:H2"/>
    <mergeCell ref="J2:M2"/>
    <mergeCell ref="O2:R2"/>
    <mergeCell ref="T2:W2"/>
    <mergeCell ref="Y2:AB2"/>
    <mergeCell ref="J11:L11"/>
    <mergeCell ref="O11:Q11"/>
    <mergeCell ref="T11:V11"/>
    <mergeCell ref="Y11:AA11"/>
    <mergeCell ref="J12:L12"/>
    <mergeCell ref="O12:Q12"/>
    <mergeCell ref="T12:V12"/>
    <mergeCell ref="Y12:AA12"/>
  </mergeCells>
  <pageMargins left="0.75" right="0.75" top="1" bottom="1" header="0.5" footer="0.5"/>
  <pageSetup scale="75" orientation="portrait" horizontalDpi="204" verticalDpi="196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FLEET INFORMATION</vt:lpstr>
      <vt:lpstr>MI 070</vt:lpstr>
      <vt:lpstr>MODELE</vt:lpstr>
      <vt:lpstr>FLEET ANNUAL COST</vt:lpstr>
      <vt:lpstr>Feuil1</vt:lpstr>
      <vt:lpstr>'FLEET ANNUAL COST'!Zone_d_impression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PRUNIER Rudolph [EIFFAGE INFRASTRUCTURES]</cp:lastModifiedBy>
  <dcterms:created xsi:type="dcterms:W3CDTF">2017-07-19T11:01:06Z</dcterms:created>
  <dcterms:modified xsi:type="dcterms:W3CDTF">2017-08-25T17:01:31Z</dcterms:modified>
</cp:coreProperties>
</file>